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userName="fiala" reservationPassword="0"/>
  <workbookPr/>
  <bookViews>
    <workbookView xWindow="240" yWindow="120" windowWidth="14940" windowHeight="9225" activeTab="0"/>
  </bookViews>
  <sheets>
    <sheet name="Rekapitulace" sheetId="1" r:id="rId1"/>
    <sheet name="000" sheetId="2" r:id="rId2"/>
    <sheet name="SO 101" sheetId="3" r:id="rId3"/>
    <sheet name="SO 301" sheetId="4" r:id="rId4"/>
    <sheet name="SO 330" sheetId="5" r:id="rId5"/>
    <sheet name="SO 401" sheetId="6" r:id="rId6"/>
    <sheet name="SO 460" sheetId="7" r:id="rId7"/>
  </sheets>
  <definedNames/>
  <calcPr/>
  <webPublishing/>
</workbook>
</file>

<file path=xl/sharedStrings.xml><?xml version="1.0" encoding="utf-8"?>
<sst xmlns="http://schemas.openxmlformats.org/spreadsheetml/2006/main" count="1957" uniqueCount="603">
  <si>
    <t>Rekapitulace ceny</t>
  </si>
  <si>
    <t>Stavba: O17015 - Zastřešení parkovacích stání - B1 u přehrady</t>
  </si>
  <si>
    <t>Varianta: 04 - PDPS soutěž 28.11.2023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</si>
  <si>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</si>
  <si>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</si>
  <si>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</si>
  <si>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</si>
  <si>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</si>
  <si>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</si>
  <si>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</si>
  <si>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</si>
  <si>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</si>
  <si>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</si>
  <si>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</si>
  <si>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O17015</t>
  </si>
  <si>
    <t>Zastřešení parkovacích stání - B1 u přehrady</t>
  </si>
  <si>
    <t>O</t>
  </si>
  <si>
    <t>Rozpočet:</t>
  </si>
  <si>
    <t>0,00</t>
  </si>
  <si>
    <t>15,00</t>
  </si>
  <si>
    <t>21,00</t>
  </si>
  <si>
    <t>3</t>
  </si>
  <si>
    <t>2</t>
  </si>
  <si>
    <t>000</t>
  </si>
  <si>
    <t>Všeobecné a přípravné položky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</si>
  <si>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</si>
  <si>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</si>
  <si>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</si>
  <si>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</si>
  <si>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</si>
  <si>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</si>
  <si>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</si>
  <si>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</si>
  <si>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</si>
  <si>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</si>
  <si>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</si>
  <si>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</si>
  <si>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</si>
  <si>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</si>
  <si>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</si>
  <si>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</si>
  <si>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</si>
  <si>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</si>
  <si>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</si>
  <si>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</si>
  <si>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02730</t>
  </si>
  <si>
    <t/>
  </si>
  <si>
    <t>POMOC PRÁCE ZŘÍZ NEBO ZAJIŠŤ OCHRANU INŽENÝRSKÝCH SÍTÍ</t>
  </si>
  <si>
    <t>SOUBOR</t>
  </si>
  <si>
    <t>PP</t>
  </si>
  <si>
    <t>Zajištění inženýrských sítí během realizace stavby dle požadavku správců. Nutné vytyčení všech podzemních sítí s protokolárním zápisem příslušných správců. Určení přesné polohy podzemního vedení kopanými sondami.  Zajištění stavby proti škodě na okolních pozemcích a objektech.</t>
  </si>
  <si>
    <t>VV</t>
  </si>
  <si>
    <t>Vytýčení stávajících inženýrských sítí a jejich zajištění pro všechny stavební objekty vč. Případných sond pro zajištění polohy sítí 
1=1.000 [A]</t>
  </si>
  <si>
    <t>TS</t>
  </si>
  <si>
    <t>zahrnuje veškeré náklady spojené s objednatelem požadovanými zařízeními</t>
  </si>
  <si>
    <t>02860</t>
  </si>
  <si>
    <t>PRŮZKUMNÉ PRÁCE - DOPLŇKOVÝ IG PRŮZKUM</t>
  </si>
  <si>
    <t>Provedení doplňkového průzkumu včetně zpracování protokolu, rozbor agresivity vody, účast geologa při zakládání. Pevná cena</t>
  </si>
  <si>
    <t>IG průzkum doplňkový a průzkum agresivity vod a prostředí v průběhu a před provedením založení objektu SO 201 
(celkem práce s vyhodnocením agresivity vod, případné řešení nerovn. ložených vrstev s návrhem výměny podloží) vč. účasti geologa stavby při založení SO 201 
1=1.000 [A]</t>
  </si>
  <si>
    <t>02911</t>
  </si>
  <si>
    <t>OSTATNÍ POŽADAVKY - GEODETICKÉ ZAMĚŘENÍ</t>
  </si>
  <si>
    <t>vytyčovací práce + cena za vytyčení prostorové polohy stavby před jejím zahájením odborně způsobilými osobami. Kompletní geodetické práce na vytyčení vytyčovaných bodů definovaného objektu v rozsahu PD a TKP.  
celkem včetně geoetického sledování konstrukce v průběhu výstavby a po dokončení stavby dle TZ kapitola  14.  
cena za zaměření skutečného provedení stavby výškopisné i polohopisné   
celkem včetně ochrany vytyčovacích a vytyčovaných bodů  
Celkem rozsah dle SOD</t>
  </si>
  <si>
    <t>1=1.000 [A]</t>
  </si>
  <si>
    <t>zahrnuje veškeré náklady spojené s objednatelem požadovanými pracemi</t>
  </si>
  <si>
    <t>02940</t>
  </si>
  <si>
    <t>OSTATNÍ POŽADAVKY - VYPRACOVÁNÍ DOKUMENTACE</t>
  </si>
  <si>
    <t>Povodňový a havarijní plán</t>
  </si>
  <si>
    <t>02943</t>
  </si>
  <si>
    <t>OSTATNÍ POŽADAVKY - VYPRACOVÁNÍ RDS</t>
  </si>
  <si>
    <t>dokumentace bude požadovaná  (počet výtisků, paré a CD v el. podobě dle SOD) objednatelem včetně dokumentace v elektronické podobě 1x CD  
cena za vypracování - RDS (realizační dokumentace stavby) včetně včetně plánu údržby mostu. Realizční dokumentace bude zpracována na všechny trvalé stavební objekty.</t>
  </si>
  <si>
    <t>02944</t>
  </si>
  <si>
    <t>OSTAT POŽADAVKY - DOKUMENTACE SKUTEČ PROVEDENÍ V DIGIT FORMĚ</t>
  </si>
  <si>
    <t>dokumentace bude požadovaná v (počet výtisků, paré a CD v el. podobě dle SOD) objednatelem včetně dokumentace v elektronické podobě  
cena za zpracování - DSPS (dokumentace skutečného provedení stavby)  - dokumentace bude vypracována dle požadavku objednatele v aktualizovaném znění</t>
  </si>
  <si>
    <t>7</t>
  </si>
  <si>
    <t>02945</t>
  </si>
  <si>
    <t>OSTAT POŽADAVKY - GEOMETRICKÝ PLÁN</t>
  </si>
  <si>
    <t>Geometrický oddělovací plán pro majetkové vypořádání vlastnických vztahů. Včetně odsouhlasení a projednání s katastrálním úřadem. Komplet práce dle SOD</t>
  </si>
  <si>
    <t>Geometrický oddělovací plán pro majetkové vypořádání vlastnických  vztahů ověřený příslušným katastrálním úřadem, vč. předání, odsouhlasení objednatelem</t>
  </si>
  <si>
    <t>položka zahrnuje:  
- přípravu podkladů, podání žádosti na katastrální úřad  
- polní práce spojené s vyhotovením geometrického plánu  
- výpočetní a grafické kancelářské práce  
- úřední ověření výsledného elaborátu  
- schválení návrhu vkladu do katastru nemovitostí příslušným katastrálním úřadem  
- předpoklad celkem 10 vyhotovení a dle SOD</t>
  </si>
  <si>
    <t>8</t>
  </si>
  <si>
    <t>02946</t>
  </si>
  <si>
    <t>OSTAT POŽADAVKY - FOTODOKUMENTACE</t>
  </si>
  <si>
    <t>KPL</t>
  </si>
  <si>
    <t>fotodokumentace - měsíčně barevné fotografie v tištěné a elektronické formě,závěrečná fotodokumentace v albu s popisem v tištěné i elektronické formě 
v rozsahu dle SOD 
1=1.000 [A]</t>
  </si>
  <si>
    <t>položka zahrnuje:  
- fotodokumentaci zadavatelem požadovaného děje a konstrukcí v požadovaných časových intervalech  
- zadavatelem specifikované výstupy (fotografie v papírovém a digitálním formátu) v požadovaném počtu - předpoklad 2 ks</t>
  </si>
  <si>
    <t>02950</t>
  </si>
  <si>
    <t>OSTATNÍ POŽADAVKY - POSUDKY, KONTROLY, REVIZNÍ ZPRÁVY</t>
  </si>
  <si>
    <t>"Práce geotechnika na stavbě při zakládání SO 101 a při realizaci zajištění výkopu. Vyhodnocení souladu s DSP, PDPS a RDS."                   
Geotechnický průzkum na stavbě při zakládání objektu dle TKP, ČSN a PD - kompletní práce dodavatele včetně vyhodnocení, zápisů, zpráv atp.</t>
  </si>
  <si>
    <t>a</t>
  </si>
  <si>
    <t>"Pasportizace nemovitostí v zájmovém území celé akce před zahájením a po dokončení prací, dopravního značení , vybavení komunikace - odvodnění příkopu, vodní tok, přilehlé pozemky, nemovitosti a objekty inženýrských sítí (v zájmovém prostoru). Projednání pasportizace provedené před zahájením prací. Následně pasportizace po dokončení akce s projednáním a prokázáním  stavů konstrukcí, objektů a pozemků před a po akci.  
Celkem pasportizace včetně kompletní dokumentace v tištěné podobě a předání na CD dle SOD."</t>
  </si>
  <si>
    <t>11</t>
  </si>
  <si>
    <t>b</t>
  </si>
  <si>
    <t>Zkoušky vypracované nezávislou zkušebnou v požadovaném rozsahu objednatelem. Položka bude čerpána v průběhu realizace akce po odsouhlasení objednatelem. Zkoušky budou předepisovány v průběhu realizace akce objednatelem. Jedná se o zkoušky např.:planograf, IRI, betony, odvrty, odtrhy, PKO, atd.</t>
  </si>
  <si>
    <t>12</t>
  </si>
  <si>
    <t>02990</t>
  </si>
  <si>
    <t>OSTATNÍ POŽADAVKY - INFORMAČNÍ TABULE</t>
  </si>
  <si>
    <t>KS</t>
  </si>
  <si>
    <t>Náklady na zřízení informační tabule s údaji o stavbě s textem dle vzoru. Informační tabule dle vzoru rozsahu uvedeném v SOD.</t>
  </si>
  <si>
    <t>informační tabule objednatele 2 =2.000 [A]ks</t>
  </si>
  <si>
    <t>položka zahrnuje:  
- dodání a osazení informačních tabulí v předepsaném provedení a množství s obsahem předepsaným zadavatelem  
- veškeré nosné a upevňovací konstrukce  
- základové konstrukce včetně nutných zemních prací  
- demontáž a odvoz po skončení platnosti  
- případně nutné opravy poškozených čátí během platnosti</t>
  </si>
  <si>
    <t>13</t>
  </si>
  <si>
    <t>02991</t>
  </si>
  <si>
    <t>KUS</t>
  </si>
  <si>
    <t>Zhotovení a osazení na kamenném podstavci, po dokončení stavby pamětní desky z odolných materiálů velikosti aktivní plochy min. 300 x 400 mm s informačním textem dle pokynů objednatele (černobílé provedení- světlý podklad, černé písmo). Nebo dle podmínek uvedených v SOD.</t>
  </si>
  <si>
    <t>14</t>
  </si>
  <si>
    <t>03100</t>
  </si>
  <si>
    <t>ZAŘÍZENÍ STAVENIŠTĚ - ZŘÍZENÍ, PROVOZ, DEMONTÁŽ</t>
  </si>
  <si>
    <t>zahrnuje objednatelem povolené náklady na pořízení (event. pronájem), provozování, udržování a likvidaci zhotovitelova zařízení. Rozsah zařízení staveniště bude v souladu s PD, BOZP a podmínek SOD."</t>
  </si>
  <si>
    <t>zahrnuje objednatelem povolené náklady na pořízení (event. pronájem), provozování, udržování a likvidaci zhotovitelova zařízení</t>
  </si>
  <si>
    <t>15</t>
  </si>
  <si>
    <t>03720</t>
  </si>
  <si>
    <t>POMOC PRÁCE ZAJIŠŤ NEBO ZŘÍZ REGULACI A OCHRANU DOPRAVY</t>
  </si>
  <si>
    <t>Úhrnná částka musí obsahovat veškeré náklady na dočasné úpravy a regulaci dopravy ( i pěší ) na staveništi a nezbytné značení a opatření vyplývající z požadavků BOZP na staveništi. Trasy pro pěší v souladu s vyhl. č. 398/2009 Sb. o obecných technických požadavcích zabezpečujících bezbariérové užívání staveb. Po dobu realizace stavby zajištěn přístup k objektům pro požární techniku, policii, záchranné služby .</t>
  </si>
  <si>
    <t>zahrnuje objednatelem povolené náklady na požadovaná zařízení zhotovitele</t>
  </si>
  <si>
    <t>SO 101</t>
  </si>
  <si>
    <t>Zastřešení parkovacích stání</t>
  </si>
  <si>
    <t>014111</t>
  </si>
  <si>
    <t>POPLATKY ZA SKLÁDKU TYP S-IO (INERTNÍ ODPAD)</t>
  </si>
  <si>
    <t>M3</t>
  </si>
  <si>
    <t>suť</t>
  </si>
  <si>
    <t>96616 6=6.000 [B]</t>
  </si>
  <si>
    <t>zahrnuje veškeré poplatky provozovateli skládky související s uložením odpadu na skládce.</t>
  </si>
  <si>
    <t>014121</t>
  </si>
  <si>
    <t>POPLATKY ZA SKLÁDKU TYP S-OO (OSTATNÍ ODPAD)</t>
  </si>
  <si>
    <t>zemina</t>
  </si>
  <si>
    <t>13173: 1810,153=1 810.153 [A] 
11332: 499,292=499.292 [B] 
Celkem: A+B=2 309.445 [C]</t>
  </si>
  <si>
    <t>014131</t>
  </si>
  <si>
    <t>POPLATKY ZA SKLÁDKU TYP S-NO (NEBEZPEČNÝ ODPAD)</t>
  </si>
  <si>
    <t>podkladní vrstva komunikace s asf. pojivem</t>
  </si>
  <si>
    <t>11333 374,469=374.469 [A]</t>
  </si>
  <si>
    <t>Zemní práce</t>
  </si>
  <si>
    <t>11332</t>
  </si>
  <si>
    <t>ODSTRANĚNÍ PODKLADŮ ZPEVNĚNÝCH PLOCH Z KAMENIVA NESTMELENÉHO</t>
  </si>
  <si>
    <t>podkladní vrstva stávající parkovací plochy, vč. uložení na trvalou skládku</t>
  </si>
  <si>
    <t>pr. tl.200 mm 
severní část + jižní část (lichoběžníková část včetně rampy) 
((26,62*36,1)+(50,36*35,14-50,36*9,3*0,5))*0,2=499.292 [A]</t>
  </si>
  <si>
    <t>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</si>
  <si>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11333</t>
  </si>
  <si>
    <t>ODSTRANĚNÍ PODKLADU ZPEVNĚNÝCH PLOCH S ASFALT POJIVEM</t>
  </si>
  <si>
    <t>Podkladní vrstva stávající parkovací plochy (obalované kamenivo)  
vč. uložení na trvalou skládku</t>
  </si>
  <si>
    <t>pr. tl.150 mm 
severní část + jižní část (lichoběžníková část včetně rampy) 
((26,62*36,1)+(50,36*35,14-50,36*9,3*0,5))*0,15=374.469 [A]</t>
  </si>
  <si>
    <t>11372</t>
  </si>
  <si>
    <t>FRÉZOVÁNÍ ZPEVNĚNÝCH PLOCH ASFALTOVÝCH</t>
  </si>
  <si>
    <t>živičný kryt stávající parkovací plochy  
Odvoz a uložení</t>
  </si>
  <si>
    <t>uvažovaná  tl. 150 mm 
severní část + jižní část (lichoběžníková část včetně rampy) 
((26,62*36,1)+(50,36*35,14-50,36*9,3*0,5))*0,15=374.469 [A]</t>
  </si>
  <si>
    <t>12110</t>
  </si>
  <si>
    <t>SEJMUTÍ ORNICE NEBO LESNÍ PŮDY</t>
  </si>
  <si>
    <t>ornice ze stáv svahu u chodníku + ornice za žlabovkami v koruně svahu koryta 
tl. vrstvy zeminy 150 mm 
((6,68*71,08)+((52,25+23,3)*2,8))*0,15=102.953 [A] 
ornice v místě sjezdu vodzidel PLA 
tl. vrstvy zeminy 150 mm 
plocha acad185*0,15=27.750 [B] 
Celkem A+B=130.703 [C]</t>
  </si>
  <si>
    <t>položka zahrnuje sejmutí ornice bez ohledu na tloušťku vrstvy a její vodorovnou dopravu 
nezahrnuje uložení na trvalou skládku</t>
  </si>
  <si>
    <t>12573</t>
  </si>
  <si>
    <t>VYKOPÁVKY ZE ZEMNÍKŮ A SKLÁDEK TŘ. I</t>
  </si>
  <si>
    <t>natěžení z mezideponie</t>
  </si>
  <si>
    <t>výměra dle 18222: 
290*0,15=43.500 [A]</t>
  </si>
  <si>
    <t>položka zahrnuje:  
- vodorovná a svislá doprava,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pol. 1151,2)  
- potřebné snížení hladiny podzemní vody  
- těžení a rozpojování jednotlivých balvanů  
- vytahování a nošení výkopku  
- ruční vykopávky, odstranění kořenů a napadávek  
- pažení, vzepření a rozepření vč. přepažování (vyjma štětových stěn)  
- úpravu, ochranu a očištění dna, základové spáry, stěn a svahů  
- udržování výkopiště a jeho ochrana proti vodě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položka nezahrnuje:  
- práce spojené s otvírkou zemníku  
- poplatek za materiál ze zemníku (zemina, ornice)</t>
  </si>
  <si>
    <t>13173</t>
  </si>
  <si>
    <t>HLOUBENÍ JAM ZAPAŽ I NEPAŽ TŘ. I</t>
  </si>
  <si>
    <t>výkop základové patky zastřešení 
odvoz na trvalou skládku</t>
  </si>
  <si>
    <t>výkopy pro základové patky 
prům. šířka, výška výkopu a délka 
5,0*1,3*5,0=32.500 [A] 
počet patek 44=44.000 [B] 
patky celkem A*B=1 430.000 [C] 
výkop pro zákald rampy 
prům. šířka, výška výkopu a délka 
čelo: 4,7*1,3*12,63=77.169 [D] 
křídla: 4,7*1,3*(15,72+8,5)=147.984 [E] 
rampa celkem D+E=225.153 [F] 
výkop pro sjezd vozidel PLA 
kubatura Civil 155=155.000 [G] 
Výkop celkem: C+F+G=1 810.153 [H]</t>
  </si>
  <si>
    <t>položka zahrnuje:  
- vodorovná a svislá doprava,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pol. 1151,2)  
- potřebné snížení hladiny podzemní vody  
- těžení a rozpojování jednotlivých balvanů  
- vytahování a nošení výkopku  
- svahování a přesvah. svahů do konečného tvaru, výměna hornin v podloží a v pláni znehodnocené klimatickými vlivy  
- ruční vykopávky, odstranění kořenů a napadávek  
- pažení, vzepření a rozepření vč. přepažování (vyjma štětových stěn)  
- úpravu, ochranu a očištění dna, základové spáry, stěn a svahů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- nezahrnuje uložení zeminy (na skládku, do násypu) ani poplatky za skládku, vykazují se v položce č.0141**</t>
  </si>
  <si>
    <t>17120</t>
  </si>
  <si>
    <t>ULOŽENÍ SYPANINY DO NÁSYPŮ A NA SKLÁDKY BEZ ZHUTNĚNÍ</t>
  </si>
  <si>
    <t>uložení ornice  na dočasnou skládku</t>
  </si>
  <si>
    <t>ornice 12110: 
130,703=130.703 [A]</t>
  </si>
  <si>
    <t>položka zahrnuje:  
- kompletní provedení zemní konstrukce do předepsaného tvaru  
- ošetření úložiště po celou dobu práce v něm vč. klimatických opatření  
- ztížení v okolí vedení, konstrukcí a objektů a jejich dočasné zajištění  
- ztížení provádění ve ztížených podmínkách a stísněných prostorech  
- ztížené ukládání sypaniny pod vodu  
- ukládání po vrstvách a po jiných nutných částech (figurách) vč. dosypávek  
- spouštění a nošení materiálu  
- úprava, očištění a ochrana podloží a svahů  
- svahování, uzavírání povrchů svahů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</t>
  </si>
  <si>
    <t>18110</t>
  </si>
  <si>
    <t>ÚPRAVA PLÁNĚ SE ZHUTNĚNÍM V HORNINĚ TŘ. I</t>
  </si>
  <si>
    <t>M2</t>
  </si>
  <si>
    <t>E def,2 min.=45MPa</t>
  </si>
  <si>
    <t>dle půdorysu 
severní část + jižní část (lichoběžníková část včetně rampy) 
(26,62*36,1)+(50,36*35,14-50,36*9,3*0,5)=2 496.458 [A] 
sjezd vozidel PLA 
plocha acad 105=105.000 [B] 
Celkem A+B=2 601.458 [C]</t>
  </si>
  <si>
    <t>položka zahrnuje úpravu pláně včetně vyrovnání výškových rozdílů. Míru zhutnění určuje projekt.</t>
  </si>
  <si>
    <t>18222</t>
  </si>
  <si>
    <t>ROZPROSTŘENÍ ORNICE VE SVAHU V TL DO 0,15M</t>
  </si>
  <si>
    <t>ornice ze zemníku</t>
  </si>
  <si>
    <t>rozprostření ornice v koruně svahu koryta vodoteče 
75*2,8=210.000 [A] 
rozprostření ornice v zářezu svahů sjezdu pro vozidla PLA 
plocha acad 80=80.000 [B] 
Celkem A+B=290.000 [C]</t>
  </si>
  <si>
    <t>položka zahrnuje:  
nutné přemístění ornice z dočasných skládek vzdálených do 50m  
rozprostření ornice v předepsané tloušťce ve svahu přes 1:5</t>
  </si>
  <si>
    <t>18241</t>
  </si>
  <si>
    <t>ZALOŽENÍ TRÁVNÍKU RUČNÍM VÝSEVEM</t>
  </si>
  <si>
    <t>výměra dle 18222: 
290=290.000 [A]</t>
  </si>
  <si>
    <t>Zahrnuje veškerý materiál, výrobky a polotovary, včetně mimostaveništní a vnitrostaveništní dopravy (rovněž přesuny), včetně naložení a složení, případně s uložením, první pokosení</t>
  </si>
  <si>
    <t>18247</t>
  </si>
  <si>
    <t>OŠETŘOVÁNÍ TRÁVNÍKU</t>
  </si>
  <si>
    <t>Zahrnuje pokosení se shrabáním, naložení shrabků na dopravní prostředek, s odvozem a se složením</t>
  </si>
  <si>
    <t>18600</t>
  </si>
  <si>
    <t>ZALÉVÁNÍ VODOU</t>
  </si>
  <si>
    <t>zalití vodou 3x v celé ploše</t>
  </si>
  <si>
    <t>výměra dle 18222: 
290=290.000 [A] 
A*0,005=1.450 [B] 
B*3=4.350 [C]</t>
  </si>
  <si>
    <t>Popisy prací zahrnují veškerý materiál, výrobky a polotovary, včetně mimostaveništní a vnitrostaveništní dopravy (rovněž přesuny), včetně naložení a složení, případně s uložením</t>
  </si>
  <si>
    <t>Základy</t>
  </si>
  <si>
    <t>16</t>
  </si>
  <si>
    <t>21331</t>
  </si>
  <si>
    <t>DRENÁŽNÍ VRSTVY Z BETONU MEZEROVITÉHO (DRENÁŽNÍHO)</t>
  </si>
  <si>
    <t>obetonování drenážního potrubí MCB-8</t>
  </si>
  <si>
    <t>mcb - dn potrubí * dl. 
(0,3*0,3-3,14*0,15*0,15)*66,5=1.287 [A]</t>
  </si>
  <si>
    <t>Položka zahrnuje: 
- dodávku předepsaného materiálu pro drenážní vrstvu, včetně mimostaveništní a vnitrostaveništní dopravy 
- provedení drenážní vrstvy předepsaných rozměrů a předepsaného tvaru</t>
  </si>
  <si>
    <t>17</t>
  </si>
  <si>
    <t>21361</t>
  </si>
  <si>
    <t>DRENÁŽNÍ VRSTVY Z GEOTEXTILIE</t>
  </si>
  <si>
    <t>ochranná vrstva a drenážní vrstva za gabionovou zdí podél chodníku - min. 2x700g/m2</t>
  </si>
  <si>
    <t>za gabionovou zdí 
prům.výška, délka 
2,5*66,5=166.250 [A]</t>
  </si>
  <si>
    <t>Položka zahrnuje: 
- dodávku předepsané geotextilie (včetně nutných přesahů) pro drenážní vrstvu, včetně mimostaveništní a vnitrostaveništní dopravy 
- provedení drenážní vrstvy předepsaných rozměrů a předepsaného tvaru</t>
  </si>
  <si>
    <t>18</t>
  </si>
  <si>
    <t>22594</t>
  </si>
  <si>
    <t>ZÁPOROVÉ PAŽENÍ Z KOVU TRVALÉ</t>
  </si>
  <si>
    <t>T</t>
  </si>
  <si>
    <t>pažení výkopu podél komunikace směr lanová dráha Sněžka</t>
  </si>
  <si>
    <t>71 ks HEB120, dl.6m 
71*6,0*0,0267=11.374 [A]</t>
  </si>
  <si>
    <t>položka zahrnuje dodávku ocelových zápor, jejich osazení do připravených vrtů včetně zabetonování konců a obsypu, případně jejich zaberanění. Ocelová převázka se započítá do výsledné hmotnosti.</t>
  </si>
  <si>
    <t>19</t>
  </si>
  <si>
    <t>22595A</t>
  </si>
  <si>
    <t>VÝDŘEVA ZÁPOROVÉHO PAŽENÍ TRVALÁ (PLOCHA)</t>
  </si>
  <si>
    <t>záporové pažení podél komunikace 
pažená výška cca 3m</t>
  </si>
  <si>
    <t>71*3,0=213.000 [A]</t>
  </si>
  <si>
    <t>položka zahrnuje dodávku a osazení pažin bez ohledu na druh</t>
  </si>
  <si>
    <t>20</t>
  </si>
  <si>
    <t>26124</t>
  </si>
  <si>
    <t>VRTY PRO KOTVENÍ, INJEKTÁŽ A MIKROPILOTY NA POVRCHU TŘ. II D DO 200MM</t>
  </si>
  <si>
    <t>M</t>
  </si>
  <si>
    <t>vrty pr. 200 mm  pro záporové pažení 
do 2,7 m vrtáno v pískách s příměsí suti</t>
  </si>
  <si>
    <t>71*2,7=191.700 [A]</t>
  </si>
  <si>
    <t>položka zahrnuje:  
přemístění, montáž a demontáž vrtných souprav  
svislou dopravu zeminy z vrtu  
vodorovnou dopravu zeminy bez uložení na skládku  
případně nutné pažení dočasné (včetně odpažení) i trvalé</t>
  </si>
  <si>
    <t>21</t>
  </si>
  <si>
    <t>26144</t>
  </si>
  <si>
    <t>VRTY PRO KOTVENÍ, INJEKTÁŽ A MIKROPILOTY NA POVRCHU TŘ. IV D DO 200MM</t>
  </si>
  <si>
    <t>vrty pr. 200 mm  pro záporové pažení 
od 2,7 m vrtáno pískovcích s křemičitým tmelem (R2)</t>
  </si>
  <si>
    <t>71*(6,0-2,7)=234.300 [A]</t>
  </si>
  <si>
    <t>22</t>
  </si>
  <si>
    <t>272325</t>
  </si>
  <si>
    <t>ZÁKLADY ZE ŽELEZOBETONU DO C30/37 (B37)</t>
  </si>
  <si>
    <t>základové patky pro sloupy skeletu + základ pro nájezdovou rampu</t>
  </si>
  <si>
    <t>rozměr patky - šířka, výška, délka 
2,5*0,9*2,5=5.625 [A] 
počet patek 44=44.000 [B] 
patky celkem: A*B=247.500 [C] 
základ  rampy, výška 1,2m, šířka 1,0m 
čelo: 9,7*1,0*1,2=11.640 [D] 
křídla: (11,46+4,5)*1,0*1,2=19.152 [E] 
rampa celkem: D+E=30.792 [F] 
Celkem základy: C+F=278.292 [G]</t>
  </si>
  <si>
    <t>- dodání  čerstvého  betonu  (betonové  směsi)  požadované  kvality,  jeho  uložení  do požadovaného tvaru při jakékoliv hustotě výztuže, konzistenci čerstvého betonu a způsobu hutnění, ošetření a ochranu betonu,  
- zhotovení nepropustného, mrazuvzdorného betonu a betonu požadované trvanlivosti a vlastností,  
-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 
- podpěrné  konstr. (skruže) a lešení všech druhů pro bednění, uložení čerstvého betonu, výztuže a doplňkových konstr., vč. požadovaných otvorů, ochranných a bezpečnostních opatření a základů těchto konstrukcí a lešení,  
- vytvoření kotevních čel, kapes, nálitků, a sedel,  
- zřízení  všech  požadovaných  otvorů, kapes,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zeminou nebo kamenivem,  
- případné zřízení spojovací vrstvy u základů,  
- úpravy pro osazení zařízení ochrany konstrukce proti vlivu bludných proudů,</t>
  </si>
  <si>
    <t>23</t>
  </si>
  <si>
    <t>272365</t>
  </si>
  <si>
    <t>VÝZTUŽ ZÁKLADŮ Z OCELI 10505</t>
  </si>
  <si>
    <t>B500B</t>
  </si>
  <si>
    <t>272325: 
278,292=278.292 [A] 
A*0,15=41.744 [B]</t>
  </si>
  <si>
    <t>Položka zahrnuje veškerý materiál, výrobky a polotovary, včetně mimostaveništní a vnitrostaveništní dopravy (rovněž přesuny), včetně naložení a složení, případně s uložením  
- dodání betonářské výztuže v požadované kvalitě, stříhání, řezání, ohýbání a spojování do všech požadovaných tvarů (vč. armakošů) a uložení s požadovaným zajištěním polohy a krytí výztuže betonem,  
- veškeré svary nebo jiné spoje výztuže,  
- pomocné konstrukce a práce pro osazení a upevnění výztuže,  
- zednické výpomoci pro montáž betonářské výztuže,  
- úpravy výztuže pro osazení doplňkových konstrukcí,  
- ochranu výztuže do doby jejího zabetonování,  
- úpravy výztuže pro zřízení železobetonových kloubů, kotevních prvků, závěsných ok a doplňkových konstrukcí,  
- veškerá opatření pro zajištění soudržnosti výztuže a betonu,  
- vodivé propojení výztuže, které je součástí ochrany konstrukce proti vlivům bludných proudů, vyvedení do měřících skříní nebo míst pro měření bludných proudů (vlastní měřící skříně se uvádějí položkami SD 74 - pol.č.74432).  
- povrchovou antikorozní úpravu výztuže,  
- separaci výztuže,  
- osazení měřících zařízení a úpravy pro ně,  
- osazení měřících skříní nebo míst pro měření bludných proudů.</t>
  </si>
  <si>
    <t>24</t>
  </si>
  <si>
    <t>289971a</t>
  </si>
  <si>
    <t>OPLÁŠTĚNÍ (ZPEVNĚNÍ) Z GEOTEXTILIE</t>
  </si>
  <si>
    <t>Netkaná geotextílie zajišťující separační a filtrační funkci, CBR&gt; 3kN, dle TP 97 
plocha acad 105=105.000 [A]</t>
  </si>
  <si>
    <t>Položka zahrnuje:  
- dodávku předepsané geotextilie 
- úpravu, očištění a ochranu podkladu  
- přichycení k podkladu, případně zatížení  
- úpravy spojů a zajištění okrajů  
- úpravy pro odvodnění  
- nutné přesahy  
- mimostaveništní a vnitrostaveništní dopravu</t>
  </si>
  <si>
    <t>Svislé konstrukce</t>
  </si>
  <si>
    <t>25</t>
  </si>
  <si>
    <t>3272A4</t>
  </si>
  <si>
    <t>ZDI OPĚR, ZÁRUB, NÁBŘEŽ Z GABIONŮ RUČNĚ ROVNANÝCH, DRÁT O2,7MM, POVRCHOVÁ ÚPRAVA Zn + Al</t>
  </si>
  <si>
    <t>Gabionová zeď podél chodníku a schodišť</t>
  </si>
  <si>
    <t>gab. zeď podél chodkíku 
délka, šířka, výška 
66,5*0,5*3,06=101.745 [A] 
gab. zeď podél severního schodišě 
délka, šířka, výška 
5,5*0,5*2,42+5,5*0,5*3,08=15.125 [B] 
gab. zeď podél jižního schodiště 
délka, šířka, výška 
2,7*0,5*3,035=4.097 [C] 
gab. zeď celkem: A+B+C=120.967 [D]</t>
  </si>
  <si>
    <t>- položka zahrnuje dodávku a osazení drátěných košů s výplní lomovým kamenem. 
- gabionové matrace se vykazují v pol.č.2722**.</t>
  </si>
  <si>
    <t>26</t>
  </si>
  <si>
    <t>334325a</t>
  </si>
  <si>
    <t>MOSTNÍ PILÍŘE A STATIVA ZE ŽELEZOVÉHO BETONU DO C30/37 (B37)</t>
  </si>
  <si>
    <t>Železobetonové sloupy skeletu</t>
  </si>
  <si>
    <t>železobetonové sloupy 0,3*0,6 - 44ks 
0,3*0,6*3,1*44=24.552 [A]</t>
  </si>
  <si>
    <t>- dodání  čerstvého  betonu  (betonové  směsi)  požadované  kvality,  jeho  uložení  do požadovaného tvaru při jakékoliv hustotě výztuže, konzistenci čerstvého betonu a způsobu hutnění, ošetření a ochranu betonu,  
- zhotovení nepropustného, mrazuvzdorného betonu a betonu požadované trvanlivosti a vlastností,  
-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 
- podpěrné  konstr. (skruže) a lešení všech druhů pro bednění, uložení čerstvého betonu, výztuže a doplňkových konstr., vč. požadovaných otvorů, ochranných a bezpečnostních opatření a základů těchto konstrukcí a lešení,  
- vytvoření kotevních čel, kapes, nálitků, a sedel,  
- zřízení  všech  požadovaných  otvorů, kapes,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zeminou nebo kamenivem,  
- případné zřízení spojovací vrstvy u základů,  
- úpravy pro osazení zařízení ochrany konstrukce proti vlivu bludných proudů</t>
  </si>
  <si>
    <t>27</t>
  </si>
  <si>
    <t>334365</t>
  </si>
  <si>
    <t>VÝZTUŽ MOSTNÍCH PILÍŘŮ A STATIV Z OCELI 10505, B500B</t>
  </si>
  <si>
    <t>334325a: 
24,552*0,2=4.910 [A]</t>
  </si>
  <si>
    <t>Položka zahrnuje veškerý materiál, výrobky a polotovary, včetně mimostaveništní a vnitrostaveništní dopravy (rovněž přesuny), včetně naložení a složení, případně s uložením  
- dodání betonářské výztuže v požadované kvalitě, stříhání, řezání, ohýbání a spojování do všech požadovaných tvarů (vč. armakošů) a uložení s požadovaným zajištěním polohy a krytí výztuže betonem,  
- veškeré svary nebo jiné spoje výztuže,  
- pomocné konstrukce a práce pro osazení a upevnění výztuže,  
- zednické výpomoci pro montáž betonářské výztuže,  
- úpravy výztuže pro osazení doplňkových konstrukcí,  
- ochranu výztuže do doby jejího zabetonování,  
- úpravy výztuže pro zřízení železobetonových kloubů, kotevních prvků, závěsných ok a doplňkových konstrukcí,  
- veškerá opatření pro zajištění soudržnosti výztuže a betonu,  
- vodivé propojení výztuže, které je součástí ochrany konstrukce proti vlivům bludných proudů, vyvedení do měřících skříní nebo míst pro měření bludných proudů (vlastní měřící skříně se uvádějí položkami SD 74),  
- povrchovou antikorozní úpravu výztuže,  
- separaci výztuže,  
- osazení měřících zařízení a úpravy pro ně,  
- osazení měřících skříní nebo míst pro měření bludných proudů.</t>
  </si>
  <si>
    <t>Vodorovné konstrukce</t>
  </si>
  <si>
    <t>28</t>
  </si>
  <si>
    <t>421325a</t>
  </si>
  <si>
    <t>MOSTNÍ NOSNÉ DESKOVÉ KONSTRUKCE ZE ŽELEZOBETONU C30/37</t>
  </si>
  <si>
    <t>železobetonová přímopojížděná deska - víceúčelová plocha 2.NP tl. 300mm 
nájezdová rampa tl. 300mm</t>
  </si>
  <si>
    <t>uvažovaná  tl. 300 mm 
severní část + jižní část (lichoběžníková část včetně rampy) + podesty 
((20,52*31,5)+(33,49*31,5-33,49*7,82*0,5)+(5,1*1,5)+(1,5*1,6))*0,3=474.126 [A] 
rampa tl 300 mm 
plocha, tl. 
250*0,3=75.000 [B] 
Celkem: A+B=549.126 [C]</t>
  </si>
  <si>
    <t>29</t>
  </si>
  <si>
    <t>421365</t>
  </si>
  <si>
    <t>VÝZTUŽ MOSTNÍ DESKOVÉ KONSTRUKCE Z OCELI 10505</t>
  </si>
  <si>
    <t>výtzuž železobetonové přímopojížděné desky - víceúčelové plochy 2.NP tl. 300mm - B500B</t>
  </si>
  <si>
    <t>421325a 
549,126*0,25=137.282 [A]</t>
  </si>
  <si>
    <t>30</t>
  </si>
  <si>
    <t>43194B</t>
  </si>
  <si>
    <t>SCHODIŠŤ KONSTR Z OCELI S 355</t>
  </si>
  <si>
    <t>JIŽNÍ SCHODIŠTĚ  - 2 schod. ramene š. 1200mm, I160 + pororošt  
I160 (18kg/mb): 0,018*4*2+0,018*2,7*2=0.241 [A] 
pororošt 17 stupňů (15,5kg/1sch. stupeň): 0,0155*17=0.264 [B] 
zábradlí schodiště (30kg/m): 0,03*4+0,03*2,7=0.201 [C] 
zastřešení schodiště: 
HEB120 (27,5kg/mb): (5,3*3+2,5*3+3,5*3+1,5*4)*0,0275=1.097 [D] 
zavětrování (5kg/mb): 12*3,15*0,005=0.189 [E] 
jižní schodiště celkem: A+B+C+D+E=1.992 [F] 
SEVERNÍ SCHODIŠTĚ - 2 schod. ramena š. 1200mm, I160 + pororošt 
I160 (18kg/mb): 0,018*4,2*2+0,018*2,0*2=0.223 [G] 
pororošt 17 stupňů (15,5kg/1sch. stupeň): 0,0155*17=0.264 [H] 
zábradlí schodiště (30kg/m): 0,03*4,2+0,03*2,0=0.186 [I] 
zastřešení schodiště: 
HEB120 (27,5kg/mb): (3,5*8+3,5*4+1,735*6)*0,0275=1.441 [J] 
zavětrování (5kg/mb): 12*4*0,005=0.240 [K] 
severní schodiště celkem: G+H+I+J+K=2.354 [L] 
Ocelové schodiště + ocelové zastřešení celkem: F+L=4.346 [M]</t>
  </si>
  <si>
    <t>- dílenská dokumentace, včetně technologického předpisu spojování,  
- dodání  materiálu  v požadované kvalitě a výroba konstrukce (včetně  pomůcek,  přípravků a prostředků pro výrobu) bez ohledu na náročnost a její hmotnost,  
- dodání spojovacího materiálu,  
- zřízení  montážních  a  dilatačních  spojů,  spar, včetně potřebných úprav, vložek, opracování, očištění a ošetření,  
- podpěr. konstr. a lešení všech druhů pro montáž konstrukcí i doplňkových, včetně požadovaných otvorů, ochranných a bezpečnostních opatření a základů pro tyto konstrukce a lešení,  
- montáž konstrukce na staveništi, včetně montážních prostředků a pomůcek a zednických výpomocí,                                
- výplň, těsnění a tmelení spar a spojů,  - všechny druhy ocelového kotvení,  
- dílenskou přejímku a montážní prohlídku, včetně požadovaných dokladů,  
- zřízení kotevních otvorů nebo jam, nejsou-li částí jiné konstrukce,  
- osazení kotvení nebo přímo částí konstrukce do podpůrné konstrukce nebo do zeminy,  
- výplň kotevních otvorů  (příp.  podlití  patních  desek) maltou,  betonem  nebo  jinou speciální hmotou, vyplnění jam zeminou,- veškeré druhy protikorozní ochrany a nátěry konstrukcí,  
- zvláštní spojovací prostředky, rozebíratelnost konstrukce,  
- ochranná opatření před účinky bludných proudů  
- ochranu před přepětím.</t>
  </si>
  <si>
    <t>31</t>
  </si>
  <si>
    <t>45131</t>
  </si>
  <si>
    <t>PODKL A VÝPLŇ VRSTVY Z PROST BET</t>
  </si>
  <si>
    <t>podkladní betony pod žlb kce (základové patky, základ rampy a gabionovou zeď)</t>
  </si>
  <si>
    <t>pod základovými patkami tl. 100mm 44ks 
3,9*3,9*0,1*44=66.924 [A] 
po zákldem rampy tl. 100mm 
šířka, délka 
čelo: 2,3*11,7*0,1=2.691 [B] 
křídla: 2,3*(13,37+5,8)*0,1=4.409 [C] 
rampa celkem: B+C=7.100 [D] 
pod gabionovou zdí tl. 100mm 
šířka, délka 
0,7*66,5*0,1=4.655 [E] 
podkladní beton celkem: A+D+E=78.679 [F]</t>
  </si>
  <si>
    <t>32</t>
  </si>
  <si>
    <t>451312</t>
  </si>
  <si>
    <t>PODKLADNÍ A VÝPLŇOVÉ VRSTVY Z PROSTÉHO BETONU C12/15</t>
  </si>
  <si>
    <t>těsnící vrstva</t>
  </si>
  <si>
    <t>0,2*2,0*66,5=26.600 [A]</t>
  </si>
  <si>
    <t>33</t>
  </si>
  <si>
    <t>451314</t>
  </si>
  <si>
    <t>PODKLADNÍ A VÝPLŇOVÉ VRSTVY Z PROSTÉHO BETONU C25/30</t>
  </si>
  <si>
    <t>lože pod dlažby C30/37n XF3,  n - nekonstrukční beton</t>
  </si>
  <si>
    <t>lože pod betonové žlabovky tl. 100 mm (obnova) 
šířka, délka 
0,7*63*0,1=4.410 [A]</t>
  </si>
  <si>
    <t>34</t>
  </si>
  <si>
    <t>45157a</t>
  </si>
  <si>
    <t>PODKLADNÍ A VÝPLŇOVÉ VRSTVY Z KAMENIVA TĚŽENÉHO</t>
  </si>
  <si>
    <t>prané kamenivo - kačírek</t>
  </si>
  <si>
    <t>plocha pod nájezdovou rampou ohraničená záhonovým obrubníkem, tl. 250mm 
výměra, tl. 
100*0,25=25.000 [A]</t>
  </si>
  <si>
    <t>položka zahrnuje dodávku předepsaného kameniva, mimostaveništní a vnitrostaveništní dopravu a jeho uložení 
není-li v zadávací dokumentaci uvedeno jinak, jedná se o nakupovaný materiál</t>
  </si>
  <si>
    <t>35</t>
  </si>
  <si>
    <t>458522</t>
  </si>
  <si>
    <t>VÝPLŇ ZA OPĚRAMI A ZDMI Z KAM DRC, INDEX ZHUTNĚNÍ ID DO 0,8</t>
  </si>
  <si>
    <t>zásyp základu</t>
  </si>
  <si>
    <t>za gabionovou zdí 
1,8*1,2*66,5=143.640 [A] 
okolo základových patek 
(výkop - patka) * počet patek 
(4,9*4,9*1,1-2,5*2,5*0,9)*44=914.584 [B] 
okolo základu rampy 
(4,7*13,5+4,7*12,5+6,0*4,0)*1,2-(1,0*11,5+1,0*9,7+1,0*4,5)*1,2=144.600 [C] 
Celkem: A+B+C=1 202.824 [D]</t>
  </si>
  <si>
    <t>položka zahrnuje:  
- dodávku drceného kameniva předepsané frakce a zásyp s předepsaným zhutněním včetně mimostaveništní a vnitrostaveništní dopravy</t>
  </si>
  <si>
    <t>36</t>
  </si>
  <si>
    <t>458523</t>
  </si>
  <si>
    <t>VÝPLŇ ZA OPĚRAMI A ZDMI Z KAMENIVA DRCENÉHO, INDEX ZHUTNĚNÍ ID DO 0,9</t>
  </si>
  <si>
    <t>ochranný zásyp za rubem a přechodový klín</t>
  </si>
  <si>
    <t>za rubem gab. zdi 
1,8*1,6*66,5=191.520 [A]</t>
  </si>
  <si>
    <t>položka zahrnuje: 
- dodávku drceného kameniva předepsané frakce a zásyp s předepsaným zhutněním včetně mimostaveništní a vnitrostaveništní dopravy</t>
  </si>
  <si>
    <t>52</t>
  </si>
  <si>
    <t>935212</t>
  </si>
  <si>
    <t>PŘÍKOPOVÉ ŽLABY Z BETON TVÁRNIC ŠÍŘ DO 600MM DO BETONU TL 100MM</t>
  </si>
  <si>
    <t>obnova stávajících bet. žlabu na hraně koruny svahu koryta</t>
  </si>
  <si>
    <t>63=63.000 [A]</t>
  </si>
  <si>
    <t>položka zahrnuje:  
- dodávku a uložení příkopových tvárnic předepsaného rozměru a kvality  
- dodání a rozprostření lože z předepsaného materiálu v předepsané kvalitěa v předepsané tloušťce  
- veškerou manipulaci s materiálem, vnitrostaveništní i mimostaveništní dopravu  
- ukončení, patky, spárování  
- měří se v metrech běžných délky osy žlabu</t>
  </si>
  <si>
    <t>Komunikace</t>
  </si>
  <si>
    <t>37</t>
  </si>
  <si>
    <t>56213</t>
  </si>
  <si>
    <t>VOZOVKOVÉ VRSTVY Z MATERIÁLŮ STABIL CEMENTEM TL DO 150MM</t>
  </si>
  <si>
    <t>SC C8/10 tl. 120 mm</t>
  </si>
  <si>
    <t>severní část + jižní část (lichoběžníková část bez plochy pod rampou - pod rampou bude kačírek) 
(26,62*36,1)+(50,36*35,14-50,36*9,3*0,5)-90=2 406.458 [A]</t>
  </si>
  <si>
    <t>- dodání směsi v požadované kvalitě 
- očištění podkladu 
- uložení směsi dle předepsaného technologického předpisu a zhutnění vrstvy v předepsané tloušťce 
- zřízení vrstvy bez rozlišení šířky, pokládání vrstvy po etapách, včetně pracovních spar a spojů 
- úpravu napojení, ukončení 
- úpravu dilatačních spar včetně předepsané výztuže 
- nezahrnuje postřiky, nátěry 
- nezahrnuje úpravu povrchu krytu</t>
  </si>
  <si>
    <t>38</t>
  </si>
  <si>
    <t>56334</t>
  </si>
  <si>
    <t>VOZOVKOVÉ VRSTVY ZE ŠTĚRKODRTI TL. DO 200MM</t>
  </si>
  <si>
    <t>uvažovaná  tl. 200 mm 
severní část + jižní část (lichoběžníková část včetně rampy) 
štěrkodrť ŠDB (26,62*36,1)+(50,36*35,14-50,36*9,3*0,5)=2 496.458 [A] 
skladba sjezdu pro vozidla PLA 
štěrkodrť ŠDA 0/32 150mm  
plocha acad 105=105.000 [B] 
štěrkodrť ŠDB 32/64 200mm 
plocha acad 105*1,1=115.500 [C] 
Celkem A+B+C=2 716.958 [D]</t>
  </si>
  <si>
    <t>- dodání kameniva předepsané kvality a zrnitosti  
- rozprostření a zhutnění vrstvy v předepsané tloušťce  
- zřízení vrstvy bez rozlišení šířky, pokládání vrstvy po etapách  
- nezahrnuje postřiky, nátěry</t>
  </si>
  <si>
    <t>39</t>
  </si>
  <si>
    <t>572123</t>
  </si>
  <si>
    <t>INFILTRAČNÍ POSTŘIK Z EMULZE DO 1,0KG/M2</t>
  </si>
  <si>
    <t>PI-E 1,0 kg/m2</t>
  </si>
  <si>
    <t>- dodání všech předepsaných materiálů pro postřiky v předepsaném množství 
- provedení dle předepsaného technologického předpisu 
- zřízení vrstvy bez rozlišení šířky, pokládání vrstvy po etapách 
- úpravu napojení, ukončení</t>
  </si>
  <si>
    <t>40</t>
  </si>
  <si>
    <t>572213</t>
  </si>
  <si>
    <t>SPOJOVACÍ POSTŘIK Z EMULZE DO 0,5KG/M2</t>
  </si>
  <si>
    <t>PS-E 0,3kg/m2</t>
  </si>
  <si>
    <t>41</t>
  </si>
  <si>
    <t>574A34</t>
  </si>
  <si>
    <t>ASFALTOVÝ BETON PRO OBRUSNÉ VRSTVY ACO 11+, 11S TL. 40MM</t>
  </si>
  <si>
    <t>- dodání směsi v požadované kvalitě  
- očištění podkladu  
- uložení směsi dle předepsaného technologického předpisu, zhutnění vrstvy v předepsané tloušťce  
- zřízení vrstvy bez rozlišení šířky, pokládání vrstvy po etapách, včetně pracovních spar a spojů  
- úpravu napojení, ukončení podél obrubníků, dilatačních zařízení, odvodňovacích proužků, odvodňovačů, vpustí, šachet a pod.  
- nezahrnuje postřiky, nátěry  
- nezahrnuje těsnění podél obrubníků, dilatačních zařízení, odvodňovacích proužků, odvodňovačů, vpustí, šachet a pod.</t>
  </si>
  <si>
    <t>42</t>
  </si>
  <si>
    <t>574E46</t>
  </si>
  <si>
    <t>ASFALTOVÝ BETON PRO PODKLADNÍ VRSTVY ACP 16+, 16S TL. 50MM</t>
  </si>
  <si>
    <t>Podkladní vrstva (obalované kamenivo)</t>
  </si>
  <si>
    <t>50</t>
  </si>
  <si>
    <t>915111</t>
  </si>
  <si>
    <t>VODOROVNÉ DOPRAVNÍ ZNAČENÍ BARVOU HLADKÉ - DODÁVKA A POKLÁDKA</t>
  </si>
  <si>
    <t>VDZ typ II. bílá barva s retroreflexní úpravou</t>
  </si>
  <si>
    <t>V10b, tl. 0,25, délka čáry na 1 park. místo, počet míst 55 (+ 9 vně zastřešení) 
15,5*0,25*64=248.000 [A] 
V10f, tl. 0,25, délka čáry na 1 park místo, plocha obrazce počet míst 6 
(17,5*0,25+1,6)*6=35.850 [B] 
Celkem: A+B=283.850 [C]</t>
  </si>
  <si>
    <t>položka zahrnuje: 
- dodání a pokládku nátěrového materiálu (měří se pouze natíraná plocha) 
- předznačení a reflexní úpravu</t>
  </si>
  <si>
    <t>Přidružená stavební výroba</t>
  </si>
  <si>
    <t>43</t>
  </si>
  <si>
    <t>711415</t>
  </si>
  <si>
    <t>IZOLACE MOSTOVEK CELOPLOŠ POLYMERNÍ</t>
  </si>
  <si>
    <t>přímopojížděná hydroizolace betonové desky - kompletní systém vodotěsné přímopojížděné hydroizolace odolné proti oděru, včetně penetračních, přípravných a ochranných vrstev, včetně vsypu křemičitým pískem</t>
  </si>
  <si>
    <t>dle PD - odečteno z modelu 
plocha desky 1.NP 1451=1 451.000 [A] 
čelo desky a hrana podhledu 163,6*(0,30+0,30)=98.160 [B] 
plocha nájezdové rampy 215,2=215.200 [C] 
odrazné hrany nájezdové rampy (0,15+0,15)*(23,8+45,1)=20.670 [D] 
Celkem: A+B+C+D=1 785.030 [E]</t>
  </si>
  <si>
    <t>položka zahrnuje: 
- dodání  předepsaného izolačního materiálu 
- očištění a ošetření podkladu, zadávací dokumentace může zahrnout i případné vyspravení 
- zřízení izolace jako kompletního povlaku, případně komplet. soustavy nebo systému podle příslušného  technolog. předpisu 
- zřízení izolace i jednotlivých vrstev po etapách, včetně pracovních spár a spojů 
- úprava u okrajů, rohů, hran, dilatačních i pracovních spojů, kotev, obrubníků, dilatačních zařízení, odvodnění, otvorů, neizolovaných míst a pod. 
- zajištění odvodnění povrchu izolace, včetně odvodnění nejnižších míst, pokud dokumentace pro zadání stavby nestanoví jinak 
- ochrana izolace do doby zřízení definitivní ochranné vrstvy nebo konstrukce 
- úprava, očištění a ošetření prostoru kolem izolace 
- provedení požadovaných zkoušek 
- nezahrnuje ochranné vrstvy, např. litý asfalt, asfaltový beton 
v této položce se vykáže i izolace rámových konstrukcí (mosty, propusty, kolektory)</t>
  </si>
  <si>
    <t>44</t>
  </si>
  <si>
    <t>721172</t>
  </si>
  <si>
    <t>VNITŘNÍ KANALIZACE Z PLAST TRUB DN DO 100MM</t>
  </si>
  <si>
    <t>včetně izolace (topný kabel součástí elektroinstalace)</t>
  </si>
  <si>
    <t>dle dokumentace: 
1=1.000 [A]</t>
  </si>
  <si>
    <t>- výrobní dokumentaci (včetně technologického předpisu) 
- dodání veškerého instalačního a  pomocného  materiálu  (trouby,  trubky,  armatury,  tvarové  kusy,  spojovací a těsnící materiál a pod.), podpěrných, závěsných, upevňovacích prvků, včetně potřebných úprav 
- zednické výpomoci, jako je vysekávání kapes a rýh, jejich vyplnění a začištění 
- úprava podkladu a osazení podpěr, osazení a očištění podkladu a podpěr 
- zřízení plně funkční instalace, kompletní soustavy, podle příslušného technologického předpisu 
- zřízení instalace i jednotlivých částí po etapách, včetně pracovních spar a spojů 
- úprava a příprava prostupů, okolí podpěr, zaústění a napojení a upevnění odpadních výustek 
- ochrana potrubí nátěrem, včetně úpravy povrchu, případně izolací, nejsou-li tyto práce předmětem jiné položky 
- úprava, očištění a ošetření prostoru kolem instalace 
- provedení požadovaných zkoušek vodotěsnosti</t>
  </si>
  <si>
    <t>45</t>
  </si>
  <si>
    <t>721173</t>
  </si>
  <si>
    <t>VNITŘNÍ KANALIZACE Z PLAST TRUB DN 150</t>
  </si>
  <si>
    <t>včetně závěsů a izolace (topný kabel součástí elektroinstalace)</t>
  </si>
  <si>
    <t>52=52.000 [A]</t>
  </si>
  <si>
    <t>46</t>
  </si>
  <si>
    <t>72121</t>
  </si>
  <si>
    <t>A</t>
  </si>
  <si>
    <t>VELKOKAPACITNÍ VTOKY</t>
  </si>
  <si>
    <t>včetně montáže (topný kabel součástí elektroinstalace)</t>
  </si>
  <si>
    <t>4=4.000 [A]</t>
  </si>
  <si>
    <t>- výrobní dokumentaci (včetně technologického předpisu) 
- dodání veškerého instalačního a  pomocného  materiálu  (trouby,  trubky,  armatury,  tvarové  kusy,  spojovací a těsnící materiál a pod.), podpěrných, závěsných, upevňovacích prvků, včetně potřebných úprav 
- zednické výpomoci, jako je vysekávání kapes a rýh, jejich vyplnění a začištění 
- úprava podkladu a osazení podpěr, osazení a očištění podkladu a podpěr 
- zřízení plně funkční instalace, kompletní soustavy, podle příslušného technologického předpisu 
- zřízení instalace i jednotlivých částí po etapách, včetně pracovních spar a spojů 
- úprava a příprava prostupů, okolí podpěr, zaústění a napojení a upevnění odpadních výustek 
- úprava, očištění a ošetření prostoru kolem instalace</t>
  </si>
  <si>
    <t>47</t>
  </si>
  <si>
    <t>78322(1)</t>
  </si>
  <si>
    <t>ELEKTROTECHNIKA</t>
  </si>
  <si>
    <t>Rekapitulace Elektrotechniky 
Podrobný položkový rozpočet viz samostatná příloha</t>
  </si>
  <si>
    <t>- položky nátěrů zahrnují kompletní povlaky (i různobarevné), včetně úpravy podkladu (odmaštění, odrezivění, odstranění starých nátěrů a nečistot) a jeho vyspravení, provedení nátěru předepsaným postupem a splnění všech požadavků daných technologickým předpisem.</t>
  </si>
  <si>
    <t>48</t>
  </si>
  <si>
    <t>78322(2)</t>
  </si>
  <si>
    <t>PROJEKT EPS</t>
  </si>
  <si>
    <t>Rekapitulace elektrické požární signalizace 
Podrobný položkový rozpočet viz samostatná příloha</t>
  </si>
  <si>
    <t>Ostatní konstrukce a práce</t>
  </si>
  <si>
    <t>49</t>
  </si>
  <si>
    <t>9112A1a</t>
  </si>
  <si>
    <t>ZÁBRADLÍ MOSTNÍ S VODOR MADLY - DODÁVKA A MONTÁŽ</t>
  </si>
  <si>
    <t>Zábradlí s vodorovnou výplní na víceúčlové ploše 2.NP a</t>
  </si>
  <si>
    <t>zábradlí 2.NP 
15,2+12,82+40,6+31,14+53,7=153.460 [A] 
zábradlí rampa 
10,9+20,0+4,5+1,4=36.800 [B] 
Zábradlí celkem: 
A+B=190.260 [C]</t>
  </si>
  <si>
    <t>položka zahrnuje: 
dodání zábradlí včetně předepsané povrchové úpravy 
kotvení sloupků, t.j. kotevní desky, šrouby z nerez oceli, vrty a zálivku, pokud zadávací dokumentace nestanoví jinak 
případné nivelační hmoty pod kotevní desky</t>
  </si>
  <si>
    <t>51</t>
  </si>
  <si>
    <t>917211</t>
  </si>
  <si>
    <t>ZÁHONOVÉ OBRUBY Z BETONOVÝCH OBRUBNÍKŮ ŠÍŘ 50MM</t>
  </si>
  <si>
    <t>záhonový obrubník ohraničující prostor pod žlb. rampou</t>
  </si>
  <si>
    <t>6,5+8,7+3,8=19.000 [A]</t>
  </si>
  <si>
    <t>Položka zahrnuje: 
dodání a pokládku betonových obrubníků o rozměrech předepsaných zadávací dokumentací 
betonové lože i boční betonovou opěrku.</t>
  </si>
  <si>
    <t>53</t>
  </si>
  <si>
    <t>93857</t>
  </si>
  <si>
    <t>BROUŠENÍ BETON KONSTR</t>
  </si>
  <si>
    <t>příprava betonových povrchů pro aplikaci systému izolace</t>
  </si>
  <si>
    <t>položka zahrnuje očištění předepsaným způsobem včetně odklizení vzniklého odpadu</t>
  </si>
  <si>
    <t>54</t>
  </si>
  <si>
    <t>96616</t>
  </si>
  <si>
    <t>BOURÁNÍ KONSTRUKCÍ ZE ŽELEZOBETONU</t>
  </si>
  <si>
    <t>ubourání stávající jímky dešťové kanalizace 
odvoz na trvalou skládku</t>
  </si>
  <si>
    <t>2,0*2,0*1,5=6.000 [A]</t>
  </si>
  <si>
    <t>položka zahrnuje:  
- rozbourání konstrukce bez ohledu na použitou technologii  
- veškeré pomocné konstrukce (lešení a pod.)  
- veškerou manipulaci s vybouranou sutí a hmotami včetně uložení na skládku. Nezahrnuje poplatek za skládku, který se vykazuje v položce 0141** (s výjimkou malého množství bouraného materiálu, kde je možné poplatek zahrnout do jednotkové ceny bourání – tento fakt musí být uveden v doplňujícím textu k položce)  
- veškeré další práce plynoucí z technologického předpisu a z platných předpisů</t>
  </si>
  <si>
    <t>SO 301</t>
  </si>
  <si>
    <t>Úprava dešťové kanalizace</t>
  </si>
  <si>
    <t>trvalá skládka zhotovitele - beton, lomový kámen</t>
  </si>
  <si>
    <t>pol. 96715: 4,956=4.956 [A]</t>
  </si>
  <si>
    <t>trvalá skládka zhotovitele - zemina a odpad z čištění šachet a kanalizace (bahno, usazeniny)</t>
  </si>
  <si>
    <t>pol. 13273: 109,417=109.417 [A] 
bahno a usazeniny: 0,14+1,58=1.720 [B] 
Celkem: A+B=111.137 [C]</t>
  </si>
  <si>
    <t>trvalá skládka dle zhotovitele - živice; podkladní vrstva komunikace s asf. pojivem</t>
  </si>
  <si>
    <t>pol. 11313: 0,576=0.576 [A] 
pol. 11332: 1,152=1.152 [B] 
Celkem: A+B=1.728 [C]</t>
  </si>
  <si>
    <t>B</t>
  </si>
  <si>
    <t>trvalá skládka dle zhotovitele - plast</t>
  </si>
  <si>
    <t>plastové trouby: 
0,0073*11,45=0.084 [A]</t>
  </si>
  <si>
    <t>11313</t>
  </si>
  <si>
    <t>ODSTRANĚNÍ KRYTU VOZOVEK A CHODNÍKŮ S ASFALT POJIVEM</t>
  </si>
  <si>
    <t>uvažovány dvě vrstvy 5cm: 
2,4*2,4*0,1=0.576 [A]</t>
  </si>
  <si>
    <t>Položka obsahuje veškerou manipulaci s vybouranou sutí a s vybouranými hmotami vč. uložení na skládku a poplatku za skládku (pokud zadávací dokumentace nestanoví jinak).</t>
  </si>
  <si>
    <t>ODSTRAN PODKL VOZOVEK A CHOD Z KAM NESTMEL</t>
  </si>
  <si>
    <t>uvažovaná tl. 200 mm: 
2,4*2,4*0,2=1.152 [A]</t>
  </si>
  <si>
    <t>12970</t>
  </si>
  <si>
    <t>ČIŠTĚNÍ KANALIZAČNÍCH ŠACHET</t>
  </si>
  <si>
    <t>množství bahna a nánosu odhadnuto hl. 0,5 m - 1,58 m3</t>
  </si>
  <si>
    <t>čištění jímky před bouráním: 
1=1.000 [A]</t>
  </si>
  <si>
    <t>- vodorovná a svislá doprava, přemístění, přeložení, manipulace s výkopkem a uložení na skládku (bez poplatku)</t>
  </si>
  <si>
    <t>129945</t>
  </si>
  <si>
    <t>ČIŠTĚNÍ POTRUBÍ DN DO 300MM</t>
  </si>
  <si>
    <t>množství nánosů odhadnuto 0,14 m3 (1/4 profilu)</t>
  </si>
  <si>
    <t>odečteno digitálně ze situace: 
8=8.000 [A]</t>
  </si>
  <si>
    <t>- vodorovná a svislá doprava, přemístění, přeložení, manipulace s výkopkem a uložení na skládku</t>
  </si>
  <si>
    <t>13273</t>
  </si>
  <si>
    <t>HLOUBENÍ RÝH ŠÍŘ DO 2M PAŽ I NEPAŽ TŘ. I</t>
  </si>
  <si>
    <t>vše se odveze, vč. pažení 121,95 m2, vč. rozšíření a prohloubení pro šachty</t>
  </si>
  <si>
    <t>dle výkazu výkopu rýh - viz. příloha TZ (list 1): 
79,238=79.238 [A] 
rozšíření pro šachty: 
2,4*1,1*(1,57+2,75)=11.405 [B] 
3*1,7*1,38=7.038 [C] 
prohloubení pro šachty: 
2,4*2,4*(0,5+0,6)=6.336 [D] 
3*3*0,6=5.400 [E] 
Celkem: A+B+C+D+E=109.417 [F]</t>
  </si>
  <si>
    <t>ULOŽENÍ SYPANINY DO NÁSYPŮ A NA SKLÁDKY BEZ ZHUT</t>
  </si>
  <si>
    <t>zemina a bahno z čištění trub a jímky</t>
  </si>
  <si>
    <t>Položka zahrnuje:  
- kompletní provedení zemní konstrukce  
- ošetření úložiště po celou dobu práce v něm vč. klimatických opatření  
- ztížení v okolí vedení, konstrukcí a objektů a jejich dočasné zajištění  
- ztížení provádění ve ztížených podmínkách a stísněných prostorech  
- ztížené ukládání sypaniny pod vodu  
- ukládání po vrstvách a po jiných nutných částech (figurách) vč. dosypávek  
- spouštění a nošení materiálu  
- úprava, očištění a ochrana podloží a svahů  
- svahování, uzavírání povrchů svahů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</t>
  </si>
  <si>
    <t>17481</t>
  </si>
  <si>
    <t>ZÁSYP JAM A RÝH Z NAKUPOVANÝCH MATERIÁLŮ</t>
  </si>
  <si>
    <t>hlinito písčitá zemina se zhutněním - vč. dovozu ze zdroje dle zhotovitele a poplatku za nakoupení</t>
  </si>
  <si>
    <t>výkop rýh: 109,417=109.417 [A] 
Odpočet: 
podsypy: -6,869=-6.869 [B] 
obsypy vč.trub: -30,585=-30.585 [C] 
desky pod šachty: 0,693=0.693 [D] 
šachty:  
-1*1*1,87=-1.870 [E] 
-1,6*1,6*1,89=-4.838 [F] 
-3,1416*1,5*1,5/4*3,15=-5.567 [G] 
Celkem: A+B+C+D+E+F+G=60.381 [H]</t>
  </si>
  <si>
    <t>Položka zahrnuje:  
- kompletní provedení zemní konstrukce vč. výběru vhodného materiálu   
- nákup materiálu dle zadávací dokumentace  
- úprava  ukládaného  materiálu  vlhčením,  tříděním,  promícháním  nebo  vysoušením,  příp. jiné úpravy za účelem zlepšení jeho  mech. vlastností                                                                                                                                                                                     - hutnění i různé míry hutnění 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ruční hutnění a výplň jam a prohlubní v podloží  
- úprava, očištění a ochrana případně zhutnění podloží a svahů  
- svahování, hutnění a uzavírání povrchů svahů  
- zřízení lavic na svazích a zásyp rýh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  
- případné prohození nebo třídění materiálu.</t>
  </si>
  <si>
    <t>17581</t>
  </si>
  <si>
    <t>OBSYP POTRUBÍ A OBJEKTŮ Z NAKUPOVANÝCH MATERIÁLŮ</t>
  </si>
  <si>
    <t>hutněný obsyp potrubí (300 mm nad vrch potrubí), frakce 0-16 mm, vč.ztratného, zhutnění - 53,11 t</t>
  </si>
  <si>
    <t>obsyp vč.trub: 
37,05*1,3*0,635=30.585 [A] 
odpočet trub: 
-3,1416*0,335*0,335/4*37,05=-3.266 [B] 
Celkem: A+B=27.319 [C]</t>
  </si>
  <si>
    <t>položka zahrnuje:  
- kompletní provedení zemní konstrukce včetně nákupu a dopravy materiálu dle zadávací dokumentace  
- úprava  ukládaného  materiálu  vlhčením,  tříděním,  promícháním  nebo  vysoušením,  příp. jiné úpravy za účelem zlepšení jeho  mech. vlastností  
- hutnění i různé míry hutnění 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ruční hutnění a výplň jam a prohlubní v podloží  
- úprava, očištění, ochrana a zhutnění podloží  
- svahování, hutnění a uzavírání povrchů svahů  
- zřízení lavic na svazích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  
- zemina vytlačená potrubím o DN do 180mm se od kubatury obsypů neodečítá</t>
  </si>
  <si>
    <t>451313</t>
  </si>
  <si>
    <t>PODKL A VÝPLŇ VRSTVY Z PROST BET DO C16/20 (B20)</t>
  </si>
  <si>
    <t>Desky pod šachty: 
1,2*1,2*0,08=0.115 [A] 
1,8*1,8*0,08=0.259 [B] 
1,7*1,7*0,1=0.289 [C] 
0,5*0,6*0,1=0.030 [D] 
Celkem: A+B+C+D=0.693 [E]</t>
  </si>
  <si>
    <t>45157</t>
  </si>
  <si>
    <t>štěrkopískový podsyp zrno 0-16 mm</t>
  </si>
  <si>
    <t>DN 300: 
37,05*1,3*0,1=4.817 [A] 
pod šachty: 
2*2,4*2,4*0,1=1.152 [B] 
3*3*0,1=0.900 [C] 
Celkem: A+B+C=6.869 [D]</t>
  </si>
  <si>
    <t>položka zahrnuje dodávku předepsaného kameniva, mimostaveništní a vnitrostaveništní dopravu a jeho uložení  
není-li v zadávací dokumentaci uvedeno jinak, jedná se o nakupovaný materiál</t>
  </si>
  <si>
    <t>uvažovaná  tl. 200 mm: 
2,4*2,4*0,2=1.152 [A]</t>
  </si>
  <si>
    <t>- dodání kameniva předepsané kvality a zrnitosti 
- rozprostření a zhutnění vrstvy v předepsané tloušťce 
- zřízení vrstvy bez rozlišení šířky, pokládání vrstvy po etapách 
- nezahrnuje postřiky, nátěry</t>
  </si>
  <si>
    <t>2,4*2,4=5.760 [A]</t>
  </si>
  <si>
    <t>574C46</t>
  </si>
  <si>
    <t>ASFALTOVÝ BETON PRO LOŽNÍ VRSTVY ACL 16+, 16S TL. 50MM</t>
  </si>
  <si>
    <t>2 vstvy: 
2,4*2,4*2=11.520 [A]</t>
  </si>
  <si>
    <t>- dodání směsi v požadované kvalitě 
- očištění podkladu 
- uložení směsi dle předepsaného technologického předpisu, zhutnění vrstvy v předepsané tloušťce 
- zřízení vrstvy bez rozlišení šířky, pokládání vrstvy po etapách, včetně pracovních spar a spojů 
- úpravu napojení, ukončení podél obrubníků, dilatačních zařízení, odvodňovacích proužků, odvodňovačů, vpustí, šachet a pod. 
- nezahrnuje postřiky, nátěry 
- nezahrnuje těsnění podél obrubníků, dilatačních zařízení, odvodňovacích proužků, odvodňovačů, vpustí, šachet a pod.</t>
  </si>
  <si>
    <t>Potrubí</t>
  </si>
  <si>
    <t>87445</t>
  </si>
  <si>
    <t>POTRUBÍ Z TRUB PLASTOVÝCH ODPADNÍCH DN DO 300MM</t>
  </si>
  <si>
    <t>PP DN 300 mm, SN 16 vč.tvarovek, šacht.přechodek, spojky, montáže</t>
  </si>
  <si>
    <t>37,05=37.050 [A]</t>
  </si>
  <si>
    <t>položky pro zhotovení potrubí platí bez ohledu na sklon 
zahrnuje: 
- výrobní dokumentaci (včetně technologického předpisu) 
- dodání veškerého trubního a pomocného materiálu  (trouby,  trubky,  tvarovky,  spojovací a těsnící  materiál a pod.), podpěrných, závěsných a upevňovacích prvků, včetně potřebných úprav 
- úprava a příprava podkladu a podpěr, očištění a ošetření podkladu a podpěr 
- zřízení plně funkčního potrubí, kompletní soustavy, podle příslušného technologického předpisu 
- zřízení potrubí i jednotlivých částí po etapách, včetně pracovních spar a spojů, pracovního zaslepení konců a pod. 
- úprava prostupů, průchodů  šachtami a komorami, okolí podpěr a vyústění, zaústění, napojení, vyvedení a upevnění odpad. výustí 
- ochrana potrubí nátěrem (vč. úpravy povrchu), případně izolací, nejsou-li tyto práce předmětem jiné položky 
- úprava, očištění a ošetření prostoru kolem potrubí 
- položky platí pro práce prováděné v prostoru zapaženém i nezapaženém a i v kolektorech, chráničkách 
- položky zahrnují i práce spojené s nutnými obtoky, převáděním a čerpáním vody 
nezahrnuje zkoušky vodotěsnosti a televizní prohlídku</t>
  </si>
  <si>
    <t>893311</t>
  </si>
  <si>
    <t>ŠACHTY Z PROST BETONU PŮDORYS PLOCHY DO 1,5M2</t>
  </si>
  <si>
    <t>šachta Ša2 s kalovým prostoren a s obložením stěn a dna dlažebními kostkami, s poklopem 1x1 m</t>
  </si>
  <si>
    <t>položka zahrnuje: 
- poklopy s rámem, mříže s rámem, stupadla, žebříky, stropy z bet. dílců a pod. 
- dodání  čerstvého  betonu  (betonové  směsi)  požadované  kvality,  jeho  uložení  do požadovaného tvaru při jakékoliv konzistenci čerstvého betonu a způsobu hutnění, ošetření a ochranu betonu, 
- zhotovení nepropustného, mrazuvzdorného betonu a betonu požadované trvanlivosti a vlastností, 
- užití potřebných přísad a technologií výroby betonu, 
- zřízení pracovních a dilatačních spar, včetně potřebných úprav, výplně, vložek, opracování, očištění a ošetření, 
- bednění  požadovaných  konstr. (i ztracené) s úpravou  dle požadované  kvality povrchu betonu, včetně odbedňovacích a odskružovacích prostředků, 
- podpěrné  konstr. (skruže) a lešení všech druhů pro bednění, uložení čerstvého betonu, výztuže a doplňkových konstr., vč. požadovaných otvorů, ochranných a bezpečnostních opatření a základů těchto konstrukcí a lešení, 
- vytvoření kotevních čel, kapes, nálitků, a sedel, 
- zřízení  všech  požadovaných  otvorů, kapes, výklenků, prostupů, dutin, drážek a pod., vč. ztížení práce a úprav  kolem nich, 
- úpravy pro osazení výztuže, doplňkových konstrukcí a vybavení, 
- úpravy povrchu pro položení požadované izolace, povlaků a nátěrů, případně vyspravení, 
- ztížení práce u kabelových a injektážních trubek a ostatních zařízení osazovaných do betonu, 
- konstrukce betonových kloubů, upevnění kotevních prvků a doplňkových konstrukcí, 
- nátěry zabraňující soudržnost betonu a bednění, 
- výplň, těsnění  a tmelení spar a spojů, 
- opatření  povrchů  betonu  izolací  proti zemní vlhkosti v částech, kde přijdou do styku se zeminou nebo kamenivem, 
- případné zřízení spojovací vrstvy u základů, 
- úpravy pro osazení zařízení ochrany konstrukce proti vlivu bludných proudů 
- předepsané podkladní konstrukce</t>
  </si>
  <si>
    <t>894345</t>
  </si>
  <si>
    <t>ŠACHTY KANALIZAČNÍ Z PROST BETONU NA POTRUBÍ DN DO 300MM</t>
  </si>
  <si>
    <t>šachta čtvercová Ša1, tl. stěn a dna 200 mm</t>
  </si>
  <si>
    <t>položka zahrnuje: 
- poklopy s rámem, mříže s rámem, stupadla, žebříky, stropy z bet. dílců a pod. 
- dodání  čerstvého  betonu  (betonové  směsi)  požadované  kvality,  jeho  uložení  do požadovaného tvaru při jakékoliv hustotě výztuže, konzistenci čerstvého betonu a způsobu hutnění, ošetření a ochranu betonu, 
- zhotovení nepropustného, mrazuvzdorného betonu a betonu požadované trvanlivosti a vlastností, 
- užití potřebných přísad a technologií výroby betonu, 
- zřízení pracovních a dilatačních spar, včetně potřebných úprav, výplně, vložek, opracování, očištění a ošetření, 
- bednění  požadovaných  konstr. (i ztracené) s úpravou  dle požadované  kvality povrchu betonu, včetně odbedňovacích a odskružovacích prostředků, 
- podpěrné  konstr. (skruže) a lešení všech druhů pro bednění, uložení čerstvého betonu, výztuže a doplňkových konstr., vč. požadovaných otvorů, ochranných a bezpečnostních opatření a základů těchto konstrukcí a lešení, 
- vytvoření kotevních čel, kapes, nálitků, a sedel, 
- zřízení  všech  požadovaných  otvorů, kapes, výklenků, prostupů, dutin, drážek a pod., vč. ztížení práce a úprav  kolem nich, 
- úpravy pro osazení výztuže, doplňkových konstrukcí a vybavení, 
- úpravy povrchu pro položení požadované izolace, povlaků a nátěrů, případně vyspravení, 
- ztížení práce u kabelových a injektážních trubek a ostatních zařízení osazovaných do betonu, 
- konstrukce betonových kloubů, upevnění kotevních prvků a doplňkových konstrukcí, 
- nátěry zabraňující soudržnost betonu a bednění, 
- výplň, těsnění  a tmelení spar a spojů, 
- opatření  povrchů  betonu  izolací  proti zemní vlhkosti v částech, kde přijdou do styku se zeminou nebo kamenivem, 
- případné zřízení spojovací vrstvy u základů, 
- úpravy pro osazení zařízení ochrany konstrukce proti vlivu bludných proudů 
- předepsané podkladní konstrukce</t>
  </si>
  <si>
    <t>896145</t>
  </si>
  <si>
    <t>SPADIŠTĚ KANALIZAČ Z BETON DÍLCŮ NA POTRUBÍ DN DO 300MM</t>
  </si>
  <si>
    <t>spadišťová šachta Ša3, spodní stavba monolitická s obložením stěn a dna dlažebními kostkami, vč. obetonování propojovacího potrubí a hlavy spadiště</t>
  </si>
  <si>
    <t>položka zahrnuje: 
- poklopy s rámem, mříže s rámem, stupadla, žebříky, stropy z bet. dílců a pod. 
- předepsané betonové skruže pro vstup, prefabrikované nebo monolitické betonové dno, případně předepsané obložení dna čedičem a není-li uvedeno jinak i podkladní vrstvu (z kameniva nebo betonu) 
- monolitickou betonovou část spadiště předepsaných rozměrů, 
- dodání  čerstvého  betonu  (betonové  směsi)  požadované  kvality, 
- bednění  požadovaných  konstr. (i ztracené) s úpravou  dle požadované  kvality povrchu betonu, včetně odbedňovacích a odskružovacích prostředků, 
- nátěry zabraňující soudržnost betonu a bednění, 
- opatření  povrchů  betonu  izolací  proti zemní vlhkosti v částech, kde přijdou do styku se zeminou nebo kamenivem, 
- veškeré požadované úpravy dílců, včetně doplňkových konstrukcí a vybavení, 
- sestavení dílce na stavbě včetně montážních zařízení, plošin a prahů a pod., 
- výplň, těsnění a tmelení spár a spojů, 
- očištění a ošetření úložných ploch, 
- zednické výpomoce pro montáž dílců, 
- úpravy dílce pro dodržení požadované přesnosti jeho osazení, včetně případných měření 
- předepsané podkladní konstrukce</t>
  </si>
  <si>
    <t>899652</t>
  </si>
  <si>
    <t>ZKOUŠKA VODOTĚSNOSTI POTRUBÍ DN DO 300MM</t>
  </si>
  <si>
    <t>- přísun, montáž, demontáž, odsun zkoušecího čerpadla, napuštění tlakovou vodou, dodání vody pro tlakovou zkoušku, montáž a demontáž dílců pro zabezpečení konce zkoušeného úseku potrubí, montáž a demontáž koncových tvarovek, montáž zaslepovací příruby, zaslepení odboček pro armatury a pro odbočující řady.</t>
  </si>
  <si>
    <t>89980</t>
  </si>
  <si>
    <t>TELEVIZNÍ PROHLÍDKA POTRUBÍ</t>
  </si>
  <si>
    <t>2*37,05=74.100 [A]</t>
  </si>
  <si>
    <t>položka zahrnuje prohlídku potrubí televizní kamerou, záznam prohlídky na nosičích DVD a vyhotovení závěrečného písemného protokolu</t>
  </si>
  <si>
    <t>919112</t>
  </si>
  <si>
    <t>ŘEZÁNÍ ASFALTOVÉHO KRYTU VOZOVEK TL DO 100MM</t>
  </si>
  <si>
    <t>3*2,4=7.200 [A]</t>
  </si>
  <si>
    <t>položka zahrnuje řezání vozovkové vrstvy v předepsané tloušťce, včetně spotřeby vody</t>
  </si>
  <si>
    <t>96715</t>
  </si>
  <si>
    <t>VYBOURÁNÍ ČÁSTÍ KONSTRUKCÍ BETON</t>
  </si>
  <si>
    <t>vybourání jímky s obkladem z lomového kamene - odhad</t>
  </si>
  <si>
    <t>včetně obkladu z lomového kamene (odhad): 
2,62*2,69*0,3=2.114 [A] 
2,62*0,3*0,93=0.731 [B] 
2,69*0,3*1,36=1.098 [C] 
(1,36+0,93)*1,55/2*0,3=0.532 [D] 
(1,36+0,93)*1,4/2*0,3=0.481 [E] 
Celkem: A+B+C+D+E=4.956 [F]</t>
  </si>
  <si>
    <t>- položka zahrnuje veškerou manipulaci s vybouranou sutí a hmotami včetně uložení na skládku. Nezahrnuje poplatek za skládku, který se vykazuje v položce 0141** (s výjimkou malého množství bouraného materiálu, kde je možné poplatek zahrnout do jednotkové ceny bourání – tento fakt musí být uveden v doplňujícím textu k položce) 
- položka zahrnuje veškeré další práce plynoucí z technologického předpisu a z platných předpisů</t>
  </si>
  <si>
    <t>969245</t>
  </si>
  <si>
    <t>VYBOURÁNÍ POTRUBÍ DN DO 300MM KANALIZAČ</t>
  </si>
  <si>
    <t>vč. vodorovného přesunu</t>
  </si>
  <si>
    <t>odečteno ze situace (ve výkopu pro kanalizaci): 
7,8+0,52+3,13=11.450 [A]</t>
  </si>
  <si>
    <t>SO 330</t>
  </si>
  <si>
    <t>Dešťová kanalizace zastřešení</t>
  </si>
  <si>
    <t>trvalá skládka zhotovitele - beton</t>
  </si>
  <si>
    <t>odhad betonové roury: 
17,8*0,228/2,5=1.623 [A]</t>
  </si>
  <si>
    <t>trvalá skládka zhotovitele - zemina a odpad z čištění šachty a kanalizace (bahno, usazeniny)</t>
  </si>
  <si>
    <t>pol. 13273: 115,744=115.744 [A] 
pol. 13173: 123,485=123.485 [B] 
pol. 13183: 66,492=66.492 [C] 
bahno a usazeniny: 0,32+0,17=0.490 [D] 
Celkem: A+B+C+D=306.211 [E]</t>
  </si>
  <si>
    <t>množství bahna a nánosu odhadnuto - 0,32 m3</t>
  </si>
  <si>
    <t>stávající šachta u silnice: 
1=1.000 [A]</t>
  </si>
  <si>
    <t>množství nánosů odhadnuto 0,17 m3 (1/4 profilu)</t>
  </si>
  <si>
    <t>odečteno digitálně ze situace: 
9,5=9.500 [A]</t>
  </si>
  <si>
    <t>vše se odveze, výkopy v tř.I - 65%  jámy</t>
  </si>
  <si>
    <t>0,65*7,5*3,3*3,69=59.363 [A] 
0,65*5,145*1,845*3,69=22.768 [B] 
0,65*9,345*1,845*3,69=41.354 [C] 
Celkem: A+B+C=123.485 [D]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</si>
  <si>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příplatek za lepivost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svahování a přesvah. svahů do konečného tvaru, výměna hornin v podloží a v pláni znehodnocené klimatickými vlivy 
- ruční vykopávky, odstranění kořenů a napadávek 
- pažení, vzepření a rozepření vč. přepažování (vyjma štětových stěn) 
- úpravu, ochranu a očištění dna, základové spáry, stěn a svahů 
- odvedení nebo obvedení vody v okolí výkopiště a ve výkopišti 
- třídění výkopku 
- veškeré pomocné konstrukce umožňující provedení vykopávky (příjezdy, sjezdy, nájezdy, lešení, podpěr. konstr., přemostění, zpevněné plochy, zakrytí a pod.) 
- nezahrnuje uložení zeminy (na skládku, do násypu) ani poplatky za skládku, vykazují se v položce č.0141**</t>
  </si>
  <si>
    <t>13183</t>
  </si>
  <si>
    <t>HLOUBENÍ JAM ZAPAŽ I NEPAŽ TŘ II</t>
  </si>
  <si>
    <t>vše se odveze, výkopy v tř.II - 35% jámy</t>
  </si>
  <si>
    <t>0,35*7,5*3,3*3,69=31.965 [A] 
0,35*5,145*1,845*3,69=12.260 [B] 
0,35*9,345*1,845*3,69=22.267 [C] 
Celkem: A+B+C=66.492 [D]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</si>
  <si>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svahování a přesvah. svahů do konečného tvaru, výměna hornin v podloží a v pláni znehodnocené klimatickými vlivy 
- eventuelně nutné druhotné rozpojení odstřelené horniny 
- ruční vykopávky, odstranění kořenů a napadávek 
- pažení, vzepření a rozepření vč. přepažování (vyjma štětových stěn) 
- úpravu, ochranu a očištění dna, základové spáry, stěn a svahů 
- odvedení nebo obvedení vody v okolí výkopiště a ve výkopišti 
- třídění výkopku 
- veškeré pomocné konstrukce umožňující provedení vykopávky (příjezdy, sjezdy, nájezdy, lešení, podpěr. konstr., přemostění, zpevněné plochy, zakrytí a pod.) 
- nezahrnuje uložení zeminy (na skládku, do násypu) ani poplatky za skládku, vykazují se v položce č.0141**</t>
  </si>
  <si>
    <t>vše se odveze, vč. pažení 160,90 m2, vč. rozšíření a prohloubení pro šachty</t>
  </si>
  <si>
    <t>dle výkazu výkopu rýh - viz. příloha TZ (listy 1 a 2): 
82,377+15,99=98.367 [A] 
rozšíření pro šachty: 
2,4*1,1*(1,58+1,9)=9.187 [B] 
prohloubení pro šachty: 
2,4*2,4*0,3*2=3.456 [C] 
výkop pro štěrbinové žlaby pod HTÚ: 
24,44*1,6*0,09=3.519 [D] 
8,44*1,6*0,09=1.215 [E] 
Celkem: A+B+C+D+E=115.744 [F]</t>
  </si>
  <si>
    <t>zemina a bahno z čištění trub a šachty</t>
  </si>
  <si>
    <t>výkop rýh: 115,744=115.744 [A] 
Odpočet: 
podsypy (rýh): -8,038=-8.038 [B] 
obsypy vč.trub: -38,523=-38.523 [C] 
desky pod šachty: -0,45=-0.450 [D] 
desky a obet.štěrb.žlabů ve výkopu: -0,713=-0.713 [E] 
šachty: -3,1416*1,2*1,2/4*(1,58+1,9+2*0,3)=-4.614 [F] 
Celkem: A+B+C+D+E+F=63.406 [G]</t>
  </si>
  <si>
    <t>hutněný obsyp OLK pískem - vč. dovozu ze zdroje dle zhotovitele a poplatku za nakoupení</t>
  </si>
  <si>
    <t>výkop jam: 123,485+66,492=189.977 [A] 
Odpočet z jámy: 
podsypy: -2,475=-2.475 [B] 
desky: -5,233=-5.233 [C] 
OLK: -3,1416*1,6*1,6/4*5,834=-11.730 [D] 
vstupy OLK: -3,1416*0,756*0,756/4*0,47=-0.211 [E] 
-3,1416*0,956*0,956/4*0,47=-0.337 [F] 
-2*3,1416*1,2*1,2/4*1,17=-2.646 [G] 
Celkem: A+B+C+D+E+F+G=167.345 [H]</t>
  </si>
  <si>
    <t>hutněný obsyp potrubí (300 mm nad vrch potrubí), frakce 0-16 mm, vč.ztratného, zhutnění - 68,71 t</t>
  </si>
  <si>
    <t>obsyp vč.trub: 
150: 25,16*1,1*0,47=13.008 [A] 
200: 5,03*1,15*0,525=3.037 [B] 
300: (24,47+2,76)*1,3*0,635=22.478 [C] 
Odpočet trub: 
-3,1416*0,17*0,17/4*25,16=-0.571 [D] 
-3,1416*0,225*0,225/4*5,03=-0.200 [E] 
-3,1416*0,335*0,335/4*27,23=-2.400 [F] 
Celkem: A+B+C+D+E+F=35.352 [G]</t>
  </si>
  <si>
    <t>38694</t>
  </si>
  <si>
    <t>ODLUČOVAČ BENZINU A OLEJŮ (LAPOL)</t>
  </si>
  <si>
    <t>Válcový ocelový odlučovač s vypouklými čely s maximální kapacitou 60 l/s s kalovou jímkou, koalescenčním filtrem a dočišťovací jednotkou umístěnými v odlučovací komoře včetně plovákového uzávěru a na výstupu s maximální hodnotou ukazatele znečištění pro uhlovodíky C10 - C40 do 0,2 mg/l. Nádrž odlučovače má průměr 1,6 m a délku 6,167 m. Včetně dodávky kotvících stahovacích šroubů. 
Včetně montáže a dopravy.</t>
  </si>
  <si>
    <t>Položka zahrnuje veškerý materiál, výrobky a polotovary, včetně mimostaveništní a vnitrostaveništní dopravy (rovněž přesuny), včetně naložení a složení, případně s uložením.</t>
  </si>
  <si>
    <t>desky pod šachty; desky, kladečská vrstva a stabilizační klíny štěrbinových žlabů</t>
  </si>
  <si>
    <t>Desky pod šachty: 
1,5*1,5*0,1*2=0.450 [A] 
Stěrbinové žlaby: (plochy odečteny digitálně) 
Ž1:  
0,0289*(1,55+2,5+2,5+2,5+1,63)=0.309 [B] 
0,0289*(5,29+1,267+4,803+1,2)=0.363 [C] 
0,4*0,09*(5,29+1,267+4,803+1,2)=0.452 [D] 
Ž2: 
0,0289*7,24=0.209 [E] 
0,4*0,09*7,24=0.261 [F] 
Celkem: A+B+C+D+E+F=2.044 [G]</t>
  </si>
  <si>
    <t>451325</t>
  </si>
  <si>
    <t>PODKL A VÝPLŇ VRSTVY ZE ŽELEZOBET DO C30/37 (B37)</t>
  </si>
  <si>
    <t>základová a roznášecí deska OLK</t>
  </si>
  <si>
    <t>dle PD: 
6,5*2,3*0,2=2.990 [A] 
6,5*2,3*0,15=2.243 [B] 
Celkem: A+B=5.233 [C]</t>
  </si>
  <si>
    <t>- dodání  čerstvého  betonu  (betonové  směsi)  požadované  kvality,  jeho  uložení  do požadovaného tvaru při jakékoliv hustotě výztuže, konzistenci čerstvého betonu a způsobu hutnění, ošetření a ochranu betonu, 
- zhotovení nepropustného, mrazuvzdorného betonu a betonu požadované trvanlivosti a vlastností, 
- užití potřebných přísad a technologií výroby betonu, 
- zřízení pracovních a dilatačních spar, včetně potřebných úprav, výplně, vložek, opracování, očištění a ošetření, 
- bednění  požadovaných  konstr. (i ztracené) s úpravou  dle požadované  kvality povrchu betonu, včetně odbedňovacích a odskružovacích prostředků, 
- podpěrné  konstr. (skruže) a lešení všech druhů pro bednění, uložení čerstvého betonu, výztuže a doplňkových konstr., vč. požadovaných otvorů, ochranných a bezpečnostních opatření a základů těchto konstrukcí a lešení, 
- vytvoření kotevních čel, kapes, nálitků, a sedel, 
- zřízení  všech  požadovaných  otvorů, kapes, výklenků, prostupů, dutin, drážek a pod., vč. ztížení práce a úprav  kolem nich, 
- úpravy pro osazení výztuže, doplňkových konstrukcí a vybavení, 
- úpravy povrchu pro položení požadované izolace, povlaků a nátěrů, případně vyspravení, 
- ztížení práce u kabelových a injektážních trubek a ostatních zařízení osazovaných do betonu, 
- konstrukce betonových kloubů, upevnění kotevních prvků a doplňkových konstrukcí, 
- nátěry zabraňující soudržnost betonu a bednění, 
- výplň, těsnění  a tmelení spar a spojů, 
- opatření  povrchů  betonu  izolací  proti zemní vlhkosti v částech, kde přijdou do styku se zeminou nebo kamenivem, 
- případné zřízení spojovací vrstvy u základů, 
- úpravy pro osazení zařízení ochrany konstrukce proti vlivu bludných proudů</t>
  </si>
  <si>
    <t>451365</t>
  </si>
  <si>
    <t>VÝZTUŽ PODKL VRSTEV Z OCELI 10505, B500B</t>
  </si>
  <si>
    <t>dle PD odhad 180 kg/m3 (upřesnit v RDS): 
0,18*5,233=0.942 [A]</t>
  </si>
  <si>
    <t>položka zahrnuje: 
- dodání betonářské výztuže v požadované kvalitě, stříhání, řezání, ohýbání a spojování do všech požadovaných tvarů (vč. armakošů) a uložení s požadovaným zajištěním polohy a krytí výztuže betonem 
- veškeré svary nebo jiné spoje výztuže 
- pomocné konstrukce a práce pro osazení a upevnění výztuže 
- zednické výpomoci pro montáž betonářské výztuže 
- úpravy výztuže pro osazení doplňkových konstrukcí 
- ochranu výztuže do doby jejího zabetonování 
- veškerá opatření pro zajištění soudržnosti výztuže a betonu 
- vodivé propojení výztuže, které je součástí ochrany konstrukce proti vlivům bludných proudů, vyvedení do měřících skříní nebo míst pro měření bludných proudů 
- povrchovou antikorozní úpravu výztuže 
- separaci výztuže</t>
  </si>
  <si>
    <t>štěrkopískový podsyp rýh zrno 0-16 mm, štěrkopískový podsyp OLK zrno 0-32 mm</t>
  </si>
  <si>
    <t>DN 150: 25,16*1,1*0,1=2.768 [A] 
DN 200: 5,03*1,15*0,1=0.578 [B] 
DN 300: (24,47+2,76)*1,3*0,1=3.540 [C] 
pod šachty: 
2,4*2,4*0,1*2=1.152 [D] 
pod OLK: 
7,5*3,3*0,1=2.475 [E] 
Celkem: A+B+C+D+E=10.513 [F]</t>
  </si>
  <si>
    <t>45211</t>
  </si>
  <si>
    <t>PODKLAD KONSTR Z DÍLCŮ BETON</t>
  </si>
  <si>
    <t>Vyrovnávací prstence 2 vstupních komínů do OLK</t>
  </si>
  <si>
    <t>dle dokumentace - 4ks prstenců: 
(1*0,039+3*0,064)/2,5=0.092 [A]</t>
  </si>
  <si>
    <t>- dodání dílce požadovaného tvaru a vlastností, jeho skladování, doprava a osazení do definitivní polohy, včetně komplexní technologie výroby a montáže dílců, ošetření a ochrana dílců, 
- u dílců železobetonových a předpjatých veškerá výztuž, případně i tuhé kovové prvky a závěsná oka, 
- úpravy a zařízení pro uložení a transport dílce, 
- veškeré požadované úpravy dílců, včetně doplňkových konstrukcí a vybavení, 
- sestavení dílce na stavbě včetně montážních zařízení, plošin a prahů a pod., 
- výplň, těsnění a tmelení spár a spojů, 
- očištění a ošetření úložných ploch, 
- zednické výpomoce pro montáž dílců, 
- označení dílce výrobním štítkem nebo jiným způsobem, 
- úpravy dílce pro dodržení požadované přesnosti jeho osazení, včetně případných měření, 
- veškerá zařízení pro zajištění stability v každém okamžiku, 
- další práce dané případně specifikací k příslušnému prefabrik. dílci (úprava pohledových ploch, příp. rubových ploch, osazení měřících zařízení, zkoušení a měření dílců a pod.).</t>
  </si>
  <si>
    <t>46321</t>
  </si>
  <si>
    <t>ROVNANINA Z LOMOVÉHO KAMENE</t>
  </si>
  <si>
    <t>vyspravení výustního objektu - rovnanina z lomového kamene 200 kg s urovnáním líce a vyklínováním</t>
  </si>
  <si>
    <t>plocha odečtena digitálně z PD: 
9,81*2=19.620 [A]</t>
  </si>
  <si>
    <t>položka zahrnuje: 
- dodávku a vyrovnání lomového kamene předepsané frakce do předepsaného tvaru včetně mimostaveništní a vnitrostaveništní dopravy 
není-li v zadávací dokumentaci uvedeno jinak, jedná se o nakupovaný materiál</t>
  </si>
  <si>
    <t>87433</t>
  </si>
  <si>
    <t>POTRUBÍ Z TRUB PLASTOVÝCH ODPADNÍCH DN DO 150MM</t>
  </si>
  <si>
    <t>PP SN 16, DN 150 mm, včetně tvarovek, počet MJ dle výkresové dokumentace, vč.montáže</t>
  </si>
  <si>
    <t>dle výkazu přípojek: 
25,16=25.160 [A]</t>
  </si>
  <si>
    <t>87434</t>
  </si>
  <si>
    <t>POTRUBÍ Z TRUB PLASTOVÝCH ODPADNÍCH DN DO 200MM</t>
  </si>
  <si>
    <t>PP SN 16, DN 200 mm, včetně tvarovek, počet MJ dle výkresové dokumentace, vč.montáže</t>
  </si>
  <si>
    <t>dle výkazu přípojek: 
5,03=5.030 [A]</t>
  </si>
  <si>
    <t>položky pro zhotovení potrubí platí bez ohledu na sklon  
zahrnuje:  
- výrobní dokumentaci (včetně technologického předpisu)  
- dodání veškerého trubního a pomocného materiálu  (trouby,  trubky,  tvarovky,  spojovací a těsnící  materiál a pod.), podpěrných, závěsných a upevňovacích prvků, včetně potřebných úprav  
- úprava a příprava podkladu a podpěr, očištění a ošetření podkladu a podpěr  
- zřízení plně funkčního potrubí, kompletní soustavy, podle příslušného technologického předpisu  
- zřízení potrubí i jednotlivých částí po etapách, včetně pracovních spar a spojů, pracovního zaslepení konců a pod.  
- úprava prostupů, průchodů  šachtami a komorami, okolí podpěr a vyústění, zaústění, napojení, vyvedení a upevnění odpad. výustí  
- ochrana potrubí nátěrem (vč. úpravy povrchu), případně izolací, nejsou-li tyto práce předmětem jiné položky  
- úprava, očištění a ošetření prostoru kolem potrubí  
- položky platí pro práce prováděné v prostoru zapaženém i nezapaženém a i v kolektorech, chráničkách  
- položky zahrnují i práce spojené s nutnými obtoky, převáděním a čerpáním vody  
nezahrnuje zkoušky vodotěsnosti a televizní prohlídku</t>
  </si>
  <si>
    <t>PP DN 300 mm, SN 10 vč.tvarovek, šacht.přechodek, montáže</t>
  </si>
  <si>
    <t>24,47+2,76=27.230 [A]</t>
  </si>
  <si>
    <t>899112</t>
  </si>
  <si>
    <t>POKLOPY LITINOVÉ SAMOSTATNÉ</t>
  </si>
  <si>
    <t>litinové poklopy výšky rámu 160 mm na 2 vstupní komíny do OLK</t>
  </si>
  <si>
    <t>dle dokumentace: 
2=2.000 [A]</t>
  </si>
  <si>
    <t>Položka zahrnuje dodávku a osazení předepsaného poklopu včetně rámu</t>
  </si>
  <si>
    <t>89914</t>
  </si>
  <si>
    <t>ŠACHTOVÉ BETONOVÉ SKRUŽE SAMOSTATNÉ</t>
  </si>
  <si>
    <t>2 vstupní komíny do OLK (2x přechodová skruž + 2x rovná skruž v. 500 mm)</t>
  </si>
  <si>
    <t>Vstupní komíny do OLK: 
4=4.000 [A]</t>
  </si>
  <si>
    <t>- Položka zahrnuje veškerý materiál, výrobky a polotovary, včetně mimostaveništní a vnitrostaveništní dopravy (rovněž přesuny), včetně naložení a složení,případně s uložením.</t>
  </si>
  <si>
    <t>899632</t>
  </si>
  <si>
    <t>ZKOUŠKA VODOTĚSNOSTI POTRUBÍ DN DO 150MM</t>
  </si>
  <si>
    <t>25,16=25.160 [A]</t>
  </si>
  <si>
    <t>899642</t>
  </si>
  <si>
    <t>ZKOUŠKA VODOTĚSNOSTI POTRUBÍ DN DO 200MM</t>
  </si>
  <si>
    <t>5,03=5.030 [A]</t>
  </si>
  <si>
    <t>27,23=27.230 [A]</t>
  </si>
  <si>
    <t>2*(25,16+5,03+27,23)=114.840 [A]</t>
  </si>
  <si>
    <t>935162</t>
  </si>
  <si>
    <t>MIKROŠTĚRBINOVÉ ŽLABY S PŘERUŠOVANOU ŠTĚRBINOU S VNITŘNÍM SPÁDEM</t>
  </si>
  <si>
    <t>dva štěrbinové žlaby z mikroštěrbinových trub pro zatížení D 400 s vnitřním spádem; vč. záslepek, 1 čistícího kusu vrcholového, 2 vpusťových kusů základních a 2 vpusťových kusů úžlabních</t>
  </si>
  <si>
    <t>dle dokumentace: 
23,24+7,24=30.480 [A]</t>
  </si>
  <si>
    <t>položka zahrnuje: 
- veškerý materiál, výrobky a polotovary, včetně mimostaveništní a vnitrostaveništní dopravy (rovněž přesuny), včetně naložení a složení,případně s uložením. 
- veškeré práce nutné pro zřízení těchto konstrukcí, včetně zemních prací, lože, ukončení, patek, spárování, úpravy vtoku a výtoku. Měří se v [m] délky osy žlabu bez čistících kusů a odtokových vpustí.</t>
  </si>
  <si>
    <t>výměna trouby (ve výkopu pro kanalizaci): 
17,8=17.800 [A]</t>
  </si>
  <si>
    <t>SO 401</t>
  </si>
  <si>
    <t>Přeložka a úprava vedení V.O.</t>
  </si>
  <si>
    <t>78322</t>
  </si>
  <si>
    <t>R</t>
  </si>
  <si>
    <t>PŘELOŽKA VEŘEJNÉHO OSVĚTLENÍ</t>
  </si>
  <si>
    <t>Rekapitulace SO 401 Přeložka a úprava vedení V.O. 
Podrobný položkový rozpočet viz samostatná příloha</t>
  </si>
  <si>
    <t>SO 460</t>
  </si>
  <si>
    <t>Přeložka sdělovacího vedení</t>
  </si>
  <si>
    <t>742J28</t>
  </si>
  <si>
    <t>SYKFY 3X4X0,8, KABEL SDĚLOVACÍ IZOLACE PVC</t>
  </si>
  <si>
    <t>Rekapitulace SO 460 - Přeložka sdělovacího vedení 
Podrobný položkový rozpočet viz samostatná příloha</t>
  </si>
  <si>
    <t>Položka obsahuje : Dodávku a montáž kabelu včetně dovozu, manipulace a uložení kabelu (do trubky, na rošty, pod omítku, do rozvaděče ). Dále obsahuje cenu za pom. mechanismy včetně všech ostatních vedlejších nákladů</t>
  </si>
</sst>
</file>

<file path=xl/styles.xml><?xml version="1.0" encoding="utf-8"?>
<styleSheet xmlns="http://schemas.openxmlformats.org/spreadsheetml/2006/main">
  <numFmts count="2">
    <numFmt numFmtId="177" formatCode="#,##0.00"/>
    <numFmt numFmtId="178" formatCode="#,##0.000"/>
  </numFmts>
  <fonts count="7">
    <font>
      <sz val="10"/>
      <name val="Arial"/>
      <family val="0"/>
    </font>
    <font>
      <b/>
      <sz val="16"/>
      <color rgb="FF000000"/>
      <name val="Arial"/>
      <family val="0"/>
    </font>
    <font>
      <b/>
      <sz val="16"/>
      <name val="Arial"/>
      <family val="0"/>
    </font>
    <font>
      <b/>
      <sz val="10"/>
      <name val="Arial"/>
      <family val="0"/>
    </font>
    <font>
      <sz val="10"/>
      <color rgb="FFFFFFFF"/>
      <name val="Arial"/>
      <family val="0"/>
    </font>
    <font>
      <b/>
      <sz val="11"/>
      <name val="Arial"/>
      <family val="0"/>
    </font>
    <font>
      <i/>
      <sz val="10"/>
      <name val="Arial"/>
      <family val="0"/>
    </font>
  </fonts>
  <fills count="5">
    <fill>
      <patternFill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  <fill>
      <patternFill patternType="solid">
        <fgColor rgb="FFADD8E6"/>
        <bgColor indexed="64"/>
      </patternFill>
    </fill>
  </fills>
  <borders count="7">
    <border>
      <left/>
      <right/>
      <top/>
      <bottom/>
      <diagonal/>
    </border>
    <border>
      <left style="thin"/>
      <right style="thin"/>
      <top style="thin"/>
      <bottom style="thin"/>
    </border>
    <border>
      <left/>
      <right/>
      <top/>
      <bottom style="thin"/>
    </border>
    <border>
      <left/>
      <right style="thin"/>
      <top/>
      <bottom/>
    </border>
    <border>
      <left style="thin"/>
      <right/>
      <top/>
      <bottom/>
    </border>
    <border>
      <left/>
      <right/>
      <top style="thin"/>
      <bottom/>
    </border>
    <border>
      <left/>
      <right/>
      <top style="thin"/>
      <bottom style="thin"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/>
    <xf numFmtId="177" fontId="3" fillId="2" borderId="0" xfId="0" applyNumberFormat="1" applyFont="1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0" fillId="2" borderId="6" xfId="0" applyFill="1" applyBorder="1"/>
    <xf numFmtId="0" fontId="3" fillId="0" borderId="1" xfId="0" applyFont="1" applyBorder="1" applyAlignment="1">
      <alignment horizontal="left"/>
    </xf>
    <xf numFmtId="177" fontId="3" fillId="0" borderId="1" xfId="0" applyNumberFormat="1" applyFont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77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0" fillId="0" borderId="1" xfId="0" applyBorder="1"/>
    <xf numFmtId="0" fontId="3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wrapText="1"/>
    </xf>
    <xf numFmtId="177" fontId="3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7" fontId="0" fillId="4" borderId="1" xfId="0" applyNumberFormat="1" applyFill="1" applyBorder="1" applyAlignment="1" applyProtection="1">
      <alignment horizontal="center"/>
      <protection locked="0"/>
    </xf>
    <xf numFmtId="177" fontId="0" fillId="0" borderId="1" xfId="0" applyNumberFormat="1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center" wrapText="1"/>
    </xf>
    <xf numFmtId="177" fontId="0" fillId="2" borderId="1" xfId="0" applyNumberFormat="1" applyFill="1" applyBorder="1" applyAlignment="1">
      <alignment horizontal="center"/>
    </xf>
    <xf numFmtId="177" fontId="3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right"/>
    </xf>
    <xf numFmtId="177" fontId="3" fillId="2" borderId="2" xfId="0" applyNumberFormat="1" applyFont="1" applyFill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sharedStrings" Target="sharedStrings.xml" /><Relationship Id="rId10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tabSelected="1" workbookViewId="0" topLeftCell="A1"/>
  </sheetViews>
  <sheetFormatPr defaultColWidth="9.14285714285714" defaultRowHeight="12.75" customHeight="1"/>
  <cols>
    <col min="1" max="1" width="25.7142857142857" customWidth="1"/>
    <col min="2" max="2" width="66.7142857142857" customWidth="1"/>
    <col min="3" max="5" width="20.7142857142857" customWidth="1"/>
  </cols>
  <sheetData>
    <row r="1" spans="1:5" ht="12.75" customHeight="1">
      <c r="A1" s="1"/>
      <c s="1"/>
      <c s="1"/>
      <c s="1"/>
      <c s="1"/>
    </row>
    <row r="2" spans="1:5" ht="12.75" customHeight="1">
      <c r="A2" s="1"/>
      <c s="2" t="s">
        <v>0</v>
      </c>
      <c s="1"/>
      <c s="1"/>
      <c s="1"/>
    </row>
    <row r="3" spans="1:5" ht="20" customHeight="1">
      <c r="A3" s="1"/>
      <c s="1"/>
      <c s="1"/>
      <c s="1"/>
      <c s="1"/>
    </row>
    <row r="4" spans="1:5" ht="20" customHeight="1">
      <c r="A4" s="1"/>
      <c s="3" t="s">
        <v>1</v>
      </c>
      <c s="1"/>
      <c s="1"/>
      <c s="1"/>
    </row>
    <row r="5" spans="1:5" ht="12.75" customHeight="1">
      <c r="A5" s="1"/>
      <c s="1" t="s">
        <v>2</v>
      </c>
      <c s="1"/>
      <c s="1"/>
      <c s="1"/>
    </row>
    <row r="6" spans="1:5" ht="12.75" customHeight="1">
      <c r="A6" s="1"/>
      <c s="4" t="s">
        <v>3</v>
      </c>
      <c s="7">
        <f>SUM(C10:C15)</f>
      </c>
      <c s="1"/>
      <c s="1"/>
    </row>
    <row r="7" spans="1:5" ht="12.75" customHeight="1">
      <c r="A7" s="1"/>
      <c s="4" t="s">
        <v>4</v>
      </c>
      <c s="7">
        <f>SUM(E10:E15)</f>
      </c>
      <c s="1"/>
      <c s="1"/>
    </row>
    <row r="8" spans="1:5" ht="12.75" customHeight="1">
      <c r="A8" s="6"/>
      <c s="6"/>
      <c s="6"/>
      <c s="6"/>
      <c s="6"/>
    </row>
    <row r="9" spans="1:5" ht="12.75" customHeight="1">
      <c r="A9" s="5" t="s">
        <v>5</v>
      </c>
      <c s="5" t="s">
        <v>6</v>
      </c>
      <c s="5" t="s">
        <v>7</v>
      </c>
      <c s="5" t="s">
        <v>8</v>
      </c>
      <c s="5" t="s">
        <v>9</v>
      </c>
    </row>
    <row r="10" spans="1:5" ht="12.75" customHeight="1">
      <c r="A10" s="20" t="s">
        <v>23</v>
      </c>
      <c s="20" t="s">
        <v>24</v>
      </c>
      <c s="21">
        <f>'000'!I3</f>
      </c>
      <c s="21">
        <f>'000'!O2</f>
      </c>
      <c s="21">
        <f>C10+D10</f>
      </c>
    </row>
    <row r="11" spans="1:5" ht="12.75" customHeight="1">
      <c r="A11" s="20" t="s">
        <v>114</v>
      </c>
      <c s="20" t="s">
        <v>115</v>
      </c>
      <c s="21">
        <f>'SO 101'!I3</f>
      </c>
      <c s="21">
        <f>'SO 101'!O2</f>
      </c>
      <c s="21">
        <f>C11+D11</f>
      </c>
    </row>
    <row r="12" spans="1:5" ht="12.75" customHeight="1">
      <c r="A12" s="20" t="s">
        <v>407</v>
      </c>
      <c s="20" t="s">
        <v>408</v>
      </c>
      <c s="21">
        <f>'SO 301'!I3</f>
      </c>
      <c s="21">
        <f>'SO 301'!O2</f>
      </c>
      <c s="21">
        <f>C12+D12</f>
      </c>
    </row>
    <row r="13" spans="1:5" ht="12.75" customHeight="1">
      <c r="A13" s="20" t="s">
        <v>503</v>
      </c>
      <c s="20" t="s">
        <v>504</v>
      </c>
      <c s="21">
        <f>'SO 330'!I3</f>
      </c>
      <c s="21">
        <f>'SO 330'!O2</f>
      </c>
      <c s="21">
        <f>C13+D13</f>
      </c>
    </row>
    <row r="14" spans="1:5" ht="12.75" customHeight="1">
      <c r="A14" s="20" t="s">
        <v>591</v>
      </c>
      <c s="20" t="s">
        <v>592</v>
      </c>
      <c s="21">
        <f>'SO 401'!I3</f>
      </c>
      <c s="21">
        <f>'SO 401'!O2</f>
      </c>
      <c s="21">
        <f>C14+D14</f>
      </c>
    </row>
    <row r="15" spans="1:5" ht="12.75" customHeight="1">
      <c r="A15" s="20" t="s">
        <v>597</v>
      </c>
      <c s="20" t="s">
        <v>598</v>
      </c>
      <c s="21">
        <f>'SO 460'!I3</f>
      </c>
      <c s="21">
        <f>'SO 460'!O2</f>
      </c>
      <c s="21">
        <f>C15+D15</f>
      </c>
    </row>
  </sheetData>
  <sheetProtection sheet="1" objects="1" scenarios="1"/>
  <mergeCells count="4">
    <mergeCell ref="A1:A3"/>
    <mergeCell ref="B2:B3"/>
    <mergeCell ref="B4:D4"/>
    <mergeCell ref="B5:D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10</v>
      </c>
      <c s="1"/>
      <c s="1"/>
      <c s="1"/>
      <c s="1"/>
      <c s="1"/>
      <c s="1"/>
      <c s="1"/>
      <c s="1"/>
      <c r="P1" t="s">
        <v>21</v>
      </c>
    </row>
    <row r="2" spans="2:16" ht="25" customHeight="1">
      <c r="B2" s="1"/>
      <c s="1"/>
      <c s="1"/>
      <c s="2" t="s">
        <v>12</v>
      </c>
      <c s="1"/>
      <c s="1"/>
      <c s="6"/>
      <c s="6"/>
      <c r="O2">
        <f>0+O8</f>
      </c>
      <c t="s">
        <v>21</v>
      </c>
    </row>
    <row r="3" spans="1:16" ht="15" customHeight="1">
      <c r="A3" t="s">
        <v>11</v>
      </c>
      <c s="12" t="s">
        <v>13</v>
      </c>
      <c s="13" t="s">
        <v>14</v>
      </c>
      <c s="1"/>
      <c s="14" t="s">
        <v>15</v>
      </c>
      <c s="1"/>
      <c s="9"/>
      <c s="8" t="s">
        <v>23</v>
      </c>
      <c s="39">
        <f>0+I8</f>
      </c>
      <c r="O3" t="s">
        <v>18</v>
      </c>
      <c t="s">
        <v>22</v>
      </c>
    </row>
    <row r="4" spans="1:16" ht="15" customHeight="1">
      <c r="A4" t="s">
        <v>16</v>
      </c>
      <c s="16" t="s">
        <v>17</v>
      </c>
      <c s="17" t="s">
        <v>23</v>
      </c>
      <c s="6"/>
      <c s="18" t="s">
        <v>24</v>
      </c>
      <c s="6"/>
      <c s="6"/>
      <c s="19"/>
      <c s="19"/>
      <c r="O4" t="s">
        <v>19</v>
      </c>
      <c t="s">
        <v>22</v>
      </c>
    </row>
    <row r="5" spans="1:16" ht="12.75" customHeight="1">
      <c r="A5" s="15" t="s">
        <v>25</v>
      </c>
      <c s="15" t="s">
        <v>27</v>
      </c>
      <c s="15" t="s">
        <v>29</v>
      </c>
      <c s="15" t="s">
        <v>30</v>
      </c>
      <c s="15" t="s">
        <v>31</v>
      </c>
      <c s="15" t="s">
        <v>33</v>
      </c>
      <c s="15" t="s">
        <v>35</v>
      </c>
      <c s="15" t="s">
        <v>37</v>
      </c>
      <c s="15"/>
      <c r="O5" t="s">
        <v>20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28</v>
      </c>
      <c s="15" t="s">
        <v>22</v>
      </c>
      <c s="15" t="s">
        <v>21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26</v>
      </c>
      <c s="19"/>
      <c s="27" t="s">
        <v>43</v>
      </c>
      <c s="19"/>
      <c s="19"/>
      <c s="19"/>
      <c s="28">
        <f>0+Q8</f>
      </c>
      <c r="O8">
        <f>0+R8</f>
      </c>
      <c r="Q8">
        <f>0+I9+I13+I17+I21+I25+I29+I33+I37+I41+I45+I49+I53+I57+I61+I65</f>
      </c>
      <c>
        <f>0+O9+O13+O17+O21+O25+O29+O33+O37+O41+O45+O49+O53+O57+O61+O65</f>
      </c>
    </row>
    <row r="9" spans="1:16" ht="12.75">
      <c r="A9" s="25" t="s">
        <v>44</v>
      </c>
      <c s="29" t="s">
        <v>28</v>
      </c>
      <c s="29" t="s">
        <v>45</v>
      </c>
      <c s="25" t="s">
        <v>46</v>
      </c>
      <c s="30" t="s">
        <v>47</v>
      </c>
      <c s="31" t="s">
        <v>48</v>
      </c>
      <c s="32">
        <v>1</v>
      </c>
      <c s="33">
        <v>0</v>
      </c>
      <c s="34">
        <f>ROUND(ROUND(H9,2)*ROUND(G9,3),2)</f>
      </c>
      <c r="O9">
        <f>(I9*21)/100</f>
      </c>
      <c t="s">
        <v>22</v>
      </c>
    </row>
    <row r="10" spans="1:5" ht="51">
      <c r="A10" s="35" t="s">
        <v>49</v>
      </c>
      <c r="E10" s="36" t="s">
        <v>50</v>
      </c>
    </row>
    <row r="11" spans="1:5" ht="38.25">
      <c r="A11" s="37" t="s">
        <v>51</v>
      </c>
      <c r="E11" s="38" t="s">
        <v>52</v>
      </c>
    </row>
    <row r="12" spans="1:5" ht="12.75">
      <c r="A12" t="s">
        <v>53</v>
      </c>
      <c r="E12" s="36" t="s">
        <v>54</v>
      </c>
    </row>
    <row r="13" spans="1:16" ht="12.75">
      <c r="A13" s="25" t="s">
        <v>44</v>
      </c>
      <c s="29" t="s">
        <v>22</v>
      </c>
      <c s="29" t="s">
        <v>55</v>
      </c>
      <c s="25" t="s">
        <v>46</v>
      </c>
      <c s="30" t="s">
        <v>56</v>
      </c>
      <c s="31" t="s">
        <v>48</v>
      </c>
      <c s="32">
        <v>1</v>
      </c>
      <c s="33">
        <v>0</v>
      </c>
      <c s="34">
        <f>ROUND(ROUND(H13,2)*ROUND(G13,3),2)</f>
      </c>
      <c r="O13">
        <f>(I13*21)/100</f>
      </c>
      <c t="s">
        <v>22</v>
      </c>
    </row>
    <row r="14" spans="1:5" ht="25.5">
      <c r="A14" s="35" t="s">
        <v>49</v>
      </c>
      <c r="E14" s="36" t="s">
        <v>57</v>
      </c>
    </row>
    <row r="15" spans="1:5" ht="63.75">
      <c r="A15" s="37" t="s">
        <v>51</v>
      </c>
      <c r="E15" s="38" t="s">
        <v>58</v>
      </c>
    </row>
    <row r="16" spans="1:5" ht="12.75">
      <c r="A16" t="s">
        <v>53</v>
      </c>
      <c r="E16" s="36" t="s">
        <v>46</v>
      </c>
    </row>
    <row r="17" spans="1:16" ht="12.75">
      <c r="A17" s="25" t="s">
        <v>44</v>
      </c>
      <c s="29" t="s">
        <v>21</v>
      </c>
      <c s="29" t="s">
        <v>59</v>
      </c>
      <c s="25" t="s">
        <v>46</v>
      </c>
      <c s="30" t="s">
        <v>60</v>
      </c>
      <c s="31" t="s">
        <v>48</v>
      </c>
      <c s="32">
        <v>1</v>
      </c>
      <c s="33">
        <v>0</v>
      </c>
      <c s="34">
        <f>ROUND(ROUND(H17,2)*ROUND(G17,3),2)</f>
      </c>
      <c r="O17">
        <f>(I17*21)/100</f>
      </c>
      <c t="s">
        <v>22</v>
      </c>
    </row>
    <row r="18" spans="1:5" ht="102">
      <c r="A18" s="35" t="s">
        <v>49</v>
      </c>
      <c r="E18" s="36" t="s">
        <v>61</v>
      </c>
    </row>
    <row r="19" spans="1:5" ht="12.75">
      <c r="A19" s="37" t="s">
        <v>51</v>
      </c>
      <c r="E19" s="38" t="s">
        <v>62</v>
      </c>
    </row>
    <row r="20" spans="1:5" ht="12.75">
      <c r="A20" t="s">
        <v>53</v>
      </c>
      <c r="E20" s="36" t="s">
        <v>63</v>
      </c>
    </row>
    <row r="21" spans="1:16" ht="12.75">
      <c r="A21" s="25" t="s">
        <v>44</v>
      </c>
      <c s="29" t="s">
        <v>32</v>
      </c>
      <c s="29" t="s">
        <v>64</v>
      </c>
      <c s="25" t="s">
        <v>46</v>
      </c>
      <c s="30" t="s">
        <v>65</v>
      </c>
      <c s="31" t="s">
        <v>48</v>
      </c>
      <c s="32">
        <v>1</v>
      </c>
      <c s="33">
        <v>0</v>
      </c>
      <c s="34">
        <f>ROUND(ROUND(H21,2)*ROUND(G21,3),2)</f>
      </c>
      <c r="O21">
        <f>(I21*21)/100</f>
      </c>
      <c t="s">
        <v>22</v>
      </c>
    </row>
    <row r="22" spans="1:5" ht="12.75">
      <c r="A22" s="35" t="s">
        <v>49</v>
      </c>
      <c r="E22" s="36" t="s">
        <v>66</v>
      </c>
    </row>
    <row r="23" spans="1:5" ht="12.75">
      <c r="A23" s="37" t="s">
        <v>51</v>
      </c>
      <c r="E23" s="38" t="s">
        <v>46</v>
      </c>
    </row>
    <row r="24" spans="1:5" ht="12.75">
      <c r="A24" t="s">
        <v>53</v>
      </c>
      <c r="E24" s="36" t="s">
        <v>63</v>
      </c>
    </row>
    <row r="25" spans="1:16" ht="12.75">
      <c r="A25" s="25" t="s">
        <v>44</v>
      </c>
      <c s="29" t="s">
        <v>34</v>
      </c>
      <c s="29" t="s">
        <v>67</v>
      </c>
      <c s="25" t="s">
        <v>46</v>
      </c>
      <c s="30" t="s">
        <v>68</v>
      </c>
      <c s="31" t="s">
        <v>48</v>
      </c>
      <c s="32">
        <v>1</v>
      </c>
      <c s="33">
        <v>0</v>
      </c>
      <c s="34">
        <f>ROUND(ROUND(H25,2)*ROUND(G25,3),2)</f>
      </c>
      <c r="O25">
        <f>(I25*21)/100</f>
      </c>
      <c t="s">
        <v>22</v>
      </c>
    </row>
    <row r="26" spans="1:5" ht="63.75">
      <c r="A26" s="35" t="s">
        <v>49</v>
      </c>
      <c r="E26" s="36" t="s">
        <v>69</v>
      </c>
    </row>
    <row r="27" spans="1:5" ht="12.75">
      <c r="A27" s="37" t="s">
        <v>51</v>
      </c>
      <c r="E27" s="38" t="s">
        <v>62</v>
      </c>
    </row>
    <row r="28" spans="1:5" ht="12.75">
      <c r="A28" t="s">
        <v>53</v>
      </c>
      <c r="E28" s="36" t="s">
        <v>63</v>
      </c>
    </row>
    <row r="29" spans="1:16" ht="12.75">
      <c r="A29" s="25" t="s">
        <v>44</v>
      </c>
      <c s="29" t="s">
        <v>36</v>
      </c>
      <c s="29" t="s">
        <v>70</v>
      </c>
      <c s="25" t="s">
        <v>46</v>
      </c>
      <c s="30" t="s">
        <v>71</v>
      </c>
      <c s="31" t="s">
        <v>48</v>
      </c>
      <c s="32">
        <v>1</v>
      </c>
      <c s="33">
        <v>0</v>
      </c>
      <c s="34">
        <f>ROUND(ROUND(H29,2)*ROUND(G29,3),2)</f>
      </c>
      <c r="O29">
        <f>(I29*21)/100</f>
      </c>
      <c t="s">
        <v>22</v>
      </c>
    </row>
    <row r="30" spans="1:5" ht="51">
      <c r="A30" s="35" t="s">
        <v>49</v>
      </c>
      <c r="E30" s="36" t="s">
        <v>72</v>
      </c>
    </row>
    <row r="31" spans="1:5" ht="12.75">
      <c r="A31" s="37" t="s">
        <v>51</v>
      </c>
      <c r="E31" s="38" t="s">
        <v>62</v>
      </c>
    </row>
    <row r="32" spans="1:5" ht="12.75">
      <c r="A32" t="s">
        <v>53</v>
      </c>
      <c r="E32" s="36" t="s">
        <v>63</v>
      </c>
    </row>
    <row r="33" spans="1:16" ht="12.75">
      <c r="A33" s="25" t="s">
        <v>44</v>
      </c>
      <c s="29" t="s">
        <v>73</v>
      </c>
      <c s="29" t="s">
        <v>74</v>
      </c>
      <c s="25" t="s">
        <v>46</v>
      </c>
      <c s="30" t="s">
        <v>75</v>
      </c>
      <c s="31" t="s">
        <v>48</v>
      </c>
      <c s="32">
        <v>1</v>
      </c>
      <c s="33">
        <v>0</v>
      </c>
      <c s="34">
        <f>ROUND(ROUND(H33,2)*ROUND(G33,3),2)</f>
      </c>
      <c r="O33">
        <f>(I33*21)/100</f>
      </c>
      <c t="s">
        <v>22</v>
      </c>
    </row>
    <row r="34" spans="1:5" ht="25.5">
      <c r="A34" s="35" t="s">
        <v>49</v>
      </c>
      <c r="E34" s="36" t="s">
        <v>76</v>
      </c>
    </row>
    <row r="35" spans="1:5" ht="25.5">
      <c r="A35" s="37" t="s">
        <v>51</v>
      </c>
      <c r="E35" s="38" t="s">
        <v>77</v>
      </c>
    </row>
    <row r="36" spans="1:5" ht="89.25">
      <c r="A36" t="s">
        <v>53</v>
      </c>
      <c r="E36" s="36" t="s">
        <v>78</v>
      </c>
    </row>
    <row r="37" spans="1:16" ht="12.75">
      <c r="A37" s="25" t="s">
        <v>44</v>
      </c>
      <c s="29" t="s">
        <v>79</v>
      </c>
      <c s="29" t="s">
        <v>80</v>
      </c>
      <c s="25" t="s">
        <v>46</v>
      </c>
      <c s="30" t="s">
        <v>81</v>
      </c>
      <c s="31" t="s">
        <v>82</v>
      </c>
      <c s="32">
        <v>1</v>
      </c>
      <c s="33">
        <v>0</v>
      </c>
      <c s="34">
        <f>ROUND(ROUND(H37,2)*ROUND(G37,3),2)</f>
      </c>
      <c r="O37">
        <f>(I37*21)/100</f>
      </c>
      <c t="s">
        <v>22</v>
      </c>
    </row>
    <row r="38" spans="1:5" ht="12.75">
      <c r="A38" s="35" t="s">
        <v>49</v>
      </c>
      <c r="E38" s="36" t="s">
        <v>46</v>
      </c>
    </row>
    <row r="39" spans="1:5" ht="51">
      <c r="A39" s="37" t="s">
        <v>51</v>
      </c>
      <c r="E39" s="38" t="s">
        <v>83</v>
      </c>
    </row>
    <row r="40" spans="1:5" ht="63.75">
      <c r="A40" t="s">
        <v>53</v>
      </c>
      <c r="E40" s="36" t="s">
        <v>84</v>
      </c>
    </row>
    <row r="41" spans="1:16" ht="12.75">
      <c r="A41" s="25" t="s">
        <v>44</v>
      </c>
      <c s="29" t="s">
        <v>39</v>
      </c>
      <c s="29" t="s">
        <v>85</v>
      </c>
      <c s="25" t="s">
        <v>46</v>
      </c>
      <c s="30" t="s">
        <v>86</v>
      </c>
      <c s="31" t="s">
        <v>48</v>
      </c>
      <c s="32">
        <v>1</v>
      </c>
      <c s="33">
        <v>0</v>
      </c>
      <c s="34">
        <f>ROUND(ROUND(H41,2)*ROUND(G41,3),2)</f>
      </c>
      <c r="O41">
        <f>(I41*21)/100</f>
      </c>
      <c t="s">
        <v>22</v>
      </c>
    </row>
    <row r="42" spans="1:5" ht="89.25">
      <c r="A42" s="35" t="s">
        <v>49</v>
      </c>
      <c r="E42" s="36" t="s">
        <v>87</v>
      </c>
    </row>
    <row r="43" spans="1:5" ht="12.75">
      <c r="A43" s="37" t="s">
        <v>51</v>
      </c>
      <c r="E43" s="38" t="s">
        <v>62</v>
      </c>
    </row>
    <row r="44" spans="1:5" ht="12.75">
      <c r="A44" t="s">
        <v>53</v>
      </c>
      <c r="E44" s="36" t="s">
        <v>63</v>
      </c>
    </row>
    <row r="45" spans="1:16" ht="12.75">
      <c r="A45" s="25" t="s">
        <v>44</v>
      </c>
      <c s="29" t="s">
        <v>41</v>
      </c>
      <c s="29" t="s">
        <v>85</v>
      </c>
      <c s="25" t="s">
        <v>88</v>
      </c>
      <c s="30" t="s">
        <v>86</v>
      </c>
      <c s="31" t="s">
        <v>48</v>
      </c>
      <c s="32">
        <v>1</v>
      </c>
      <c s="33">
        <v>0</v>
      </c>
      <c s="34">
        <f>ROUND(ROUND(H45,2)*ROUND(G45,3),2)</f>
      </c>
      <c r="O45">
        <f>(I45*21)/100</f>
      </c>
      <c t="s">
        <v>22</v>
      </c>
    </row>
    <row r="46" spans="1:5" ht="102">
      <c r="A46" s="35" t="s">
        <v>49</v>
      </c>
      <c r="E46" s="36" t="s">
        <v>89</v>
      </c>
    </row>
    <row r="47" spans="1:5" ht="12.75">
      <c r="A47" s="37" t="s">
        <v>51</v>
      </c>
      <c r="E47" s="38" t="s">
        <v>46</v>
      </c>
    </row>
    <row r="48" spans="1:5" ht="12.75">
      <c r="A48" t="s">
        <v>53</v>
      </c>
      <c r="E48" s="36" t="s">
        <v>63</v>
      </c>
    </row>
    <row r="49" spans="1:16" ht="12.75">
      <c r="A49" s="25" t="s">
        <v>44</v>
      </c>
      <c s="29" t="s">
        <v>90</v>
      </c>
      <c s="29" t="s">
        <v>85</v>
      </c>
      <c s="25" t="s">
        <v>91</v>
      </c>
      <c s="30" t="s">
        <v>86</v>
      </c>
      <c s="31" t="s">
        <v>48</v>
      </c>
      <c s="32">
        <v>1</v>
      </c>
      <c s="33">
        <v>0</v>
      </c>
      <c s="34">
        <f>ROUND(ROUND(H49,2)*ROUND(G49,3),2)</f>
      </c>
      <c r="O49">
        <f>(I49*21)/100</f>
      </c>
      <c t="s">
        <v>22</v>
      </c>
    </row>
    <row r="50" spans="1:5" ht="51">
      <c r="A50" s="35" t="s">
        <v>49</v>
      </c>
      <c r="E50" s="36" t="s">
        <v>92</v>
      </c>
    </row>
    <row r="51" spans="1:5" ht="12.75">
      <c r="A51" s="37" t="s">
        <v>51</v>
      </c>
      <c r="E51" s="38" t="s">
        <v>62</v>
      </c>
    </row>
    <row r="52" spans="1:5" ht="12.75">
      <c r="A52" t="s">
        <v>53</v>
      </c>
      <c r="E52" s="36" t="s">
        <v>63</v>
      </c>
    </row>
    <row r="53" spans="1:16" ht="12.75">
      <c r="A53" s="25" t="s">
        <v>44</v>
      </c>
      <c s="29" t="s">
        <v>93</v>
      </c>
      <c s="29" t="s">
        <v>94</v>
      </c>
      <c s="25" t="s">
        <v>46</v>
      </c>
      <c s="30" t="s">
        <v>95</v>
      </c>
      <c s="31" t="s">
        <v>96</v>
      </c>
      <c s="32">
        <v>2</v>
      </c>
      <c s="33">
        <v>0</v>
      </c>
      <c s="34">
        <f>ROUND(ROUND(H53,2)*ROUND(G53,3),2)</f>
      </c>
      <c r="O53">
        <f>(I53*21)/100</f>
      </c>
      <c t="s">
        <v>22</v>
      </c>
    </row>
    <row r="54" spans="1:5" ht="25.5">
      <c r="A54" s="35" t="s">
        <v>49</v>
      </c>
      <c r="E54" s="36" t="s">
        <v>97</v>
      </c>
    </row>
    <row r="55" spans="1:5" ht="12.75">
      <c r="A55" s="37" t="s">
        <v>51</v>
      </c>
      <c r="E55" s="38" t="s">
        <v>98</v>
      </c>
    </row>
    <row r="56" spans="1:5" ht="89.25">
      <c r="A56" t="s">
        <v>53</v>
      </c>
      <c r="E56" s="36" t="s">
        <v>99</v>
      </c>
    </row>
    <row r="57" spans="1:16" ht="12.75">
      <c r="A57" s="25" t="s">
        <v>44</v>
      </c>
      <c s="29" t="s">
        <v>100</v>
      </c>
      <c s="29" t="s">
        <v>101</v>
      </c>
      <c s="25" t="s">
        <v>46</v>
      </c>
      <c s="30" t="s">
        <v>95</v>
      </c>
      <c s="31" t="s">
        <v>102</v>
      </c>
      <c s="32">
        <v>1</v>
      </c>
      <c s="33">
        <v>0</v>
      </c>
      <c s="34">
        <f>ROUND(ROUND(H57,2)*ROUND(G57,3),2)</f>
      </c>
      <c r="O57">
        <f>(I57*21)/100</f>
      </c>
      <c t="s">
        <v>22</v>
      </c>
    </row>
    <row r="58" spans="1:5" ht="51">
      <c r="A58" s="35" t="s">
        <v>49</v>
      </c>
      <c r="E58" s="36" t="s">
        <v>103</v>
      </c>
    </row>
    <row r="59" spans="1:5" ht="12.75">
      <c r="A59" s="37" t="s">
        <v>51</v>
      </c>
      <c r="E59" s="38" t="s">
        <v>62</v>
      </c>
    </row>
    <row r="60" spans="1:5" ht="89.25">
      <c r="A60" t="s">
        <v>53</v>
      </c>
      <c r="E60" s="36" t="s">
        <v>99</v>
      </c>
    </row>
    <row r="61" spans="1:16" ht="12.75">
      <c r="A61" s="25" t="s">
        <v>44</v>
      </c>
      <c s="29" t="s">
        <v>104</v>
      </c>
      <c s="29" t="s">
        <v>105</v>
      </c>
      <c s="25" t="s">
        <v>46</v>
      </c>
      <c s="30" t="s">
        <v>106</v>
      </c>
      <c s="31" t="s">
        <v>48</v>
      </c>
      <c s="32">
        <v>1</v>
      </c>
      <c s="33">
        <v>0</v>
      </c>
      <c s="34">
        <f>ROUND(ROUND(H61,2)*ROUND(G61,3),2)</f>
      </c>
      <c r="O61">
        <f>(I61*21)/100</f>
      </c>
      <c t="s">
        <v>22</v>
      </c>
    </row>
    <row r="62" spans="1:5" ht="38.25">
      <c r="A62" s="35" t="s">
        <v>49</v>
      </c>
      <c r="E62" s="36" t="s">
        <v>107</v>
      </c>
    </row>
    <row r="63" spans="1:5" ht="12.75">
      <c r="A63" s="37" t="s">
        <v>51</v>
      </c>
      <c r="E63" s="38" t="s">
        <v>62</v>
      </c>
    </row>
    <row r="64" spans="1:5" ht="25.5">
      <c r="A64" t="s">
        <v>53</v>
      </c>
      <c r="E64" s="36" t="s">
        <v>108</v>
      </c>
    </row>
    <row r="65" spans="1:16" ht="12.75">
      <c r="A65" s="25" t="s">
        <v>44</v>
      </c>
      <c s="29" t="s">
        <v>109</v>
      </c>
      <c s="29" t="s">
        <v>110</v>
      </c>
      <c s="25" t="s">
        <v>46</v>
      </c>
      <c s="30" t="s">
        <v>111</v>
      </c>
      <c s="31" t="s">
        <v>48</v>
      </c>
      <c s="32">
        <v>1</v>
      </c>
      <c s="33">
        <v>0</v>
      </c>
      <c s="34">
        <f>ROUND(ROUND(H65,2)*ROUND(G65,3),2)</f>
      </c>
      <c r="O65">
        <f>(I65*21)/100</f>
      </c>
      <c t="s">
        <v>22</v>
      </c>
    </row>
    <row r="66" spans="1:5" ht="76.5">
      <c r="A66" s="35" t="s">
        <v>49</v>
      </c>
      <c r="E66" s="36" t="s">
        <v>112</v>
      </c>
    </row>
    <row r="67" spans="1:5" ht="12.75">
      <c r="A67" s="37" t="s">
        <v>51</v>
      </c>
      <c r="E67" s="38" t="s">
        <v>62</v>
      </c>
    </row>
    <row r="68" spans="1:5" ht="12.75">
      <c r="A68" t="s">
        <v>53</v>
      </c>
      <c r="E68" s="36" t="s">
        <v>113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1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10</v>
      </c>
      <c s="1"/>
      <c s="1"/>
      <c s="1"/>
      <c s="1"/>
      <c s="1"/>
      <c s="1"/>
      <c s="1"/>
      <c s="1"/>
      <c r="P1" t="s">
        <v>21</v>
      </c>
    </row>
    <row r="2" spans="2:16" ht="25" customHeight="1">
      <c r="B2" s="1"/>
      <c s="1"/>
      <c s="1"/>
      <c s="2" t="s">
        <v>12</v>
      </c>
      <c s="1"/>
      <c s="1"/>
      <c s="6"/>
      <c s="6"/>
      <c r="O2">
        <f>0+O8+O21+O70+O107+O120+O161+O190+O215</f>
      </c>
      <c t="s">
        <v>21</v>
      </c>
    </row>
    <row r="3" spans="1:16" ht="15" customHeight="1">
      <c r="A3" t="s">
        <v>11</v>
      </c>
      <c s="12" t="s">
        <v>13</v>
      </c>
      <c s="13" t="s">
        <v>14</v>
      </c>
      <c s="1"/>
      <c s="14" t="s">
        <v>15</v>
      </c>
      <c s="1"/>
      <c s="9"/>
      <c s="8" t="s">
        <v>114</v>
      </c>
      <c s="39">
        <f>0+I8+I21+I70+I107+I120+I161+I190+I215</f>
      </c>
      <c r="O3" t="s">
        <v>18</v>
      </c>
      <c t="s">
        <v>22</v>
      </c>
    </row>
    <row r="4" spans="1:16" ht="15" customHeight="1">
      <c r="A4" t="s">
        <v>16</v>
      </c>
      <c s="16" t="s">
        <v>17</v>
      </c>
      <c s="17" t="s">
        <v>114</v>
      </c>
      <c s="6"/>
      <c s="18" t="s">
        <v>115</v>
      </c>
      <c s="6"/>
      <c s="6"/>
      <c s="19"/>
      <c s="19"/>
      <c r="O4" t="s">
        <v>19</v>
      </c>
      <c t="s">
        <v>22</v>
      </c>
    </row>
    <row r="5" spans="1:16" ht="12.75" customHeight="1">
      <c r="A5" s="15" t="s">
        <v>25</v>
      </c>
      <c s="15" t="s">
        <v>27</v>
      </c>
      <c s="15" t="s">
        <v>29</v>
      </c>
      <c s="15" t="s">
        <v>30</v>
      </c>
      <c s="15" t="s">
        <v>31</v>
      </c>
      <c s="15" t="s">
        <v>33</v>
      </c>
      <c s="15" t="s">
        <v>35</v>
      </c>
      <c s="15" t="s">
        <v>37</v>
      </c>
      <c s="15"/>
      <c r="O5" t="s">
        <v>20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28</v>
      </c>
      <c s="15" t="s">
        <v>22</v>
      </c>
      <c s="15" t="s">
        <v>21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26</v>
      </c>
      <c s="19"/>
      <c s="27" t="s">
        <v>43</v>
      </c>
      <c s="19"/>
      <c s="19"/>
      <c s="19"/>
      <c s="28">
        <f>0+Q8</f>
      </c>
      <c r="O8">
        <f>0+R8</f>
      </c>
      <c r="Q8">
        <f>0+I9+I13+I17</f>
      </c>
      <c>
        <f>0+O9+O13+O17</f>
      </c>
    </row>
    <row r="9" spans="1:16" ht="12.75">
      <c r="A9" s="25" t="s">
        <v>44</v>
      </c>
      <c s="29" t="s">
        <v>28</v>
      </c>
      <c s="29" t="s">
        <v>116</v>
      </c>
      <c s="25" t="s">
        <v>46</v>
      </c>
      <c s="30" t="s">
        <v>117</v>
      </c>
      <c s="31" t="s">
        <v>118</v>
      </c>
      <c s="32">
        <v>6</v>
      </c>
      <c s="33">
        <v>0</v>
      </c>
      <c s="34">
        <f>ROUND(ROUND(H9,2)*ROUND(G9,3),2)</f>
      </c>
      <c r="O9">
        <f>(I9*21)/100</f>
      </c>
      <c t="s">
        <v>22</v>
      </c>
    </row>
    <row r="10" spans="1:5" ht="12.75">
      <c r="A10" s="35" t="s">
        <v>49</v>
      </c>
      <c r="E10" s="36" t="s">
        <v>119</v>
      </c>
    </row>
    <row r="11" spans="1:5" ht="12.75">
      <c r="A11" s="37" t="s">
        <v>51</v>
      </c>
      <c r="E11" s="38" t="s">
        <v>120</v>
      </c>
    </row>
    <row r="12" spans="1:5" ht="25.5">
      <c r="A12" t="s">
        <v>53</v>
      </c>
      <c r="E12" s="36" t="s">
        <v>121</v>
      </c>
    </row>
    <row r="13" spans="1:16" ht="12.75">
      <c r="A13" s="25" t="s">
        <v>44</v>
      </c>
      <c s="29" t="s">
        <v>22</v>
      </c>
      <c s="29" t="s">
        <v>122</v>
      </c>
      <c s="25" t="s">
        <v>46</v>
      </c>
      <c s="30" t="s">
        <v>123</v>
      </c>
      <c s="31" t="s">
        <v>118</v>
      </c>
      <c s="32">
        <v>2309.445</v>
      </c>
      <c s="33">
        <v>0</v>
      </c>
      <c s="34">
        <f>ROUND(ROUND(H13,2)*ROUND(G13,3),2)</f>
      </c>
      <c r="O13">
        <f>(I13*21)/100</f>
      </c>
      <c t="s">
        <v>22</v>
      </c>
    </row>
    <row r="14" spans="1:5" ht="12.75">
      <c r="A14" s="35" t="s">
        <v>49</v>
      </c>
      <c r="E14" s="36" t="s">
        <v>124</v>
      </c>
    </row>
    <row r="15" spans="1:5" ht="38.25">
      <c r="A15" s="37" t="s">
        <v>51</v>
      </c>
      <c r="E15" s="38" t="s">
        <v>125</v>
      </c>
    </row>
    <row r="16" spans="1:5" ht="25.5">
      <c r="A16" t="s">
        <v>53</v>
      </c>
      <c r="E16" s="36" t="s">
        <v>121</v>
      </c>
    </row>
    <row r="17" spans="1:16" ht="12.75">
      <c r="A17" s="25" t="s">
        <v>44</v>
      </c>
      <c s="29" t="s">
        <v>21</v>
      </c>
      <c s="29" t="s">
        <v>126</v>
      </c>
      <c s="25" t="s">
        <v>46</v>
      </c>
      <c s="30" t="s">
        <v>127</v>
      </c>
      <c s="31" t="s">
        <v>118</v>
      </c>
      <c s="32">
        <v>374.469</v>
      </c>
      <c s="33">
        <v>0</v>
      </c>
      <c s="34">
        <f>ROUND(ROUND(H17,2)*ROUND(G17,3),2)</f>
      </c>
      <c r="O17">
        <f>(I17*21)/100</f>
      </c>
      <c t="s">
        <v>22</v>
      </c>
    </row>
    <row r="18" spans="1:5" ht="12.75">
      <c r="A18" s="35" t="s">
        <v>49</v>
      </c>
      <c r="E18" s="36" t="s">
        <v>128</v>
      </c>
    </row>
    <row r="19" spans="1:5" ht="12.75">
      <c r="A19" s="37" t="s">
        <v>51</v>
      </c>
      <c r="E19" s="38" t="s">
        <v>129</v>
      </c>
    </row>
    <row r="20" spans="1:5" ht="25.5">
      <c r="A20" t="s">
        <v>53</v>
      </c>
      <c r="E20" s="36" t="s">
        <v>121</v>
      </c>
    </row>
    <row r="21" spans="1:18" ht="12.75" customHeight="1">
      <c r="A21" s="6" t="s">
        <v>42</v>
      </c>
      <c s="6"/>
      <c s="41" t="s">
        <v>28</v>
      </c>
      <c s="6"/>
      <c s="27" t="s">
        <v>130</v>
      </c>
      <c s="6"/>
      <c s="6"/>
      <c s="6"/>
      <c s="42">
        <f>0+Q21</f>
      </c>
      <c r="O21">
        <f>0+R21</f>
      </c>
      <c r="Q21">
        <f>0+I22+I26+I30+I34+I38+I42+I46+I50+I54+I58+I62+I66</f>
      </c>
      <c>
        <f>0+O22+O26+O30+O34+O38+O42+O46+O50+O54+O58+O62+O66</f>
      </c>
    </row>
    <row r="22" spans="1:16" ht="25.5">
      <c r="A22" s="25" t="s">
        <v>44</v>
      </c>
      <c s="29" t="s">
        <v>32</v>
      </c>
      <c s="29" t="s">
        <v>131</v>
      </c>
      <c s="25" t="s">
        <v>46</v>
      </c>
      <c s="30" t="s">
        <v>132</v>
      </c>
      <c s="31" t="s">
        <v>118</v>
      </c>
      <c s="32">
        <v>499.292</v>
      </c>
      <c s="33">
        <v>0</v>
      </c>
      <c s="34">
        <f>ROUND(ROUND(H22,2)*ROUND(G22,3),2)</f>
      </c>
      <c r="O22">
        <f>(I22*21)/100</f>
      </c>
      <c t="s">
        <v>22</v>
      </c>
    </row>
    <row r="23" spans="1:5" ht="12.75">
      <c r="A23" s="35" t="s">
        <v>49</v>
      </c>
      <c r="E23" s="36" t="s">
        <v>133</v>
      </c>
    </row>
    <row r="24" spans="1:5" ht="38.25">
      <c r="A24" s="37" t="s">
        <v>51</v>
      </c>
      <c r="E24" s="38" t="s">
        <v>134</v>
      </c>
    </row>
    <row r="25" spans="1:5" ht="63.75">
      <c r="A25" t="s">
        <v>53</v>
      </c>
      <c r="E25" s="36" t="s">
        <v>135</v>
      </c>
    </row>
    <row r="26" spans="1:16" ht="12.75">
      <c r="A26" s="25" t="s">
        <v>44</v>
      </c>
      <c s="29" t="s">
        <v>34</v>
      </c>
      <c s="29" t="s">
        <v>136</v>
      </c>
      <c s="25" t="s">
        <v>46</v>
      </c>
      <c s="30" t="s">
        <v>137</v>
      </c>
      <c s="31" t="s">
        <v>118</v>
      </c>
      <c s="32">
        <v>374.469</v>
      </c>
      <c s="33">
        <v>0</v>
      </c>
      <c s="34">
        <f>ROUND(ROUND(H26,2)*ROUND(G26,3),2)</f>
      </c>
      <c r="O26">
        <f>(I26*21)/100</f>
      </c>
      <c t="s">
        <v>22</v>
      </c>
    </row>
    <row r="27" spans="1:5" ht="25.5">
      <c r="A27" s="35" t="s">
        <v>49</v>
      </c>
      <c r="E27" s="36" t="s">
        <v>138</v>
      </c>
    </row>
    <row r="28" spans="1:5" ht="38.25">
      <c r="A28" s="37" t="s">
        <v>51</v>
      </c>
      <c r="E28" s="38" t="s">
        <v>139</v>
      </c>
    </row>
    <row r="29" spans="1:5" ht="63.75">
      <c r="A29" t="s">
        <v>53</v>
      </c>
      <c r="E29" s="36" t="s">
        <v>135</v>
      </c>
    </row>
    <row r="30" spans="1:16" ht="12.75">
      <c r="A30" s="25" t="s">
        <v>44</v>
      </c>
      <c s="29" t="s">
        <v>36</v>
      </c>
      <c s="29" t="s">
        <v>140</v>
      </c>
      <c s="25" t="s">
        <v>46</v>
      </c>
      <c s="30" t="s">
        <v>141</v>
      </c>
      <c s="31" t="s">
        <v>118</v>
      </c>
      <c s="32">
        <v>374.469</v>
      </c>
      <c s="33">
        <v>0</v>
      </c>
      <c s="34">
        <f>ROUND(ROUND(H30,2)*ROUND(G30,3),2)</f>
      </c>
      <c r="O30">
        <f>(I30*21)/100</f>
      </c>
      <c t="s">
        <v>22</v>
      </c>
    </row>
    <row r="31" spans="1:5" ht="25.5">
      <c r="A31" s="35" t="s">
        <v>49</v>
      </c>
      <c r="E31" s="36" t="s">
        <v>142</v>
      </c>
    </row>
    <row r="32" spans="1:5" ht="38.25">
      <c r="A32" s="37" t="s">
        <v>51</v>
      </c>
      <c r="E32" s="38" t="s">
        <v>143</v>
      </c>
    </row>
    <row r="33" spans="1:5" ht="63.75">
      <c r="A33" t="s">
        <v>53</v>
      </c>
      <c r="E33" s="36" t="s">
        <v>135</v>
      </c>
    </row>
    <row r="34" spans="1:16" ht="12.75">
      <c r="A34" s="25" t="s">
        <v>44</v>
      </c>
      <c s="29" t="s">
        <v>73</v>
      </c>
      <c s="29" t="s">
        <v>144</v>
      </c>
      <c s="25" t="s">
        <v>46</v>
      </c>
      <c s="30" t="s">
        <v>145</v>
      </c>
      <c s="31" t="s">
        <v>118</v>
      </c>
      <c s="32">
        <v>130.703</v>
      </c>
      <c s="33">
        <v>0</v>
      </c>
      <c s="34">
        <f>ROUND(ROUND(H34,2)*ROUND(G34,3),2)</f>
      </c>
      <c r="O34">
        <f>(I34*21)/100</f>
      </c>
      <c t="s">
        <v>22</v>
      </c>
    </row>
    <row r="35" spans="1:5" ht="12.75">
      <c r="A35" s="35" t="s">
        <v>49</v>
      </c>
      <c r="E35" s="36" t="s">
        <v>46</v>
      </c>
    </row>
    <row r="36" spans="1:5" ht="114.75">
      <c r="A36" s="37" t="s">
        <v>51</v>
      </c>
      <c r="E36" s="38" t="s">
        <v>146</v>
      </c>
    </row>
    <row r="37" spans="1:5" ht="38.25">
      <c r="A37" t="s">
        <v>53</v>
      </c>
      <c r="E37" s="36" t="s">
        <v>147</v>
      </c>
    </row>
    <row r="38" spans="1:16" ht="12.75">
      <c r="A38" s="25" t="s">
        <v>44</v>
      </c>
      <c s="29" t="s">
        <v>79</v>
      </c>
      <c s="29" t="s">
        <v>148</v>
      </c>
      <c s="25" t="s">
        <v>46</v>
      </c>
      <c s="30" t="s">
        <v>149</v>
      </c>
      <c s="31" t="s">
        <v>118</v>
      </c>
      <c s="32">
        <v>43.5</v>
      </c>
      <c s="33">
        <v>0</v>
      </c>
      <c s="34">
        <f>ROUND(ROUND(H38,2)*ROUND(G38,3),2)</f>
      </c>
      <c r="O38">
        <f>(I38*21)/100</f>
      </c>
      <c t="s">
        <v>22</v>
      </c>
    </row>
    <row r="39" spans="1:5" ht="12.75">
      <c r="A39" s="35" t="s">
        <v>49</v>
      </c>
      <c r="E39" s="36" t="s">
        <v>150</v>
      </c>
    </row>
    <row r="40" spans="1:5" ht="25.5">
      <c r="A40" s="37" t="s">
        <v>51</v>
      </c>
      <c r="E40" s="38" t="s">
        <v>151</v>
      </c>
    </row>
    <row r="41" spans="1:5" ht="318.75">
      <c r="A41" t="s">
        <v>53</v>
      </c>
      <c r="E41" s="36" t="s">
        <v>152</v>
      </c>
    </row>
    <row r="42" spans="1:16" ht="12.75">
      <c r="A42" s="25" t="s">
        <v>44</v>
      </c>
      <c s="29" t="s">
        <v>39</v>
      </c>
      <c s="29" t="s">
        <v>153</v>
      </c>
      <c s="25" t="s">
        <v>46</v>
      </c>
      <c s="30" t="s">
        <v>154</v>
      </c>
      <c s="31" t="s">
        <v>118</v>
      </c>
      <c s="32">
        <v>1810.153</v>
      </c>
      <c s="33">
        <v>0</v>
      </c>
      <c s="34">
        <f>ROUND(ROUND(H42,2)*ROUND(G42,3),2)</f>
      </c>
      <c r="O42">
        <f>(I42*21)/100</f>
      </c>
      <c t="s">
        <v>22</v>
      </c>
    </row>
    <row r="43" spans="1:5" ht="25.5">
      <c r="A43" s="35" t="s">
        <v>49</v>
      </c>
      <c r="E43" s="36" t="s">
        <v>155</v>
      </c>
    </row>
    <row r="44" spans="1:5" ht="204">
      <c r="A44" s="37" t="s">
        <v>51</v>
      </c>
      <c r="E44" s="38" t="s">
        <v>156</v>
      </c>
    </row>
    <row r="45" spans="1:5" ht="318.75">
      <c r="A45" t="s">
        <v>53</v>
      </c>
      <c r="E45" s="36" t="s">
        <v>157</v>
      </c>
    </row>
    <row r="46" spans="1:16" ht="12.75">
      <c r="A46" s="25" t="s">
        <v>44</v>
      </c>
      <c s="29" t="s">
        <v>41</v>
      </c>
      <c s="29" t="s">
        <v>158</v>
      </c>
      <c s="25" t="s">
        <v>46</v>
      </c>
      <c s="30" t="s">
        <v>159</v>
      </c>
      <c s="31" t="s">
        <v>118</v>
      </c>
      <c s="32">
        <v>130.703</v>
      </c>
      <c s="33">
        <v>0</v>
      </c>
      <c s="34">
        <f>ROUND(ROUND(H46,2)*ROUND(G46,3),2)</f>
      </c>
      <c r="O46">
        <f>(I46*21)/100</f>
      </c>
      <c t="s">
        <v>22</v>
      </c>
    </row>
    <row r="47" spans="1:5" ht="12.75">
      <c r="A47" s="35" t="s">
        <v>49</v>
      </c>
      <c r="E47" s="36" t="s">
        <v>160</v>
      </c>
    </row>
    <row r="48" spans="1:5" ht="25.5">
      <c r="A48" s="37" t="s">
        <v>51</v>
      </c>
      <c r="E48" s="38" t="s">
        <v>161</v>
      </c>
    </row>
    <row r="49" spans="1:5" ht="191.25">
      <c r="A49" t="s">
        <v>53</v>
      </c>
      <c r="E49" s="36" t="s">
        <v>162</v>
      </c>
    </row>
    <row r="50" spans="1:16" ht="12.75">
      <c r="A50" s="25" t="s">
        <v>44</v>
      </c>
      <c s="29" t="s">
        <v>90</v>
      </c>
      <c s="29" t="s">
        <v>163</v>
      </c>
      <c s="25" t="s">
        <v>46</v>
      </c>
      <c s="30" t="s">
        <v>164</v>
      </c>
      <c s="31" t="s">
        <v>165</v>
      </c>
      <c s="32">
        <v>2601.458</v>
      </c>
      <c s="33">
        <v>0</v>
      </c>
      <c s="34">
        <f>ROUND(ROUND(H50,2)*ROUND(G50,3),2)</f>
      </c>
      <c r="O50">
        <f>(I50*21)/100</f>
      </c>
      <c t="s">
        <v>22</v>
      </c>
    </row>
    <row r="51" spans="1:5" ht="12.75">
      <c r="A51" s="35" t="s">
        <v>49</v>
      </c>
      <c r="E51" s="36" t="s">
        <v>166</v>
      </c>
    </row>
    <row r="52" spans="1:5" ht="102">
      <c r="A52" s="37" t="s">
        <v>51</v>
      </c>
      <c r="E52" s="38" t="s">
        <v>167</v>
      </c>
    </row>
    <row r="53" spans="1:5" ht="25.5">
      <c r="A53" t="s">
        <v>53</v>
      </c>
      <c r="E53" s="36" t="s">
        <v>168</v>
      </c>
    </row>
    <row r="54" spans="1:16" ht="12.75">
      <c r="A54" s="25" t="s">
        <v>44</v>
      </c>
      <c s="29" t="s">
        <v>93</v>
      </c>
      <c s="29" t="s">
        <v>169</v>
      </c>
      <c s="25" t="s">
        <v>46</v>
      </c>
      <c s="30" t="s">
        <v>170</v>
      </c>
      <c s="31" t="s">
        <v>165</v>
      </c>
      <c s="32">
        <v>290</v>
      </c>
      <c s="33">
        <v>0</v>
      </c>
      <c s="34">
        <f>ROUND(ROUND(H54,2)*ROUND(G54,3),2)</f>
      </c>
      <c r="O54">
        <f>(I54*21)/100</f>
      </c>
      <c t="s">
        <v>22</v>
      </c>
    </row>
    <row r="55" spans="1:5" ht="12.75">
      <c r="A55" s="35" t="s">
        <v>49</v>
      </c>
      <c r="E55" s="36" t="s">
        <v>171</v>
      </c>
    </row>
    <row r="56" spans="1:5" ht="89.25">
      <c r="A56" s="37" t="s">
        <v>51</v>
      </c>
      <c r="E56" s="38" t="s">
        <v>172</v>
      </c>
    </row>
    <row r="57" spans="1:5" ht="38.25">
      <c r="A57" t="s">
        <v>53</v>
      </c>
      <c r="E57" s="36" t="s">
        <v>173</v>
      </c>
    </row>
    <row r="58" spans="1:16" ht="12.75">
      <c r="A58" s="25" t="s">
        <v>44</v>
      </c>
      <c s="29" t="s">
        <v>100</v>
      </c>
      <c s="29" t="s">
        <v>174</v>
      </c>
      <c s="25" t="s">
        <v>46</v>
      </c>
      <c s="30" t="s">
        <v>175</v>
      </c>
      <c s="31" t="s">
        <v>165</v>
      </c>
      <c s="32">
        <v>290</v>
      </c>
      <c s="33">
        <v>0</v>
      </c>
      <c s="34">
        <f>ROUND(ROUND(H58,2)*ROUND(G58,3),2)</f>
      </c>
      <c r="O58">
        <f>(I58*21)/100</f>
      </c>
      <c t="s">
        <v>22</v>
      </c>
    </row>
    <row r="59" spans="1:5" ht="12.75">
      <c r="A59" s="35" t="s">
        <v>49</v>
      </c>
      <c r="E59" s="36" t="s">
        <v>46</v>
      </c>
    </row>
    <row r="60" spans="1:5" ht="25.5">
      <c r="A60" s="37" t="s">
        <v>51</v>
      </c>
      <c r="E60" s="38" t="s">
        <v>176</v>
      </c>
    </row>
    <row r="61" spans="1:5" ht="38.25">
      <c r="A61" t="s">
        <v>53</v>
      </c>
      <c r="E61" s="36" t="s">
        <v>177</v>
      </c>
    </row>
    <row r="62" spans="1:16" ht="12.75">
      <c r="A62" s="25" t="s">
        <v>44</v>
      </c>
      <c s="29" t="s">
        <v>104</v>
      </c>
      <c s="29" t="s">
        <v>178</v>
      </c>
      <c s="25" t="s">
        <v>46</v>
      </c>
      <c s="30" t="s">
        <v>179</v>
      </c>
      <c s="31" t="s">
        <v>165</v>
      </c>
      <c s="32">
        <v>290</v>
      </c>
      <c s="33">
        <v>0</v>
      </c>
      <c s="34">
        <f>ROUND(ROUND(H62,2)*ROUND(G62,3),2)</f>
      </c>
      <c r="O62">
        <f>(I62*21)/100</f>
      </c>
      <c t="s">
        <v>22</v>
      </c>
    </row>
    <row r="63" spans="1:5" ht="12.75">
      <c r="A63" s="35" t="s">
        <v>49</v>
      </c>
      <c r="E63" s="36" t="s">
        <v>46</v>
      </c>
    </row>
    <row r="64" spans="1:5" ht="25.5">
      <c r="A64" s="37" t="s">
        <v>51</v>
      </c>
      <c r="E64" s="38" t="s">
        <v>176</v>
      </c>
    </row>
    <row r="65" spans="1:5" ht="25.5">
      <c r="A65" t="s">
        <v>53</v>
      </c>
      <c r="E65" s="36" t="s">
        <v>180</v>
      </c>
    </row>
    <row r="66" spans="1:16" ht="12.75">
      <c r="A66" s="25" t="s">
        <v>44</v>
      </c>
      <c s="29" t="s">
        <v>109</v>
      </c>
      <c s="29" t="s">
        <v>181</v>
      </c>
      <c s="25" t="s">
        <v>46</v>
      </c>
      <c s="30" t="s">
        <v>182</v>
      </c>
      <c s="31" t="s">
        <v>118</v>
      </c>
      <c s="32">
        <v>4.35</v>
      </c>
      <c s="33">
        <v>0</v>
      </c>
      <c s="34">
        <f>ROUND(ROUND(H66,2)*ROUND(G66,3),2)</f>
      </c>
      <c r="O66">
        <f>(I66*21)/100</f>
      </c>
      <c t="s">
        <v>22</v>
      </c>
    </row>
    <row r="67" spans="1:5" ht="12.75">
      <c r="A67" s="35" t="s">
        <v>49</v>
      </c>
      <c r="E67" s="36" t="s">
        <v>183</v>
      </c>
    </row>
    <row r="68" spans="1:5" ht="51">
      <c r="A68" s="37" t="s">
        <v>51</v>
      </c>
      <c r="E68" s="38" t="s">
        <v>184</v>
      </c>
    </row>
    <row r="69" spans="1:5" ht="38.25">
      <c r="A69" t="s">
        <v>53</v>
      </c>
      <c r="E69" s="36" t="s">
        <v>185</v>
      </c>
    </row>
    <row r="70" spans="1:18" ht="12.75" customHeight="1">
      <c r="A70" s="6" t="s">
        <v>42</v>
      </c>
      <c s="6"/>
      <c s="41" t="s">
        <v>22</v>
      </c>
      <c s="6"/>
      <c s="27" t="s">
        <v>186</v>
      </c>
      <c s="6"/>
      <c s="6"/>
      <c s="6"/>
      <c s="42">
        <f>0+Q70</f>
      </c>
      <c r="O70">
        <f>0+R70</f>
      </c>
      <c r="Q70">
        <f>0+I71+I75+I79+I83+I87+I91+I95+I99+I103</f>
      </c>
      <c>
        <f>0+O71+O75+O79+O83+O87+O91+O95+O99+O103</f>
      </c>
    </row>
    <row r="71" spans="1:16" ht="12.75">
      <c r="A71" s="25" t="s">
        <v>44</v>
      </c>
      <c s="29" t="s">
        <v>187</v>
      </c>
      <c s="29" t="s">
        <v>188</v>
      </c>
      <c s="25" t="s">
        <v>46</v>
      </c>
      <c s="30" t="s">
        <v>189</v>
      </c>
      <c s="31" t="s">
        <v>118</v>
      </c>
      <c s="32">
        <v>1.287</v>
      </c>
      <c s="33">
        <v>0</v>
      </c>
      <c s="34">
        <f>ROUND(ROUND(H71,2)*ROUND(G71,3),2)</f>
      </c>
      <c r="O71">
        <f>(I71*21)/100</f>
      </c>
      <c t="s">
        <v>22</v>
      </c>
    </row>
    <row r="72" spans="1:5" ht="12.75">
      <c r="A72" s="35" t="s">
        <v>49</v>
      </c>
      <c r="E72" s="36" t="s">
        <v>190</v>
      </c>
    </row>
    <row r="73" spans="1:5" ht="25.5">
      <c r="A73" s="37" t="s">
        <v>51</v>
      </c>
      <c r="E73" s="38" t="s">
        <v>191</v>
      </c>
    </row>
    <row r="74" spans="1:5" ht="51">
      <c r="A74" t="s">
        <v>53</v>
      </c>
      <c r="E74" s="36" t="s">
        <v>192</v>
      </c>
    </row>
    <row r="75" spans="1:16" ht="12.75">
      <c r="A75" s="25" t="s">
        <v>44</v>
      </c>
      <c s="29" t="s">
        <v>193</v>
      </c>
      <c s="29" t="s">
        <v>194</v>
      </c>
      <c s="25" t="s">
        <v>46</v>
      </c>
      <c s="30" t="s">
        <v>195</v>
      </c>
      <c s="31" t="s">
        <v>165</v>
      </c>
      <c s="32">
        <v>166.25</v>
      </c>
      <c s="33">
        <v>0</v>
      </c>
      <c s="34">
        <f>ROUND(ROUND(H75,2)*ROUND(G75,3),2)</f>
      </c>
      <c r="O75">
        <f>(I75*21)/100</f>
      </c>
      <c t="s">
        <v>22</v>
      </c>
    </row>
    <row r="76" spans="1:5" ht="25.5">
      <c r="A76" s="35" t="s">
        <v>49</v>
      </c>
      <c r="E76" s="36" t="s">
        <v>196</v>
      </c>
    </row>
    <row r="77" spans="1:5" ht="38.25">
      <c r="A77" s="37" t="s">
        <v>51</v>
      </c>
      <c r="E77" s="38" t="s">
        <v>197</v>
      </c>
    </row>
    <row r="78" spans="1:5" ht="51">
      <c r="A78" t="s">
        <v>53</v>
      </c>
      <c r="E78" s="36" t="s">
        <v>198</v>
      </c>
    </row>
    <row r="79" spans="1:16" ht="12.75">
      <c r="A79" s="25" t="s">
        <v>44</v>
      </c>
      <c s="29" t="s">
        <v>199</v>
      </c>
      <c s="29" t="s">
        <v>200</v>
      </c>
      <c s="25" t="s">
        <v>46</v>
      </c>
      <c s="30" t="s">
        <v>201</v>
      </c>
      <c s="31" t="s">
        <v>202</v>
      </c>
      <c s="32">
        <v>11.374</v>
      </c>
      <c s="33">
        <v>0</v>
      </c>
      <c s="34">
        <f>ROUND(ROUND(H79,2)*ROUND(G79,3),2)</f>
      </c>
      <c r="O79">
        <f>(I79*21)/100</f>
      </c>
      <c t="s">
        <v>22</v>
      </c>
    </row>
    <row r="80" spans="1:5" ht="12.75">
      <c r="A80" s="35" t="s">
        <v>49</v>
      </c>
      <c r="E80" s="36" t="s">
        <v>203</v>
      </c>
    </row>
    <row r="81" spans="1:5" ht="25.5">
      <c r="A81" s="37" t="s">
        <v>51</v>
      </c>
      <c r="E81" s="38" t="s">
        <v>204</v>
      </c>
    </row>
    <row r="82" spans="1:5" ht="38.25">
      <c r="A82" t="s">
        <v>53</v>
      </c>
      <c r="E82" s="36" t="s">
        <v>205</v>
      </c>
    </row>
    <row r="83" spans="1:16" ht="12.75">
      <c r="A83" s="25" t="s">
        <v>44</v>
      </c>
      <c s="29" t="s">
        <v>206</v>
      </c>
      <c s="29" t="s">
        <v>207</v>
      </c>
      <c s="25" t="s">
        <v>46</v>
      </c>
      <c s="30" t="s">
        <v>208</v>
      </c>
      <c s="31" t="s">
        <v>165</v>
      </c>
      <c s="32">
        <v>213</v>
      </c>
      <c s="33">
        <v>0</v>
      </c>
      <c s="34">
        <f>ROUND(ROUND(H83,2)*ROUND(G83,3),2)</f>
      </c>
      <c r="O83">
        <f>(I83*21)/100</f>
      </c>
      <c t="s">
        <v>22</v>
      </c>
    </row>
    <row r="84" spans="1:5" ht="25.5">
      <c r="A84" s="35" t="s">
        <v>49</v>
      </c>
      <c r="E84" s="36" t="s">
        <v>209</v>
      </c>
    </row>
    <row r="85" spans="1:5" ht="12.75">
      <c r="A85" s="37" t="s">
        <v>51</v>
      </c>
      <c r="E85" s="38" t="s">
        <v>210</v>
      </c>
    </row>
    <row r="86" spans="1:5" ht="12.75">
      <c r="A86" t="s">
        <v>53</v>
      </c>
      <c r="E86" s="36" t="s">
        <v>211</v>
      </c>
    </row>
    <row r="87" spans="1:16" ht="25.5">
      <c r="A87" s="25" t="s">
        <v>44</v>
      </c>
      <c s="29" t="s">
        <v>212</v>
      </c>
      <c s="29" t="s">
        <v>213</v>
      </c>
      <c s="25" t="s">
        <v>46</v>
      </c>
      <c s="30" t="s">
        <v>214</v>
      </c>
      <c s="31" t="s">
        <v>215</v>
      </c>
      <c s="32">
        <v>191.7</v>
      </c>
      <c s="33">
        <v>0</v>
      </c>
      <c s="34">
        <f>ROUND(ROUND(H87,2)*ROUND(G87,3),2)</f>
      </c>
      <c r="O87">
        <f>(I87*21)/100</f>
      </c>
      <c t="s">
        <v>22</v>
      </c>
    </row>
    <row r="88" spans="1:5" ht="25.5">
      <c r="A88" s="35" t="s">
        <v>49</v>
      </c>
      <c r="E88" s="36" t="s">
        <v>216</v>
      </c>
    </row>
    <row r="89" spans="1:5" ht="12.75">
      <c r="A89" s="37" t="s">
        <v>51</v>
      </c>
      <c r="E89" s="38" t="s">
        <v>217</v>
      </c>
    </row>
    <row r="90" spans="1:5" ht="63.75">
      <c r="A90" t="s">
        <v>53</v>
      </c>
      <c r="E90" s="36" t="s">
        <v>218</v>
      </c>
    </row>
    <row r="91" spans="1:16" ht="25.5">
      <c r="A91" s="25" t="s">
        <v>44</v>
      </c>
      <c s="29" t="s">
        <v>219</v>
      </c>
      <c s="29" t="s">
        <v>220</v>
      </c>
      <c s="25" t="s">
        <v>46</v>
      </c>
      <c s="30" t="s">
        <v>221</v>
      </c>
      <c s="31" t="s">
        <v>215</v>
      </c>
      <c s="32">
        <v>234.3</v>
      </c>
      <c s="33">
        <v>0</v>
      </c>
      <c s="34">
        <f>ROUND(ROUND(H91,2)*ROUND(G91,3),2)</f>
      </c>
      <c r="O91">
        <f>(I91*21)/100</f>
      </c>
      <c t="s">
        <v>22</v>
      </c>
    </row>
    <row r="92" spans="1:5" ht="25.5">
      <c r="A92" s="35" t="s">
        <v>49</v>
      </c>
      <c r="E92" s="36" t="s">
        <v>222</v>
      </c>
    </row>
    <row r="93" spans="1:5" ht="12.75">
      <c r="A93" s="37" t="s">
        <v>51</v>
      </c>
      <c r="E93" s="38" t="s">
        <v>223</v>
      </c>
    </row>
    <row r="94" spans="1:5" ht="63.75">
      <c r="A94" t="s">
        <v>53</v>
      </c>
      <c r="E94" s="36" t="s">
        <v>218</v>
      </c>
    </row>
    <row r="95" spans="1:16" ht="12.75">
      <c r="A95" s="25" t="s">
        <v>44</v>
      </c>
      <c s="29" t="s">
        <v>224</v>
      </c>
      <c s="29" t="s">
        <v>225</v>
      </c>
      <c s="25" t="s">
        <v>46</v>
      </c>
      <c s="30" t="s">
        <v>226</v>
      </c>
      <c s="31" t="s">
        <v>118</v>
      </c>
      <c s="32">
        <v>278.292</v>
      </c>
      <c s="33">
        <v>0</v>
      </c>
      <c s="34">
        <f>ROUND(ROUND(H95,2)*ROUND(G95,3),2)</f>
      </c>
      <c r="O95">
        <f>(I95*21)/100</f>
      </c>
      <c t="s">
        <v>22</v>
      </c>
    </row>
    <row r="96" spans="1:5" ht="12.75">
      <c r="A96" s="35" t="s">
        <v>49</v>
      </c>
      <c r="E96" s="36" t="s">
        <v>227</v>
      </c>
    </row>
    <row r="97" spans="1:5" ht="140.25">
      <c r="A97" s="37" t="s">
        <v>51</v>
      </c>
      <c r="E97" s="38" t="s">
        <v>228</v>
      </c>
    </row>
    <row r="98" spans="1:5" ht="369.75">
      <c r="A98" t="s">
        <v>53</v>
      </c>
      <c r="E98" s="36" t="s">
        <v>229</v>
      </c>
    </row>
    <row r="99" spans="1:16" ht="12.75">
      <c r="A99" s="25" t="s">
        <v>44</v>
      </c>
      <c s="29" t="s">
        <v>230</v>
      </c>
      <c s="29" t="s">
        <v>231</v>
      </c>
      <c s="25" t="s">
        <v>46</v>
      </c>
      <c s="30" t="s">
        <v>232</v>
      </c>
      <c s="31" t="s">
        <v>202</v>
      </c>
      <c s="32">
        <v>41.744</v>
      </c>
      <c s="33">
        <v>0</v>
      </c>
      <c s="34">
        <f>ROUND(ROUND(H99,2)*ROUND(G99,3),2)</f>
      </c>
      <c r="O99">
        <f>(I99*21)/100</f>
      </c>
      <c t="s">
        <v>22</v>
      </c>
    </row>
    <row r="100" spans="1:5" ht="12.75">
      <c r="A100" s="35" t="s">
        <v>49</v>
      </c>
      <c r="E100" s="36" t="s">
        <v>233</v>
      </c>
    </row>
    <row r="101" spans="1:5" ht="38.25">
      <c r="A101" s="37" t="s">
        <v>51</v>
      </c>
      <c r="E101" s="38" t="s">
        <v>234</v>
      </c>
    </row>
    <row r="102" spans="1:5" ht="267.75">
      <c r="A102" t="s">
        <v>53</v>
      </c>
      <c r="E102" s="36" t="s">
        <v>235</v>
      </c>
    </row>
    <row r="103" spans="1:16" ht="12.75">
      <c r="A103" s="25" t="s">
        <v>44</v>
      </c>
      <c s="29" t="s">
        <v>236</v>
      </c>
      <c s="29" t="s">
        <v>237</v>
      </c>
      <c s="25" t="s">
        <v>46</v>
      </c>
      <c s="30" t="s">
        <v>238</v>
      </c>
      <c s="31" t="s">
        <v>165</v>
      </c>
      <c s="32">
        <v>105</v>
      </c>
      <c s="33">
        <v>0</v>
      </c>
      <c s="34">
        <f>ROUND(ROUND(H103,2)*ROUND(G103,3),2)</f>
      </c>
      <c r="O103">
        <f>(I103*21)/100</f>
      </c>
      <c t="s">
        <v>22</v>
      </c>
    </row>
    <row r="104" spans="1:5" ht="12.75">
      <c r="A104" s="35" t="s">
        <v>49</v>
      </c>
      <c r="E104" s="36" t="s">
        <v>46</v>
      </c>
    </row>
    <row r="105" spans="1:5" ht="25.5">
      <c r="A105" s="37" t="s">
        <v>51</v>
      </c>
      <c r="E105" s="38" t="s">
        <v>239</v>
      </c>
    </row>
    <row r="106" spans="1:5" ht="102">
      <c r="A106" t="s">
        <v>53</v>
      </c>
      <c r="E106" s="36" t="s">
        <v>240</v>
      </c>
    </row>
    <row r="107" spans="1:18" ht="12.75" customHeight="1">
      <c r="A107" s="6" t="s">
        <v>42</v>
      </c>
      <c s="6"/>
      <c s="41" t="s">
        <v>21</v>
      </c>
      <c s="6"/>
      <c s="27" t="s">
        <v>241</v>
      </c>
      <c s="6"/>
      <c s="6"/>
      <c s="6"/>
      <c s="42">
        <f>0+Q107</f>
      </c>
      <c r="O107">
        <f>0+R107</f>
      </c>
      <c r="Q107">
        <f>0+I108+I112+I116</f>
      </c>
      <c>
        <f>0+O108+O112+O116</f>
      </c>
    </row>
    <row r="108" spans="1:16" ht="25.5">
      <c r="A108" s="25" t="s">
        <v>44</v>
      </c>
      <c s="29" t="s">
        <v>242</v>
      </c>
      <c s="29" t="s">
        <v>243</v>
      </c>
      <c s="25" t="s">
        <v>46</v>
      </c>
      <c s="30" t="s">
        <v>244</v>
      </c>
      <c s="31" t="s">
        <v>118</v>
      </c>
      <c s="32">
        <v>120.967</v>
      </c>
      <c s="33">
        <v>0</v>
      </c>
      <c s="34">
        <f>ROUND(ROUND(H108,2)*ROUND(G108,3),2)</f>
      </c>
      <c r="O108">
        <f>(I108*21)/100</f>
      </c>
      <c t="s">
        <v>22</v>
      </c>
    </row>
    <row r="109" spans="1:5" ht="12.75">
      <c r="A109" s="35" t="s">
        <v>49</v>
      </c>
      <c r="E109" s="36" t="s">
        <v>245</v>
      </c>
    </row>
    <row r="110" spans="1:5" ht="165.75">
      <c r="A110" s="37" t="s">
        <v>51</v>
      </c>
      <c r="E110" s="38" t="s">
        <v>246</v>
      </c>
    </row>
    <row r="111" spans="1:5" ht="25.5">
      <c r="A111" t="s">
        <v>53</v>
      </c>
      <c r="E111" s="36" t="s">
        <v>247</v>
      </c>
    </row>
    <row r="112" spans="1:16" ht="12.75">
      <c r="A112" s="25" t="s">
        <v>44</v>
      </c>
      <c s="29" t="s">
        <v>248</v>
      </c>
      <c s="29" t="s">
        <v>249</v>
      </c>
      <c s="25" t="s">
        <v>46</v>
      </c>
      <c s="30" t="s">
        <v>250</v>
      </c>
      <c s="31" t="s">
        <v>118</v>
      </c>
      <c s="32">
        <v>24.552</v>
      </c>
      <c s="33">
        <v>0</v>
      </c>
      <c s="34">
        <f>ROUND(ROUND(H112,2)*ROUND(G112,3),2)</f>
      </c>
      <c r="O112">
        <f>(I112*21)/100</f>
      </c>
      <c t="s">
        <v>22</v>
      </c>
    </row>
    <row r="113" spans="1:5" ht="12.75">
      <c r="A113" s="35" t="s">
        <v>49</v>
      </c>
      <c r="E113" s="36" t="s">
        <v>251</v>
      </c>
    </row>
    <row r="114" spans="1:5" ht="25.5">
      <c r="A114" s="37" t="s">
        <v>51</v>
      </c>
      <c r="E114" s="38" t="s">
        <v>252</v>
      </c>
    </row>
    <row r="115" spans="1:5" ht="369.75">
      <c r="A115" t="s">
        <v>53</v>
      </c>
      <c r="E115" s="36" t="s">
        <v>253</v>
      </c>
    </row>
    <row r="116" spans="1:16" ht="12.75">
      <c r="A116" s="25" t="s">
        <v>44</v>
      </c>
      <c s="29" t="s">
        <v>254</v>
      </c>
      <c s="29" t="s">
        <v>255</v>
      </c>
      <c s="25" t="s">
        <v>46</v>
      </c>
      <c s="30" t="s">
        <v>256</v>
      </c>
      <c s="31" t="s">
        <v>202</v>
      </c>
      <c s="32">
        <v>4.91</v>
      </c>
      <c s="33">
        <v>0</v>
      </c>
      <c s="34">
        <f>ROUND(ROUND(H116,2)*ROUND(G116,3),2)</f>
      </c>
      <c r="O116">
        <f>(I116*21)/100</f>
      </c>
      <c t="s">
        <v>22</v>
      </c>
    </row>
    <row r="117" spans="1:5" ht="12.75">
      <c r="A117" s="35" t="s">
        <v>49</v>
      </c>
      <c r="E117" s="36" t="s">
        <v>46</v>
      </c>
    </row>
    <row r="118" spans="1:5" ht="25.5">
      <c r="A118" s="37" t="s">
        <v>51</v>
      </c>
      <c r="E118" s="38" t="s">
        <v>257</v>
      </c>
    </row>
    <row r="119" spans="1:5" ht="267.75">
      <c r="A119" t="s">
        <v>53</v>
      </c>
      <c r="E119" s="36" t="s">
        <v>258</v>
      </c>
    </row>
    <row r="120" spans="1:18" ht="12.75" customHeight="1">
      <c r="A120" s="6" t="s">
        <v>42</v>
      </c>
      <c s="6"/>
      <c s="41" t="s">
        <v>32</v>
      </c>
      <c s="6"/>
      <c s="27" t="s">
        <v>259</v>
      </c>
      <c s="6"/>
      <c s="6"/>
      <c s="6"/>
      <c s="42">
        <f>0+Q120</f>
      </c>
      <c r="O120">
        <f>0+R120</f>
      </c>
      <c r="Q120">
        <f>0+I121+I125+I129+I133+I137+I141+I145+I149+I153+I157</f>
      </c>
      <c>
        <f>0+O121+O125+O129+O133+O137+O141+O145+O149+O153+O157</f>
      </c>
    </row>
    <row r="121" spans="1:16" ht="12.75">
      <c r="A121" s="25" t="s">
        <v>44</v>
      </c>
      <c s="29" t="s">
        <v>260</v>
      </c>
      <c s="29" t="s">
        <v>261</v>
      </c>
      <c s="25" t="s">
        <v>46</v>
      </c>
      <c s="30" t="s">
        <v>262</v>
      </c>
      <c s="31" t="s">
        <v>118</v>
      </c>
      <c s="32">
        <v>549.126</v>
      </c>
      <c s="33">
        <v>0</v>
      </c>
      <c s="34">
        <f>ROUND(ROUND(H121,2)*ROUND(G121,3),2)</f>
      </c>
      <c r="O121">
        <f>(I121*21)/100</f>
      </c>
      <c t="s">
        <v>22</v>
      </c>
    </row>
    <row r="122" spans="1:5" ht="25.5">
      <c r="A122" s="35" t="s">
        <v>49</v>
      </c>
      <c r="E122" s="36" t="s">
        <v>263</v>
      </c>
    </row>
    <row r="123" spans="1:5" ht="114.75">
      <c r="A123" s="37" t="s">
        <v>51</v>
      </c>
      <c r="E123" s="38" t="s">
        <v>264</v>
      </c>
    </row>
    <row r="124" spans="1:5" ht="369.75">
      <c r="A124" t="s">
        <v>53</v>
      </c>
      <c r="E124" s="36" t="s">
        <v>253</v>
      </c>
    </row>
    <row r="125" spans="1:16" ht="12.75">
      <c r="A125" s="25" t="s">
        <v>44</v>
      </c>
      <c s="29" t="s">
        <v>265</v>
      </c>
      <c s="29" t="s">
        <v>266</v>
      </c>
      <c s="25" t="s">
        <v>46</v>
      </c>
      <c s="30" t="s">
        <v>267</v>
      </c>
      <c s="31" t="s">
        <v>202</v>
      </c>
      <c s="32">
        <v>137.282</v>
      </c>
      <c s="33">
        <v>0</v>
      </c>
      <c s="34">
        <f>ROUND(ROUND(H125,2)*ROUND(G125,3),2)</f>
      </c>
      <c r="O125">
        <f>(I125*21)/100</f>
      </c>
      <c t="s">
        <v>22</v>
      </c>
    </row>
    <row r="126" spans="1:5" ht="25.5">
      <c r="A126" s="35" t="s">
        <v>49</v>
      </c>
      <c r="E126" s="36" t="s">
        <v>268</v>
      </c>
    </row>
    <row r="127" spans="1:5" ht="25.5">
      <c r="A127" s="37" t="s">
        <v>51</v>
      </c>
      <c r="E127" s="38" t="s">
        <v>269</v>
      </c>
    </row>
    <row r="128" spans="1:5" ht="267.75">
      <c r="A128" t="s">
        <v>53</v>
      </c>
      <c r="E128" s="36" t="s">
        <v>235</v>
      </c>
    </row>
    <row r="129" spans="1:16" ht="12.75">
      <c r="A129" s="25" t="s">
        <v>44</v>
      </c>
      <c s="29" t="s">
        <v>270</v>
      </c>
      <c s="29" t="s">
        <v>271</v>
      </c>
      <c s="25" t="s">
        <v>46</v>
      </c>
      <c s="30" t="s">
        <v>272</v>
      </c>
      <c s="31" t="s">
        <v>202</v>
      </c>
      <c s="32">
        <v>4.346</v>
      </c>
      <c s="33">
        <v>0</v>
      </c>
      <c s="34">
        <f>ROUND(ROUND(H129,2)*ROUND(G129,3),2)</f>
      </c>
      <c r="O129">
        <f>(I129*21)/100</f>
      </c>
      <c t="s">
        <v>22</v>
      </c>
    </row>
    <row r="130" spans="1:5" ht="12.75">
      <c r="A130" s="35" t="s">
        <v>49</v>
      </c>
      <c r="E130" s="36" t="s">
        <v>46</v>
      </c>
    </row>
    <row r="131" spans="1:5" ht="242.25">
      <c r="A131" s="37" t="s">
        <v>51</v>
      </c>
      <c r="E131" s="38" t="s">
        <v>273</v>
      </c>
    </row>
    <row r="132" spans="1:5" ht="280.5">
      <c r="A132" t="s">
        <v>53</v>
      </c>
      <c r="E132" s="36" t="s">
        <v>274</v>
      </c>
    </row>
    <row r="133" spans="1:16" ht="12.75">
      <c r="A133" s="25" t="s">
        <v>44</v>
      </c>
      <c s="29" t="s">
        <v>275</v>
      </c>
      <c s="29" t="s">
        <v>276</v>
      </c>
      <c s="25" t="s">
        <v>46</v>
      </c>
      <c s="30" t="s">
        <v>277</v>
      </c>
      <c s="31" t="s">
        <v>118</v>
      </c>
      <c s="32">
        <v>78.679</v>
      </c>
      <c s="33">
        <v>0</v>
      </c>
      <c s="34">
        <f>ROUND(ROUND(H133,2)*ROUND(G133,3),2)</f>
      </c>
      <c r="O133">
        <f>(I133*21)/100</f>
      </c>
      <c t="s">
        <v>22</v>
      </c>
    </row>
    <row r="134" spans="1:5" ht="12.75">
      <c r="A134" s="35" t="s">
        <v>49</v>
      </c>
      <c r="E134" s="36" t="s">
        <v>278</v>
      </c>
    </row>
    <row r="135" spans="1:5" ht="178.5">
      <c r="A135" s="37" t="s">
        <v>51</v>
      </c>
      <c r="E135" s="38" t="s">
        <v>279</v>
      </c>
    </row>
    <row r="136" spans="1:5" ht="369.75">
      <c r="A136" t="s">
        <v>53</v>
      </c>
      <c r="E136" s="36" t="s">
        <v>253</v>
      </c>
    </row>
    <row r="137" spans="1:16" ht="12.75">
      <c r="A137" s="25" t="s">
        <v>44</v>
      </c>
      <c s="29" t="s">
        <v>280</v>
      </c>
      <c s="29" t="s">
        <v>281</v>
      </c>
      <c s="25" t="s">
        <v>46</v>
      </c>
      <c s="30" t="s">
        <v>282</v>
      </c>
      <c s="31" t="s">
        <v>118</v>
      </c>
      <c s="32">
        <v>26.6</v>
      </c>
      <c s="33">
        <v>0</v>
      </c>
      <c s="34">
        <f>ROUND(ROUND(H137,2)*ROUND(G137,3),2)</f>
      </c>
      <c r="O137">
        <f>(I137*21)/100</f>
      </c>
      <c t="s">
        <v>22</v>
      </c>
    </row>
    <row r="138" spans="1:5" ht="12.75">
      <c r="A138" s="35" t="s">
        <v>49</v>
      </c>
      <c r="E138" s="36" t="s">
        <v>283</v>
      </c>
    </row>
    <row r="139" spans="1:5" ht="12.75">
      <c r="A139" s="37" t="s">
        <v>51</v>
      </c>
      <c r="E139" s="38" t="s">
        <v>284</v>
      </c>
    </row>
    <row r="140" spans="1:5" ht="369.75">
      <c r="A140" t="s">
        <v>53</v>
      </c>
      <c r="E140" s="36" t="s">
        <v>253</v>
      </c>
    </row>
    <row r="141" spans="1:16" ht="12.75">
      <c r="A141" s="25" t="s">
        <v>44</v>
      </c>
      <c s="29" t="s">
        <v>285</v>
      </c>
      <c s="29" t="s">
        <v>286</v>
      </c>
      <c s="25" t="s">
        <v>46</v>
      </c>
      <c s="30" t="s">
        <v>287</v>
      </c>
      <c s="31" t="s">
        <v>118</v>
      </c>
      <c s="32">
        <v>4.41</v>
      </c>
      <c s="33">
        <v>0</v>
      </c>
      <c s="34">
        <f>ROUND(ROUND(H141,2)*ROUND(G141,3),2)</f>
      </c>
      <c r="O141">
        <f>(I141*21)/100</f>
      </c>
      <c t="s">
        <v>22</v>
      </c>
    </row>
    <row r="142" spans="1:5" ht="12.75">
      <c r="A142" s="35" t="s">
        <v>49</v>
      </c>
      <c r="E142" s="36" t="s">
        <v>288</v>
      </c>
    </row>
    <row r="143" spans="1:5" ht="38.25">
      <c r="A143" s="37" t="s">
        <v>51</v>
      </c>
      <c r="E143" s="38" t="s">
        <v>289</v>
      </c>
    </row>
    <row r="144" spans="1:5" ht="369.75">
      <c r="A144" t="s">
        <v>53</v>
      </c>
      <c r="E144" s="36" t="s">
        <v>253</v>
      </c>
    </row>
    <row r="145" spans="1:16" ht="12.75">
      <c r="A145" s="25" t="s">
        <v>44</v>
      </c>
      <c s="29" t="s">
        <v>290</v>
      </c>
      <c s="29" t="s">
        <v>291</v>
      </c>
      <c s="25" t="s">
        <v>46</v>
      </c>
      <c s="30" t="s">
        <v>292</v>
      </c>
      <c s="31" t="s">
        <v>118</v>
      </c>
      <c s="32">
        <v>25</v>
      </c>
      <c s="33">
        <v>0</v>
      </c>
      <c s="34">
        <f>ROUND(ROUND(H145,2)*ROUND(G145,3),2)</f>
      </c>
      <c r="O145">
        <f>(I145*21)/100</f>
      </c>
      <c t="s">
        <v>22</v>
      </c>
    </row>
    <row r="146" spans="1:5" ht="12.75">
      <c r="A146" s="35" t="s">
        <v>49</v>
      </c>
      <c r="E146" s="36" t="s">
        <v>293</v>
      </c>
    </row>
    <row r="147" spans="1:5" ht="38.25">
      <c r="A147" s="37" t="s">
        <v>51</v>
      </c>
      <c r="E147" s="38" t="s">
        <v>294</v>
      </c>
    </row>
    <row r="148" spans="1:5" ht="38.25">
      <c r="A148" t="s">
        <v>53</v>
      </c>
      <c r="E148" s="36" t="s">
        <v>295</v>
      </c>
    </row>
    <row r="149" spans="1:16" ht="12.75">
      <c r="A149" s="25" t="s">
        <v>44</v>
      </c>
      <c s="29" t="s">
        <v>296</v>
      </c>
      <c s="29" t="s">
        <v>297</v>
      </c>
      <c s="25" t="s">
        <v>46</v>
      </c>
      <c s="30" t="s">
        <v>298</v>
      </c>
      <c s="31" t="s">
        <v>118</v>
      </c>
      <c s="32">
        <v>1202.824</v>
      </c>
      <c s="33">
        <v>0</v>
      </c>
      <c s="34">
        <f>ROUND(ROUND(H149,2)*ROUND(G149,3),2)</f>
      </c>
      <c r="O149">
        <f>(I149*21)/100</f>
      </c>
      <c t="s">
        <v>22</v>
      </c>
    </row>
    <row r="150" spans="1:5" ht="12.75">
      <c r="A150" s="35" t="s">
        <v>49</v>
      </c>
      <c r="E150" s="36" t="s">
        <v>299</v>
      </c>
    </row>
    <row r="151" spans="1:5" ht="114.75">
      <c r="A151" s="37" t="s">
        <v>51</v>
      </c>
      <c r="E151" s="38" t="s">
        <v>300</v>
      </c>
    </row>
    <row r="152" spans="1:5" ht="38.25">
      <c r="A152" t="s">
        <v>53</v>
      </c>
      <c r="E152" s="36" t="s">
        <v>301</v>
      </c>
    </row>
    <row r="153" spans="1:16" ht="25.5">
      <c r="A153" s="25" t="s">
        <v>44</v>
      </c>
      <c s="29" t="s">
        <v>302</v>
      </c>
      <c s="29" t="s">
        <v>303</v>
      </c>
      <c s="25" t="s">
        <v>46</v>
      </c>
      <c s="30" t="s">
        <v>304</v>
      </c>
      <c s="31" t="s">
        <v>118</v>
      </c>
      <c s="32">
        <v>191.52</v>
      </c>
      <c s="33">
        <v>0</v>
      </c>
      <c s="34">
        <f>ROUND(ROUND(H153,2)*ROUND(G153,3),2)</f>
      </c>
      <c r="O153">
        <f>(I153*21)/100</f>
      </c>
      <c t="s">
        <v>22</v>
      </c>
    </row>
    <row r="154" spans="1:5" ht="12.75">
      <c r="A154" s="35" t="s">
        <v>49</v>
      </c>
      <c r="E154" s="36" t="s">
        <v>305</v>
      </c>
    </row>
    <row r="155" spans="1:5" ht="25.5">
      <c r="A155" s="37" t="s">
        <v>51</v>
      </c>
      <c r="E155" s="38" t="s">
        <v>306</v>
      </c>
    </row>
    <row r="156" spans="1:5" ht="38.25">
      <c r="A156" t="s">
        <v>53</v>
      </c>
      <c r="E156" s="36" t="s">
        <v>307</v>
      </c>
    </row>
    <row r="157" spans="1:16" ht="12.75">
      <c r="A157" s="25" t="s">
        <v>44</v>
      </c>
      <c s="29" t="s">
        <v>308</v>
      </c>
      <c s="29" t="s">
        <v>309</v>
      </c>
      <c s="25" t="s">
        <v>46</v>
      </c>
      <c s="30" t="s">
        <v>310</v>
      </c>
      <c s="31" t="s">
        <v>215</v>
      </c>
      <c s="32">
        <v>63</v>
      </c>
      <c s="33">
        <v>0</v>
      </c>
      <c s="34">
        <f>ROUND(ROUND(H157,2)*ROUND(G157,3),2)</f>
      </c>
      <c r="O157">
        <f>(I157*21)/100</f>
      </c>
      <c t="s">
        <v>22</v>
      </c>
    </row>
    <row r="158" spans="1:5" ht="12.75">
      <c r="A158" s="35" t="s">
        <v>49</v>
      </c>
      <c r="E158" s="36" t="s">
        <v>311</v>
      </c>
    </row>
    <row r="159" spans="1:5" ht="12.75">
      <c r="A159" s="37" t="s">
        <v>51</v>
      </c>
      <c r="E159" s="38" t="s">
        <v>312</v>
      </c>
    </row>
    <row r="160" spans="1:5" ht="89.25">
      <c r="A160" t="s">
        <v>53</v>
      </c>
      <c r="E160" s="36" t="s">
        <v>313</v>
      </c>
    </row>
    <row r="161" spans="1:18" ht="12.75" customHeight="1">
      <c r="A161" s="6" t="s">
        <v>42</v>
      </c>
      <c s="6"/>
      <c s="41" t="s">
        <v>34</v>
      </c>
      <c s="6"/>
      <c s="27" t="s">
        <v>314</v>
      </c>
      <c s="6"/>
      <c s="6"/>
      <c s="6"/>
      <c s="42">
        <f>0+Q161</f>
      </c>
      <c r="O161">
        <f>0+R161</f>
      </c>
      <c r="Q161">
        <f>0+I162+I166+I170+I174+I178+I182+I186</f>
      </c>
      <c>
        <f>0+O162+O166+O170+O174+O178+O182+O186</f>
      </c>
    </row>
    <row r="162" spans="1:16" ht="12.75">
      <c r="A162" s="25" t="s">
        <v>44</v>
      </c>
      <c s="29" t="s">
        <v>315</v>
      </c>
      <c s="29" t="s">
        <v>316</v>
      </c>
      <c s="25" t="s">
        <v>46</v>
      </c>
      <c s="30" t="s">
        <v>317</v>
      </c>
      <c s="31" t="s">
        <v>165</v>
      </c>
      <c s="32">
        <v>2406.458</v>
      </c>
      <c s="33">
        <v>0</v>
      </c>
      <c s="34">
        <f>ROUND(ROUND(H162,2)*ROUND(G162,3),2)</f>
      </c>
      <c r="O162">
        <f>(I162*21)/100</f>
      </c>
      <c t="s">
        <v>22</v>
      </c>
    </row>
    <row r="163" spans="1:5" ht="12.75">
      <c r="A163" s="35" t="s">
        <v>49</v>
      </c>
      <c r="E163" s="36" t="s">
        <v>318</v>
      </c>
    </row>
    <row r="164" spans="1:5" ht="38.25">
      <c r="A164" s="37" t="s">
        <v>51</v>
      </c>
      <c r="E164" s="38" t="s">
        <v>319</v>
      </c>
    </row>
    <row r="165" spans="1:5" ht="127.5">
      <c r="A165" t="s">
        <v>53</v>
      </c>
      <c r="E165" s="36" t="s">
        <v>320</v>
      </c>
    </row>
    <row r="166" spans="1:16" ht="12.75">
      <c r="A166" s="25" t="s">
        <v>44</v>
      </c>
      <c s="29" t="s">
        <v>321</v>
      </c>
      <c s="29" t="s">
        <v>322</v>
      </c>
      <c s="25" t="s">
        <v>46</v>
      </c>
      <c s="30" t="s">
        <v>323</v>
      </c>
      <c s="31" t="s">
        <v>165</v>
      </c>
      <c s="32">
        <v>2716.958</v>
      </c>
      <c s="33">
        <v>0</v>
      </c>
      <c s="34">
        <f>ROUND(ROUND(H166,2)*ROUND(G166,3),2)</f>
      </c>
      <c r="O166">
        <f>(I166*21)/100</f>
      </c>
      <c t="s">
        <v>22</v>
      </c>
    </row>
    <row r="167" spans="1:5" ht="12.75">
      <c r="A167" s="35" t="s">
        <v>49</v>
      </c>
      <c r="E167" s="36" t="s">
        <v>46</v>
      </c>
    </row>
    <row r="168" spans="1:5" ht="140.25">
      <c r="A168" s="37" t="s">
        <v>51</v>
      </c>
      <c r="E168" s="38" t="s">
        <v>324</v>
      </c>
    </row>
    <row r="169" spans="1:5" ht="51">
      <c r="A169" t="s">
        <v>53</v>
      </c>
      <c r="E169" s="36" t="s">
        <v>325</v>
      </c>
    </row>
    <row r="170" spans="1:16" ht="12.75">
      <c r="A170" s="25" t="s">
        <v>44</v>
      </c>
      <c s="29" t="s">
        <v>326</v>
      </c>
      <c s="29" t="s">
        <v>327</v>
      </c>
      <c s="25" t="s">
        <v>46</v>
      </c>
      <c s="30" t="s">
        <v>328</v>
      </c>
      <c s="31" t="s">
        <v>165</v>
      </c>
      <c s="32">
        <v>184.3</v>
      </c>
      <c s="33">
        <v>0</v>
      </c>
      <c s="34">
        <f>ROUND(ROUND(H170,2)*ROUND(G170,3),2)</f>
      </c>
      <c r="O170">
        <f>(I170*21)/100</f>
      </c>
      <c t="s">
        <v>22</v>
      </c>
    </row>
    <row r="171" spans="1:5" ht="12.75">
      <c r="A171" s="35" t="s">
        <v>49</v>
      </c>
      <c r="E171" s="36" t="s">
        <v>329</v>
      </c>
    </row>
    <row r="172" spans="1:5" ht="12.75">
      <c r="A172" s="37" t="s">
        <v>51</v>
      </c>
      <c r="E172" s="38" t="s">
        <v>46</v>
      </c>
    </row>
    <row r="173" spans="1:5" ht="51">
      <c r="A173" t="s">
        <v>53</v>
      </c>
      <c r="E173" s="36" t="s">
        <v>330</v>
      </c>
    </row>
    <row r="174" spans="1:16" ht="12.75">
      <c r="A174" s="25" t="s">
        <v>44</v>
      </c>
      <c s="29" t="s">
        <v>331</v>
      </c>
      <c s="29" t="s">
        <v>332</v>
      </c>
      <c s="25" t="s">
        <v>46</v>
      </c>
      <c s="30" t="s">
        <v>333</v>
      </c>
      <c s="31" t="s">
        <v>165</v>
      </c>
      <c s="32">
        <v>572.938</v>
      </c>
      <c s="33">
        <v>0</v>
      </c>
      <c s="34">
        <f>ROUND(ROUND(H174,2)*ROUND(G174,3),2)</f>
      </c>
      <c r="O174">
        <f>(I174*21)/100</f>
      </c>
      <c t="s">
        <v>22</v>
      </c>
    </row>
    <row r="175" spans="1:5" ht="12.75">
      <c r="A175" s="35" t="s">
        <v>49</v>
      </c>
      <c r="E175" s="36" t="s">
        <v>334</v>
      </c>
    </row>
    <row r="176" spans="1:5" ht="12.75">
      <c r="A176" s="37" t="s">
        <v>51</v>
      </c>
      <c r="E176" s="38" t="s">
        <v>46</v>
      </c>
    </row>
    <row r="177" spans="1:5" ht="51">
      <c r="A177" t="s">
        <v>53</v>
      </c>
      <c r="E177" s="36" t="s">
        <v>330</v>
      </c>
    </row>
    <row r="178" spans="1:16" ht="12.75">
      <c r="A178" s="25" t="s">
        <v>44</v>
      </c>
      <c s="29" t="s">
        <v>335</v>
      </c>
      <c s="29" t="s">
        <v>336</v>
      </c>
      <c s="25" t="s">
        <v>46</v>
      </c>
      <c s="30" t="s">
        <v>337</v>
      </c>
      <c s="31" t="s">
        <v>165</v>
      </c>
      <c s="32">
        <v>2406.458</v>
      </c>
      <c s="33">
        <v>0</v>
      </c>
      <c s="34">
        <f>ROUND(ROUND(H178,2)*ROUND(G178,3),2)</f>
      </c>
      <c r="O178">
        <f>(I178*21)/100</f>
      </c>
      <c t="s">
        <v>22</v>
      </c>
    </row>
    <row r="179" spans="1:5" ht="12.75">
      <c r="A179" s="35" t="s">
        <v>49</v>
      </c>
      <c r="E179" s="36" t="s">
        <v>46</v>
      </c>
    </row>
    <row r="180" spans="1:5" ht="38.25">
      <c r="A180" s="37" t="s">
        <v>51</v>
      </c>
      <c r="E180" s="38" t="s">
        <v>319</v>
      </c>
    </row>
    <row r="181" spans="1:5" ht="140.25">
      <c r="A181" t="s">
        <v>53</v>
      </c>
      <c r="E181" s="36" t="s">
        <v>338</v>
      </c>
    </row>
    <row r="182" spans="1:16" ht="12.75">
      <c r="A182" s="25" t="s">
        <v>44</v>
      </c>
      <c s="29" t="s">
        <v>339</v>
      </c>
      <c s="29" t="s">
        <v>340</v>
      </c>
      <c s="25" t="s">
        <v>46</v>
      </c>
      <c s="30" t="s">
        <v>341</v>
      </c>
      <c s="31" t="s">
        <v>165</v>
      </c>
      <c s="32">
        <v>2406.458</v>
      </c>
      <c s="33">
        <v>0</v>
      </c>
      <c s="34">
        <f>ROUND(ROUND(H182,2)*ROUND(G182,3),2)</f>
      </c>
      <c r="O182">
        <f>(I182*21)/100</f>
      </c>
      <c t="s">
        <v>22</v>
      </c>
    </row>
    <row r="183" spans="1:5" ht="12.75">
      <c r="A183" s="35" t="s">
        <v>49</v>
      </c>
      <c r="E183" s="36" t="s">
        <v>342</v>
      </c>
    </row>
    <row r="184" spans="1:5" ht="38.25">
      <c r="A184" s="37" t="s">
        <v>51</v>
      </c>
      <c r="E184" s="38" t="s">
        <v>319</v>
      </c>
    </row>
    <row r="185" spans="1:5" ht="140.25">
      <c r="A185" t="s">
        <v>53</v>
      </c>
      <c r="E185" s="36" t="s">
        <v>338</v>
      </c>
    </row>
    <row r="186" spans="1:16" ht="25.5">
      <c r="A186" s="25" t="s">
        <v>44</v>
      </c>
      <c s="29" t="s">
        <v>343</v>
      </c>
      <c s="29" t="s">
        <v>344</v>
      </c>
      <c s="25" t="s">
        <v>46</v>
      </c>
      <c s="30" t="s">
        <v>345</v>
      </c>
      <c s="31" t="s">
        <v>165</v>
      </c>
      <c s="32">
        <v>283.85</v>
      </c>
      <c s="33">
        <v>0</v>
      </c>
      <c s="34">
        <f>ROUND(ROUND(H186,2)*ROUND(G186,3),2)</f>
      </c>
      <c r="O186">
        <f>(I186*21)/100</f>
      </c>
      <c t="s">
        <v>22</v>
      </c>
    </row>
    <row r="187" spans="1:5" ht="12.75">
      <c r="A187" s="35" t="s">
        <v>49</v>
      </c>
      <c r="E187" s="36" t="s">
        <v>346</v>
      </c>
    </row>
    <row r="188" spans="1:5" ht="76.5">
      <c r="A188" s="37" t="s">
        <v>51</v>
      </c>
      <c r="E188" s="38" t="s">
        <v>347</v>
      </c>
    </row>
    <row r="189" spans="1:5" ht="38.25">
      <c r="A189" t="s">
        <v>53</v>
      </c>
      <c r="E189" s="36" t="s">
        <v>348</v>
      </c>
    </row>
    <row r="190" spans="1:18" ht="12.75" customHeight="1">
      <c r="A190" s="6" t="s">
        <v>42</v>
      </c>
      <c s="6"/>
      <c s="41" t="s">
        <v>73</v>
      </c>
      <c s="6"/>
      <c s="27" t="s">
        <v>349</v>
      </c>
      <c s="6"/>
      <c s="6"/>
      <c s="6"/>
      <c s="42">
        <f>0+Q190</f>
      </c>
      <c r="O190">
        <f>0+R190</f>
      </c>
      <c r="Q190">
        <f>0+I191+I195+I199+I203+I207+I211</f>
      </c>
      <c>
        <f>0+O191+O195+O199+O203+O207+O211</f>
      </c>
    </row>
    <row r="191" spans="1:16" ht="12.75">
      <c r="A191" s="25" t="s">
        <v>44</v>
      </c>
      <c s="29" t="s">
        <v>350</v>
      </c>
      <c s="29" t="s">
        <v>351</v>
      </c>
      <c s="25" t="s">
        <v>46</v>
      </c>
      <c s="30" t="s">
        <v>352</v>
      </c>
      <c s="31" t="s">
        <v>165</v>
      </c>
      <c s="32">
        <v>1785.03</v>
      </c>
      <c s="33">
        <v>0</v>
      </c>
      <c s="34">
        <f>ROUND(ROUND(H191,2)*ROUND(G191,3),2)</f>
      </c>
      <c r="O191">
        <f>(I191*21)/100</f>
      </c>
      <c t="s">
        <v>22</v>
      </c>
    </row>
    <row r="192" spans="1:5" ht="38.25">
      <c r="A192" s="35" t="s">
        <v>49</v>
      </c>
      <c r="E192" s="36" t="s">
        <v>353</v>
      </c>
    </row>
    <row r="193" spans="1:5" ht="76.5">
      <c r="A193" s="37" t="s">
        <v>51</v>
      </c>
      <c r="E193" s="38" t="s">
        <v>354</v>
      </c>
    </row>
    <row r="194" spans="1:5" ht="204">
      <c r="A194" t="s">
        <v>53</v>
      </c>
      <c r="E194" s="36" t="s">
        <v>355</v>
      </c>
    </row>
    <row r="195" spans="1:16" ht="12.75">
      <c r="A195" s="25" t="s">
        <v>44</v>
      </c>
      <c s="29" t="s">
        <v>356</v>
      </c>
      <c s="29" t="s">
        <v>357</v>
      </c>
      <c s="25" t="s">
        <v>46</v>
      </c>
      <c s="30" t="s">
        <v>358</v>
      </c>
      <c s="31" t="s">
        <v>215</v>
      </c>
      <c s="32">
        <v>1</v>
      </c>
      <c s="33">
        <v>0</v>
      </c>
      <c s="34">
        <f>ROUND(ROUND(H195,2)*ROUND(G195,3),2)</f>
      </c>
      <c r="O195">
        <f>(I195*21)/100</f>
      </c>
      <c t="s">
        <v>22</v>
      </c>
    </row>
    <row r="196" spans="1:5" ht="12.75">
      <c r="A196" s="35" t="s">
        <v>49</v>
      </c>
      <c r="E196" s="36" t="s">
        <v>359</v>
      </c>
    </row>
    <row r="197" spans="1:5" ht="25.5">
      <c r="A197" s="37" t="s">
        <v>51</v>
      </c>
      <c r="E197" s="38" t="s">
        <v>360</v>
      </c>
    </row>
    <row r="198" spans="1:5" ht="191.25">
      <c r="A198" t="s">
        <v>53</v>
      </c>
      <c r="E198" s="36" t="s">
        <v>361</v>
      </c>
    </row>
    <row r="199" spans="1:16" ht="12.75">
      <c r="A199" s="25" t="s">
        <v>44</v>
      </c>
      <c s="29" t="s">
        <v>362</v>
      </c>
      <c s="29" t="s">
        <v>363</v>
      </c>
      <c s="25" t="s">
        <v>46</v>
      </c>
      <c s="30" t="s">
        <v>364</v>
      </c>
      <c s="31" t="s">
        <v>215</v>
      </c>
      <c s="32">
        <v>52</v>
      </c>
      <c s="33">
        <v>0</v>
      </c>
      <c s="34">
        <f>ROUND(ROUND(H199,2)*ROUND(G199,3),2)</f>
      </c>
      <c r="O199">
        <f>(I199*21)/100</f>
      </c>
      <c t="s">
        <v>22</v>
      </c>
    </row>
    <row r="200" spans="1:5" ht="12.75">
      <c r="A200" s="35" t="s">
        <v>49</v>
      </c>
      <c r="E200" s="36" t="s">
        <v>365</v>
      </c>
    </row>
    <row r="201" spans="1:5" ht="12.75">
      <c r="A201" s="37" t="s">
        <v>51</v>
      </c>
      <c r="E201" s="38" t="s">
        <v>366</v>
      </c>
    </row>
    <row r="202" spans="1:5" ht="191.25">
      <c r="A202" t="s">
        <v>53</v>
      </c>
      <c r="E202" s="36" t="s">
        <v>361</v>
      </c>
    </row>
    <row r="203" spans="1:16" ht="12.75">
      <c r="A203" s="25" t="s">
        <v>44</v>
      </c>
      <c s="29" t="s">
        <v>367</v>
      </c>
      <c s="29" t="s">
        <v>368</v>
      </c>
      <c s="25" t="s">
        <v>369</v>
      </c>
      <c s="30" t="s">
        <v>370</v>
      </c>
      <c s="31" t="s">
        <v>102</v>
      </c>
      <c s="32">
        <v>4</v>
      </c>
      <c s="33">
        <v>0</v>
      </c>
      <c s="34">
        <f>ROUND(ROUND(H203,2)*ROUND(G203,3),2)</f>
      </c>
      <c r="O203">
        <f>(I203*21)/100</f>
      </c>
      <c t="s">
        <v>22</v>
      </c>
    </row>
    <row r="204" spans="1:5" ht="12.75">
      <c r="A204" s="35" t="s">
        <v>49</v>
      </c>
      <c r="E204" s="36" t="s">
        <v>371</v>
      </c>
    </row>
    <row r="205" spans="1:5" ht="12.75">
      <c r="A205" s="37" t="s">
        <v>51</v>
      </c>
      <c r="E205" s="38" t="s">
        <v>372</v>
      </c>
    </row>
    <row r="206" spans="1:5" ht="153">
      <c r="A206" t="s">
        <v>53</v>
      </c>
      <c r="E206" s="36" t="s">
        <v>373</v>
      </c>
    </row>
    <row r="207" spans="1:16" ht="12.75">
      <c r="A207" s="25" t="s">
        <v>44</v>
      </c>
      <c s="29" t="s">
        <v>374</v>
      </c>
      <c s="29" t="s">
        <v>375</v>
      </c>
      <c s="25" t="s">
        <v>46</v>
      </c>
      <c s="30" t="s">
        <v>376</v>
      </c>
      <c s="31" t="s">
        <v>48</v>
      </c>
      <c s="32">
        <v>1</v>
      </c>
      <c s="33">
        <v>0</v>
      </c>
      <c s="34">
        <f>ROUND(ROUND(H207,2)*ROUND(G207,3),2)</f>
      </c>
      <c r="O207">
        <f>(I207*21)/100</f>
      </c>
      <c t="s">
        <v>22</v>
      </c>
    </row>
    <row r="208" spans="1:5" ht="38.25">
      <c r="A208" s="35" t="s">
        <v>49</v>
      </c>
      <c r="E208" s="36" t="s">
        <v>377</v>
      </c>
    </row>
    <row r="209" spans="1:5" ht="12.75">
      <c r="A209" s="37" t="s">
        <v>51</v>
      </c>
      <c r="E209" s="38" t="s">
        <v>46</v>
      </c>
    </row>
    <row r="210" spans="1:5" ht="51">
      <c r="A210" t="s">
        <v>53</v>
      </c>
      <c r="E210" s="36" t="s">
        <v>378</v>
      </c>
    </row>
    <row r="211" spans="1:16" ht="12.75">
      <c r="A211" s="25" t="s">
        <v>44</v>
      </c>
      <c s="29" t="s">
        <v>379</v>
      </c>
      <c s="29" t="s">
        <v>380</v>
      </c>
      <c s="25" t="s">
        <v>46</v>
      </c>
      <c s="30" t="s">
        <v>381</v>
      </c>
      <c s="31" t="s">
        <v>48</v>
      </c>
      <c s="32">
        <v>1</v>
      </c>
      <c s="33">
        <v>0</v>
      </c>
      <c s="34">
        <f>ROUND(ROUND(H211,2)*ROUND(G211,3),2)</f>
      </c>
      <c r="O211">
        <f>(I211*21)/100</f>
      </c>
      <c t="s">
        <v>22</v>
      </c>
    </row>
    <row r="212" spans="1:5" ht="38.25">
      <c r="A212" s="35" t="s">
        <v>49</v>
      </c>
      <c r="E212" s="36" t="s">
        <v>382</v>
      </c>
    </row>
    <row r="213" spans="1:5" ht="12.75">
      <c r="A213" s="37" t="s">
        <v>51</v>
      </c>
      <c r="E213" s="38" t="s">
        <v>46</v>
      </c>
    </row>
    <row r="214" spans="1:5" ht="51">
      <c r="A214" t="s">
        <v>53</v>
      </c>
      <c r="E214" s="36" t="s">
        <v>378</v>
      </c>
    </row>
    <row r="215" spans="1:18" ht="12.75" customHeight="1">
      <c r="A215" s="6" t="s">
        <v>42</v>
      </c>
      <c s="6"/>
      <c s="41" t="s">
        <v>39</v>
      </c>
      <c s="6"/>
      <c s="27" t="s">
        <v>383</v>
      </c>
      <c s="6"/>
      <c s="6"/>
      <c s="6"/>
      <c s="42">
        <f>0+Q215</f>
      </c>
      <c r="O215">
        <f>0+R215</f>
      </c>
      <c r="Q215">
        <f>0+I216+I220+I224+I228</f>
      </c>
      <c>
        <f>0+O216+O220+O224+O228</f>
      </c>
    </row>
    <row r="216" spans="1:16" ht="12.75">
      <c r="A216" s="25" t="s">
        <v>44</v>
      </c>
      <c s="29" t="s">
        <v>384</v>
      </c>
      <c s="29" t="s">
        <v>385</v>
      </c>
      <c s="25" t="s">
        <v>46</v>
      </c>
      <c s="30" t="s">
        <v>386</v>
      </c>
      <c s="31" t="s">
        <v>215</v>
      </c>
      <c s="32">
        <v>190.26</v>
      </c>
      <c s="33">
        <v>0</v>
      </c>
      <c s="34">
        <f>ROUND(ROUND(H216,2)*ROUND(G216,3),2)</f>
      </c>
      <c r="O216">
        <f>(I216*21)/100</f>
      </c>
      <c t="s">
        <v>22</v>
      </c>
    </row>
    <row r="217" spans="1:5" ht="12.75">
      <c r="A217" s="35" t="s">
        <v>49</v>
      </c>
      <c r="E217" s="36" t="s">
        <v>387</v>
      </c>
    </row>
    <row r="218" spans="1:5" ht="89.25">
      <c r="A218" s="37" t="s">
        <v>51</v>
      </c>
      <c r="E218" s="38" t="s">
        <v>388</v>
      </c>
    </row>
    <row r="219" spans="1:5" ht="63.75">
      <c r="A219" t="s">
        <v>53</v>
      </c>
      <c r="E219" s="36" t="s">
        <v>389</v>
      </c>
    </row>
    <row r="220" spans="1:16" ht="12.75">
      <c r="A220" s="25" t="s">
        <v>44</v>
      </c>
      <c s="29" t="s">
        <v>390</v>
      </c>
      <c s="29" t="s">
        <v>391</v>
      </c>
      <c s="25" t="s">
        <v>46</v>
      </c>
      <c s="30" t="s">
        <v>392</v>
      </c>
      <c s="31" t="s">
        <v>215</v>
      </c>
      <c s="32">
        <v>19</v>
      </c>
      <c s="33">
        <v>0</v>
      </c>
      <c s="34">
        <f>ROUND(ROUND(H220,2)*ROUND(G220,3),2)</f>
      </c>
      <c r="O220">
        <f>(I220*21)/100</f>
      </c>
      <c t="s">
        <v>22</v>
      </c>
    </row>
    <row r="221" spans="1:5" ht="12.75">
      <c r="A221" s="35" t="s">
        <v>49</v>
      </c>
      <c r="E221" s="36" t="s">
        <v>393</v>
      </c>
    </row>
    <row r="222" spans="1:5" ht="12.75">
      <c r="A222" s="37" t="s">
        <v>51</v>
      </c>
      <c r="E222" s="38" t="s">
        <v>394</v>
      </c>
    </row>
    <row r="223" spans="1:5" ht="51">
      <c r="A223" t="s">
        <v>53</v>
      </c>
      <c r="E223" s="36" t="s">
        <v>395</v>
      </c>
    </row>
    <row r="224" spans="1:16" ht="12.75">
      <c r="A224" s="25" t="s">
        <v>44</v>
      </c>
      <c s="29" t="s">
        <v>396</v>
      </c>
      <c s="29" t="s">
        <v>397</v>
      </c>
      <c s="25" t="s">
        <v>46</v>
      </c>
      <c s="30" t="s">
        <v>398</v>
      </c>
      <c s="31" t="s">
        <v>165</v>
      </c>
      <c s="32">
        <v>1785.03</v>
      </c>
      <c s="33">
        <v>0</v>
      </c>
      <c s="34">
        <f>ROUND(ROUND(H224,2)*ROUND(G224,3),2)</f>
      </c>
      <c r="O224">
        <f>(I224*21)/100</f>
      </c>
      <c t="s">
        <v>22</v>
      </c>
    </row>
    <row r="225" spans="1:5" ht="12.75">
      <c r="A225" s="35" t="s">
        <v>49</v>
      </c>
      <c r="E225" s="36" t="s">
        <v>399</v>
      </c>
    </row>
    <row r="226" spans="1:5" ht="76.5">
      <c r="A226" s="37" t="s">
        <v>51</v>
      </c>
      <c r="E226" s="38" t="s">
        <v>354</v>
      </c>
    </row>
    <row r="227" spans="1:5" ht="25.5">
      <c r="A227" t="s">
        <v>53</v>
      </c>
      <c r="E227" s="36" t="s">
        <v>400</v>
      </c>
    </row>
    <row r="228" spans="1:16" ht="12.75">
      <c r="A228" s="25" t="s">
        <v>44</v>
      </c>
      <c s="29" t="s">
        <v>401</v>
      </c>
      <c s="29" t="s">
        <v>402</v>
      </c>
      <c s="25" t="s">
        <v>46</v>
      </c>
      <c s="30" t="s">
        <v>403</v>
      </c>
      <c s="31" t="s">
        <v>118</v>
      </c>
      <c s="32">
        <v>6</v>
      </c>
      <c s="33">
        <v>0</v>
      </c>
      <c s="34">
        <f>ROUND(ROUND(H228,2)*ROUND(G228,3),2)</f>
      </c>
      <c r="O228">
        <f>(I228*21)/100</f>
      </c>
      <c t="s">
        <v>22</v>
      </c>
    </row>
    <row r="229" spans="1:5" ht="25.5">
      <c r="A229" s="35" t="s">
        <v>49</v>
      </c>
      <c r="E229" s="36" t="s">
        <v>404</v>
      </c>
    </row>
    <row r="230" spans="1:5" ht="12.75">
      <c r="A230" s="37" t="s">
        <v>51</v>
      </c>
      <c r="E230" s="38" t="s">
        <v>405</v>
      </c>
    </row>
    <row r="231" spans="1:5" ht="102">
      <c r="A231" t="s">
        <v>53</v>
      </c>
      <c r="E231" s="36" t="s">
        <v>406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7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10</v>
      </c>
      <c s="1"/>
      <c s="1"/>
      <c s="1"/>
      <c s="1"/>
      <c s="1"/>
      <c s="1"/>
      <c s="1"/>
      <c s="1"/>
      <c r="P1" t="s">
        <v>21</v>
      </c>
    </row>
    <row r="2" spans="2:16" ht="25" customHeight="1">
      <c r="B2" s="1"/>
      <c s="1"/>
      <c s="1"/>
      <c s="2" t="s">
        <v>12</v>
      </c>
      <c s="1"/>
      <c s="1"/>
      <c s="6"/>
      <c s="6"/>
      <c r="O2">
        <f>0+O8+O25+O58+O67+O80+O105</f>
      </c>
      <c t="s">
        <v>21</v>
      </c>
    </row>
    <row r="3" spans="1:16" ht="15" customHeight="1">
      <c r="A3" t="s">
        <v>11</v>
      </c>
      <c s="12" t="s">
        <v>13</v>
      </c>
      <c s="13" t="s">
        <v>14</v>
      </c>
      <c s="1"/>
      <c s="14" t="s">
        <v>15</v>
      </c>
      <c s="1"/>
      <c s="9"/>
      <c s="8" t="s">
        <v>407</v>
      </c>
      <c s="39">
        <f>0+I8+I25+I58+I67+I80+I105</f>
      </c>
      <c r="O3" t="s">
        <v>18</v>
      </c>
      <c t="s">
        <v>22</v>
      </c>
    </row>
    <row r="4" spans="1:16" ht="15" customHeight="1">
      <c r="A4" t="s">
        <v>16</v>
      </c>
      <c s="16" t="s">
        <v>17</v>
      </c>
      <c s="17" t="s">
        <v>407</v>
      </c>
      <c s="6"/>
      <c s="18" t="s">
        <v>408</v>
      </c>
      <c s="6"/>
      <c s="6"/>
      <c s="19"/>
      <c s="19"/>
      <c r="O4" t="s">
        <v>19</v>
      </c>
      <c t="s">
        <v>22</v>
      </c>
    </row>
    <row r="5" spans="1:16" ht="12.75" customHeight="1">
      <c r="A5" s="15" t="s">
        <v>25</v>
      </c>
      <c s="15" t="s">
        <v>27</v>
      </c>
      <c s="15" t="s">
        <v>29</v>
      </c>
      <c s="15" t="s">
        <v>30</v>
      </c>
      <c s="15" t="s">
        <v>31</v>
      </c>
      <c s="15" t="s">
        <v>33</v>
      </c>
      <c s="15" t="s">
        <v>35</v>
      </c>
      <c s="15" t="s">
        <v>37</v>
      </c>
      <c s="15"/>
      <c r="O5" t="s">
        <v>20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28</v>
      </c>
      <c s="15" t="s">
        <v>22</v>
      </c>
      <c s="15" t="s">
        <v>21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26</v>
      </c>
      <c s="19"/>
      <c s="27" t="s">
        <v>43</v>
      </c>
      <c s="19"/>
      <c s="19"/>
      <c s="19"/>
      <c s="28">
        <f>0+Q8</f>
      </c>
      <c r="O8">
        <f>0+R8</f>
      </c>
      <c r="Q8">
        <f>0+I9+I13+I17+I21</f>
      </c>
      <c>
        <f>0+O9+O13+O17+O21</f>
      </c>
    </row>
    <row r="9" spans="1:16" ht="12.75">
      <c r="A9" s="25" t="s">
        <v>44</v>
      </c>
      <c s="29" t="s">
        <v>28</v>
      </c>
      <c s="29" t="s">
        <v>116</v>
      </c>
      <c s="25" t="s">
        <v>46</v>
      </c>
      <c s="30" t="s">
        <v>117</v>
      </c>
      <c s="31" t="s">
        <v>118</v>
      </c>
      <c s="32">
        <v>4.956</v>
      </c>
      <c s="33">
        <v>0</v>
      </c>
      <c s="34">
        <f>ROUND(ROUND(H9,2)*ROUND(G9,3),2)</f>
      </c>
      <c r="O9">
        <f>(I9*21)/100</f>
      </c>
      <c t="s">
        <v>22</v>
      </c>
    </row>
    <row r="10" spans="1:5" ht="12.75">
      <c r="A10" s="35" t="s">
        <v>49</v>
      </c>
      <c r="E10" s="36" t="s">
        <v>409</v>
      </c>
    </row>
    <row r="11" spans="1:5" ht="12.75">
      <c r="A11" s="37" t="s">
        <v>51</v>
      </c>
      <c r="E11" s="38" t="s">
        <v>410</v>
      </c>
    </row>
    <row r="12" spans="1:5" ht="25.5">
      <c r="A12" t="s">
        <v>53</v>
      </c>
      <c r="E12" s="36" t="s">
        <v>121</v>
      </c>
    </row>
    <row r="13" spans="1:16" ht="12.75">
      <c r="A13" s="25" t="s">
        <v>44</v>
      </c>
      <c s="29" t="s">
        <v>22</v>
      </c>
      <c s="29" t="s">
        <v>122</v>
      </c>
      <c s="25" t="s">
        <v>46</v>
      </c>
      <c s="30" t="s">
        <v>123</v>
      </c>
      <c s="31" t="s">
        <v>118</v>
      </c>
      <c s="32">
        <v>111.137</v>
      </c>
      <c s="33">
        <v>0</v>
      </c>
      <c s="34">
        <f>ROUND(ROUND(H13,2)*ROUND(G13,3),2)</f>
      </c>
      <c r="O13">
        <f>(I13*21)/100</f>
      </c>
      <c t="s">
        <v>22</v>
      </c>
    </row>
    <row r="14" spans="1:5" ht="25.5">
      <c r="A14" s="35" t="s">
        <v>49</v>
      </c>
      <c r="E14" s="36" t="s">
        <v>411</v>
      </c>
    </row>
    <row r="15" spans="1:5" ht="38.25">
      <c r="A15" s="37" t="s">
        <v>51</v>
      </c>
      <c r="E15" s="38" t="s">
        <v>412</v>
      </c>
    </row>
    <row r="16" spans="1:5" ht="25.5">
      <c r="A16" t="s">
        <v>53</v>
      </c>
      <c r="E16" s="36" t="s">
        <v>121</v>
      </c>
    </row>
    <row r="17" spans="1:16" ht="12.75">
      <c r="A17" s="25" t="s">
        <v>44</v>
      </c>
      <c s="29" t="s">
        <v>21</v>
      </c>
      <c s="29" t="s">
        <v>126</v>
      </c>
      <c s="25" t="s">
        <v>369</v>
      </c>
      <c s="30" t="s">
        <v>127</v>
      </c>
      <c s="31" t="s">
        <v>118</v>
      </c>
      <c s="32">
        <v>1.728</v>
      </c>
      <c s="33">
        <v>0</v>
      </c>
      <c s="34">
        <f>ROUND(ROUND(H17,2)*ROUND(G17,3),2)</f>
      </c>
      <c r="O17">
        <f>(I17*21)/100</f>
      </c>
      <c t="s">
        <v>22</v>
      </c>
    </row>
    <row r="18" spans="1:5" ht="12.75">
      <c r="A18" s="35" t="s">
        <v>49</v>
      </c>
      <c r="E18" s="36" t="s">
        <v>413</v>
      </c>
    </row>
    <row r="19" spans="1:5" ht="38.25">
      <c r="A19" s="37" t="s">
        <v>51</v>
      </c>
      <c r="E19" s="38" t="s">
        <v>414</v>
      </c>
    </row>
    <row r="20" spans="1:5" ht="25.5">
      <c r="A20" t="s">
        <v>53</v>
      </c>
      <c r="E20" s="36" t="s">
        <v>121</v>
      </c>
    </row>
    <row r="21" spans="1:16" ht="12.75">
      <c r="A21" s="25" t="s">
        <v>44</v>
      </c>
      <c s="29" t="s">
        <v>32</v>
      </c>
      <c s="29" t="s">
        <v>126</v>
      </c>
      <c s="25" t="s">
        <v>415</v>
      </c>
      <c s="30" t="s">
        <v>127</v>
      </c>
      <c s="31" t="s">
        <v>118</v>
      </c>
      <c s="32">
        <v>0.084</v>
      </c>
      <c s="33">
        <v>0</v>
      </c>
      <c s="34">
        <f>ROUND(ROUND(H21,2)*ROUND(G21,3),2)</f>
      </c>
      <c r="O21">
        <f>(I21*21)/100</f>
      </c>
      <c t="s">
        <v>22</v>
      </c>
    </row>
    <row r="22" spans="1:5" ht="12.75">
      <c r="A22" s="35" t="s">
        <v>49</v>
      </c>
      <c r="E22" s="36" t="s">
        <v>416</v>
      </c>
    </row>
    <row r="23" spans="1:5" ht="25.5">
      <c r="A23" s="37" t="s">
        <v>51</v>
      </c>
      <c r="E23" s="38" t="s">
        <v>417</v>
      </c>
    </row>
    <row r="24" spans="1:5" ht="25.5">
      <c r="A24" t="s">
        <v>53</v>
      </c>
      <c r="E24" s="36" t="s">
        <v>121</v>
      </c>
    </row>
    <row r="25" spans="1:18" ht="12.75" customHeight="1">
      <c r="A25" s="6" t="s">
        <v>42</v>
      </c>
      <c s="6"/>
      <c s="41" t="s">
        <v>28</v>
      </c>
      <c s="6"/>
      <c s="27" t="s">
        <v>130</v>
      </c>
      <c s="6"/>
      <c s="6"/>
      <c s="6"/>
      <c s="42">
        <f>0+Q25</f>
      </c>
      <c r="O25">
        <f>0+R25</f>
      </c>
      <c r="Q25">
        <f>0+I26+I30+I34+I38+I42+I46+I50+I54</f>
      </c>
      <c>
        <f>0+O26+O30+O34+O38+O42+O46+O50+O54</f>
      </c>
    </row>
    <row r="26" spans="1:16" ht="12.75">
      <c r="A26" s="25" t="s">
        <v>44</v>
      </c>
      <c s="29" t="s">
        <v>34</v>
      </c>
      <c s="29" t="s">
        <v>418</v>
      </c>
      <c s="25" t="s">
        <v>46</v>
      </c>
      <c s="30" t="s">
        <v>419</v>
      </c>
      <c s="31" t="s">
        <v>118</v>
      </c>
      <c s="32">
        <v>0.576</v>
      </c>
      <c s="33">
        <v>0</v>
      </c>
      <c s="34">
        <f>ROUND(ROUND(H26,2)*ROUND(G26,3),2)</f>
      </c>
      <c r="O26">
        <f>(I26*21)/100</f>
      </c>
      <c t="s">
        <v>22</v>
      </c>
    </row>
    <row r="27" spans="1:5" ht="12.75">
      <c r="A27" s="35" t="s">
        <v>49</v>
      </c>
      <c r="E27" s="36" t="s">
        <v>46</v>
      </c>
    </row>
    <row r="28" spans="1:5" ht="25.5">
      <c r="A28" s="37" t="s">
        <v>51</v>
      </c>
      <c r="E28" s="38" t="s">
        <v>420</v>
      </c>
    </row>
    <row r="29" spans="1:5" ht="38.25">
      <c r="A29" t="s">
        <v>53</v>
      </c>
      <c r="E29" s="36" t="s">
        <v>421</v>
      </c>
    </row>
    <row r="30" spans="1:16" ht="12.75">
      <c r="A30" s="25" t="s">
        <v>44</v>
      </c>
      <c s="29" t="s">
        <v>36</v>
      </c>
      <c s="29" t="s">
        <v>131</v>
      </c>
      <c s="25" t="s">
        <v>46</v>
      </c>
      <c s="30" t="s">
        <v>422</v>
      </c>
      <c s="31" t="s">
        <v>118</v>
      </c>
      <c s="32">
        <v>1.152</v>
      </c>
      <c s="33">
        <v>0</v>
      </c>
      <c s="34">
        <f>ROUND(ROUND(H30,2)*ROUND(G30,3),2)</f>
      </c>
      <c r="O30">
        <f>(I30*21)/100</f>
      </c>
      <c t="s">
        <v>22</v>
      </c>
    </row>
    <row r="31" spans="1:5" ht="12.75">
      <c r="A31" s="35" t="s">
        <v>49</v>
      </c>
      <c r="E31" s="36" t="s">
        <v>46</v>
      </c>
    </row>
    <row r="32" spans="1:5" ht="25.5">
      <c r="A32" s="37" t="s">
        <v>51</v>
      </c>
      <c r="E32" s="38" t="s">
        <v>423</v>
      </c>
    </row>
    <row r="33" spans="1:5" ht="38.25">
      <c r="A33" t="s">
        <v>53</v>
      </c>
      <c r="E33" s="36" t="s">
        <v>421</v>
      </c>
    </row>
    <row r="34" spans="1:16" ht="12.75">
      <c r="A34" s="25" t="s">
        <v>44</v>
      </c>
      <c s="29" t="s">
        <v>73</v>
      </c>
      <c s="29" t="s">
        <v>424</v>
      </c>
      <c s="25" t="s">
        <v>46</v>
      </c>
      <c s="30" t="s">
        <v>425</v>
      </c>
      <c s="31" t="s">
        <v>102</v>
      </c>
      <c s="32">
        <v>1</v>
      </c>
      <c s="33">
        <v>0</v>
      </c>
      <c s="34">
        <f>ROUND(ROUND(H34,2)*ROUND(G34,3),2)</f>
      </c>
      <c r="O34">
        <f>(I34*21)/100</f>
      </c>
      <c t="s">
        <v>22</v>
      </c>
    </row>
    <row r="35" spans="1:5" ht="12.75">
      <c r="A35" s="35" t="s">
        <v>49</v>
      </c>
      <c r="E35" s="36" t="s">
        <v>426</v>
      </c>
    </row>
    <row r="36" spans="1:5" ht="25.5">
      <c r="A36" s="37" t="s">
        <v>51</v>
      </c>
      <c r="E36" s="38" t="s">
        <v>427</v>
      </c>
    </row>
    <row r="37" spans="1:5" ht="25.5">
      <c r="A37" t="s">
        <v>53</v>
      </c>
      <c r="E37" s="36" t="s">
        <v>428</v>
      </c>
    </row>
    <row r="38" spans="1:16" ht="12.75">
      <c r="A38" s="25" t="s">
        <v>44</v>
      </c>
      <c s="29" t="s">
        <v>79</v>
      </c>
      <c s="29" t="s">
        <v>429</v>
      </c>
      <c s="25" t="s">
        <v>46</v>
      </c>
      <c s="30" t="s">
        <v>430</v>
      </c>
      <c s="31" t="s">
        <v>215</v>
      </c>
      <c s="32">
        <v>8</v>
      </c>
      <c s="33">
        <v>0</v>
      </c>
      <c s="34">
        <f>ROUND(ROUND(H38,2)*ROUND(G38,3),2)</f>
      </c>
      <c r="O38">
        <f>(I38*21)/100</f>
      </c>
      <c t="s">
        <v>22</v>
      </c>
    </row>
    <row r="39" spans="1:5" ht="12.75">
      <c r="A39" s="35" t="s">
        <v>49</v>
      </c>
      <c r="E39" s="36" t="s">
        <v>431</v>
      </c>
    </row>
    <row r="40" spans="1:5" ht="25.5">
      <c r="A40" s="37" t="s">
        <v>51</v>
      </c>
      <c r="E40" s="38" t="s">
        <v>432</v>
      </c>
    </row>
    <row r="41" spans="1:5" ht="25.5">
      <c r="A41" t="s">
        <v>53</v>
      </c>
      <c r="E41" s="36" t="s">
        <v>433</v>
      </c>
    </row>
    <row r="42" spans="1:16" ht="12.75">
      <c r="A42" s="25" t="s">
        <v>44</v>
      </c>
      <c s="29" t="s">
        <v>39</v>
      </c>
      <c s="29" t="s">
        <v>434</v>
      </c>
      <c s="25" t="s">
        <v>46</v>
      </c>
      <c s="30" t="s">
        <v>435</v>
      </c>
      <c s="31" t="s">
        <v>118</v>
      </c>
      <c s="32">
        <v>109.417</v>
      </c>
      <c s="33">
        <v>0</v>
      </c>
      <c s="34">
        <f>ROUND(ROUND(H42,2)*ROUND(G42,3),2)</f>
      </c>
      <c r="O42">
        <f>(I42*21)/100</f>
      </c>
      <c t="s">
        <v>22</v>
      </c>
    </row>
    <row r="43" spans="1:5" ht="12.75">
      <c r="A43" s="35" t="s">
        <v>49</v>
      </c>
      <c r="E43" s="36" t="s">
        <v>436</v>
      </c>
    </row>
    <row r="44" spans="1:5" ht="114.75">
      <c r="A44" s="37" t="s">
        <v>51</v>
      </c>
      <c r="E44" s="38" t="s">
        <v>437</v>
      </c>
    </row>
    <row r="45" spans="1:5" ht="318.75">
      <c r="A45" t="s">
        <v>53</v>
      </c>
      <c r="E45" s="36" t="s">
        <v>157</v>
      </c>
    </row>
    <row r="46" spans="1:16" ht="12.75">
      <c r="A46" s="25" t="s">
        <v>44</v>
      </c>
      <c s="29" t="s">
        <v>41</v>
      </c>
      <c s="29" t="s">
        <v>158</v>
      </c>
      <c s="25" t="s">
        <v>46</v>
      </c>
      <c s="30" t="s">
        <v>438</v>
      </c>
      <c s="31" t="s">
        <v>118</v>
      </c>
      <c s="32">
        <v>111.137</v>
      </c>
      <c s="33">
        <v>0</v>
      </c>
      <c s="34">
        <f>ROUND(ROUND(H46,2)*ROUND(G46,3),2)</f>
      </c>
      <c r="O46">
        <f>(I46*21)/100</f>
      </c>
      <c t="s">
        <v>22</v>
      </c>
    </row>
    <row r="47" spans="1:5" ht="12.75">
      <c r="A47" s="35" t="s">
        <v>49</v>
      </c>
      <c r="E47" s="36" t="s">
        <v>439</v>
      </c>
    </row>
    <row r="48" spans="1:5" ht="38.25">
      <c r="A48" s="37" t="s">
        <v>51</v>
      </c>
      <c r="E48" s="38" t="s">
        <v>412</v>
      </c>
    </row>
    <row r="49" spans="1:5" ht="191.25">
      <c r="A49" t="s">
        <v>53</v>
      </c>
      <c r="E49" s="36" t="s">
        <v>440</v>
      </c>
    </row>
    <row r="50" spans="1:16" ht="12.75">
      <c r="A50" s="25" t="s">
        <v>44</v>
      </c>
      <c s="29" t="s">
        <v>90</v>
      </c>
      <c s="29" t="s">
        <v>441</v>
      </c>
      <c s="25" t="s">
        <v>46</v>
      </c>
      <c s="30" t="s">
        <v>442</v>
      </c>
      <c s="31" t="s">
        <v>118</v>
      </c>
      <c s="32">
        <v>60.381</v>
      </c>
      <c s="33">
        <v>0</v>
      </c>
      <c s="34">
        <f>ROUND(ROUND(H50,2)*ROUND(G50,3),2)</f>
      </c>
      <c r="O50">
        <f>(I50*21)/100</f>
      </c>
      <c t="s">
        <v>22</v>
      </c>
    </row>
    <row r="51" spans="1:5" ht="25.5">
      <c r="A51" s="35" t="s">
        <v>49</v>
      </c>
      <c r="E51" s="36" t="s">
        <v>443</v>
      </c>
    </row>
    <row r="52" spans="1:5" ht="127.5">
      <c r="A52" s="37" t="s">
        <v>51</v>
      </c>
      <c r="E52" s="38" t="s">
        <v>444</v>
      </c>
    </row>
    <row r="53" spans="1:5" ht="293.25">
      <c r="A53" t="s">
        <v>53</v>
      </c>
      <c r="E53" s="36" t="s">
        <v>445</v>
      </c>
    </row>
    <row r="54" spans="1:16" ht="12.75">
      <c r="A54" s="25" t="s">
        <v>44</v>
      </c>
      <c s="29" t="s">
        <v>93</v>
      </c>
      <c s="29" t="s">
        <v>446</v>
      </c>
      <c s="25" t="s">
        <v>46</v>
      </c>
      <c s="30" t="s">
        <v>447</v>
      </c>
      <c s="31" t="s">
        <v>118</v>
      </c>
      <c s="32">
        <v>27.319</v>
      </c>
      <c s="33">
        <v>0</v>
      </c>
      <c s="34">
        <f>ROUND(ROUND(H54,2)*ROUND(G54,3),2)</f>
      </c>
      <c r="O54">
        <f>(I54*21)/100</f>
      </c>
      <c t="s">
        <v>22</v>
      </c>
    </row>
    <row r="55" spans="1:5" ht="25.5">
      <c r="A55" s="35" t="s">
        <v>49</v>
      </c>
      <c r="E55" s="36" t="s">
        <v>448</v>
      </c>
    </row>
    <row r="56" spans="1:5" ht="63.75">
      <c r="A56" s="37" t="s">
        <v>51</v>
      </c>
      <c r="E56" s="38" t="s">
        <v>449</v>
      </c>
    </row>
    <row r="57" spans="1:5" ht="293.25">
      <c r="A57" t="s">
        <v>53</v>
      </c>
      <c r="E57" s="36" t="s">
        <v>450</v>
      </c>
    </row>
    <row r="58" spans="1:18" ht="12.75" customHeight="1">
      <c r="A58" s="6" t="s">
        <v>42</v>
      </c>
      <c s="6"/>
      <c s="41" t="s">
        <v>32</v>
      </c>
      <c s="6"/>
      <c s="27" t="s">
        <v>259</v>
      </c>
      <c s="6"/>
      <c s="6"/>
      <c s="6"/>
      <c s="42">
        <f>0+Q58</f>
      </c>
      <c r="O58">
        <f>0+R58</f>
      </c>
      <c r="Q58">
        <f>0+I59+I63</f>
      </c>
      <c>
        <f>0+O59+O63</f>
      </c>
    </row>
    <row r="59" spans="1:16" ht="12.75">
      <c r="A59" s="25" t="s">
        <v>44</v>
      </c>
      <c s="29" t="s">
        <v>100</v>
      </c>
      <c s="29" t="s">
        <v>451</v>
      </c>
      <c s="25" t="s">
        <v>46</v>
      </c>
      <c s="30" t="s">
        <v>452</v>
      </c>
      <c s="31" t="s">
        <v>118</v>
      </c>
      <c s="32">
        <v>0.693</v>
      </c>
      <c s="33">
        <v>0</v>
      </c>
      <c s="34">
        <f>ROUND(ROUND(H59,2)*ROUND(G59,3),2)</f>
      </c>
      <c r="O59">
        <f>(I59*21)/100</f>
      </c>
      <c t="s">
        <v>22</v>
      </c>
    </row>
    <row r="60" spans="1:5" ht="12.75">
      <c r="A60" s="35" t="s">
        <v>49</v>
      </c>
      <c r="E60" s="36" t="s">
        <v>46</v>
      </c>
    </row>
    <row r="61" spans="1:5" ht="76.5">
      <c r="A61" s="37" t="s">
        <v>51</v>
      </c>
      <c r="E61" s="38" t="s">
        <v>453</v>
      </c>
    </row>
    <row r="62" spans="1:5" ht="369.75">
      <c r="A62" t="s">
        <v>53</v>
      </c>
      <c r="E62" s="36" t="s">
        <v>253</v>
      </c>
    </row>
    <row r="63" spans="1:16" ht="12.75">
      <c r="A63" s="25" t="s">
        <v>44</v>
      </c>
      <c s="29" t="s">
        <v>104</v>
      </c>
      <c s="29" t="s">
        <v>454</v>
      </c>
      <c s="25" t="s">
        <v>46</v>
      </c>
      <c s="30" t="s">
        <v>292</v>
      </c>
      <c s="31" t="s">
        <v>118</v>
      </c>
      <c s="32">
        <v>6.869</v>
      </c>
      <c s="33">
        <v>0</v>
      </c>
      <c s="34">
        <f>ROUND(ROUND(H63,2)*ROUND(G63,3),2)</f>
      </c>
      <c r="O63">
        <f>(I63*21)/100</f>
      </c>
      <c t="s">
        <v>22</v>
      </c>
    </row>
    <row r="64" spans="1:5" ht="12.75">
      <c r="A64" s="35" t="s">
        <v>49</v>
      </c>
      <c r="E64" s="36" t="s">
        <v>455</v>
      </c>
    </row>
    <row r="65" spans="1:5" ht="76.5">
      <c r="A65" s="37" t="s">
        <v>51</v>
      </c>
      <c r="E65" s="38" t="s">
        <v>456</v>
      </c>
    </row>
    <row r="66" spans="1:5" ht="38.25">
      <c r="A66" t="s">
        <v>53</v>
      </c>
      <c r="E66" s="36" t="s">
        <v>457</v>
      </c>
    </row>
    <row r="67" spans="1:18" ht="12.75" customHeight="1">
      <c r="A67" s="6" t="s">
        <v>42</v>
      </c>
      <c s="6"/>
      <c s="41" t="s">
        <v>34</v>
      </c>
      <c s="6"/>
      <c s="27" t="s">
        <v>314</v>
      </c>
      <c s="6"/>
      <c s="6"/>
      <c s="6"/>
      <c s="42">
        <f>0+Q67</f>
      </c>
      <c r="O67">
        <f>0+R67</f>
      </c>
      <c r="Q67">
        <f>0+I68+I72+I76</f>
      </c>
      <c>
        <f>0+O68+O72+O76</f>
      </c>
    </row>
    <row r="68" spans="1:16" ht="12.75">
      <c r="A68" s="25" t="s">
        <v>44</v>
      </c>
      <c s="29" t="s">
        <v>109</v>
      </c>
      <c s="29" t="s">
        <v>322</v>
      </c>
      <c s="25" t="s">
        <v>46</v>
      </c>
      <c s="30" t="s">
        <v>323</v>
      </c>
      <c s="31" t="s">
        <v>165</v>
      </c>
      <c s="32">
        <v>1.152</v>
      </c>
      <c s="33">
        <v>0</v>
      </c>
      <c s="34">
        <f>ROUND(ROUND(H68,2)*ROUND(G68,3),2)</f>
      </c>
      <c r="O68">
        <f>(I68*21)/100</f>
      </c>
      <c t="s">
        <v>22</v>
      </c>
    </row>
    <row r="69" spans="1:5" ht="12.75">
      <c r="A69" s="35" t="s">
        <v>49</v>
      </c>
      <c r="E69" s="36" t="s">
        <v>46</v>
      </c>
    </row>
    <row r="70" spans="1:5" ht="25.5">
      <c r="A70" s="37" t="s">
        <v>51</v>
      </c>
      <c r="E70" s="38" t="s">
        <v>458</v>
      </c>
    </row>
    <row r="71" spans="1:5" ht="51">
      <c r="A71" t="s">
        <v>53</v>
      </c>
      <c r="E71" s="36" t="s">
        <v>459</v>
      </c>
    </row>
    <row r="72" spans="1:16" ht="12.75">
      <c r="A72" s="25" t="s">
        <v>44</v>
      </c>
      <c s="29" t="s">
        <v>187</v>
      </c>
      <c s="29" t="s">
        <v>327</v>
      </c>
      <c s="25" t="s">
        <v>46</v>
      </c>
      <c s="30" t="s">
        <v>328</v>
      </c>
      <c s="31" t="s">
        <v>165</v>
      </c>
      <c s="32">
        <v>5.76</v>
      </c>
      <c s="33">
        <v>0</v>
      </c>
      <c s="34">
        <f>ROUND(ROUND(H72,2)*ROUND(G72,3),2)</f>
      </c>
      <c r="O72">
        <f>(I72*21)/100</f>
      </c>
      <c t="s">
        <v>22</v>
      </c>
    </row>
    <row r="73" spans="1:5" ht="12.75">
      <c r="A73" s="35" t="s">
        <v>49</v>
      </c>
      <c r="E73" s="36" t="s">
        <v>329</v>
      </c>
    </row>
    <row r="74" spans="1:5" ht="12.75">
      <c r="A74" s="37" t="s">
        <v>51</v>
      </c>
      <c r="E74" s="38" t="s">
        <v>460</v>
      </c>
    </row>
    <row r="75" spans="1:5" ht="51">
      <c r="A75" t="s">
        <v>53</v>
      </c>
      <c r="E75" s="36" t="s">
        <v>330</v>
      </c>
    </row>
    <row r="76" spans="1:16" ht="12.75">
      <c r="A76" s="25" t="s">
        <v>44</v>
      </c>
      <c s="29" t="s">
        <v>193</v>
      </c>
      <c s="29" t="s">
        <v>461</v>
      </c>
      <c s="25" t="s">
        <v>46</v>
      </c>
      <c s="30" t="s">
        <v>462</v>
      </c>
      <c s="31" t="s">
        <v>165</v>
      </c>
      <c s="32">
        <v>11.52</v>
      </c>
      <c s="33">
        <v>0</v>
      </c>
      <c s="34">
        <f>ROUND(ROUND(H76,2)*ROUND(G76,3),2)</f>
      </c>
      <c r="O76">
        <f>(I76*21)/100</f>
      </c>
      <c t="s">
        <v>22</v>
      </c>
    </row>
    <row r="77" spans="1:5" ht="12.75">
      <c r="A77" s="35" t="s">
        <v>49</v>
      </c>
      <c r="E77" s="36" t="s">
        <v>46</v>
      </c>
    </row>
    <row r="78" spans="1:5" ht="25.5">
      <c r="A78" s="37" t="s">
        <v>51</v>
      </c>
      <c r="E78" s="38" t="s">
        <v>463</v>
      </c>
    </row>
    <row r="79" spans="1:5" ht="140.25">
      <c r="A79" t="s">
        <v>53</v>
      </c>
      <c r="E79" s="36" t="s">
        <v>464</v>
      </c>
    </row>
    <row r="80" spans="1:18" ht="12.75" customHeight="1">
      <c r="A80" s="6" t="s">
        <v>42</v>
      </c>
      <c s="6"/>
      <c s="41" t="s">
        <v>79</v>
      </c>
      <c s="6"/>
      <c s="27" t="s">
        <v>465</v>
      </c>
      <c s="6"/>
      <c s="6"/>
      <c s="6"/>
      <c s="42">
        <f>0+Q80</f>
      </c>
      <c r="O80">
        <f>0+R80</f>
      </c>
      <c r="Q80">
        <f>0+I81+I85+I89+I93+I97+I101</f>
      </c>
      <c>
        <f>0+O81+O85+O89+O93+O97+O101</f>
      </c>
    </row>
    <row r="81" spans="1:16" ht="12.75">
      <c r="A81" s="25" t="s">
        <v>44</v>
      </c>
      <c s="29" t="s">
        <v>199</v>
      </c>
      <c s="29" t="s">
        <v>466</v>
      </c>
      <c s="25" t="s">
        <v>369</v>
      </c>
      <c s="30" t="s">
        <v>467</v>
      </c>
      <c s="31" t="s">
        <v>215</v>
      </c>
      <c s="32">
        <v>37.05</v>
      </c>
      <c s="33">
        <v>0</v>
      </c>
      <c s="34">
        <f>ROUND(ROUND(H81,2)*ROUND(G81,3),2)</f>
      </c>
      <c r="O81">
        <f>(I81*21)/100</f>
      </c>
      <c t="s">
        <v>22</v>
      </c>
    </row>
    <row r="82" spans="1:5" ht="12.75">
      <c r="A82" s="35" t="s">
        <v>49</v>
      </c>
      <c r="E82" s="36" t="s">
        <v>468</v>
      </c>
    </row>
    <row r="83" spans="1:5" ht="12.75">
      <c r="A83" s="37" t="s">
        <v>51</v>
      </c>
      <c r="E83" s="38" t="s">
        <v>469</v>
      </c>
    </row>
    <row r="84" spans="1:5" ht="255">
      <c r="A84" t="s">
        <v>53</v>
      </c>
      <c r="E84" s="36" t="s">
        <v>470</v>
      </c>
    </row>
    <row r="85" spans="1:16" ht="12.75">
      <c r="A85" s="25" t="s">
        <v>44</v>
      </c>
      <c s="29" t="s">
        <v>206</v>
      </c>
      <c s="29" t="s">
        <v>471</v>
      </c>
      <c s="25" t="s">
        <v>369</v>
      </c>
      <c s="30" t="s">
        <v>472</v>
      </c>
      <c s="31" t="s">
        <v>102</v>
      </c>
      <c s="32">
        <v>1</v>
      </c>
      <c s="33">
        <v>0</v>
      </c>
      <c s="34">
        <f>ROUND(ROUND(H85,2)*ROUND(G85,3),2)</f>
      </c>
      <c r="O85">
        <f>(I85*21)/100</f>
      </c>
      <c t="s">
        <v>22</v>
      </c>
    </row>
    <row r="86" spans="1:5" ht="25.5">
      <c r="A86" s="35" t="s">
        <v>49</v>
      </c>
      <c r="E86" s="36" t="s">
        <v>473</v>
      </c>
    </row>
    <row r="87" spans="1:5" ht="12.75">
      <c r="A87" s="37" t="s">
        <v>51</v>
      </c>
      <c r="E87" s="38" t="s">
        <v>62</v>
      </c>
    </row>
    <row r="88" spans="1:5" ht="408">
      <c r="A88" t="s">
        <v>53</v>
      </c>
      <c r="E88" s="36" t="s">
        <v>474</v>
      </c>
    </row>
    <row r="89" spans="1:16" ht="12.75">
      <c r="A89" s="25" t="s">
        <v>44</v>
      </c>
      <c s="29" t="s">
        <v>212</v>
      </c>
      <c s="29" t="s">
        <v>475</v>
      </c>
      <c s="25" t="s">
        <v>46</v>
      </c>
      <c s="30" t="s">
        <v>476</v>
      </c>
      <c s="31" t="s">
        <v>102</v>
      </c>
      <c s="32">
        <v>1</v>
      </c>
      <c s="33">
        <v>0</v>
      </c>
      <c s="34">
        <f>ROUND(ROUND(H89,2)*ROUND(G89,3),2)</f>
      </c>
      <c r="O89">
        <f>(I89*21)/100</f>
      </c>
      <c t="s">
        <v>22</v>
      </c>
    </row>
    <row r="90" spans="1:5" ht="12.75">
      <c r="A90" s="35" t="s">
        <v>49</v>
      </c>
      <c r="E90" s="36" t="s">
        <v>477</v>
      </c>
    </row>
    <row r="91" spans="1:5" ht="12.75">
      <c r="A91" s="37" t="s">
        <v>51</v>
      </c>
      <c r="E91" s="38" t="s">
        <v>62</v>
      </c>
    </row>
    <row r="92" spans="1:5" ht="408">
      <c r="A92" t="s">
        <v>53</v>
      </c>
      <c r="E92" s="36" t="s">
        <v>478</v>
      </c>
    </row>
    <row r="93" spans="1:16" ht="12.75">
      <c r="A93" s="25" t="s">
        <v>44</v>
      </c>
      <c s="29" t="s">
        <v>219</v>
      </c>
      <c s="29" t="s">
        <v>479</v>
      </c>
      <c s="25" t="s">
        <v>369</v>
      </c>
      <c s="30" t="s">
        <v>480</v>
      </c>
      <c s="31" t="s">
        <v>102</v>
      </c>
      <c s="32">
        <v>1</v>
      </c>
      <c s="33">
        <v>0</v>
      </c>
      <c s="34">
        <f>ROUND(ROUND(H93,2)*ROUND(G93,3),2)</f>
      </c>
      <c r="O93">
        <f>(I93*21)/100</f>
      </c>
      <c t="s">
        <v>22</v>
      </c>
    </row>
    <row r="94" spans="1:5" ht="25.5">
      <c r="A94" s="35" t="s">
        <v>49</v>
      </c>
      <c r="E94" s="36" t="s">
        <v>481</v>
      </c>
    </row>
    <row r="95" spans="1:5" ht="12.75">
      <c r="A95" s="37" t="s">
        <v>51</v>
      </c>
      <c r="E95" s="38" t="s">
        <v>62</v>
      </c>
    </row>
    <row r="96" spans="1:5" ht="255">
      <c r="A96" t="s">
        <v>53</v>
      </c>
      <c r="E96" s="36" t="s">
        <v>482</v>
      </c>
    </row>
    <row r="97" spans="1:16" ht="12.75">
      <c r="A97" s="25" t="s">
        <v>44</v>
      </c>
      <c s="29" t="s">
        <v>224</v>
      </c>
      <c s="29" t="s">
        <v>483</v>
      </c>
      <c s="25" t="s">
        <v>46</v>
      </c>
      <c s="30" t="s">
        <v>484</v>
      </c>
      <c s="31" t="s">
        <v>215</v>
      </c>
      <c s="32">
        <v>37.05</v>
      </c>
      <c s="33">
        <v>0</v>
      </c>
      <c s="34">
        <f>ROUND(ROUND(H97,2)*ROUND(G97,3),2)</f>
      </c>
      <c r="O97">
        <f>(I97*21)/100</f>
      </c>
      <c t="s">
        <v>22</v>
      </c>
    </row>
    <row r="98" spans="1:5" ht="12.75">
      <c r="A98" s="35" t="s">
        <v>49</v>
      </c>
      <c r="E98" s="36" t="s">
        <v>46</v>
      </c>
    </row>
    <row r="99" spans="1:5" ht="12.75">
      <c r="A99" s="37" t="s">
        <v>51</v>
      </c>
      <c r="E99" s="38" t="s">
        <v>469</v>
      </c>
    </row>
    <row r="100" spans="1:5" ht="51">
      <c r="A100" t="s">
        <v>53</v>
      </c>
      <c r="E100" s="36" t="s">
        <v>485</v>
      </c>
    </row>
    <row r="101" spans="1:16" ht="12.75">
      <c r="A101" s="25" t="s">
        <v>44</v>
      </c>
      <c s="29" t="s">
        <v>230</v>
      </c>
      <c s="29" t="s">
        <v>486</v>
      </c>
      <c s="25" t="s">
        <v>46</v>
      </c>
      <c s="30" t="s">
        <v>487</v>
      </c>
      <c s="31" t="s">
        <v>215</v>
      </c>
      <c s="32">
        <v>74.1</v>
      </c>
      <c s="33">
        <v>0</v>
      </c>
      <c s="34">
        <f>ROUND(ROUND(H101,2)*ROUND(G101,3),2)</f>
      </c>
      <c r="O101">
        <f>(I101*21)/100</f>
      </c>
      <c t="s">
        <v>22</v>
      </c>
    </row>
    <row r="102" spans="1:5" ht="12.75">
      <c r="A102" s="35" t="s">
        <v>49</v>
      </c>
      <c r="E102" s="36" t="s">
        <v>46</v>
      </c>
    </row>
    <row r="103" spans="1:5" ht="12.75">
      <c r="A103" s="37" t="s">
        <v>51</v>
      </c>
      <c r="E103" s="38" t="s">
        <v>488</v>
      </c>
    </row>
    <row r="104" spans="1:5" ht="25.5">
      <c r="A104" t="s">
        <v>53</v>
      </c>
      <c r="E104" s="36" t="s">
        <v>489</v>
      </c>
    </row>
    <row r="105" spans="1:18" ht="12.75" customHeight="1">
      <c r="A105" s="6" t="s">
        <v>42</v>
      </c>
      <c s="6"/>
      <c s="41" t="s">
        <v>39</v>
      </c>
      <c s="6"/>
      <c s="27" t="s">
        <v>383</v>
      </c>
      <c s="6"/>
      <c s="6"/>
      <c s="6"/>
      <c s="42">
        <f>0+Q105</f>
      </c>
      <c r="O105">
        <f>0+R105</f>
      </c>
      <c r="Q105">
        <f>0+I106+I110+I114</f>
      </c>
      <c>
        <f>0+O106+O110+O114</f>
      </c>
    </row>
    <row r="106" spans="1:16" ht="12.75">
      <c r="A106" s="25" t="s">
        <v>44</v>
      </c>
      <c s="29" t="s">
        <v>236</v>
      </c>
      <c s="29" t="s">
        <v>490</v>
      </c>
      <c s="25" t="s">
        <v>46</v>
      </c>
      <c s="30" t="s">
        <v>491</v>
      </c>
      <c s="31" t="s">
        <v>215</v>
      </c>
      <c s="32">
        <v>7.2</v>
      </c>
      <c s="33">
        <v>0</v>
      </c>
      <c s="34">
        <f>ROUND(ROUND(H106,2)*ROUND(G106,3),2)</f>
      </c>
      <c r="O106">
        <f>(I106*21)/100</f>
      </c>
      <c t="s">
        <v>22</v>
      </c>
    </row>
    <row r="107" spans="1:5" ht="12.75">
      <c r="A107" s="35" t="s">
        <v>49</v>
      </c>
      <c r="E107" s="36" t="s">
        <v>46</v>
      </c>
    </row>
    <row r="108" spans="1:5" ht="12.75">
      <c r="A108" s="37" t="s">
        <v>51</v>
      </c>
      <c r="E108" s="38" t="s">
        <v>492</v>
      </c>
    </row>
    <row r="109" spans="1:5" ht="25.5">
      <c r="A109" t="s">
        <v>53</v>
      </c>
      <c r="E109" s="36" t="s">
        <v>493</v>
      </c>
    </row>
    <row r="110" spans="1:16" ht="12.75">
      <c r="A110" s="25" t="s">
        <v>44</v>
      </c>
      <c s="29" t="s">
        <v>242</v>
      </c>
      <c s="29" t="s">
        <v>494</v>
      </c>
      <c s="25" t="s">
        <v>46</v>
      </c>
      <c s="30" t="s">
        <v>495</v>
      </c>
      <c s="31" t="s">
        <v>118</v>
      </c>
      <c s="32">
        <v>4.956</v>
      </c>
      <c s="33">
        <v>0</v>
      </c>
      <c s="34">
        <f>ROUND(ROUND(H110,2)*ROUND(G110,3),2)</f>
      </c>
      <c r="O110">
        <f>(I110*21)/100</f>
      </c>
      <c t="s">
        <v>22</v>
      </c>
    </row>
    <row r="111" spans="1:5" ht="12.75">
      <c r="A111" s="35" t="s">
        <v>49</v>
      </c>
      <c r="E111" s="36" t="s">
        <v>496</v>
      </c>
    </row>
    <row r="112" spans="1:5" ht="89.25">
      <c r="A112" s="37" t="s">
        <v>51</v>
      </c>
      <c r="E112" s="38" t="s">
        <v>497</v>
      </c>
    </row>
    <row r="113" spans="1:5" ht="76.5">
      <c r="A113" t="s">
        <v>53</v>
      </c>
      <c r="E113" s="36" t="s">
        <v>498</v>
      </c>
    </row>
    <row r="114" spans="1:16" ht="12.75">
      <c r="A114" s="25" t="s">
        <v>44</v>
      </c>
      <c s="29" t="s">
        <v>248</v>
      </c>
      <c s="29" t="s">
        <v>499</v>
      </c>
      <c s="25" t="s">
        <v>46</v>
      </c>
      <c s="30" t="s">
        <v>500</v>
      </c>
      <c s="31" t="s">
        <v>215</v>
      </c>
      <c s="32">
        <v>11.45</v>
      </c>
      <c s="33">
        <v>0</v>
      </c>
      <c s="34">
        <f>ROUND(ROUND(H114,2)*ROUND(G114,3),2)</f>
      </c>
      <c r="O114">
        <f>(I114*21)/100</f>
      </c>
      <c t="s">
        <v>22</v>
      </c>
    </row>
    <row r="115" spans="1:5" ht="12.75">
      <c r="A115" s="35" t="s">
        <v>49</v>
      </c>
      <c r="E115" s="36" t="s">
        <v>501</v>
      </c>
    </row>
    <row r="116" spans="1:5" ht="25.5">
      <c r="A116" s="37" t="s">
        <v>51</v>
      </c>
      <c r="E116" s="38" t="s">
        <v>502</v>
      </c>
    </row>
    <row r="117" spans="1:5" ht="76.5">
      <c r="A117" t="s">
        <v>53</v>
      </c>
      <c r="E117" s="36" t="s">
        <v>498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10</v>
      </c>
      <c s="1"/>
      <c s="1"/>
      <c s="1"/>
      <c s="1"/>
      <c s="1"/>
      <c s="1"/>
      <c s="1"/>
      <c s="1"/>
      <c r="P1" t="s">
        <v>21</v>
      </c>
    </row>
    <row r="2" spans="2:16" ht="25" customHeight="1">
      <c r="B2" s="1"/>
      <c s="1"/>
      <c s="1"/>
      <c s="2" t="s">
        <v>12</v>
      </c>
      <c s="1"/>
      <c s="1"/>
      <c s="6"/>
      <c s="6"/>
      <c r="O2">
        <f>0+O8+O17+O54+O59+O84+O121</f>
      </c>
      <c t="s">
        <v>21</v>
      </c>
    </row>
    <row r="3" spans="1:16" ht="15" customHeight="1">
      <c r="A3" t="s">
        <v>11</v>
      </c>
      <c s="12" t="s">
        <v>13</v>
      </c>
      <c s="13" t="s">
        <v>14</v>
      </c>
      <c s="1"/>
      <c s="14" t="s">
        <v>15</v>
      </c>
      <c s="1"/>
      <c s="9"/>
      <c s="8" t="s">
        <v>503</v>
      </c>
      <c s="39">
        <f>0+I8+I17+I54+I59+I84+I121</f>
      </c>
      <c r="O3" t="s">
        <v>18</v>
      </c>
      <c t="s">
        <v>22</v>
      </c>
    </row>
    <row r="4" spans="1:16" ht="15" customHeight="1">
      <c r="A4" t="s">
        <v>16</v>
      </c>
      <c s="16" t="s">
        <v>17</v>
      </c>
      <c s="17" t="s">
        <v>503</v>
      </c>
      <c s="6"/>
      <c s="18" t="s">
        <v>504</v>
      </c>
      <c s="6"/>
      <c s="6"/>
      <c s="19"/>
      <c s="19"/>
      <c r="O4" t="s">
        <v>19</v>
      </c>
      <c t="s">
        <v>22</v>
      </c>
    </row>
    <row r="5" spans="1:16" ht="12.75" customHeight="1">
      <c r="A5" s="15" t="s">
        <v>25</v>
      </c>
      <c s="15" t="s">
        <v>27</v>
      </c>
      <c s="15" t="s">
        <v>29</v>
      </c>
      <c s="15" t="s">
        <v>30</v>
      </c>
      <c s="15" t="s">
        <v>31</v>
      </c>
      <c s="15" t="s">
        <v>33</v>
      </c>
      <c s="15" t="s">
        <v>35</v>
      </c>
      <c s="15" t="s">
        <v>37</v>
      </c>
      <c s="15"/>
      <c r="O5" t="s">
        <v>20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28</v>
      </c>
      <c s="15" t="s">
        <v>22</v>
      </c>
      <c s="15" t="s">
        <v>21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26</v>
      </c>
      <c s="19"/>
      <c s="27" t="s">
        <v>43</v>
      </c>
      <c s="19"/>
      <c s="19"/>
      <c s="19"/>
      <c s="28">
        <f>0+Q8</f>
      </c>
      <c r="O8">
        <f>0+R8</f>
      </c>
      <c r="Q8">
        <f>0+I9+I13</f>
      </c>
      <c>
        <f>0+O9+O13</f>
      </c>
    </row>
    <row r="9" spans="1:16" ht="12.75">
      <c r="A9" s="25" t="s">
        <v>44</v>
      </c>
      <c s="29" t="s">
        <v>28</v>
      </c>
      <c s="29" t="s">
        <v>116</v>
      </c>
      <c s="25" t="s">
        <v>46</v>
      </c>
      <c s="30" t="s">
        <v>117</v>
      </c>
      <c s="31" t="s">
        <v>118</v>
      </c>
      <c s="32">
        <v>1.623</v>
      </c>
      <c s="33">
        <v>0</v>
      </c>
      <c s="34">
        <f>ROUND(ROUND(H9,2)*ROUND(G9,3),2)</f>
      </c>
      <c r="O9">
        <f>(I9*21)/100</f>
      </c>
      <c t="s">
        <v>22</v>
      </c>
    </row>
    <row r="10" spans="1:5" ht="12.75">
      <c r="A10" s="35" t="s">
        <v>49</v>
      </c>
      <c r="E10" s="36" t="s">
        <v>505</v>
      </c>
    </row>
    <row r="11" spans="1:5" ht="25.5">
      <c r="A11" s="37" t="s">
        <v>51</v>
      </c>
      <c r="E11" s="38" t="s">
        <v>506</v>
      </c>
    </row>
    <row r="12" spans="1:5" ht="25.5">
      <c r="A12" t="s">
        <v>53</v>
      </c>
      <c r="E12" s="36" t="s">
        <v>121</v>
      </c>
    </row>
    <row r="13" spans="1:16" ht="12.75">
      <c r="A13" s="25" t="s">
        <v>44</v>
      </c>
      <c s="29" t="s">
        <v>22</v>
      </c>
      <c s="29" t="s">
        <v>122</v>
      </c>
      <c s="25" t="s">
        <v>46</v>
      </c>
      <c s="30" t="s">
        <v>123</v>
      </c>
      <c s="31" t="s">
        <v>118</v>
      </c>
      <c s="32">
        <v>306.211</v>
      </c>
      <c s="33">
        <v>0</v>
      </c>
      <c s="34">
        <f>ROUND(ROUND(H13,2)*ROUND(G13,3),2)</f>
      </c>
      <c r="O13">
        <f>(I13*21)/100</f>
      </c>
      <c t="s">
        <v>22</v>
      </c>
    </row>
    <row r="14" spans="1:5" ht="25.5">
      <c r="A14" s="35" t="s">
        <v>49</v>
      </c>
      <c r="E14" s="36" t="s">
        <v>507</v>
      </c>
    </row>
    <row r="15" spans="1:5" ht="63.75">
      <c r="A15" s="37" t="s">
        <v>51</v>
      </c>
      <c r="E15" s="38" t="s">
        <v>508</v>
      </c>
    </row>
    <row r="16" spans="1:5" ht="25.5">
      <c r="A16" t="s">
        <v>53</v>
      </c>
      <c r="E16" s="36" t="s">
        <v>121</v>
      </c>
    </row>
    <row r="17" spans="1:18" ht="12.75" customHeight="1">
      <c r="A17" s="6" t="s">
        <v>42</v>
      </c>
      <c s="6"/>
      <c s="41" t="s">
        <v>28</v>
      </c>
      <c s="6"/>
      <c s="27" t="s">
        <v>130</v>
      </c>
      <c s="6"/>
      <c s="6"/>
      <c s="6"/>
      <c s="42">
        <f>0+Q17</f>
      </c>
      <c r="O17">
        <f>0+R17</f>
      </c>
      <c r="Q17">
        <f>0+I18+I22+I26+I30+I34+I38+I42+I46+I50</f>
      </c>
      <c>
        <f>0+O18+O22+O26+O30+O34+O38+O42+O46+O50</f>
      </c>
    </row>
    <row r="18" spans="1:16" ht="12.75">
      <c r="A18" s="25" t="s">
        <v>44</v>
      </c>
      <c s="29" t="s">
        <v>21</v>
      </c>
      <c s="29" t="s">
        <v>424</v>
      </c>
      <c s="25" t="s">
        <v>46</v>
      </c>
      <c s="30" t="s">
        <v>425</v>
      </c>
      <c s="31" t="s">
        <v>102</v>
      </c>
      <c s="32">
        <v>1</v>
      </c>
      <c s="33">
        <v>0</v>
      </c>
      <c s="34">
        <f>ROUND(ROUND(H18,2)*ROUND(G18,3),2)</f>
      </c>
      <c r="O18">
        <f>(I18*21)/100</f>
      </c>
      <c t="s">
        <v>22</v>
      </c>
    </row>
    <row r="19" spans="1:5" ht="12.75">
      <c r="A19" s="35" t="s">
        <v>49</v>
      </c>
      <c r="E19" s="36" t="s">
        <v>509</v>
      </c>
    </row>
    <row r="20" spans="1:5" ht="25.5">
      <c r="A20" s="37" t="s">
        <v>51</v>
      </c>
      <c r="E20" s="38" t="s">
        <v>510</v>
      </c>
    </row>
    <row r="21" spans="1:5" ht="25.5">
      <c r="A21" t="s">
        <v>53</v>
      </c>
      <c r="E21" s="36" t="s">
        <v>428</v>
      </c>
    </row>
    <row r="22" spans="1:16" ht="12.75">
      <c r="A22" s="25" t="s">
        <v>44</v>
      </c>
      <c s="29" t="s">
        <v>32</v>
      </c>
      <c s="29" t="s">
        <v>429</v>
      </c>
      <c s="25" t="s">
        <v>46</v>
      </c>
      <c s="30" t="s">
        <v>430</v>
      </c>
      <c s="31" t="s">
        <v>215</v>
      </c>
      <c s="32">
        <v>9.5</v>
      </c>
      <c s="33">
        <v>0</v>
      </c>
      <c s="34">
        <f>ROUND(ROUND(H22,2)*ROUND(G22,3),2)</f>
      </c>
      <c r="O22">
        <f>(I22*21)/100</f>
      </c>
      <c t="s">
        <v>22</v>
      </c>
    </row>
    <row r="23" spans="1:5" ht="12.75">
      <c r="A23" s="35" t="s">
        <v>49</v>
      </c>
      <c r="E23" s="36" t="s">
        <v>511</v>
      </c>
    </row>
    <row r="24" spans="1:5" ht="25.5">
      <c r="A24" s="37" t="s">
        <v>51</v>
      </c>
      <c r="E24" s="38" t="s">
        <v>512</v>
      </c>
    </row>
    <row r="25" spans="1:5" ht="25.5">
      <c r="A25" t="s">
        <v>53</v>
      </c>
      <c r="E25" s="36" t="s">
        <v>433</v>
      </c>
    </row>
    <row r="26" spans="1:16" ht="12.75">
      <c r="A26" s="25" t="s">
        <v>44</v>
      </c>
      <c s="29" t="s">
        <v>34</v>
      </c>
      <c s="29" t="s">
        <v>153</v>
      </c>
      <c s="25" t="s">
        <v>46</v>
      </c>
      <c s="30" t="s">
        <v>154</v>
      </c>
      <c s="31" t="s">
        <v>118</v>
      </c>
      <c s="32">
        <v>123.485</v>
      </c>
      <c s="33">
        <v>0</v>
      </c>
      <c s="34">
        <f>ROUND(ROUND(H26,2)*ROUND(G26,3),2)</f>
      </c>
      <c r="O26">
        <f>(I26*21)/100</f>
      </c>
      <c t="s">
        <v>22</v>
      </c>
    </row>
    <row r="27" spans="1:5" ht="12.75">
      <c r="A27" s="35" t="s">
        <v>49</v>
      </c>
      <c r="E27" s="36" t="s">
        <v>513</v>
      </c>
    </row>
    <row r="28" spans="1:5" ht="51">
      <c r="A28" s="37" t="s">
        <v>51</v>
      </c>
      <c r="E28" s="38" t="s">
        <v>514</v>
      </c>
    </row>
    <row r="29" spans="1:5" ht="318.75">
      <c r="A29" t="s">
        <v>53</v>
      </c>
      <c r="E29" s="36" t="s">
        <v>515</v>
      </c>
    </row>
    <row r="30" spans="1:16" ht="12.75">
      <c r="A30" s="25" t="s">
        <v>44</v>
      </c>
      <c s="29" t="s">
        <v>36</v>
      </c>
      <c s="29" t="s">
        <v>516</v>
      </c>
      <c s="25" t="s">
        <v>46</v>
      </c>
      <c s="30" t="s">
        <v>517</v>
      </c>
      <c s="31" t="s">
        <v>118</v>
      </c>
      <c s="32">
        <v>66.492</v>
      </c>
      <c s="33">
        <v>0</v>
      </c>
      <c s="34">
        <f>ROUND(ROUND(H30,2)*ROUND(G30,3),2)</f>
      </c>
      <c r="O30">
        <f>(I30*21)/100</f>
      </c>
      <c t="s">
        <v>22</v>
      </c>
    </row>
    <row r="31" spans="1:5" ht="12.75">
      <c r="A31" s="35" t="s">
        <v>49</v>
      </c>
      <c r="E31" s="36" t="s">
        <v>518</v>
      </c>
    </row>
    <row r="32" spans="1:5" ht="51">
      <c r="A32" s="37" t="s">
        <v>51</v>
      </c>
      <c r="E32" s="38" t="s">
        <v>519</v>
      </c>
    </row>
    <row r="33" spans="1:5" ht="318.75">
      <c r="A33" t="s">
        <v>53</v>
      </c>
      <c r="E33" s="36" t="s">
        <v>520</v>
      </c>
    </row>
    <row r="34" spans="1:16" ht="12.75">
      <c r="A34" s="25" t="s">
        <v>44</v>
      </c>
      <c s="29" t="s">
        <v>73</v>
      </c>
      <c s="29" t="s">
        <v>434</v>
      </c>
      <c s="25" t="s">
        <v>46</v>
      </c>
      <c s="30" t="s">
        <v>435</v>
      </c>
      <c s="31" t="s">
        <v>118</v>
      </c>
      <c s="32">
        <v>115.744</v>
      </c>
      <c s="33">
        <v>0</v>
      </c>
      <c s="34">
        <f>ROUND(ROUND(H34,2)*ROUND(G34,3),2)</f>
      </c>
      <c r="O34">
        <f>(I34*21)/100</f>
      </c>
      <c t="s">
        <v>22</v>
      </c>
    </row>
    <row r="35" spans="1:5" ht="12.75">
      <c r="A35" s="35" t="s">
        <v>49</v>
      </c>
      <c r="E35" s="36" t="s">
        <v>521</v>
      </c>
    </row>
    <row r="36" spans="1:5" ht="127.5">
      <c r="A36" s="37" t="s">
        <v>51</v>
      </c>
      <c r="E36" s="38" t="s">
        <v>522</v>
      </c>
    </row>
    <row r="37" spans="1:5" ht="318.75">
      <c r="A37" t="s">
        <v>53</v>
      </c>
      <c r="E37" s="36" t="s">
        <v>157</v>
      </c>
    </row>
    <row r="38" spans="1:16" ht="12.75">
      <c r="A38" s="25" t="s">
        <v>44</v>
      </c>
      <c s="29" t="s">
        <v>79</v>
      </c>
      <c s="29" t="s">
        <v>158</v>
      </c>
      <c s="25" t="s">
        <v>46</v>
      </c>
      <c s="30" t="s">
        <v>438</v>
      </c>
      <c s="31" t="s">
        <v>118</v>
      </c>
      <c s="32">
        <v>306.211</v>
      </c>
      <c s="33">
        <v>0</v>
      </c>
      <c s="34">
        <f>ROUND(ROUND(H38,2)*ROUND(G38,3),2)</f>
      </c>
      <c r="O38">
        <f>(I38*21)/100</f>
      </c>
      <c t="s">
        <v>22</v>
      </c>
    </row>
    <row r="39" spans="1:5" ht="12.75">
      <c r="A39" s="35" t="s">
        <v>49</v>
      </c>
      <c r="E39" s="36" t="s">
        <v>523</v>
      </c>
    </row>
    <row r="40" spans="1:5" ht="63.75">
      <c r="A40" s="37" t="s">
        <v>51</v>
      </c>
      <c r="E40" s="38" t="s">
        <v>508</v>
      </c>
    </row>
    <row r="41" spans="1:5" ht="191.25">
      <c r="A41" t="s">
        <v>53</v>
      </c>
      <c r="E41" s="36" t="s">
        <v>440</v>
      </c>
    </row>
    <row r="42" spans="1:16" ht="12.75">
      <c r="A42" s="25" t="s">
        <v>44</v>
      </c>
      <c s="29" t="s">
        <v>39</v>
      </c>
      <c s="29" t="s">
        <v>441</v>
      </c>
      <c s="25" t="s">
        <v>46</v>
      </c>
      <c s="30" t="s">
        <v>442</v>
      </c>
      <c s="31" t="s">
        <v>118</v>
      </c>
      <c s="32">
        <v>63.406</v>
      </c>
      <c s="33">
        <v>0</v>
      </c>
      <c s="34">
        <f>ROUND(ROUND(H42,2)*ROUND(G42,3),2)</f>
      </c>
      <c r="O42">
        <f>(I42*21)/100</f>
      </c>
      <c t="s">
        <v>22</v>
      </c>
    </row>
    <row r="43" spans="1:5" ht="25.5">
      <c r="A43" s="35" t="s">
        <v>49</v>
      </c>
      <c r="E43" s="36" t="s">
        <v>443</v>
      </c>
    </row>
    <row r="44" spans="1:5" ht="102">
      <c r="A44" s="37" t="s">
        <v>51</v>
      </c>
      <c r="E44" s="38" t="s">
        <v>524</v>
      </c>
    </row>
    <row r="45" spans="1:5" ht="293.25">
      <c r="A45" t="s">
        <v>53</v>
      </c>
      <c r="E45" s="36" t="s">
        <v>445</v>
      </c>
    </row>
    <row r="46" spans="1:16" ht="12.75">
      <c r="A46" s="25" t="s">
        <v>44</v>
      </c>
      <c s="29" t="s">
        <v>41</v>
      </c>
      <c s="29" t="s">
        <v>446</v>
      </c>
      <c s="25" t="s">
        <v>369</v>
      </c>
      <c s="30" t="s">
        <v>447</v>
      </c>
      <c s="31" t="s">
        <v>118</v>
      </c>
      <c s="32">
        <v>167.345</v>
      </c>
      <c s="33">
        <v>0</v>
      </c>
      <c s="34">
        <f>ROUND(ROUND(H46,2)*ROUND(G46,3),2)</f>
      </c>
      <c r="O46">
        <f>(I46*21)/100</f>
      </c>
      <c t="s">
        <v>22</v>
      </c>
    </row>
    <row r="47" spans="1:5" ht="25.5">
      <c r="A47" s="35" t="s">
        <v>49</v>
      </c>
      <c r="E47" s="36" t="s">
        <v>525</v>
      </c>
    </row>
    <row r="48" spans="1:5" ht="114.75">
      <c r="A48" s="37" t="s">
        <v>51</v>
      </c>
      <c r="E48" s="38" t="s">
        <v>526</v>
      </c>
    </row>
    <row r="49" spans="1:5" ht="293.25">
      <c r="A49" t="s">
        <v>53</v>
      </c>
      <c r="E49" s="36" t="s">
        <v>445</v>
      </c>
    </row>
    <row r="50" spans="1:16" ht="12.75">
      <c r="A50" s="25" t="s">
        <v>44</v>
      </c>
      <c s="29" t="s">
        <v>90</v>
      </c>
      <c s="29" t="s">
        <v>446</v>
      </c>
      <c s="25" t="s">
        <v>415</v>
      </c>
      <c s="30" t="s">
        <v>447</v>
      </c>
      <c s="31" t="s">
        <v>118</v>
      </c>
      <c s="32">
        <v>35.352</v>
      </c>
      <c s="33">
        <v>0</v>
      </c>
      <c s="34">
        <f>ROUND(ROUND(H50,2)*ROUND(G50,3),2)</f>
      </c>
      <c r="O50">
        <f>(I50*21)/100</f>
      </c>
      <c t="s">
        <v>22</v>
      </c>
    </row>
    <row r="51" spans="1:5" ht="25.5">
      <c r="A51" s="35" t="s">
        <v>49</v>
      </c>
      <c r="E51" s="36" t="s">
        <v>527</v>
      </c>
    </row>
    <row r="52" spans="1:5" ht="114.75">
      <c r="A52" s="37" t="s">
        <v>51</v>
      </c>
      <c r="E52" s="38" t="s">
        <v>528</v>
      </c>
    </row>
    <row r="53" spans="1:5" ht="293.25">
      <c r="A53" t="s">
        <v>53</v>
      </c>
      <c r="E53" s="36" t="s">
        <v>450</v>
      </c>
    </row>
    <row r="54" spans="1:18" ht="12.75" customHeight="1">
      <c r="A54" s="6" t="s">
        <v>42</v>
      </c>
      <c s="6"/>
      <c s="41" t="s">
        <v>21</v>
      </c>
      <c s="6"/>
      <c s="27" t="s">
        <v>241</v>
      </c>
      <c s="6"/>
      <c s="6"/>
      <c s="6"/>
      <c s="42">
        <f>0+Q54</f>
      </c>
      <c r="O54">
        <f>0+R54</f>
      </c>
      <c r="Q54">
        <f>0+I55</f>
      </c>
      <c>
        <f>0+O55</f>
      </c>
    </row>
    <row r="55" spans="1:16" ht="12.75">
      <c r="A55" s="25" t="s">
        <v>44</v>
      </c>
      <c s="29" t="s">
        <v>93</v>
      </c>
      <c s="29" t="s">
        <v>529</v>
      </c>
      <c s="25" t="s">
        <v>369</v>
      </c>
      <c s="30" t="s">
        <v>530</v>
      </c>
      <c s="31" t="s">
        <v>102</v>
      </c>
      <c s="32">
        <v>1</v>
      </c>
      <c s="33">
        <v>0</v>
      </c>
      <c s="34">
        <f>ROUND(ROUND(H55,2)*ROUND(G55,3),2)</f>
      </c>
      <c r="O55">
        <f>(I55*21)/100</f>
      </c>
      <c t="s">
        <v>22</v>
      </c>
    </row>
    <row r="56" spans="1:5" ht="76.5">
      <c r="A56" s="35" t="s">
        <v>49</v>
      </c>
      <c r="E56" s="36" t="s">
        <v>531</v>
      </c>
    </row>
    <row r="57" spans="1:5" ht="12.75">
      <c r="A57" s="37" t="s">
        <v>51</v>
      </c>
      <c r="E57" s="38" t="s">
        <v>62</v>
      </c>
    </row>
    <row r="58" spans="1:5" ht="38.25">
      <c r="A58" t="s">
        <v>53</v>
      </c>
      <c r="E58" s="36" t="s">
        <v>532</v>
      </c>
    </row>
    <row r="59" spans="1:18" ht="12.75" customHeight="1">
      <c r="A59" s="6" t="s">
        <v>42</v>
      </c>
      <c s="6"/>
      <c s="41" t="s">
        <v>32</v>
      </c>
      <c s="6"/>
      <c s="27" t="s">
        <v>259</v>
      </c>
      <c s="6"/>
      <c s="6"/>
      <c s="6"/>
      <c s="42">
        <f>0+Q59</f>
      </c>
      <c r="O59">
        <f>0+R59</f>
      </c>
      <c r="Q59">
        <f>0+I60+I64+I68+I72+I76+I80</f>
      </c>
      <c>
        <f>0+O60+O64+O68+O72+O76+O80</f>
      </c>
    </row>
    <row r="60" spans="1:16" ht="12.75">
      <c r="A60" s="25" t="s">
        <v>44</v>
      </c>
      <c s="29" t="s">
        <v>100</v>
      </c>
      <c s="29" t="s">
        <v>451</v>
      </c>
      <c s="25" t="s">
        <v>46</v>
      </c>
      <c s="30" t="s">
        <v>452</v>
      </c>
      <c s="31" t="s">
        <v>118</v>
      </c>
      <c s="32">
        <v>2.044</v>
      </c>
      <c s="33">
        <v>0</v>
      </c>
      <c s="34">
        <f>ROUND(ROUND(H60,2)*ROUND(G60,3),2)</f>
      </c>
      <c r="O60">
        <f>(I60*21)/100</f>
      </c>
      <c t="s">
        <v>22</v>
      </c>
    </row>
    <row r="61" spans="1:5" ht="12.75">
      <c r="A61" s="35" t="s">
        <v>49</v>
      </c>
      <c r="E61" s="36" t="s">
        <v>533</v>
      </c>
    </row>
    <row r="62" spans="1:5" ht="140.25">
      <c r="A62" s="37" t="s">
        <v>51</v>
      </c>
      <c r="E62" s="38" t="s">
        <v>534</v>
      </c>
    </row>
    <row r="63" spans="1:5" ht="369.75">
      <c r="A63" t="s">
        <v>53</v>
      </c>
      <c r="E63" s="36" t="s">
        <v>253</v>
      </c>
    </row>
    <row r="64" spans="1:16" ht="12.75">
      <c r="A64" s="25" t="s">
        <v>44</v>
      </c>
      <c s="29" t="s">
        <v>104</v>
      </c>
      <c s="29" t="s">
        <v>535</v>
      </c>
      <c s="25" t="s">
        <v>46</v>
      </c>
      <c s="30" t="s">
        <v>536</v>
      </c>
      <c s="31" t="s">
        <v>118</v>
      </c>
      <c s="32">
        <v>5.233</v>
      </c>
      <c s="33">
        <v>0</v>
      </c>
      <c s="34">
        <f>ROUND(ROUND(H64,2)*ROUND(G64,3),2)</f>
      </c>
      <c r="O64">
        <f>(I64*21)/100</f>
      </c>
      <c t="s">
        <v>22</v>
      </c>
    </row>
    <row r="65" spans="1:5" ht="12.75">
      <c r="A65" s="35" t="s">
        <v>49</v>
      </c>
      <c r="E65" s="36" t="s">
        <v>537</v>
      </c>
    </row>
    <row r="66" spans="1:5" ht="51">
      <c r="A66" s="37" t="s">
        <v>51</v>
      </c>
      <c r="E66" s="38" t="s">
        <v>538</v>
      </c>
    </row>
    <row r="67" spans="1:5" ht="369.75">
      <c r="A67" t="s">
        <v>53</v>
      </c>
      <c r="E67" s="36" t="s">
        <v>539</v>
      </c>
    </row>
    <row r="68" spans="1:16" ht="12.75">
      <c r="A68" s="25" t="s">
        <v>44</v>
      </c>
      <c s="29" t="s">
        <v>109</v>
      </c>
      <c s="29" t="s">
        <v>540</v>
      </c>
      <c s="25" t="s">
        <v>46</v>
      </c>
      <c s="30" t="s">
        <v>541</v>
      </c>
      <c s="31" t="s">
        <v>202</v>
      </c>
      <c s="32">
        <v>0.942</v>
      </c>
      <c s="33">
        <v>0</v>
      </c>
      <c s="34">
        <f>ROUND(ROUND(H68,2)*ROUND(G68,3),2)</f>
      </c>
      <c r="O68">
        <f>(I68*21)/100</f>
      </c>
      <c t="s">
        <v>22</v>
      </c>
    </row>
    <row r="69" spans="1:5" ht="12.75">
      <c r="A69" s="35" t="s">
        <v>49</v>
      </c>
      <c r="E69" s="36" t="s">
        <v>46</v>
      </c>
    </row>
    <row r="70" spans="1:5" ht="25.5">
      <c r="A70" s="37" t="s">
        <v>51</v>
      </c>
      <c r="E70" s="38" t="s">
        <v>542</v>
      </c>
    </row>
    <row r="71" spans="1:5" ht="178.5">
      <c r="A71" t="s">
        <v>53</v>
      </c>
      <c r="E71" s="36" t="s">
        <v>543</v>
      </c>
    </row>
    <row r="72" spans="1:16" ht="12.75">
      <c r="A72" s="25" t="s">
        <v>44</v>
      </c>
      <c s="29" t="s">
        <v>187</v>
      </c>
      <c s="29" t="s">
        <v>454</v>
      </c>
      <c s="25" t="s">
        <v>46</v>
      </c>
      <c s="30" t="s">
        <v>292</v>
      </c>
      <c s="31" t="s">
        <v>118</v>
      </c>
      <c s="32">
        <v>10.513</v>
      </c>
      <c s="33">
        <v>0</v>
      </c>
      <c s="34">
        <f>ROUND(ROUND(H72,2)*ROUND(G72,3),2)</f>
      </c>
      <c r="O72">
        <f>(I72*21)/100</f>
      </c>
      <c t="s">
        <v>22</v>
      </c>
    </row>
    <row r="73" spans="1:5" ht="12.75">
      <c r="A73" s="35" t="s">
        <v>49</v>
      </c>
      <c r="E73" s="36" t="s">
        <v>544</v>
      </c>
    </row>
    <row r="74" spans="1:5" ht="102">
      <c r="A74" s="37" t="s">
        <v>51</v>
      </c>
      <c r="E74" s="38" t="s">
        <v>545</v>
      </c>
    </row>
    <row r="75" spans="1:5" ht="38.25">
      <c r="A75" t="s">
        <v>53</v>
      </c>
      <c r="E75" s="36" t="s">
        <v>457</v>
      </c>
    </row>
    <row r="76" spans="1:16" ht="12.75">
      <c r="A76" s="25" t="s">
        <v>44</v>
      </c>
      <c s="29" t="s">
        <v>193</v>
      </c>
      <c s="29" t="s">
        <v>546</v>
      </c>
      <c s="25" t="s">
        <v>46</v>
      </c>
      <c s="30" t="s">
        <v>547</v>
      </c>
      <c s="31" t="s">
        <v>118</v>
      </c>
      <c s="32">
        <v>0.092</v>
      </c>
      <c s="33">
        <v>0</v>
      </c>
      <c s="34">
        <f>ROUND(ROUND(H76,2)*ROUND(G76,3),2)</f>
      </c>
      <c r="O76">
        <f>(I76*21)/100</f>
      </c>
      <c t="s">
        <v>22</v>
      </c>
    </row>
    <row r="77" spans="1:5" ht="12.75">
      <c r="A77" s="35" t="s">
        <v>49</v>
      </c>
      <c r="E77" s="36" t="s">
        <v>548</v>
      </c>
    </row>
    <row r="78" spans="1:5" ht="25.5">
      <c r="A78" s="37" t="s">
        <v>51</v>
      </c>
      <c r="E78" s="38" t="s">
        <v>549</v>
      </c>
    </row>
    <row r="79" spans="1:5" ht="229.5">
      <c r="A79" t="s">
        <v>53</v>
      </c>
      <c r="E79" s="36" t="s">
        <v>550</v>
      </c>
    </row>
    <row r="80" spans="1:16" ht="12.75">
      <c r="A80" s="25" t="s">
        <v>44</v>
      </c>
      <c s="29" t="s">
        <v>199</v>
      </c>
      <c s="29" t="s">
        <v>551</v>
      </c>
      <c s="25" t="s">
        <v>46</v>
      </c>
      <c s="30" t="s">
        <v>552</v>
      </c>
      <c s="31" t="s">
        <v>118</v>
      </c>
      <c s="32">
        <v>19.62</v>
      </c>
      <c s="33">
        <v>0</v>
      </c>
      <c s="34">
        <f>ROUND(ROUND(H80,2)*ROUND(G80,3),2)</f>
      </c>
      <c r="O80">
        <f>(I80*21)/100</f>
      </c>
      <c t="s">
        <v>22</v>
      </c>
    </row>
    <row r="81" spans="1:5" ht="25.5">
      <c r="A81" s="35" t="s">
        <v>49</v>
      </c>
      <c r="E81" s="36" t="s">
        <v>553</v>
      </c>
    </row>
    <row r="82" spans="1:5" ht="25.5">
      <c r="A82" s="37" t="s">
        <v>51</v>
      </c>
      <c r="E82" s="38" t="s">
        <v>554</v>
      </c>
    </row>
    <row r="83" spans="1:5" ht="51">
      <c r="A83" t="s">
        <v>53</v>
      </c>
      <c r="E83" s="36" t="s">
        <v>555</v>
      </c>
    </row>
    <row r="84" spans="1:18" ht="12.75" customHeight="1">
      <c r="A84" s="6" t="s">
        <v>42</v>
      </c>
      <c s="6"/>
      <c s="41" t="s">
        <v>79</v>
      </c>
      <c s="6"/>
      <c s="27" t="s">
        <v>465</v>
      </c>
      <c s="6"/>
      <c s="6"/>
      <c s="6"/>
      <c s="42">
        <f>0+Q84</f>
      </c>
      <c r="O84">
        <f>0+R84</f>
      </c>
      <c r="Q84">
        <f>0+I85+I89+I93+I97+I101+I105+I109+I113+I117</f>
      </c>
      <c>
        <f>0+O85+O89+O93+O97+O101+O105+O109+O113+O117</f>
      </c>
    </row>
    <row r="85" spans="1:16" ht="12.75">
      <c r="A85" s="25" t="s">
        <v>44</v>
      </c>
      <c s="29" t="s">
        <v>206</v>
      </c>
      <c s="29" t="s">
        <v>556</v>
      </c>
      <c s="25" t="s">
        <v>369</v>
      </c>
      <c s="30" t="s">
        <v>557</v>
      </c>
      <c s="31" t="s">
        <v>215</v>
      </c>
      <c s="32">
        <v>25.16</v>
      </c>
      <c s="33">
        <v>0</v>
      </c>
      <c s="34">
        <f>ROUND(ROUND(H85,2)*ROUND(G85,3),2)</f>
      </c>
      <c r="O85">
        <f>(I85*21)/100</f>
      </c>
      <c t="s">
        <v>22</v>
      </c>
    </row>
    <row r="86" spans="1:5" ht="25.5">
      <c r="A86" s="35" t="s">
        <v>49</v>
      </c>
      <c r="E86" s="36" t="s">
        <v>558</v>
      </c>
    </row>
    <row r="87" spans="1:5" ht="25.5">
      <c r="A87" s="37" t="s">
        <v>51</v>
      </c>
      <c r="E87" s="38" t="s">
        <v>559</v>
      </c>
    </row>
    <row r="88" spans="1:5" ht="255">
      <c r="A88" t="s">
        <v>53</v>
      </c>
      <c r="E88" s="36" t="s">
        <v>470</v>
      </c>
    </row>
    <row r="89" spans="1:16" ht="12.75">
      <c r="A89" s="25" t="s">
        <v>44</v>
      </c>
      <c s="29" t="s">
        <v>212</v>
      </c>
      <c s="29" t="s">
        <v>560</v>
      </c>
      <c s="25" t="s">
        <v>369</v>
      </c>
      <c s="30" t="s">
        <v>561</v>
      </c>
      <c s="31" t="s">
        <v>215</v>
      </c>
      <c s="32">
        <v>5.03</v>
      </c>
      <c s="33">
        <v>0</v>
      </c>
      <c s="34">
        <f>ROUND(ROUND(H89,2)*ROUND(G89,3),2)</f>
      </c>
      <c r="O89">
        <f>(I89*21)/100</f>
      </c>
      <c t="s">
        <v>22</v>
      </c>
    </row>
    <row r="90" spans="1:5" ht="25.5">
      <c r="A90" s="35" t="s">
        <v>49</v>
      </c>
      <c r="E90" s="36" t="s">
        <v>562</v>
      </c>
    </row>
    <row r="91" spans="1:5" ht="25.5">
      <c r="A91" s="37" t="s">
        <v>51</v>
      </c>
      <c r="E91" s="38" t="s">
        <v>563</v>
      </c>
    </row>
    <row r="92" spans="1:5" ht="255">
      <c r="A92" t="s">
        <v>53</v>
      </c>
      <c r="E92" s="36" t="s">
        <v>564</v>
      </c>
    </row>
    <row r="93" spans="1:16" ht="12.75">
      <c r="A93" s="25" t="s">
        <v>44</v>
      </c>
      <c s="29" t="s">
        <v>219</v>
      </c>
      <c s="29" t="s">
        <v>466</v>
      </c>
      <c s="25" t="s">
        <v>369</v>
      </c>
      <c s="30" t="s">
        <v>467</v>
      </c>
      <c s="31" t="s">
        <v>215</v>
      </c>
      <c s="32">
        <v>27.23</v>
      </c>
      <c s="33">
        <v>0</v>
      </c>
      <c s="34">
        <f>ROUND(ROUND(H93,2)*ROUND(G93,3),2)</f>
      </c>
      <c r="O93">
        <f>(I93*21)/100</f>
      </c>
      <c t="s">
        <v>22</v>
      </c>
    </row>
    <row r="94" spans="1:5" ht="12.75">
      <c r="A94" s="35" t="s">
        <v>49</v>
      </c>
      <c r="E94" s="36" t="s">
        <v>565</v>
      </c>
    </row>
    <row r="95" spans="1:5" ht="12.75">
      <c r="A95" s="37" t="s">
        <v>51</v>
      </c>
      <c r="E95" s="38" t="s">
        <v>566</v>
      </c>
    </row>
    <row r="96" spans="1:5" ht="255">
      <c r="A96" t="s">
        <v>53</v>
      </c>
      <c r="E96" s="36" t="s">
        <v>470</v>
      </c>
    </row>
    <row r="97" spans="1:16" ht="12.75">
      <c r="A97" s="25" t="s">
        <v>44</v>
      </c>
      <c s="29" t="s">
        <v>224</v>
      </c>
      <c s="29" t="s">
        <v>567</v>
      </c>
      <c s="25" t="s">
        <v>46</v>
      </c>
      <c s="30" t="s">
        <v>568</v>
      </c>
      <c s="31" t="s">
        <v>102</v>
      </c>
      <c s="32">
        <v>2</v>
      </c>
      <c s="33">
        <v>0</v>
      </c>
      <c s="34">
        <f>ROUND(ROUND(H97,2)*ROUND(G97,3),2)</f>
      </c>
      <c r="O97">
        <f>(I97*21)/100</f>
      </c>
      <c t="s">
        <v>22</v>
      </c>
    </row>
    <row r="98" spans="1:5" ht="12.75">
      <c r="A98" s="35" t="s">
        <v>49</v>
      </c>
      <c r="E98" s="36" t="s">
        <v>569</v>
      </c>
    </row>
    <row r="99" spans="1:5" ht="25.5">
      <c r="A99" s="37" t="s">
        <v>51</v>
      </c>
      <c r="E99" s="38" t="s">
        <v>570</v>
      </c>
    </row>
    <row r="100" spans="1:5" ht="12.75">
      <c r="A100" t="s">
        <v>53</v>
      </c>
      <c r="E100" s="36" t="s">
        <v>571</v>
      </c>
    </row>
    <row r="101" spans="1:16" ht="12.75">
      <c r="A101" s="25" t="s">
        <v>44</v>
      </c>
      <c s="29" t="s">
        <v>230</v>
      </c>
      <c s="29" t="s">
        <v>572</v>
      </c>
      <c s="25" t="s">
        <v>46</v>
      </c>
      <c s="30" t="s">
        <v>573</v>
      </c>
      <c s="31" t="s">
        <v>102</v>
      </c>
      <c s="32">
        <v>4</v>
      </c>
      <c s="33">
        <v>0</v>
      </c>
      <c s="34">
        <f>ROUND(ROUND(H101,2)*ROUND(G101,3),2)</f>
      </c>
      <c r="O101">
        <f>(I101*21)/100</f>
      </c>
      <c t="s">
        <v>22</v>
      </c>
    </row>
    <row r="102" spans="1:5" ht="12.75">
      <c r="A102" s="35" t="s">
        <v>49</v>
      </c>
      <c r="E102" s="36" t="s">
        <v>574</v>
      </c>
    </row>
    <row r="103" spans="1:5" ht="25.5">
      <c r="A103" s="37" t="s">
        <v>51</v>
      </c>
      <c r="E103" s="38" t="s">
        <v>575</v>
      </c>
    </row>
    <row r="104" spans="1:5" ht="38.25">
      <c r="A104" t="s">
        <v>53</v>
      </c>
      <c r="E104" s="36" t="s">
        <v>576</v>
      </c>
    </row>
    <row r="105" spans="1:16" ht="12.75">
      <c r="A105" s="25" t="s">
        <v>44</v>
      </c>
      <c s="29" t="s">
        <v>236</v>
      </c>
      <c s="29" t="s">
        <v>577</v>
      </c>
      <c s="25" t="s">
        <v>46</v>
      </c>
      <c s="30" t="s">
        <v>578</v>
      </c>
      <c s="31" t="s">
        <v>215</v>
      </c>
      <c s="32">
        <v>25.16</v>
      </c>
      <c s="33">
        <v>0</v>
      </c>
      <c s="34">
        <f>ROUND(ROUND(H105,2)*ROUND(G105,3),2)</f>
      </c>
      <c r="O105">
        <f>(I105*21)/100</f>
      </c>
      <c t="s">
        <v>22</v>
      </c>
    </row>
    <row r="106" spans="1:5" ht="12.75">
      <c r="A106" s="35" t="s">
        <v>49</v>
      </c>
      <c r="E106" s="36" t="s">
        <v>46</v>
      </c>
    </row>
    <row r="107" spans="1:5" ht="12.75">
      <c r="A107" s="37" t="s">
        <v>51</v>
      </c>
      <c r="E107" s="38" t="s">
        <v>579</v>
      </c>
    </row>
    <row r="108" spans="1:5" ht="51">
      <c r="A108" t="s">
        <v>53</v>
      </c>
      <c r="E108" s="36" t="s">
        <v>485</v>
      </c>
    </row>
    <row r="109" spans="1:16" ht="12.75">
      <c r="A109" s="25" t="s">
        <v>44</v>
      </c>
      <c s="29" t="s">
        <v>242</v>
      </c>
      <c s="29" t="s">
        <v>580</v>
      </c>
      <c s="25" t="s">
        <v>46</v>
      </c>
      <c s="30" t="s">
        <v>581</v>
      </c>
      <c s="31" t="s">
        <v>215</v>
      </c>
      <c s="32">
        <v>5.03</v>
      </c>
      <c s="33">
        <v>0</v>
      </c>
      <c s="34">
        <f>ROUND(ROUND(H109,2)*ROUND(G109,3),2)</f>
      </c>
      <c r="O109">
        <f>(I109*21)/100</f>
      </c>
      <c t="s">
        <v>22</v>
      </c>
    </row>
    <row r="110" spans="1:5" ht="12.75">
      <c r="A110" s="35" t="s">
        <v>49</v>
      </c>
      <c r="E110" s="36" t="s">
        <v>46</v>
      </c>
    </row>
    <row r="111" spans="1:5" ht="12.75">
      <c r="A111" s="37" t="s">
        <v>51</v>
      </c>
      <c r="E111" s="38" t="s">
        <v>582</v>
      </c>
    </row>
    <row r="112" spans="1:5" ht="51">
      <c r="A112" t="s">
        <v>53</v>
      </c>
      <c r="E112" s="36" t="s">
        <v>485</v>
      </c>
    </row>
    <row r="113" spans="1:16" ht="12.75">
      <c r="A113" s="25" t="s">
        <v>44</v>
      </c>
      <c s="29" t="s">
        <v>248</v>
      </c>
      <c s="29" t="s">
        <v>483</v>
      </c>
      <c s="25" t="s">
        <v>46</v>
      </c>
      <c s="30" t="s">
        <v>484</v>
      </c>
      <c s="31" t="s">
        <v>215</v>
      </c>
      <c s="32">
        <v>27.23</v>
      </c>
      <c s="33">
        <v>0</v>
      </c>
      <c s="34">
        <f>ROUND(ROUND(H113,2)*ROUND(G113,3),2)</f>
      </c>
      <c r="O113">
        <f>(I113*21)/100</f>
      </c>
      <c t="s">
        <v>22</v>
      </c>
    </row>
    <row r="114" spans="1:5" ht="12.75">
      <c r="A114" s="35" t="s">
        <v>49</v>
      </c>
      <c r="E114" s="36" t="s">
        <v>46</v>
      </c>
    </row>
    <row r="115" spans="1:5" ht="12.75">
      <c r="A115" s="37" t="s">
        <v>51</v>
      </c>
      <c r="E115" s="38" t="s">
        <v>583</v>
      </c>
    </row>
    <row r="116" spans="1:5" ht="51">
      <c r="A116" t="s">
        <v>53</v>
      </c>
      <c r="E116" s="36" t="s">
        <v>485</v>
      </c>
    </row>
    <row r="117" spans="1:16" ht="12.75">
      <c r="A117" s="25" t="s">
        <v>44</v>
      </c>
      <c s="29" t="s">
        <v>254</v>
      </c>
      <c s="29" t="s">
        <v>486</v>
      </c>
      <c s="25" t="s">
        <v>46</v>
      </c>
      <c s="30" t="s">
        <v>487</v>
      </c>
      <c s="31" t="s">
        <v>215</v>
      </c>
      <c s="32">
        <v>114.84</v>
      </c>
      <c s="33">
        <v>0</v>
      </c>
      <c s="34">
        <f>ROUND(ROUND(H117,2)*ROUND(G117,3),2)</f>
      </c>
      <c r="O117">
        <f>(I117*21)/100</f>
      </c>
      <c t="s">
        <v>22</v>
      </c>
    </row>
    <row r="118" spans="1:5" ht="12.75">
      <c r="A118" s="35" t="s">
        <v>49</v>
      </c>
      <c r="E118" s="36" t="s">
        <v>46</v>
      </c>
    </row>
    <row r="119" spans="1:5" ht="12.75">
      <c r="A119" s="37" t="s">
        <v>51</v>
      </c>
      <c r="E119" s="38" t="s">
        <v>584</v>
      </c>
    </row>
    <row r="120" spans="1:5" ht="25.5">
      <c r="A120" t="s">
        <v>53</v>
      </c>
      <c r="E120" s="36" t="s">
        <v>489</v>
      </c>
    </row>
    <row r="121" spans="1:18" ht="12.75" customHeight="1">
      <c r="A121" s="6" t="s">
        <v>42</v>
      </c>
      <c s="6"/>
      <c s="41" t="s">
        <v>39</v>
      </c>
      <c s="6"/>
      <c s="27" t="s">
        <v>383</v>
      </c>
      <c s="6"/>
      <c s="6"/>
      <c s="6"/>
      <c s="42">
        <f>0+Q121</f>
      </c>
      <c r="O121">
        <f>0+R121</f>
      </c>
      <c r="Q121">
        <f>0+I122+I126</f>
      </c>
      <c>
        <f>0+O122+O126</f>
      </c>
    </row>
    <row r="122" spans="1:16" ht="25.5">
      <c r="A122" s="25" t="s">
        <v>44</v>
      </c>
      <c s="29" t="s">
        <v>260</v>
      </c>
      <c s="29" t="s">
        <v>585</v>
      </c>
      <c s="25" t="s">
        <v>46</v>
      </c>
      <c s="30" t="s">
        <v>586</v>
      </c>
      <c s="31" t="s">
        <v>215</v>
      </c>
      <c s="32">
        <v>30.48</v>
      </c>
      <c s="33">
        <v>0</v>
      </c>
      <c s="34">
        <f>ROUND(ROUND(H122,2)*ROUND(G122,3),2)</f>
      </c>
      <c r="O122">
        <f>(I122*21)/100</f>
      </c>
      <c t="s">
        <v>22</v>
      </c>
    </row>
    <row r="123" spans="1:5" ht="38.25">
      <c r="A123" s="35" t="s">
        <v>49</v>
      </c>
      <c r="E123" s="36" t="s">
        <v>587</v>
      </c>
    </row>
    <row r="124" spans="1:5" ht="25.5">
      <c r="A124" s="37" t="s">
        <v>51</v>
      </c>
      <c r="E124" s="38" t="s">
        <v>588</v>
      </c>
    </row>
    <row r="125" spans="1:5" ht="76.5">
      <c r="A125" t="s">
        <v>53</v>
      </c>
      <c r="E125" s="36" t="s">
        <v>589</v>
      </c>
    </row>
    <row r="126" spans="1:16" ht="12.75">
      <c r="A126" s="25" t="s">
        <v>44</v>
      </c>
      <c s="29" t="s">
        <v>265</v>
      </c>
      <c s="29" t="s">
        <v>499</v>
      </c>
      <c s="25" t="s">
        <v>46</v>
      </c>
      <c s="30" t="s">
        <v>500</v>
      </c>
      <c s="31" t="s">
        <v>215</v>
      </c>
      <c s="32">
        <v>17.8</v>
      </c>
      <c s="33">
        <v>0</v>
      </c>
      <c s="34">
        <f>ROUND(ROUND(H126,2)*ROUND(G126,3),2)</f>
      </c>
      <c r="O126">
        <f>(I126*21)/100</f>
      </c>
      <c t="s">
        <v>22</v>
      </c>
    </row>
    <row r="127" spans="1:5" ht="12.75">
      <c r="A127" s="35" t="s">
        <v>49</v>
      </c>
      <c r="E127" s="36" t="s">
        <v>501</v>
      </c>
    </row>
    <row r="128" spans="1:5" ht="25.5">
      <c r="A128" s="37" t="s">
        <v>51</v>
      </c>
      <c r="E128" s="38" t="s">
        <v>590</v>
      </c>
    </row>
    <row r="129" spans="1:5" ht="76.5">
      <c r="A129" t="s">
        <v>53</v>
      </c>
      <c r="E129" s="36" t="s">
        <v>498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10</v>
      </c>
      <c s="1"/>
      <c s="1"/>
      <c s="1"/>
      <c s="1"/>
      <c s="1"/>
      <c s="1"/>
      <c s="1"/>
      <c s="1"/>
      <c r="P1" t="s">
        <v>21</v>
      </c>
    </row>
    <row r="2" spans="2:16" ht="25" customHeight="1">
      <c r="B2" s="1"/>
      <c s="1"/>
      <c s="1"/>
      <c s="2" t="s">
        <v>12</v>
      </c>
      <c s="1"/>
      <c s="1"/>
      <c s="6"/>
      <c s="6"/>
      <c r="O2">
        <f>0+O8</f>
      </c>
      <c t="s">
        <v>21</v>
      </c>
    </row>
    <row r="3" spans="1:16" ht="15" customHeight="1">
      <c r="A3" t="s">
        <v>11</v>
      </c>
      <c s="12" t="s">
        <v>13</v>
      </c>
      <c s="13" t="s">
        <v>14</v>
      </c>
      <c s="1"/>
      <c s="14" t="s">
        <v>15</v>
      </c>
      <c s="1"/>
      <c s="9"/>
      <c s="8" t="s">
        <v>591</v>
      </c>
      <c s="39">
        <f>0+I8</f>
      </c>
      <c r="O3" t="s">
        <v>18</v>
      </c>
      <c t="s">
        <v>22</v>
      </c>
    </row>
    <row r="4" spans="1:16" ht="15" customHeight="1">
      <c r="A4" t="s">
        <v>16</v>
      </c>
      <c s="16" t="s">
        <v>17</v>
      </c>
      <c s="17" t="s">
        <v>591</v>
      </c>
      <c s="6"/>
      <c s="18" t="s">
        <v>592</v>
      </c>
      <c s="6"/>
      <c s="6"/>
      <c s="19"/>
      <c s="19"/>
      <c r="O4" t="s">
        <v>19</v>
      </c>
      <c t="s">
        <v>22</v>
      </c>
    </row>
    <row r="5" spans="1:16" ht="12.75" customHeight="1">
      <c r="A5" s="15" t="s">
        <v>25</v>
      </c>
      <c s="15" t="s">
        <v>27</v>
      </c>
      <c s="15" t="s">
        <v>29</v>
      </c>
      <c s="15" t="s">
        <v>30</v>
      </c>
      <c s="15" t="s">
        <v>31</v>
      </c>
      <c s="15" t="s">
        <v>33</v>
      </c>
      <c s="15" t="s">
        <v>35</v>
      </c>
      <c s="15" t="s">
        <v>37</v>
      </c>
      <c s="15"/>
      <c r="O5" t="s">
        <v>20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28</v>
      </c>
      <c s="15" t="s">
        <v>22</v>
      </c>
      <c s="15" t="s">
        <v>21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73</v>
      </c>
      <c s="19"/>
      <c s="27" t="s">
        <v>349</v>
      </c>
      <c s="19"/>
      <c s="19"/>
      <c s="19"/>
      <c s="28">
        <f>0+Q8</f>
      </c>
      <c r="O8">
        <f>0+R8</f>
      </c>
      <c r="Q8">
        <f>0+I9</f>
      </c>
      <c>
        <f>0+O9</f>
      </c>
    </row>
    <row r="9" spans="1:16" ht="12.75">
      <c r="A9" s="25" t="s">
        <v>44</v>
      </c>
      <c s="29" t="s">
        <v>28</v>
      </c>
      <c s="29" t="s">
        <v>593</v>
      </c>
      <c s="25" t="s">
        <v>594</v>
      </c>
      <c s="30" t="s">
        <v>595</v>
      </c>
      <c s="31" t="s">
        <v>82</v>
      </c>
      <c s="32">
        <v>1</v>
      </c>
      <c s="33">
        <v>0</v>
      </c>
      <c s="34">
        <f>ROUND(ROUND(H9,2)*ROUND(G9,3),2)</f>
      </c>
      <c r="O9">
        <f>(I9*21)/100</f>
      </c>
      <c t="s">
        <v>22</v>
      </c>
    </row>
    <row r="10" spans="1:5" ht="38.25">
      <c r="A10" s="35" t="s">
        <v>49</v>
      </c>
      <c r="E10" s="36" t="s">
        <v>596</v>
      </c>
    </row>
    <row r="11" spans="1:5" ht="12.75">
      <c r="A11" s="37" t="s">
        <v>51</v>
      </c>
      <c r="E11" s="38" t="s">
        <v>62</v>
      </c>
    </row>
    <row r="12" spans="1:5" ht="51">
      <c r="A12" t="s">
        <v>53</v>
      </c>
      <c r="E12" s="36" t="s">
        <v>378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10</v>
      </c>
      <c s="1"/>
      <c s="1"/>
      <c s="1"/>
      <c s="1"/>
      <c s="1"/>
      <c s="1"/>
      <c s="1"/>
      <c s="1"/>
      <c r="P1" t="s">
        <v>21</v>
      </c>
    </row>
    <row r="2" spans="2:16" ht="25" customHeight="1">
      <c r="B2" s="1"/>
      <c s="1"/>
      <c s="1"/>
      <c s="2" t="s">
        <v>12</v>
      </c>
      <c s="1"/>
      <c s="1"/>
      <c s="6"/>
      <c s="6"/>
      <c r="O2">
        <f>0+O8</f>
      </c>
      <c t="s">
        <v>21</v>
      </c>
    </row>
    <row r="3" spans="1:16" ht="15" customHeight="1">
      <c r="A3" t="s">
        <v>11</v>
      </c>
      <c s="12" t="s">
        <v>13</v>
      </c>
      <c s="13" t="s">
        <v>14</v>
      </c>
      <c s="1"/>
      <c s="14" t="s">
        <v>15</v>
      </c>
      <c s="1"/>
      <c s="9"/>
      <c s="8" t="s">
        <v>597</v>
      </c>
      <c s="39">
        <f>0+I8</f>
      </c>
      <c r="O3" t="s">
        <v>18</v>
      </c>
      <c t="s">
        <v>22</v>
      </c>
    </row>
    <row r="4" spans="1:16" ht="15" customHeight="1">
      <c r="A4" t="s">
        <v>16</v>
      </c>
      <c s="16" t="s">
        <v>17</v>
      </c>
      <c s="17" t="s">
        <v>597</v>
      </c>
      <c s="6"/>
      <c s="18" t="s">
        <v>598</v>
      </c>
      <c s="6"/>
      <c s="6"/>
      <c s="19"/>
      <c s="19"/>
      <c r="O4" t="s">
        <v>19</v>
      </c>
      <c t="s">
        <v>22</v>
      </c>
    </row>
    <row r="5" spans="1:16" ht="12.75" customHeight="1">
      <c r="A5" s="15" t="s">
        <v>25</v>
      </c>
      <c s="15" t="s">
        <v>27</v>
      </c>
      <c s="15" t="s">
        <v>29</v>
      </c>
      <c s="15" t="s">
        <v>30</v>
      </c>
      <c s="15" t="s">
        <v>31</v>
      </c>
      <c s="15" t="s">
        <v>33</v>
      </c>
      <c s="15" t="s">
        <v>35</v>
      </c>
      <c s="15" t="s">
        <v>37</v>
      </c>
      <c s="15"/>
      <c r="O5" t="s">
        <v>20</v>
      </c>
      <c t="s">
        <v>22</v>
      </c>
    </row>
    <row r="6" spans="1:9" ht="12.75" customHeight="1">
      <c r="A6" s="15"/>
      <c s="15"/>
      <c s="15"/>
      <c s="15"/>
      <c s="15"/>
      <c s="15"/>
      <c s="15"/>
      <c s="15" t="s">
        <v>38</v>
      </c>
      <c s="15" t="s">
        <v>40</v>
      </c>
    </row>
    <row r="7" spans="1:9" ht="12.75" customHeight="1">
      <c r="A7" s="15" t="s">
        <v>26</v>
      </c>
      <c s="15" t="s">
        <v>28</v>
      </c>
      <c s="15" t="s">
        <v>22</v>
      </c>
      <c s="15" t="s">
        <v>21</v>
      </c>
      <c s="15" t="s">
        <v>32</v>
      </c>
      <c s="15" t="s">
        <v>34</v>
      </c>
      <c s="15" t="s">
        <v>36</v>
      </c>
      <c s="15" t="s">
        <v>39</v>
      </c>
      <c s="15" t="s">
        <v>41</v>
      </c>
    </row>
    <row r="8" spans="1:18" ht="12.75" customHeight="1">
      <c r="A8" s="19" t="s">
        <v>42</v>
      </c>
      <c s="19"/>
      <c s="26" t="s">
        <v>73</v>
      </c>
      <c s="19"/>
      <c s="27" t="s">
        <v>349</v>
      </c>
      <c s="19"/>
      <c s="19"/>
      <c s="19"/>
      <c s="28">
        <f>0+Q8</f>
      </c>
      <c r="O8">
        <f>0+R8</f>
      </c>
      <c r="Q8">
        <f>0+I9</f>
      </c>
      <c>
        <f>0+O9</f>
      </c>
    </row>
    <row r="9" spans="1:16" ht="12.75">
      <c r="A9" s="25" t="s">
        <v>44</v>
      </c>
      <c s="29" t="s">
        <v>28</v>
      </c>
      <c s="29" t="s">
        <v>599</v>
      </c>
      <c s="25" t="s">
        <v>594</v>
      </c>
      <c s="30" t="s">
        <v>600</v>
      </c>
      <c s="31" t="s">
        <v>82</v>
      </c>
      <c s="32">
        <v>1</v>
      </c>
      <c s="33">
        <v>0</v>
      </c>
      <c s="34">
        <f>ROUND(ROUND(H9,2)*ROUND(G9,3),2)</f>
      </c>
      <c r="O9">
        <f>(I9*21)/100</f>
      </c>
      <c t="s">
        <v>22</v>
      </c>
    </row>
    <row r="10" spans="1:5" ht="38.25">
      <c r="A10" s="35" t="s">
        <v>49</v>
      </c>
      <c r="E10" s="36" t="s">
        <v>601</v>
      </c>
    </row>
    <row r="11" spans="1:5" ht="12.75">
      <c r="A11" s="37" t="s">
        <v>51</v>
      </c>
      <c r="E11" s="38" t="s">
        <v>62</v>
      </c>
    </row>
    <row r="12" spans="1:5" ht="38.25">
      <c r="A12" t="s">
        <v>53</v>
      </c>
      <c r="E12" s="36" t="s">
        <v>602</v>
      </c>
    </row>
  </sheetData>
  <sheetProtection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