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budeteprvezalozena-my.sharepoint.com/personal/tomas_holasek_leaders-atelier_cz/Documents/!LEADERS_projekty/2305b_Vrty-Praha/40_DVD/EDIT/"/>
    </mc:Choice>
  </mc:AlternateContent>
  <xr:revisionPtr revIDLastSave="1246" documentId="8_{0F510F55-494A-4EFA-8EF8-E20B88982B53}" xr6:coauthVersionLast="47" xr6:coauthVersionMax="47" xr10:uidLastSave="{89E50E35-2593-49E2-A761-F53D391A19A7}"/>
  <bookViews>
    <workbookView xWindow="-28920" yWindow="12420" windowWidth="29040" windowHeight="15840" xr2:uid="{685900F2-2DB7-4F92-ADDF-4A24522DB445}"/>
  </bookViews>
  <sheets>
    <sheet name="Výkaz výměr" sheetId="1" r:id="rId1"/>
  </sheets>
  <definedNames>
    <definedName name="_xlnm.Print_Area" localSheetId="0">'Výkaz výměr'!$A$1:$G$97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89" i="1" l="1"/>
  <c r="E79" i="1"/>
  <c r="E77" i="1"/>
  <c r="E59" i="1"/>
  <c r="E57" i="1"/>
  <c r="E49" i="1"/>
  <c r="E40" i="1" l="1"/>
  <c r="E39" i="1"/>
  <c r="G88" i="1"/>
  <c r="E86" i="1"/>
  <c r="G87" i="1"/>
  <c r="G86" i="1"/>
  <c r="G85" i="1"/>
  <c r="E85" i="1"/>
  <c r="G11" i="1"/>
  <c r="A12" i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11" i="1"/>
  <c r="G83" i="1"/>
  <c r="B96" i="1"/>
  <c r="A96" i="1"/>
  <c r="G84" i="1"/>
  <c r="G82" i="1"/>
  <c r="G14" i="1"/>
  <c r="G53" i="1"/>
  <c r="G54" i="1"/>
  <c r="G55" i="1"/>
  <c r="G24" i="1"/>
  <c r="G44" i="1"/>
  <c r="G45" i="1"/>
  <c r="A29" i="1" l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5" i="1" s="1"/>
  <c r="A66" i="1" s="1"/>
  <c r="A67" i="1" s="1"/>
  <c r="A68" i="1" s="1"/>
  <c r="A69" i="1" s="1"/>
  <c r="A70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E41" i="1"/>
  <c r="E58" i="1"/>
  <c r="E78" i="1"/>
  <c r="E80" i="1" l="1"/>
  <c r="E67" i="1" l="1"/>
  <c r="G42" i="1"/>
  <c r="G76" i="1"/>
  <c r="A95" i="1"/>
  <c r="G56" i="1"/>
  <c r="E66" i="1" l="1"/>
  <c r="G52" i="1"/>
  <c r="E60" i="1"/>
  <c r="G58" i="1"/>
  <c r="G51" i="1"/>
  <c r="G48" i="1" l="1"/>
  <c r="G46" i="1"/>
  <c r="G47" i="1"/>
  <c r="G40" i="1" l="1"/>
  <c r="G57" i="1"/>
  <c r="G75" i="1"/>
  <c r="G22" i="1"/>
  <c r="G23" i="1"/>
  <c r="G15" i="1"/>
  <c r="G10" i="1"/>
  <c r="E68" i="1" l="1"/>
  <c r="G68" i="1" s="1"/>
  <c r="G21" i="1"/>
  <c r="G77" i="1"/>
  <c r="E31" i="1" l="1"/>
  <c r="E32" i="1"/>
  <c r="E33" i="1"/>
  <c r="G50" i="1"/>
  <c r="E81" i="1"/>
  <c r="G81" i="1" s="1"/>
  <c r="G79" i="1"/>
  <c r="B92" i="1"/>
  <c r="B93" i="1"/>
  <c r="B94" i="1"/>
  <c r="B95" i="1"/>
  <c r="A94" i="1"/>
  <c r="A92" i="1"/>
  <c r="A93" i="1"/>
  <c r="G70" i="1"/>
  <c r="G69" i="1" l="1"/>
  <c r="G67" i="1"/>
  <c r="G66" i="1"/>
  <c r="G59" i="1"/>
  <c r="G60" i="1"/>
  <c r="G49" i="1"/>
  <c r="G39" i="1"/>
  <c r="G43" i="1"/>
  <c r="E38" i="1"/>
  <c r="G29" i="1"/>
  <c r="G13" i="1"/>
  <c r="G16" i="1"/>
  <c r="G17" i="1"/>
  <c r="G18" i="1"/>
  <c r="G19" i="1"/>
  <c r="G20" i="1"/>
  <c r="G12" i="1"/>
  <c r="G25" i="1" l="1"/>
  <c r="F92" i="1" s="1"/>
  <c r="G41" i="1"/>
  <c r="G34" i="1"/>
  <c r="F93" i="1" s="1"/>
  <c r="G38" i="1"/>
  <c r="G61" i="1" s="1"/>
  <c r="F94" i="1" l="1"/>
  <c r="G80" i="1"/>
  <c r="G78" i="1"/>
  <c r="G65" i="1"/>
  <c r="F96" i="1" l="1"/>
  <c r="F4" i="1"/>
  <c r="G71" i="1"/>
  <c r="F95" i="1" l="1"/>
  <c r="F97" i="1" s="1"/>
</calcChain>
</file>

<file path=xl/sharedStrings.xml><?xml version="1.0" encoding="utf-8"?>
<sst xmlns="http://schemas.openxmlformats.org/spreadsheetml/2006/main" count="155" uniqueCount="99">
  <si>
    <t>Název akce:</t>
  </si>
  <si>
    <t>Investor:</t>
  </si>
  <si>
    <t>Cena celkem bez DPH</t>
  </si>
  <si>
    <t>pol.</t>
  </si>
  <si>
    <t>kód</t>
  </si>
  <si>
    <t>název</t>
  </si>
  <si>
    <t>MJ</t>
  </si>
  <si>
    <t>množství</t>
  </si>
  <si>
    <t>jednotková cena bez DPH</t>
  </si>
  <si>
    <t>celková cena bez DPH</t>
  </si>
  <si>
    <t>Část A</t>
  </si>
  <si>
    <t>Organizační, projektové, administrativní a režijni náklady spojené s prováděním díla</t>
  </si>
  <si>
    <t>Zpracování dokumentace pro provádění vrtů hornickým způsobem, ve smyslu přílohy č. 1 vyhlášky č. 239/1998 - nutný pro kontrolní orgán OBÚ</t>
  </si>
  <si>
    <t>kpl</t>
  </si>
  <si>
    <t>Hlášení prací na OBÚ (báňský úřad)</t>
  </si>
  <si>
    <t>Doprava materiálu na stavbu</t>
  </si>
  <si>
    <t>Doprava techniky na stavbu - vrtná souprava, technika</t>
  </si>
  <si>
    <t>Ubytování pracovníků případně cestovní náklady spojené s realizací díla</t>
  </si>
  <si>
    <t>Autorský dozor projektanta vč. cestovních nákladů</t>
  </si>
  <si>
    <t>Část A - dílčí cena (bez DPH)</t>
  </si>
  <si>
    <t>Část B</t>
  </si>
  <si>
    <t>Vrtné práce včetně vystrojení geotermálních vertikálních vrtů</t>
  </si>
  <si>
    <t>m</t>
  </si>
  <si>
    <t>ks</t>
  </si>
  <si>
    <t>Část B - dílčí cena (bez DPH)</t>
  </si>
  <si>
    <t>Část C</t>
  </si>
  <si>
    <t>Materiál pro dopojení geotermálních vertikálních vrtů do technické místnosti</t>
  </si>
  <si>
    <t>l</t>
  </si>
  <si>
    <t>Část C - dílčí cena (bez DPH)</t>
  </si>
  <si>
    <t>Část D</t>
  </si>
  <si>
    <t>Práce - napojení vrtů do technické místnosti</t>
  </si>
  <si>
    <t>Část D - dílčí cena (bez DPH)</t>
  </si>
  <si>
    <t>Osazení prostupů - těsnicích vložek</t>
  </si>
  <si>
    <t>Uložení potrubí horizontálních rozvodů a páteřního vedení, včetně elektrosvařování</t>
  </si>
  <si>
    <t>Tepelné izolování potrubních dopojů</t>
  </si>
  <si>
    <t>Tlakové zkoušky v rozsahu dle technické zprávy, natlakování, sepsání protokolu o tlakové zkoušce.</t>
  </si>
  <si>
    <t>REKAPITULACE DODÁVKY - GEOTERMÁLNÍ VRTY</t>
  </si>
  <si>
    <t>Cena celkem (bez DPH)</t>
  </si>
  <si>
    <t>Část E</t>
  </si>
  <si>
    <t>Část E - dílčí cena (bez DPH)</t>
  </si>
  <si>
    <t>Zemní práce - likvidace přebytečného výkopku</t>
  </si>
  <si>
    <t xml:space="preserve">Zemní práce - záhrn výkopu hutnitelným materiálem (předpoklad vytěženým výkopkem) + hutnění po vrstvách dle požadavků stavby </t>
  </si>
  <si>
    <r>
      <t>m</t>
    </r>
    <r>
      <rPr>
        <vertAlign val="superscript"/>
        <sz val="8"/>
        <rFont val="Segoe UI"/>
        <family val="2"/>
        <charset val="238"/>
      </rPr>
      <t>3</t>
    </r>
  </si>
  <si>
    <t>Spotřeba pomocných energií (voda, elektřina, pohonné hmoty)</t>
  </si>
  <si>
    <t>Prohlídka a převzetí staveniště</t>
  </si>
  <si>
    <t>Zařízení staveniště (wc, oplocení, buňkoviště, sklad materiálu, přípojky)</t>
  </si>
  <si>
    <t>Dozor hydrogeologa vč. cestovních nákladů</t>
  </si>
  <si>
    <t>Dokumentace skutečného provedení stavby – DSPS (kompletní dokladová část nutná k získaní kolaudačního souhlasu)</t>
  </si>
  <si>
    <t>Závěrečná technická zpráva primárního okruhu - zpracovaná dozorujícím hydrogeologem</t>
  </si>
  <si>
    <t>Tepelné izolování deskami z XPS</t>
  </si>
  <si>
    <t xml:space="preserve">Zhotovení podkladního betonu C16/20, tl. 150 mm, rozměr 1,1x1,1 m, vyztužení kari sítí 150/6 uprostřed výšky </t>
  </si>
  <si>
    <t>Napouštění systémů nemrznoucí kapalinou , odvzdušnění, regulace</t>
  </si>
  <si>
    <t>PAVILON UFE - ADAPTACE A PŘÍSTAVBA</t>
  </si>
  <si>
    <t>Ústav fotoniky a elektroniky AV ČR, v.v.i., Chaberská 1014/57, 182 00 Praha 8 - Kobylisy</t>
  </si>
  <si>
    <r>
      <t xml:space="preserve">Tepelná izolace z extrudovaného polystyrenu tl. 100 mm
</t>
    </r>
    <r>
      <rPr>
        <sz val="8"/>
        <rFont val="Segoe UI"/>
        <family val="2"/>
        <charset val="238"/>
      </rPr>
      <t>• instalace desek z nenasákavého izolantu v každém místě křížení či přiblížení rozvodů vody či kanalizace
• kladení vždy s přesahem min. 1,0 m od potrubí primárního okruhu</t>
    </r>
  </si>
  <si>
    <t>Geodetické vytyčení geotermálních vrtů, jímky a tras napojení vrtů a páteře</t>
  </si>
  <si>
    <r>
      <rPr>
        <b/>
        <sz val="8"/>
        <rFont val="Segoe UI"/>
        <family val="2"/>
        <charset val="238"/>
      </rPr>
      <t>Vrtné práce 10 x 160 m</t>
    </r>
    <r>
      <rPr>
        <sz val="8"/>
        <rFont val="Segoe UI"/>
        <family val="2"/>
        <charset val="238"/>
      </rPr>
      <t xml:space="preserve">
• vrtání do vyprojektované hloubky - vrtaný průměr cca Ø 168 mm s dočasným ocel. pažením ve vrchní části vrtu (dle HG posouzení až do hloubky cca 40 m), Ø127-146 mm v soudržné hornině
• instalace (zapuštění) geotermální vertikální sondy
• provedení veškerých předepsaných zkoušek a vyhotovení protokolů</t>
    </r>
  </si>
  <si>
    <r>
      <rPr>
        <b/>
        <sz val="8"/>
        <rFont val="Segoe UI"/>
        <family val="2"/>
        <charset val="238"/>
      </rPr>
      <t xml:space="preserve">Potrubí ref. GEROtherm® RC Protect </t>
    </r>
    <r>
      <rPr>
        <sz val="8"/>
        <rFont val="Segoe UI"/>
        <family val="2"/>
        <charset val="238"/>
      </rPr>
      <t xml:space="preserve">
• Ø 50 x 4,6 mm, tlaková odolnost 16 bar (SDR11, PN16)
• vnější ochranná vrstva
• vyrobeno dle normy PAS 1075 typ 2
• </t>
    </r>
    <r>
      <rPr>
        <b/>
        <sz val="8"/>
        <rFont val="Segoe UI"/>
        <family val="2"/>
        <charset val="238"/>
      </rPr>
      <t>dodáváno v návinech</t>
    </r>
    <r>
      <rPr>
        <sz val="8"/>
        <rFont val="Segoe UI"/>
        <family val="2"/>
        <charset val="238"/>
      </rPr>
      <t xml:space="preserve">
</t>
    </r>
  </si>
  <si>
    <r>
      <rPr>
        <b/>
        <sz val="8"/>
        <rFont val="Segoe UI"/>
        <family val="2"/>
        <charset val="238"/>
      </rPr>
      <t>Potrubí ref. GEROtherm® RC Protect</t>
    </r>
    <r>
      <rPr>
        <sz val="8"/>
        <rFont val="Segoe UI"/>
        <family val="2"/>
        <charset val="238"/>
      </rPr>
      <t xml:space="preserve">
• Ø 110 x 6,6 mm, tlaková odolnost 10 bar (SDR17, PN10)
• vnější ochranná vrstva
• vyrobeno dle normy PAS 1075 typ 2
• </t>
    </r>
    <r>
      <rPr>
        <b/>
        <sz val="8"/>
        <rFont val="Segoe UI"/>
        <family val="2"/>
        <charset val="238"/>
      </rPr>
      <t>dodáváno v tyčích délky 6 m</t>
    </r>
    <r>
      <rPr>
        <sz val="8"/>
        <rFont val="Segoe UI"/>
        <family val="2"/>
        <charset val="238"/>
      </rPr>
      <t xml:space="preserve">
</t>
    </r>
  </si>
  <si>
    <r>
      <rPr>
        <b/>
        <sz val="8"/>
        <rFont val="Segoe UI"/>
        <family val="2"/>
        <charset val="238"/>
      </rPr>
      <t>Elektrotvarovka pro spojení potrubí</t>
    </r>
    <r>
      <rPr>
        <sz val="8"/>
        <rFont val="Segoe UI"/>
        <family val="2"/>
        <charset val="238"/>
      </rPr>
      <t xml:space="preserve">
• elektrospojka ref. Georg Fischer +GF+: Ø 50 mm, PE 100, SDR 11</t>
    </r>
  </si>
  <si>
    <r>
      <rPr>
        <b/>
        <sz val="8"/>
        <rFont val="Segoe UI"/>
        <family val="2"/>
        <charset val="238"/>
      </rPr>
      <t>Elektrotvarovka pro spojení potrubí</t>
    </r>
    <r>
      <rPr>
        <sz val="8"/>
        <rFont val="Segoe UI"/>
        <family val="2"/>
        <charset val="238"/>
      </rPr>
      <t xml:space="preserve">
• elektrospojka ref. Georg Fischer +GF+: Ø 110 mm, PE 100, SDR 11</t>
    </r>
  </si>
  <si>
    <r>
      <rPr>
        <b/>
        <sz val="8"/>
        <rFont val="Segoe UI"/>
        <family val="2"/>
        <charset val="238"/>
      </rPr>
      <t>Elektrotvarovka pro spojení potrubí</t>
    </r>
    <r>
      <rPr>
        <sz val="8"/>
        <rFont val="Segoe UI"/>
        <family val="2"/>
        <charset val="238"/>
      </rPr>
      <t xml:space="preserve">
• elektrokoleno 45° ref. Georg Fischer +GF+: Ø 110 mm, PE 100, SDR 11</t>
    </r>
  </si>
  <si>
    <r>
      <rPr>
        <b/>
        <sz val="8"/>
        <rFont val="Segoe UI"/>
        <family val="2"/>
        <charset val="238"/>
      </rPr>
      <t>Elektrotvarovka pro spojení potrubí</t>
    </r>
    <r>
      <rPr>
        <sz val="8"/>
        <rFont val="Segoe UI"/>
        <family val="2"/>
        <charset val="238"/>
      </rPr>
      <t xml:space="preserve">
• elektrokoleno 90° ref. Georg Fischer +GF+: Ø 110 mm, PE 100, SDR 11</t>
    </r>
  </si>
  <si>
    <r>
      <rPr>
        <b/>
        <sz val="8"/>
        <rFont val="Segoe UI"/>
        <family val="2"/>
        <charset val="238"/>
      </rPr>
      <t>Smršťovací rukáv za tepla, ref. GEROtop® STMA 200/65 (s lepidlem) - pro potrubí min. 90 mm a max. 160 mm</t>
    </r>
    <r>
      <rPr>
        <sz val="8"/>
        <rFont val="Segoe UI"/>
        <family val="2"/>
        <charset val="238"/>
      </rPr>
      <t xml:space="preserve">
• barva černá
• smrštění 3:1
• délka 1,22 m (použití na tři spoje)</t>
    </r>
  </si>
  <si>
    <r>
      <t>Odvoz a likvidace vytěženého materiálu z vrtání včetně poplatků za skládkovné (předpoklad 10 ks korba/kontejner o objemu min. 8 m</t>
    </r>
    <r>
      <rPr>
        <vertAlign val="superscript"/>
        <sz val="8"/>
        <rFont val="Segoe UI"/>
        <family val="2"/>
        <charset val="238"/>
      </rPr>
      <t>3</t>
    </r>
    <r>
      <rPr>
        <sz val="8"/>
        <rFont val="Segoe UI"/>
        <family val="2"/>
        <charset val="238"/>
      </rPr>
      <t>).
Voda vytlačená z vrtu při vrtání bude likvidována v rámci odvodnění staveniště.</t>
    </r>
  </si>
  <si>
    <t>Zpracování dokumentace pro provádění stavby / realizační dokumentace</t>
  </si>
  <si>
    <t>Výkopové práce, úpravy zpevněných povrchů, demolice</t>
  </si>
  <si>
    <t>Odstranění betonových panelů v trase výkopu pro potrubí</t>
  </si>
  <si>
    <t>t</t>
  </si>
  <si>
    <t>Odvod a recyklace suti (vybouraná rampa, betonové panely)</t>
  </si>
  <si>
    <t>Vybourání ŽB rampy v trase páteřního potrubí a jeho prostupu do objektu</t>
  </si>
  <si>
    <t>Vyhledání, vytyčení a označení všech inženýrských sítí v zájmovém území</t>
  </si>
  <si>
    <t>Rozebrání stávající zámkové dlažby vč. podkladní vrstvy prosívky a obrub v celém rozsahu parkoviště</t>
  </si>
  <si>
    <t>Návoz a zhutnění ŠD fr. 0-32 v tl. 100 mm jako provizorní zpevněná plocha pro parkování</t>
  </si>
  <si>
    <t>Staveništní doprava, uložení prosívky na mezideponii, složení zámkové dlažby na pozemku stavby - do 100 m</t>
  </si>
  <si>
    <t>Provedení prostupu pro páteřní potrubí do podlahové konstrukce 1NP vč. hydroizolačního a stavebního zapravení</t>
  </si>
  <si>
    <r>
      <t>Zemní práce - strojní výkopy - rýhy šířky cca 500-1200 mm, hloubka cca 1,0-1,4 m pro horizontální potrubí, předpokládaná těžitelnost tř. I
Plocha výkopů mimo objekt cca 89 m</t>
    </r>
    <r>
      <rPr>
        <vertAlign val="superscript"/>
        <sz val="8"/>
        <rFont val="Segoe UI"/>
        <family val="2"/>
        <charset val="238"/>
      </rPr>
      <t>2</t>
    </r>
  </si>
  <si>
    <t>Zemní práce - přesuny výkopku do 100 m vzdálenosti</t>
  </si>
  <si>
    <t>Zemní práce - provedení štěrkopískového lože frakce 2/5 - prosívka včetně dopravy a uložení do výkopů (cca 24,5x1,8 = 44,1 t)</t>
  </si>
  <si>
    <r>
      <t xml:space="preserve">Vystrojení vrtů - Geotermální vertikální sonda ref. GEROtherm® Standard
</t>
    </r>
    <r>
      <rPr>
        <sz val="8"/>
        <rFont val="Segoe UI"/>
        <family val="2"/>
        <charset val="238"/>
      </rPr>
      <t>• délka normované sondy 160 m
• typ vystrojení: 4x 40 x 3,7, PE 100-RC, PN 16, SDR 11
• vratné U-koleno se separační jímkou z PE 100-RC, PN22
• bezpečnostní separační jímka u dna vrtu o objemu 40 cm</t>
    </r>
    <r>
      <rPr>
        <vertAlign val="superscript"/>
        <sz val="8"/>
        <rFont val="Segoe UI"/>
        <family val="2"/>
        <charset val="238"/>
      </rPr>
      <t>3</t>
    </r>
    <r>
      <rPr>
        <sz val="8"/>
        <rFont val="Segoe UI"/>
        <family val="2"/>
        <charset val="238"/>
      </rPr>
      <t xml:space="preserve">
• průtok U-kolenem splňující VDI4640
zvýšená ochranná funkce při zapouštění sondy - NOPY</t>
    </r>
  </si>
  <si>
    <r>
      <rPr>
        <b/>
        <sz val="8"/>
        <rFont val="Segoe UI"/>
        <family val="2"/>
        <charset val="238"/>
      </rPr>
      <t xml:space="preserve">Závaží pro snadné zapuštění sondy 
</t>
    </r>
    <r>
      <rPr>
        <sz val="8"/>
        <rFont val="Segoe UI"/>
        <family val="2"/>
        <charset val="238"/>
      </rPr>
      <t xml:space="preserve">• hmotnost 15 kg, materiál železobeton s ocelovou plotnou pro uchycení sondy
</t>
    </r>
  </si>
  <si>
    <r>
      <t xml:space="preserve">Injekční potrubí GEROtherm® délky 160 m
</t>
    </r>
    <r>
      <rPr>
        <sz val="8"/>
        <rFont val="Segoe UI"/>
        <family val="2"/>
        <charset val="238"/>
      </rPr>
      <t>• Ø 25 x 2,3 mm, PE 100+, SDR 11, PN 16</t>
    </r>
  </si>
  <si>
    <r>
      <rPr>
        <b/>
        <sz val="8"/>
        <rFont val="Segoe UI"/>
        <family val="2"/>
        <charset val="238"/>
      </rPr>
      <t>Tlaková injektáž vrtu hotovou pytlovanou směsí zaručených parametrů</t>
    </r>
    <r>
      <rPr>
        <sz val="8"/>
        <rFont val="Segoe UI"/>
        <family val="2"/>
        <charset val="238"/>
      </rPr>
      <t xml:space="preserve">
• materiál ekologicky nezávadný a šetrný k životnímu prostředí, bez škodlivin neohrožující spodní vodu, v souladu s VDI 4640 list 2
• vodivé spojení podloží s geotermální vertikální sondou
• </t>
    </r>
    <r>
      <rPr>
        <b/>
        <sz val="8"/>
        <rFont val="Segoe UI"/>
        <family val="2"/>
        <charset val="238"/>
      </rPr>
      <t>zaručená tepelná vodivost injektážní směsi 2,0 W/mK</t>
    </r>
    <r>
      <rPr>
        <sz val="8"/>
        <rFont val="Segoe UI"/>
        <family val="2"/>
        <charset val="238"/>
      </rPr>
      <t xml:space="preserve">
• zamezení propojení jednotlivých horizontů spodních vod
• ochrana spodních vod před kontaminací povrchovou vodou</t>
    </r>
  </si>
  <si>
    <r>
      <rPr>
        <b/>
        <sz val="8"/>
        <rFont val="Segoe UI"/>
        <family val="2"/>
        <charset val="238"/>
      </rPr>
      <t xml:space="preserve">Redukce počtu větví vrtů ref. GEROtherm® - přímá (snížení počtu okruhů) </t>
    </r>
    <r>
      <rPr>
        <sz val="8"/>
        <rFont val="Segoe UI"/>
        <family val="2"/>
        <charset val="238"/>
      </rPr>
      <t xml:space="preserve">
• redukce HOSE 2 x Ø 40 → 1 x Ø 50 mm, PE 100 RC, SRD 11, PN16
• 2 x elektrospojka reg. Georg Fischer +GF+: Ø 40 mm, PE 100, SDR 11
• 1 x elektrospojka ref. Georg Fischer +GF+: Ø 50 mm, PE 100, SDR 11</t>
    </r>
  </si>
  <si>
    <r>
      <rPr>
        <b/>
        <sz val="8"/>
        <rFont val="Segoe UI"/>
        <family val="2"/>
        <charset val="238"/>
      </rPr>
      <t>Elektrotvarovka pro spojení potrubí</t>
    </r>
    <r>
      <rPr>
        <sz val="8"/>
        <rFont val="Segoe UI"/>
        <family val="2"/>
        <charset val="238"/>
      </rPr>
      <t xml:space="preserve">
• elektrokoleno pro vaření na tupo 45° ref. Georg Fischer +GF+: Ø 50 mm, PE 100, SDR 11
</t>
    </r>
  </si>
  <si>
    <r>
      <rPr>
        <b/>
        <sz val="8"/>
        <rFont val="Segoe UI"/>
        <family val="2"/>
        <charset val="238"/>
      </rPr>
      <t>Elektrotvarovka pro redukci potrubí před vstupem do sběrné jímky</t>
    </r>
    <r>
      <rPr>
        <sz val="8"/>
        <rFont val="Segoe UI"/>
        <family val="2"/>
        <charset val="238"/>
      </rPr>
      <t xml:space="preserve">
• elektroredukce ref.Georg Fischer +GF+: Ø 40 na Ø 50 mm, PE 100, SDR 11</t>
    </r>
  </si>
  <si>
    <r>
      <rPr>
        <b/>
        <sz val="8"/>
        <rFont val="Segoe UI"/>
        <family val="2"/>
        <charset val="238"/>
      </rPr>
      <t>Elektrotvarovka pro redukci potrubí u sběrné jímky</t>
    </r>
    <r>
      <rPr>
        <sz val="8"/>
        <rFont val="Segoe UI"/>
        <family val="2"/>
        <charset val="238"/>
      </rPr>
      <t xml:space="preserve">
• elektroredukce ref.Georg Fischer +GF+: Ø 90 na Ø 110 mm, PE 100, SDR 11</t>
    </r>
  </si>
  <si>
    <r>
      <t xml:space="preserve"> </t>
    </r>
    <r>
      <rPr>
        <b/>
        <sz val="8"/>
        <rFont val="Segoe UI"/>
        <family val="2"/>
        <charset val="238"/>
      </rPr>
      <t xml:space="preserve">Plně vybavená jímka  ref. GEROtherm® PAK CUBE s vývody 10/10
</t>
    </r>
    <r>
      <rPr>
        <sz val="8"/>
        <rFont val="Segoe UI"/>
        <family val="2"/>
        <charset val="238"/>
      </rPr>
      <t>• orientace vývodů: DUO (10 zprava, 10 zleva)
• rozměry: 780x780x800 mm (š/d/v)
• litinový rám s poklopem pro třídu zatížení B125
• 1 x rozdělovač, PVC kulové kohouty  – 10 výstupy
• 1 x sběrač, uzavírací / vyvažovací ventily – 10 vstupů
• 2 x napouštěcí / odvzdušňovací kohout
• 20 x vývod z jímky potrubí Ø 40 mm
• 2 x vývod z jímky potrubí Ø 90 mm
• jímka se osazuje na podkladní beton tl. 150 mm</t>
    </r>
  </si>
  <si>
    <r>
      <rPr>
        <b/>
        <sz val="8"/>
        <rFont val="Segoe UI"/>
        <family val="2"/>
        <charset val="238"/>
      </rPr>
      <t xml:space="preserve">Nemrznoucí směs ref. STABILfrost® - KONCENTRÁT
</t>
    </r>
    <r>
      <rPr>
        <sz val="8"/>
        <rFont val="Segoe UI"/>
        <family val="2"/>
        <charset val="238"/>
      </rPr>
      <t>• chemická báze - monoethylenglykol, bez zápachu
• koncentrát – poměr ředění 1 : 2,2 (STABILfrost® / voda)
• teplonosná antikorozní kapalina, šetrná k pryžovým těsněním
• delší životnost oběhových čerpadel, doporučená výrobci TČ v EU
• množství koncentrátu počítáno pouze pro primární okruh (ukončeno za prostupem do objektu)
• ekologicky odbouratelná</t>
    </r>
  </si>
  <si>
    <r>
      <rPr>
        <b/>
        <sz val="8"/>
        <rFont val="Segoe UI"/>
        <family val="2"/>
        <charset val="238"/>
      </rPr>
      <t xml:space="preserve">Prostupová pažnice ref. GEROtop® FE/F: 150/500 - prostup podlahou - dodávka a montáž
</t>
    </r>
    <r>
      <rPr>
        <sz val="8"/>
        <rFont val="Segoe UI"/>
        <family val="2"/>
        <charset val="238"/>
      </rPr>
      <t>(dle dílenské dokumentace – nutné odsouhlasit před objednáním)
• pro vodorovné i svislé konstrukce, plnostěnné PVC
• vnitřní průměr pažnice: DN/ID 150
• vnější průměr pažnice: 160 mm
• kruhový límec pro asfaltovou hydroizolaci, šířka kruhového límce 150 mm
• tlaková odolnost: vodotěsnost, plynotěsnost do 1,5 bar
• délka pažnice: L = 500 mm (možnost zkrácení na stavbě)
• včetně příslušenství: ref. GEROtop® těsnicí a fixační tmel PU 50 (2 balení)</t>
    </r>
  </si>
  <si>
    <r>
      <rPr>
        <b/>
        <sz val="8"/>
        <rFont val="Segoe UI"/>
        <family val="2"/>
        <charset val="238"/>
      </rPr>
      <t>Těsnící vložka ref. GEROtop® PS Standard: 150/110</t>
    </r>
    <r>
      <rPr>
        <sz val="8"/>
        <rFont val="Segoe UI"/>
        <family val="2"/>
        <charset val="238"/>
      </rPr>
      <t xml:space="preserve">
• pro hladké potrubí a kabely s pevnou stěnou
• vnitřní průměr pažnice, nebo jádrového vývrtu: DN/ID 150
• vnější průměr potrubí, nebo kabelu: 1× Ø 110 mm
• přítlačné kroužky: nerez V2A, tloušťka 5 mm
• pryžový segment: EPDM, protiskluzový, nepodléhá stárnutí, otěruodolný
• šířka pryžového těsnícího prvku 30 mm
• tlaková odolnost: vodotěsnost, plynotěsnost do 3,0 bar
</t>
    </r>
  </si>
  <si>
    <r>
      <rPr>
        <b/>
        <sz val="8"/>
        <rFont val="Segoe UI"/>
        <family val="2"/>
        <charset val="238"/>
      </rPr>
      <t xml:space="preserve">Ukončení páteřního rozvodu v technické místnosti
</t>
    </r>
    <r>
      <rPr>
        <sz val="8"/>
        <rFont val="Segoe UI"/>
        <family val="2"/>
        <charset val="238"/>
      </rPr>
      <t xml:space="preserve">• elektrospojka ref. Georg Fischer +GF+: Ø 110 mm, PE 100, SDR 11
</t>
    </r>
  </si>
  <si>
    <r>
      <rPr>
        <b/>
        <sz val="8"/>
        <rFont val="Segoe UI"/>
        <family val="2"/>
        <charset val="238"/>
      </rPr>
      <t>Ukončení páteřního rozvodu v technické místnosti</t>
    </r>
    <r>
      <rPr>
        <sz val="8"/>
        <rFont val="Segoe UI"/>
        <family val="2"/>
        <charset val="238"/>
      </rPr>
      <t xml:space="preserve">
• lemový nákružek ref. Georg Fischer +GF+: Ø 110 mm, PE 100, SDR 11
</t>
    </r>
  </si>
  <si>
    <r>
      <rPr>
        <b/>
        <sz val="8"/>
        <rFont val="Segoe UI"/>
        <family val="2"/>
        <charset val="238"/>
      </rPr>
      <t>Ukončení páteřního rozvodu v technické místnosti</t>
    </r>
    <r>
      <rPr>
        <sz val="8"/>
        <rFont val="Segoe UI"/>
        <family val="2"/>
        <charset val="238"/>
      </rPr>
      <t xml:space="preserve">
• otočná příruba - ref. Georg Fischer +GF+: Ø 110 (DN 100), 8 x M16, PP - ocel
• vč. spojovacího materiálu k otočným přírubám - šrouby, matice, podložky
</t>
    </r>
  </si>
  <si>
    <r>
      <rPr>
        <b/>
        <sz val="8"/>
        <rFont val="Segoe UI"/>
        <family val="2"/>
        <charset val="238"/>
      </rPr>
      <t>Ukončení páteřního rozvodu v technické místnosti</t>
    </r>
    <r>
      <rPr>
        <sz val="8"/>
        <rFont val="Segoe UI"/>
        <family val="2"/>
        <charset val="238"/>
      </rPr>
      <t xml:space="preserve">
• mezipřírubová uzavírací klapka -  uzavírací klapka Ø 110 mm (DN 100), PVC-U těsnení kulového členu PTFE (1 ks)
</t>
    </r>
  </si>
  <si>
    <r>
      <t xml:space="preserve"> </t>
    </r>
    <r>
      <rPr>
        <b/>
        <sz val="8"/>
        <rFont val="Segoe UI"/>
        <family val="2"/>
        <charset val="238"/>
      </rPr>
      <t>Trasová fólie do výkopu</t>
    </r>
    <r>
      <rPr>
        <sz val="8"/>
        <rFont val="Segoe UI"/>
        <family val="2"/>
        <charset val="238"/>
      </rPr>
      <t xml:space="preserve">
• výstražná páska do výkopu nebo také trasová fólie, chrání potrubí před následným porušením při stavebních úpravách
• zelená fólie se pokládá do výkopu ve výšce asi 0,3 m nad částečně zahrnutým potrubím
• délka návinu - 250 m</t>
    </r>
  </si>
  <si>
    <r>
      <t>m</t>
    </r>
    <r>
      <rPr>
        <vertAlign val="superscript"/>
        <sz val="8"/>
        <rFont val="Segoe UI"/>
        <family val="2"/>
        <charset val="238"/>
      </rPr>
      <t>2</t>
    </r>
  </si>
  <si>
    <r>
      <rPr>
        <b/>
        <sz val="8"/>
        <rFont val="Segoe UI"/>
        <family val="2"/>
        <charset val="238"/>
      </rPr>
      <t>Izolace potrubí</t>
    </r>
    <r>
      <rPr>
        <sz val="8"/>
        <rFont val="Segoe UI"/>
        <family val="2"/>
        <charset val="238"/>
      </rPr>
      <t xml:space="preserve">
• Ø 114 x 13 mm, kaučuková izolace s komůrkovou strukturou</t>
    </r>
  </si>
  <si>
    <r>
      <rPr>
        <b/>
        <sz val="8"/>
        <rFont val="Segoe UI"/>
        <family val="2"/>
        <charset val="238"/>
      </rPr>
      <t>Chránička izolace potrubí</t>
    </r>
    <r>
      <rPr>
        <sz val="8"/>
        <rFont val="Segoe UI"/>
        <family val="2"/>
        <charset val="238"/>
      </rPr>
      <t xml:space="preserve">
• ref. KORUFLEX, Ø 160 mm (vnější), HDPE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</si>
</sst>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0.0"/>
  </numFmts>
  <fonts count="4" x14ac:knownFonts="1">
    <font>
      <sz val="11"/>
      <color theme="1"/>
      <name val="Calibri"/>
      <family val="2"/>
      <charset val="238"/>
      <scheme val="minor"/>
    </font>
    <font>
      <b/>
      <sz val="8"/>
      <name val="Segoe UI"/>
      <family val="2"/>
      <charset val="238"/>
    </font>
    <font>
      <sz val="8"/>
      <name val="Segoe UI"/>
      <family val="2"/>
      <charset val="238"/>
    </font>
    <font>
      <vertAlign val="superscript"/>
      <sz val="8"/>
      <name val="Segoe U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tted">
        <color theme="0" tint="-0.34998626667073579"/>
      </left>
      <right style="dotted">
        <color theme="0" tint="-0.34998626667073579"/>
      </right>
      <top style="dotted">
        <color theme="0" tint="-0.34998626667073579"/>
      </top>
      <bottom style="dotted">
        <color theme="0" tint="-0.34998626667073579"/>
      </bottom>
      <diagonal/>
    </border>
    <border>
      <left style="dotted">
        <color theme="0" tint="-0.34998626667073579"/>
      </left>
      <right style="dotted">
        <color theme="0" tint="-0.34998626667073579"/>
      </right>
      <top style="dotted">
        <color theme="0" tint="-0.34998626667073579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otted">
        <color theme="0" tint="-0.34998626667073579"/>
      </right>
      <top style="dotted">
        <color theme="0" tint="-0.34998626667073579"/>
      </top>
      <bottom style="dotted">
        <color theme="0" tint="-0.34998626667073579"/>
      </bottom>
      <diagonal/>
    </border>
    <border>
      <left style="dotted">
        <color theme="0" tint="-0.34998626667073579"/>
      </left>
      <right style="medium">
        <color indexed="64"/>
      </right>
      <top style="dotted">
        <color theme="0" tint="-0.34998626667073579"/>
      </top>
      <bottom style="dotted">
        <color theme="0" tint="-0.34998626667073579"/>
      </bottom>
      <diagonal/>
    </border>
    <border>
      <left style="dotted">
        <color theme="0" tint="-0.34998626667073579"/>
      </left>
      <right style="medium">
        <color indexed="64"/>
      </right>
      <top style="dotted">
        <color theme="0" tint="-0.34998626667073579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5">
    <xf numFmtId="0" fontId="0" fillId="0" borderId="0" xfId="0"/>
    <xf numFmtId="0" fontId="2" fillId="0" borderId="17" xfId="0" applyFont="1" applyBorder="1" applyAlignment="1">
      <alignment horizontal="left" vertical="center" wrapText="1"/>
    </xf>
    <xf numFmtId="0" fontId="2" fillId="0" borderId="17" xfId="0" applyFont="1" applyBorder="1" applyAlignment="1">
      <alignment horizontal="left" vertical="top" wrapText="1"/>
    </xf>
    <xf numFmtId="0" fontId="2" fillId="0" borderId="17" xfId="0" applyFont="1" applyBorder="1" applyAlignment="1">
      <alignment horizontal="center" vertical="center"/>
    </xf>
    <xf numFmtId="2" fontId="2" fillId="0" borderId="17" xfId="0" applyNumberFormat="1" applyFont="1" applyBorder="1" applyAlignment="1">
      <alignment horizontal="center" vertical="center"/>
    </xf>
    <xf numFmtId="2" fontId="2" fillId="5" borderId="17" xfId="0" applyNumberFormat="1" applyFont="1" applyFill="1" applyBorder="1" applyAlignment="1">
      <alignment horizontal="center" vertical="center"/>
    </xf>
    <xf numFmtId="165" fontId="2" fillId="0" borderId="17" xfId="0" applyNumberFormat="1" applyFont="1" applyBorder="1" applyAlignment="1">
      <alignment horizontal="center" vertical="center"/>
    </xf>
    <xf numFmtId="0" fontId="2" fillId="0" borderId="17" xfId="0" applyFont="1" applyBorder="1"/>
    <xf numFmtId="164" fontId="2" fillId="0" borderId="17" xfId="0" applyNumberFormat="1" applyFont="1" applyBorder="1" applyAlignment="1">
      <alignment horizontal="right" vertical="center"/>
    </xf>
    <xf numFmtId="164" fontId="2" fillId="0" borderId="21" xfId="0" applyNumberFormat="1" applyFont="1" applyBorder="1" applyAlignment="1">
      <alignment horizontal="right" vertical="center"/>
    </xf>
    <xf numFmtId="0" fontId="1" fillId="0" borderId="17" xfId="0" applyFont="1" applyBorder="1" applyAlignment="1">
      <alignment horizontal="left" vertical="top" wrapText="1"/>
    </xf>
    <xf numFmtId="0" fontId="2" fillId="2" borderId="5" xfId="0" applyFont="1" applyFill="1" applyBorder="1" applyAlignment="1">
      <alignment horizontal="left"/>
    </xf>
    <xf numFmtId="0" fontId="2" fillId="2" borderId="6" xfId="0" applyFont="1" applyFill="1" applyBorder="1" applyAlignment="1">
      <alignment horizontal="left"/>
    </xf>
    <xf numFmtId="0" fontId="2" fillId="2" borderId="7" xfId="0" applyFont="1" applyFill="1" applyBorder="1" applyAlignment="1">
      <alignment horizontal="left"/>
    </xf>
    <xf numFmtId="0" fontId="2" fillId="0" borderId="0" xfId="0" applyFont="1"/>
    <xf numFmtId="0" fontId="2" fillId="2" borderId="8" xfId="0" applyFont="1" applyFill="1" applyBorder="1" applyAlignment="1">
      <alignment horizontal="left"/>
    </xf>
    <xf numFmtId="0" fontId="2" fillId="2" borderId="4" xfId="0" applyFont="1" applyFill="1" applyBorder="1" applyAlignment="1">
      <alignment horizontal="left"/>
    </xf>
    <xf numFmtId="0" fontId="2" fillId="2" borderId="9" xfId="0" applyFont="1" applyFill="1" applyBorder="1" applyAlignment="1">
      <alignment horizontal="left"/>
    </xf>
    <xf numFmtId="0" fontId="2" fillId="0" borderId="10" xfId="0" applyFont="1" applyBorder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2" fontId="2" fillId="0" borderId="0" xfId="0" applyNumberFormat="1" applyFont="1" applyAlignment="1">
      <alignment horizontal="center" vertical="center"/>
    </xf>
    <xf numFmtId="164" fontId="2" fillId="0" borderId="0" xfId="0" applyNumberFormat="1" applyFont="1" applyAlignment="1">
      <alignment horizontal="right" vertical="center"/>
    </xf>
    <xf numFmtId="164" fontId="2" fillId="0" borderId="11" xfId="0" applyNumberFormat="1" applyFont="1" applyBorder="1" applyAlignment="1">
      <alignment horizontal="right" vertical="center"/>
    </xf>
    <xf numFmtId="0" fontId="1" fillId="3" borderId="19" xfId="0" applyFont="1" applyFill="1" applyBorder="1" applyAlignment="1">
      <alignment horizontal="left" vertical="center"/>
    </xf>
    <xf numFmtId="0" fontId="1" fillId="3" borderId="3" xfId="0" applyFont="1" applyFill="1" applyBorder="1" applyAlignment="1">
      <alignment horizontal="left" vertical="center"/>
    </xf>
    <xf numFmtId="164" fontId="2" fillId="3" borderId="2" xfId="0" applyNumberFormat="1" applyFont="1" applyFill="1" applyBorder="1" applyAlignment="1">
      <alignment horizontal="right" vertical="center"/>
    </xf>
    <xf numFmtId="164" fontId="2" fillId="3" borderId="14" xfId="0" applyNumberFormat="1" applyFont="1" applyFill="1" applyBorder="1" applyAlignment="1">
      <alignment horizontal="right" vertical="center"/>
    </xf>
    <xf numFmtId="0" fontId="2" fillId="4" borderId="12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  <xf numFmtId="2" fontId="2" fillId="4" borderId="1" xfId="0" applyNumberFormat="1" applyFont="1" applyFill="1" applyBorder="1" applyAlignment="1">
      <alignment horizontal="center" vertical="center" wrapText="1"/>
    </xf>
    <xf numFmtId="164" fontId="2" fillId="4" borderId="1" xfId="0" applyNumberFormat="1" applyFont="1" applyFill="1" applyBorder="1" applyAlignment="1">
      <alignment horizontal="right" vertical="center" wrapText="1"/>
    </xf>
    <xf numFmtId="164" fontId="2" fillId="4" borderId="13" xfId="0" applyNumberFormat="1" applyFont="1" applyFill="1" applyBorder="1" applyAlignment="1">
      <alignment horizontal="right" vertical="center" wrapText="1"/>
    </xf>
    <xf numFmtId="2" fontId="2" fillId="0" borderId="0" xfId="0" applyNumberFormat="1" applyFont="1" applyAlignment="1">
      <alignment horizontal="center" vertical="center" wrapText="1"/>
    </xf>
    <xf numFmtId="164" fontId="2" fillId="0" borderId="0" xfId="0" applyNumberFormat="1" applyFont="1" applyAlignment="1">
      <alignment horizontal="right" vertical="center" wrapText="1"/>
    </xf>
    <xf numFmtId="164" fontId="2" fillId="0" borderId="11" xfId="0" applyNumberFormat="1" applyFont="1" applyBorder="1" applyAlignment="1">
      <alignment horizontal="right" vertical="center" wrapText="1"/>
    </xf>
    <xf numFmtId="0" fontId="2" fillId="4" borderId="2" xfId="0" applyFont="1" applyFill="1" applyBorder="1" applyAlignment="1">
      <alignment horizontal="left" vertical="center"/>
    </xf>
    <xf numFmtId="0" fontId="2" fillId="4" borderId="3" xfId="0" applyFont="1" applyFill="1" applyBorder="1" applyAlignment="1">
      <alignment horizontal="left" vertical="center" wrapText="1"/>
    </xf>
    <xf numFmtId="0" fontId="2" fillId="4" borderId="3" xfId="0" applyFont="1" applyFill="1" applyBorder="1" applyAlignment="1">
      <alignment horizontal="center" vertical="center"/>
    </xf>
    <xf numFmtId="164" fontId="2" fillId="4" borderId="3" xfId="0" applyNumberFormat="1" applyFont="1" applyFill="1" applyBorder="1" applyAlignment="1">
      <alignment horizontal="right" vertical="center"/>
    </xf>
    <xf numFmtId="164" fontId="2" fillId="4" borderId="14" xfId="0" applyNumberFormat="1" applyFont="1" applyFill="1" applyBorder="1" applyAlignment="1">
      <alignment horizontal="right" vertical="center"/>
    </xf>
    <xf numFmtId="0" fontId="2" fillId="0" borderId="20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2" fontId="2" fillId="0" borderId="18" xfId="0" applyNumberFormat="1" applyFont="1" applyBorder="1" applyAlignment="1">
      <alignment horizontal="center" vertical="center"/>
    </xf>
    <xf numFmtId="164" fontId="2" fillId="0" borderId="18" xfId="0" applyNumberFormat="1" applyFont="1" applyBorder="1" applyAlignment="1">
      <alignment horizontal="right" vertical="center"/>
    </xf>
    <xf numFmtId="164" fontId="2" fillId="0" borderId="22" xfId="0" applyNumberFormat="1" applyFont="1" applyBorder="1" applyAlignment="1">
      <alignment horizontal="right" vertical="center"/>
    </xf>
    <xf numFmtId="0" fontId="2" fillId="4" borderId="2" xfId="0" applyFont="1" applyFill="1" applyBorder="1" applyAlignment="1">
      <alignment horizontal="left" vertical="top"/>
    </xf>
    <xf numFmtId="0" fontId="2" fillId="4" borderId="3" xfId="0" applyFont="1" applyFill="1" applyBorder="1" applyAlignment="1">
      <alignment horizontal="left" vertical="top"/>
    </xf>
    <xf numFmtId="0" fontId="2" fillId="4" borderId="2" xfId="0" applyFont="1" applyFill="1" applyBorder="1" applyAlignment="1">
      <alignment horizontal="left" vertical="center"/>
    </xf>
    <xf numFmtId="0" fontId="2" fillId="4" borderId="3" xfId="0" applyFont="1" applyFill="1" applyBorder="1" applyAlignment="1">
      <alignment horizontal="left" vertical="center"/>
    </xf>
    <xf numFmtId="0" fontId="2" fillId="4" borderId="14" xfId="0" applyFont="1" applyFill="1" applyBorder="1" applyAlignment="1">
      <alignment horizontal="left" vertical="center"/>
    </xf>
    <xf numFmtId="0" fontId="2" fillId="0" borderId="20" xfId="0" applyFont="1" applyBorder="1" applyAlignment="1">
      <alignment horizontal="center" vertical="center"/>
    </xf>
    <xf numFmtId="164" fontId="2" fillId="0" borderId="17" xfId="0" applyNumberFormat="1" applyFont="1" applyBorder="1" applyAlignment="1">
      <alignment horizontal="center" vertical="center"/>
    </xf>
    <xf numFmtId="164" fontId="2" fillId="0" borderId="21" xfId="0" applyNumberFormat="1" applyFont="1" applyBorder="1" applyAlignment="1">
      <alignment horizontal="center" vertical="center"/>
    </xf>
    <xf numFmtId="2" fontId="2" fillId="5" borderId="18" xfId="0" applyNumberFormat="1" applyFont="1" applyFill="1" applyBorder="1" applyAlignment="1">
      <alignment horizontal="center" vertical="center"/>
    </xf>
    <xf numFmtId="164" fontId="2" fillId="0" borderId="18" xfId="0" applyNumberFormat="1" applyFont="1" applyBorder="1" applyAlignment="1">
      <alignment horizontal="center" vertical="center"/>
    </xf>
    <xf numFmtId="164" fontId="2" fillId="0" borderId="22" xfId="0" applyNumberFormat="1" applyFont="1" applyBorder="1" applyAlignment="1">
      <alignment horizontal="center" vertical="center"/>
    </xf>
    <xf numFmtId="2" fontId="2" fillId="2" borderId="17" xfId="0" applyNumberFormat="1" applyFont="1" applyFill="1" applyBorder="1" applyAlignment="1">
      <alignment horizontal="center" vertical="center"/>
    </xf>
    <xf numFmtId="0" fontId="2" fillId="4" borderId="28" xfId="0" applyFont="1" applyFill="1" applyBorder="1" applyAlignment="1">
      <alignment horizontal="center" vertical="center"/>
    </xf>
    <xf numFmtId="0" fontId="2" fillId="4" borderId="29" xfId="0" applyFont="1" applyFill="1" applyBorder="1" applyAlignment="1">
      <alignment horizontal="left" vertical="center"/>
    </xf>
    <xf numFmtId="0" fontId="2" fillId="4" borderId="30" xfId="0" applyFont="1" applyFill="1" applyBorder="1" applyAlignment="1">
      <alignment horizontal="left" vertical="center"/>
    </xf>
    <xf numFmtId="0" fontId="2" fillId="4" borderId="31" xfId="0" applyFont="1" applyFill="1" applyBorder="1" applyAlignment="1">
      <alignment horizontal="left" vertical="center"/>
    </xf>
    <xf numFmtId="165" fontId="2" fillId="5" borderId="17" xfId="0" applyNumberFormat="1" applyFont="1" applyFill="1" applyBorder="1" applyAlignment="1">
      <alignment horizontal="center" vertical="center"/>
    </xf>
    <xf numFmtId="0" fontId="2" fillId="0" borderId="32" xfId="0" applyFont="1" applyBorder="1" applyAlignment="1">
      <alignment horizontal="center" vertical="center"/>
    </xf>
    <xf numFmtId="0" fontId="2" fillId="0" borderId="33" xfId="0" applyFont="1" applyBorder="1"/>
    <xf numFmtId="0" fontId="2" fillId="0" borderId="33" xfId="0" applyFont="1" applyBorder="1" applyAlignment="1">
      <alignment horizontal="left" vertical="center" wrapText="1"/>
    </xf>
    <xf numFmtId="0" fontId="2" fillId="4" borderId="15" xfId="0" applyFont="1" applyFill="1" applyBorder="1" applyAlignment="1">
      <alignment horizontal="left" vertical="center"/>
    </xf>
    <xf numFmtId="0" fontId="2" fillId="4" borderId="34" xfId="0" applyFont="1" applyFill="1" applyBorder="1" applyAlignment="1">
      <alignment horizontal="left" vertical="center"/>
    </xf>
    <xf numFmtId="164" fontId="2" fillId="4" borderId="16" xfId="0" applyNumberFormat="1" applyFont="1" applyFill="1" applyBorder="1" applyAlignment="1">
      <alignment horizontal="right" vertical="center"/>
    </xf>
    <xf numFmtId="0" fontId="1" fillId="2" borderId="19" xfId="0" applyFont="1" applyFill="1" applyBorder="1" applyAlignment="1">
      <alignment horizontal="left" vertical="center"/>
    </xf>
    <xf numFmtId="0" fontId="1" fillId="2" borderId="3" xfId="0" applyFont="1" applyFill="1" applyBorder="1" applyAlignment="1">
      <alignment horizontal="left" vertical="center"/>
    </xf>
    <xf numFmtId="0" fontId="1" fillId="2" borderId="14" xfId="0" applyFont="1" applyFill="1" applyBorder="1" applyAlignment="1">
      <alignment horizontal="left" vertical="center"/>
    </xf>
    <xf numFmtId="0" fontId="2" fillId="0" borderId="12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164" fontId="2" fillId="0" borderId="2" xfId="0" applyNumberFormat="1" applyFont="1" applyBorder="1" applyAlignment="1">
      <alignment horizontal="center" vertical="center"/>
    </xf>
    <xf numFmtId="164" fontId="2" fillId="0" borderId="14" xfId="0" applyNumberFormat="1" applyFont="1" applyBorder="1" applyAlignment="1">
      <alignment horizontal="center" vertical="center"/>
    </xf>
    <xf numFmtId="0" fontId="2" fillId="0" borderId="26" xfId="0" applyFont="1" applyBorder="1" applyAlignment="1">
      <alignment horizontal="center" vertical="center"/>
    </xf>
    <xf numFmtId="0" fontId="2" fillId="0" borderId="27" xfId="0" applyFont="1" applyBorder="1" applyAlignment="1">
      <alignment horizontal="left" vertical="center"/>
    </xf>
    <xf numFmtId="164" fontId="2" fillId="0" borderId="15" xfId="0" applyNumberFormat="1" applyFont="1" applyBorder="1" applyAlignment="1">
      <alignment horizontal="center" vertical="center"/>
    </xf>
    <xf numFmtId="164" fontId="2" fillId="0" borderId="16" xfId="0" applyNumberFormat="1" applyFont="1" applyBorder="1" applyAlignment="1">
      <alignment horizontal="center" vertical="center"/>
    </xf>
    <xf numFmtId="0" fontId="1" fillId="6" borderId="23" xfId="0" applyFont="1" applyFill="1" applyBorder="1" applyAlignment="1">
      <alignment horizontal="center" vertical="center"/>
    </xf>
    <xf numFmtId="0" fontId="1" fillId="6" borderId="24" xfId="0" applyFont="1" applyFill="1" applyBorder="1" applyAlignment="1">
      <alignment horizontal="center" vertical="center"/>
    </xf>
    <xf numFmtId="164" fontId="1" fillId="6" borderId="24" xfId="0" applyNumberFormat="1" applyFont="1" applyFill="1" applyBorder="1" applyAlignment="1">
      <alignment horizontal="center" vertical="center"/>
    </xf>
    <xf numFmtId="164" fontId="1" fillId="6" borderId="25" xfId="0" applyNumberFormat="1" applyFont="1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49959F-BB3F-4DE0-A516-3A2865E86BCF}">
  <sheetPr>
    <pageSetUpPr fitToPage="1"/>
  </sheetPr>
  <dimension ref="A1:G97"/>
  <sheetViews>
    <sheetView showGridLines="0" tabSelected="1" view="pageBreakPreview" topLeftCell="A58" zoomScale="70" zoomScaleNormal="100" zoomScaleSheetLayoutView="70" zoomScalePageLayoutView="145" workbookViewId="0">
      <selection activeCell="C56" sqref="C56"/>
    </sheetView>
  </sheetViews>
  <sheetFormatPr defaultColWidth="9.140625" defaultRowHeight="10.5" x14ac:dyDescent="0.15"/>
  <cols>
    <col min="1" max="1" width="5.28515625" style="20" customWidth="1"/>
    <col min="2" max="2" width="7.5703125" style="14" customWidth="1"/>
    <col min="3" max="3" width="55.42578125" style="19" customWidth="1"/>
    <col min="4" max="4" width="9.140625" style="20"/>
    <col min="5" max="5" width="9.140625" style="21"/>
    <col min="6" max="7" width="9.140625" style="22"/>
    <col min="8" max="16384" width="9.140625" style="14"/>
  </cols>
  <sheetData>
    <row r="1" spans="1:7" ht="20.25" customHeight="1" x14ac:dyDescent="0.15">
      <c r="A1" s="11" t="s">
        <v>0</v>
      </c>
      <c r="B1" s="12"/>
      <c r="C1" s="12" t="s">
        <v>52</v>
      </c>
      <c r="D1" s="12"/>
      <c r="E1" s="12"/>
      <c r="F1" s="12"/>
      <c r="G1" s="13"/>
    </row>
    <row r="2" spans="1:7" ht="18" customHeight="1" x14ac:dyDescent="0.15">
      <c r="A2" s="15" t="s">
        <v>1</v>
      </c>
      <c r="B2" s="16"/>
      <c r="C2" s="16" t="s">
        <v>53</v>
      </c>
      <c r="D2" s="16"/>
      <c r="E2" s="16"/>
      <c r="F2" s="16"/>
      <c r="G2" s="17"/>
    </row>
    <row r="3" spans="1:7" x14ac:dyDescent="0.15">
      <c r="A3" s="18"/>
      <c r="G3" s="23"/>
    </row>
    <row r="4" spans="1:7" ht="21" customHeight="1" x14ac:dyDescent="0.15">
      <c r="A4" s="24" t="s">
        <v>2</v>
      </c>
      <c r="B4" s="25"/>
      <c r="C4" s="25"/>
      <c r="D4" s="25"/>
      <c r="E4" s="25"/>
      <c r="F4" s="26">
        <f>G25+G34+G61</f>
        <v>0</v>
      </c>
      <c r="G4" s="27"/>
    </row>
    <row r="5" spans="1:7" x14ac:dyDescent="0.15">
      <c r="A5" s="18"/>
      <c r="G5" s="23"/>
    </row>
    <row r="6" spans="1:7" ht="39" customHeight="1" x14ac:dyDescent="0.15">
      <c r="A6" s="28" t="s">
        <v>3</v>
      </c>
      <c r="B6" s="29" t="s">
        <v>4</v>
      </c>
      <c r="C6" s="30" t="s">
        <v>5</v>
      </c>
      <c r="D6" s="29" t="s">
        <v>6</v>
      </c>
      <c r="E6" s="31" t="s">
        <v>7</v>
      </c>
      <c r="F6" s="32" t="s">
        <v>8</v>
      </c>
      <c r="G6" s="33" t="s">
        <v>9</v>
      </c>
    </row>
    <row r="7" spans="1:7" x14ac:dyDescent="0.15">
      <c r="A7" s="18"/>
      <c r="B7" s="20"/>
      <c r="E7" s="34"/>
      <c r="F7" s="35"/>
      <c r="G7" s="36"/>
    </row>
    <row r="8" spans="1:7" x14ac:dyDescent="0.15">
      <c r="A8" s="28" t="s">
        <v>10</v>
      </c>
      <c r="B8" s="37" t="s">
        <v>11</v>
      </c>
      <c r="C8" s="38"/>
      <c r="D8" s="39"/>
      <c r="E8" s="39"/>
      <c r="F8" s="40"/>
      <c r="G8" s="41"/>
    </row>
    <row r="9" spans="1:7" x14ac:dyDescent="0.15">
      <c r="A9" s="18"/>
      <c r="B9" s="20"/>
      <c r="E9" s="34"/>
      <c r="F9" s="35"/>
      <c r="G9" s="36"/>
    </row>
    <row r="10" spans="1:7" x14ac:dyDescent="0.15">
      <c r="A10" s="42">
        <v>1</v>
      </c>
      <c r="B10" s="7"/>
      <c r="C10" s="2" t="s">
        <v>44</v>
      </c>
      <c r="D10" s="3" t="s">
        <v>13</v>
      </c>
      <c r="E10" s="4">
        <v>1</v>
      </c>
      <c r="F10" s="8">
        <v>0</v>
      </c>
      <c r="G10" s="9">
        <f>E10*F10</f>
        <v>0</v>
      </c>
    </row>
    <row r="11" spans="1:7" x14ac:dyDescent="0.15">
      <c r="A11" s="42">
        <f>A10+1</f>
        <v>2</v>
      </c>
      <c r="B11" s="7"/>
      <c r="C11" s="2" t="s">
        <v>71</v>
      </c>
      <c r="D11" s="3" t="s">
        <v>13</v>
      </c>
      <c r="E11" s="4">
        <v>1</v>
      </c>
      <c r="F11" s="8">
        <v>0</v>
      </c>
      <c r="G11" s="9">
        <f>E11*F11</f>
        <v>0</v>
      </c>
    </row>
    <row r="12" spans="1:7" ht="27.75" customHeight="1" x14ac:dyDescent="0.15">
      <c r="A12" s="42">
        <f t="shared" ref="A12:A24" si="0">A11+1</f>
        <v>3</v>
      </c>
      <c r="B12" s="7"/>
      <c r="C12" s="2" t="s">
        <v>12</v>
      </c>
      <c r="D12" s="3" t="s">
        <v>13</v>
      </c>
      <c r="E12" s="4">
        <v>1</v>
      </c>
      <c r="F12" s="8">
        <v>0</v>
      </c>
      <c r="G12" s="9">
        <f>E12*F12</f>
        <v>0</v>
      </c>
    </row>
    <row r="13" spans="1:7" ht="12.75" customHeight="1" x14ac:dyDescent="0.15">
      <c r="A13" s="42">
        <f t="shared" si="0"/>
        <v>4</v>
      </c>
      <c r="B13" s="7"/>
      <c r="C13" s="2" t="s">
        <v>14</v>
      </c>
      <c r="D13" s="3" t="s">
        <v>13</v>
      </c>
      <c r="E13" s="4">
        <v>1</v>
      </c>
      <c r="F13" s="8">
        <v>0</v>
      </c>
      <c r="G13" s="9">
        <f t="shared" ref="G13:G20" si="1">E13*F13</f>
        <v>0</v>
      </c>
    </row>
    <row r="14" spans="1:7" x14ac:dyDescent="0.15">
      <c r="A14" s="42">
        <f t="shared" si="0"/>
        <v>5</v>
      </c>
      <c r="B14" s="7"/>
      <c r="C14" s="2" t="s">
        <v>65</v>
      </c>
      <c r="D14" s="3" t="s">
        <v>13</v>
      </c>
      <c r="E14" s="4">
        <v>1</v>
      </c>
      <c r="F14" s="8">
        <v>0</v>
      </c>
      <c r="G14" s="9">
        <f t="shared" ref="G14" si="2">E14*F14</f>
        <v>0</v>
      </c>
    </row>
    <row r="15" spans="1:7" x14ac:dyDescent="0.15">
      <c r="A15" s="42">
        <f t="shared" si="0"/>
        <v>6</v>
      </c>
      <c r="B15" s="7"/>
      <c r="C15" s="2" t="s">
        <v>45</v>
      </c>
      <c r="D15" s="3" t="s">
        <v>13</v>
      </c>
      <c r="E15" s="4">
        <v>1</v>
      </c>
      <c r="F15" s="8">
        <v>0</v>
      </c>
      <c r="G15" s="9">
        <f t="shared" ref="G15" si="3">E15*F15</f>
        <v>0</v>
      </c>
    </row>
    <row r="16" spans="1:7" x14ac:dyDescent="0.15">
      <c r="A16" s="42">
        <f t="shared" si="0"/>
        <v>7</v>
      </c>
      <c r="B16" s="7"/>
      <c r="C16" s="2" t="s">
        <v>15</v>
      </c>
      <c r="D16" s="3" t="s">
        <v>13</v>
      </c>
      <c r="E16" s="4">
        <v>1</v>
      </c>
      <c r="F16" s="8">
        <v>0</v>
      </c>
      <c r="G16" s="9">
        <f t="shared" si="1"/>
        <v>0</v>
      </c>
    </row>
    <row r="17" spans="1:7" x14ac:dyDescent="0.15">
      <c r="A17" s="42">
        <f t="shared" si="0"/>
        <v>8</v>
      </c>
      <c r="B17" s="7"/>
      <c r="C17" s="2" t="s">
        <v>16</v>
      </c>
      <c r="D17" s="3" t="s">
        <v>13</v>
      </c>
      <c r="E17" s="4">
        <v>1</v>
      </c>
      <c r="F17" s="8">
        <v>0</v>
      </c>
      <c r="G17" s="9">
        <f t="shared" si="1"/>
        <v>0</v>
      </c>
    </row>
    <row r="18" spans="1:7" x14ac:dyDescent="0.15">
      <c r="A18" s="42">
        <f t="shared" si="0"/>
        <v>9</v>
      </c>
      <c r="B18" s="7"/>
      <c r="C18" s="2" t="s">
        <v>17</v>
      </c>
      <c r="D18" s="3" t="s">
        <v>13</v>
      </c>
      <c r="E18" s="4">
        <v>1</v>
      </c>
      <c r="F18" s="8">
        <v>0</v>
      </c>
      <c r="G18" s="9">
        <f t="shared" si="1"/>
        <v>0</v>
      </c>
    </row>
    <row r="19" spans="1:7" x14ac:dyDescent="0.15">
      <c r="A19" s="42">
        <f t="shared" si="0"/>
        <v>10</v>
      </c>
      <c r="B19" s="7"/>
      <c r="C19" s="2" t="s">
        <v>43</v>
      </c>
      <c r="D19" s="3" t="s">
        <v>13</v>
      </c>
      <c r="E19" s="4">
        <v>1</v>
      </c>
      <c r="F19" s="8">
        <v>0</v>
      </c>
      <c r="G19" s="9">
        <f t="shared" si="1"/>
        <v>0</v>
      </c>
    </row>
    <row r="20" spans="1:7" x14ac:dyDescent="0.15">
      <c r="A20" s="42">
        <f t="shared" si="0"/>
        <v>11</v>
      </c>
      <c r="B20" s="7"/>
      <c r="C20" s="2" t="s">
        <v>18</v>
      </c>
      <c r="D20" s="3" t="s">
        <v>13</v>
      </c>
      <c r="E20" s="4">
        <v>1</v>
      </c>
      <c r="F20" s="8">
        <v>0</v>
      </c>
      <c r="G20" s="9">
        <f t="shared" si="1"/>
        <v>0</v>
      </c>
    </row>
    <row r="21" spans="1:7" x14ac:dyDescent="0.15">
      <c r="A21" s="42">
        <f t="shared" si="0"/>
        <v>12</v>
      </c>
      <c r="B21" s="7"/>
      <c r="C21" s="2" t="s">
        <v>46</v>
      </c>
      <c r="D21" s="3" t="s">
        <v>13</v>
      </c>
      <c r="E21" s="4">
        <v>1</v>
      </c>
      <c r="F21" s="8">
        <v>0</v>
      </c>
      <c r="G21" s="9">
        <f t="shared" ref="G21" si="4">E21*F21</f>
        <v>0</v>
      </c>
    </row>
    <row r="22" spans="1:7" ht="27.75" customHeight="1" x14ac:dyDescent="0.15">
      <c r="A22" s="42">
        <f t="shared" si="0"/>
        <v>13</v>
      </c>
      <c r="B22" s="7"/>
      <c r="C22" s="2" t="s">
        <v>48</v>
      </c>
      <c r="D22" s="43" t="s">
        <v>13</v>
      </c>
      <c r="E22" s="44">
        <v>1</v>
      </c>
      <c r="F22" s="45">
        <v>0</v>
      </c>
      <c r="G22" s="46">
        <f t="shared" ref="G22" si="5">E22*F22</f>
        <v>0</v>
      </c>
    </row>
    <row r="23" spans="1:7" ht="25.5" customHeight="1" x14ac:dyDescent="0.15">
      <c r="A23" s="42">
        <f t="shared" si="0"/>
        <v>14</v>
      </c>
      <c r="B23" s="7"/>
      <c r="C23" s="2" t="s">
        <v>47</v>
      </c>
      <c r="D23" s="3" t="s">
        <v>13</v>
      </c>
      <c r="E23" s="4">
        <v>1</v>
      </c>
      <c r="F23" s="8">
        <v>0</v>
      </c>
      <c r="G23" s="9">
        <f t="shared" ref="G23:G24" si="6">E23*F23</f>
        <v>0</v>
      </c>
    </row>
    <row r="24" spans="1:7" ht="43.5" customHeight="1" x14ac:dyDescent="0.15">
      <c r="A24" s="42">
        <f t="shared" si="0"/>
        <v>15</v>
      </c>
      <c r="B24" s="7"/>
      <c r="C24" s="2" t="s">
        <v>64</v>
      </c>
      <c r="D24" s="3" t="s">
        <v>23</v>
      </c>
      <c r="E24" s="4">
        <v>10</v>
      </c>
      <c r="F24" s="8">
        <v>0</v>
      </c>
      <c r="G24" s="9">
        <f t="shared" si="6"/>
        <v>0</v>
      </c>
    </row>
    <row r="25" spans="1:7" x14ac:dyDescent="0.15">
      <c r="A25" s="18"/>
      <c r="D25" s="47" t="s">
        <v>19</v>
      </c>
      <c r="E25" s="48"/>
      <c r="F25" s="48"/>
      <c r="G25" s="41">
        <f>SUM(G10:G24)</f>
        <v>0</v>
      </c>
    </row>
    <row r="26" spans="1:7" x14ac:dyDescent="0.15">
      <c r="A26" s="18"/>
      <c r="B26" s="20"/>
      <c r="E26" s="34"/>
      <c r="F26" s="35"/>
      <c r="G26" s="36"/>
    </row>
    <row r="27" spans="1:7" x14ac:dyDescent="0.15">
      <c r="A27" s="28" t="s">
        <v>20</v>
      </c>
      <c r="B27" s="49" t="s">
        <v>21</v>
      </c>
      <c r="C27" s="50"/>
      <c r="D27" s="50"/>
      <c r="E27" s="50"/>
      <c r="F27" s="50"/>
      <c r="G27" s="51"/>
    </row>
    <row r="28" spans="1:7" x14ac:dyDescent="0.15">
      <c r="A28" s="18"/>
      <c r="B28" s="20"/>
      <c r="E28" s="34"/>
      <c r="F28" s="35"/>
      <c r="G28" s="36"/>
    </row>
    <row r="29" spans="1:7" ht="78.75" customHeight="1" x14ac:dyDescent="0.15">
      <c r="A29" s="52">
        <f>A24+1</f>
        <v>16</v>
      </c>
      <c r="B29" s="7"/>
      <c r="C29" s="2" t="s">
        <v>56</v>
      </c>
      <c r="D29" s="3" t="s">
        <v>22</v>
      </c>
      <c r="E29" s="4">
        <v>1600</v>
      </c>
      <c r="F29" s="53">
        <v>0</v>
      </c>
      <c r="G29" s="54">
        <f t="shared" ref="G29" si="7">E29*F29</f>
        <v>0</v>
      </c>
    </row>
    <row r="30" spans="1:7" ht="93.75" customHeight="1" x14ac:dyDescent="0.15">
      <c r="A30" s="52"/>
      <c r="B30" s="7"/>
      <c r="C30" s="10" t="s">
        <v>79</v>
      </c>
      <c r="D30" s="3" t="s">
        <v>23</v>
      </c>
      <c r="E30" s="4">
        <v>10</v>
      </c>
      <c r="F30" s="53"/>
      <c r="G30" s="54"/>
    </row>
    <row r="31" spans="1:7" ht="31.5" customHeight="1" x14ac:dyDescent="0.15">
      <c r="A31" s="52"/>
      <c r="B31" s="7"/>
      <c r="C31" s="2" t="s">
        <v>80</v>
      </c>
      <c r="D31" s="3" t="s">
        <v>23</v>
      </c>
      <c r="E31" s="5">
        <f>E30</f>
        <v>10</v>
      </c>
      <c r="F31" s="53"/>
      <c r="G31" s="54"/>
    </row>
    <row r="32" spans="1:7" ht="31.5" customHeight="1" x14ac:dyDescent="0.15">
      <c r="A32" s="52"/>
      <c r="B32" s="7"/>
      <c r="C32" s="10" t="s">
        <v>81</v>
      </c>
      <c r="D32" s="3" t="s">
        <v>23</v>
      </c>
      <c r="E32" s="5">
        <f>E30</f>
        <v>10</v>
      </c>
      <c r="F32" s="53"/>
      <c r="G32" s="54"/>
    </row>
    <row r="33" spans="1:7" ht="93" customHeight="1" x14ac:dyDescent="0.15">
      <c r="A33" s="52"/>
      <c r="B33" s="7"/>
      <c r="C33" s="2" t="s">
        <v>82</v>
      </c>
      <c r="D33" s="43" t="s">
        <v>22</v>
      </c>
      <c r="E33" s="55">
        <f>E29</f>
        <v>1600</v>
      </c>
      <c r="F33" s="56"/>
      <c r="G33" s="57"/>
    </row>
    <row r="34" spans="1:7" x14ac:dyDescent="0.15">
      <c r="A34" s="18"/>
      <c r="D34" s="47" t="s">
        <v>24</v>
      </c>
      <c r="E34" s="48"/>
      <c r="F34" s="48"/>
      <c r="G34" s="41">
        <f>SUM(G29:G33)</f>
        <v>0</v>
      </c>
    </row>
    <row r="35" spans="1:7" x14ac:dyDescent="0.15">
      <c r="A35" s="18"/>
      <c r="G35" s="23"/>
    </row>
    <row r="36" spans="1:7" x14ac:dyDescent="0.15">
      <c r="A36" s="28" t="s">
        <v>25</v>
      </c>
      <c r="B36" s="49" t="s">
        <v>26</v>
      </c>
      <c r="C36" s="50"/>
      <c r="D36" s="50"/>
      <c r="E36" s="50"/>
      <c r="F36" s="50"/>
      <c r="G36" s="51"/>
    </row>
    <row r="37" spans="1:7" x14ac:dyDescent="0.15">
      <c r="A37" s="18"/>
      <c r="G37" s="23"/>
    </row>
    <row r="38" spans="1:7" ht="54.75" customHeight="1" x14ac:dyDescent="0.15">
      <c r="A38" s="42">
        <f>A29+1</f>
        <v>17</v>
      </c>
      <c r="B38" s="7"/>
      <c r="C38" s="2" t="s">
        <v>83</v>
      </c>
      <c r="D38" s="3" t="s">
        <v>23</v>
      </c>
      <c r="E38" s="5">
        <f>2*E30</f>
        <v>20</v>
      </c>
      <c r="F38" s="8">
        <v>0</v>
      </c>
      <c r="G38" s="9">
        <f t="shared" ref="G38:G44" si="8">E38*F38</f>
        <v>0</v>
      </c>
    </row>
    <row r="39" spans="1:7" ht="81.75" customHeight="1" x14ac:dyDescent="0.15">
      <c r="A39" s="42">
        <f>A38+1</f>
        <v>18</v>
      </c>
      <c r="B39" s="7"/>
      <c r="C39" s="2" t="s">
        <v>57</v>
      </c>
      <c r="D39" s="3" t="s">
        <v>22</v>
      </c>
      <c r="E39" s="4">
        <f>1.1*474</f>
        <v>521.40000000000009</v>
      </c>
      <c r="F39" s="8">
        <v>0</v>
      </c>
      <c r="G39" s="9">
        <f t="shared" si="8"/>
        <v>0</v>
      </c>
    </row>
    <row r="40" spans="1:7" ht="81" customHeight="1" x14ac:dyDescent="0.15">
      <c r="A40" s="42">
        <f t="shared" ref="A40:A60" si="9">A39+1</f>
        <v>19</v>
      </c>
      <c r="B40" s="7"/>
      <c r="C40" s="2" t="s">
        <v>58</v>
      </c>
      <c r="D40" s="3" t="s">
        <v>22</v>
      </c>
      <c r="E40" s="4">
        <f>1.1*2*6.25</f>
        <v>13.750000000000002</v>
      </c>
      <c r="F40" s="8">
        <v>0</v>
      </c>
      <c r="G40" s="9">
        <f t="shared" ref="G40" si="10">E40*F40</f>
        <v>0</v>
      </c>
    </row>
    <row r="41" spans="1:7" ht="30" customHeight="1" x14ac:dyDescent="0.15">
      <c r="A41" s="42">
        <f t="shared" si="9"/>
        <v>20</v>
      </c>
      <c r="B41" s="7"/>
      <c r="C41" s="2" t="s">
        <v>59</v>
      </c>
      <c r="D41" s="3" t="s">
        <v>23</v>
      </c>
      <c r="E41" s="4">
        <f>22</f>
        <v>22</v>
      </c>
      <c r="F41" s="8">
        <v>0</v>
      </c>
      <c r="G41" s="9">
        <f t="shared" si="8"/>
        <v>0</v>
      </c>
    </row>
    <row r="42" spans="1:7" ht="46.5" customHeight="1" x14ac:dyDescent="0.15">
      <c r="A42" s="42">
        <f t="shared" si="9"/>
        <v>21</v>
      </c>
      <c r="B42" s="7"/>
      <c r="C42" s="2" t="s">
        <v>84</v>
      </c>
      <c r="D42" s="3" t="s">
        <v>23</v>
      </c>
      <c r="E42" s="4">
        <v>22</v>
      </c>
      <c r="F42" s="8">
        <v>0</v>
      </c>
      <c r="G42" s="9">
        <f t="shared" ref="G42" si="11">E42*F42</f>
        <v>0</v>
      </c>
    </row>
    <row r="43" spans="1:7" ht="46.5" customHeight="1" x14ac:dyDescent="0.15">
      <c r="A43" s="42">
        <f t="shared" si="9"/>
        <v>22</v>
      </c>
      <c r="B43" s="7"/>
      <c r="C43" s="2" t="s">
        <v>85</v>
      </c>
      <c r="D43" s="3" t="s">
        <v>23</v>
      </c>
      <c r="E43" s="4">
        <v>22</v>
      </c>
      <c r="F43" s="8">
        <v>0</v>
      </c>
      <c r="G43" s="9">
        <f t="shared" si="8"/>
        <v>0</v>
      </c>
    </row>
    <row r="44" spans="1:7" ht="46.5" customHeight="1" x14ac:dyDescent="0.15">
      <c r="A44" s="42">
        <f t="shared" si="9"/>
        <v>23</v>
      </c>
      <c r="B44" s="7"/>
      <c r="C44" s="2" t="s">
        <v>60</v>
      </c>
      <c r="D44" s="3" t="s">
        <v>23</v>
      </c>
      <c r="E44" s="4">
        <v>4</v>
      </c>
      <c r="F44" s="8">
        <v>0</v>
      </c>
      <c r="G44" s="9">
        <f t="shared" si="8"/>
        <v>0</v>
      </c>
    </row>
    <row r="45" spans="1:7" ht="46.5" customHeight="1" x14ac:dyDescent="0.15">
      <c r="A45" s="42">
        <f t="shared" si="9"/>
        <v>24</v>
      </c>
      <c r="B45" s="7"/>
      <c r="C45" s="2" t="s">
        <v>86</v>
      </c>
      <c r="D45" s="3" t="s">
        <v>23</v>
      </c>
      <c r="E45" s="4">
        <v>2</v>
      </c>
      <c r="F45" s="8">
        <v>0</v>
      </c>
      <c r="G45" s="9">
        <f t="shared" ref="G45" si="12">E45*F45</f>
        <v>0</v>
      </c>
    </row>
    <row r="46" spans="1:7" ht="46.5" customHeight="1" x14ac:dyDescent="0.15">
      <c r="A46" s="42">
        <f t="shared" si="9"/>
        <v>25</v>
      </c>
      <c r="B46" s="7"/>
      <c r="C46" s="2" t="s">
        <v>61</v>
      </c>
      <c r="D46" s="3" t="s">
        <v>23</v>
      </c>
      <c r="E46" s="4">
        <v>2</v>
      </c>
      <c r="F46" s="8">
        <v>0</v>
      </c>
      <c r="G46" s="9">
        <f t="shared" ref="G46" si="13">E46*F46</f>
        <v>0</v>
      </c>
    </row>
    <row r="47" spans="1:7" ht="46.5" customHeight="1" x14ac:dyDescent="0.15">
      <c r="A47" s="42">
        <f t="shared" si="9"/>
        <v>26</v>
      </c>
      <c r="B47" s="7"/>
      <c r="C47" s="2" t="s">
        <v>62</v>
      </c>
      <c r="D47" s="3" t="s">
        <v>23</v>
      </c>
      <c r="E47" s="4">
        <v>2</v>
      </c>
      <c r="F47" s="8">
        <v>0</v>
      </c>
      <c r="G47" s="9">
        <f t="shared" ref="G47" si="14">E47*F47</f>
        <v>0</v>
      </c>
    </row>
    <row r="48" spans="1:7" ht="143.25" customHeight="1" x14ac:dyDescent="0.15">
      <c r="A48" s="42">
        <f t="shared" si="9"/>
        <v>27</v>
      </c>
      <c r="B48" s="7"/>
      <c r="C48" s="2" t="s">
        <v>87</v>
      </c>
      <c r="D48" s="3" t="s">
        <v>13</v>
      </c>
      <c r="E48" s="4">
        <v>1</v>
      </c>
      <c r="F48" s="8">
        <v>0</v>
      </c>
      <c r="G48" s="9">
        <f t="shared" ref="G48" si="15">E48*F48</f>
        <v>0</v>
      </c>
    </row>
    <row r="49" spans="1:7" ht="108.75" customHeight="1" x14ac:dyDescent="0.15">
      <c r="A49" s="42">
        <f t="shared" si="9"/>
        <v>28</v>
      </c>
      <c r="B49" s="7"/>
      <c r="C49" s="2" t="s">
        <v>88</v>
      </c>
      <c r="D49" s="3" t="s">
        <v>27</v>
      </c>
      <c r="E49" s="4">
        <f>1.05*1900</f>
        <v>1995</v>
      </c>
      <c r="F49" s="8">
        <v>0</v>
      </c>
      <c r="G49" s="9">
        <f t="shared" ref="G49" si="16">E49*F49</f>
        <v>0</v>
      </c>
    </row>
    <row r="50" spans="1:7" ht="129" customHeight="1" x14ac:dyDescent="0.15">
      <c r="A50" s="42">
        <f t="shared" si="9"/>
        <v>29</v>
      </c>
      <c r="B50" s="7"/>
      <c r="C50" s="2" t="s">
        <v>89</v>
      </c>
      <c r="D50" s="3" t="s">
        <v>23</v>
      </c>
      <c r="E50" s="4">
        <v>2</v>
      </c>
      <c r="F50" s="8">
        <v>0</v>
      </c>
      <c r="G50" s="9">
        <f t="shared" ref="G50" si="17">E50*F50</f>
        <v>0</v>
      </c>
    </row>
    <row r="51" spans="1:7" ht="105.75" customHeight="1" x14ac:dyDescent="0.15">
      <c r="A51" s="42">
        <f t="shared" si="9"/>
        <v>30</v>
      </c>
      <c r="B51" s="7"/>
      <c r="C51" s="2" t="s">
        <v>90</v>
      </c>
      <c r="D51" s="3" t="s">
        <v>23</v>
      </c>
      <c r="E51" s="4">
        <v>2</v>
      </c>
      <c r="F51" s="8">
        <v>0</v>
      </c>
      <c r="G51" s="9">
        <f t="shared" ref="G51" si="18">E51*F51</f>
        <v>0</v>
      </c>
    </row>
    <row r="52" spans="1:7" ht="29.25" customHeight="1" x14ac:dyDescent="0.15">
      <c r="A52" s="42">
        <f t="shared" si="9"/>
        <v>31</v>
      </c>
      <c r="B52" s="7"/>
      <c r="C52" s="2" t="s">
        <v>91</v>
      </c>
      <c r="D52" s="3" t="s">
        <v>23</v>
      </c>
      <c r="E52" s="4">
        <v>4</v>
      </c>
      <c r="F52" s="8">
        <v>0</v>
      </c>
      <c r="G52" s="9">
        <f t="shared" ref="G52" si="19">E52*F52</f>
        <v>0</v>
      </c>
    </row>
    <row r="53" spans="1:7" ht="31.5" customHeight="1" x14ac:dyDescent="0.15">
      <c r="A53" s="42">
        <f t="shared" si="9"/>
        <v>32</v>
      </c>
      <c r="B53" s="7"/>
      <c r="C53" s="2" t="s">
        <v>92</v>
      </c>
      <c r="D53" s="3" t="s">
        <v>23</v>
      </c>
      <c r="E53" s="4">
        <v>6</v>
      </c>
      <c r="F53" s="8">
        <v>0</v>
      </c>
      <c r="G53" s="9">
        <f t="shared" ref="G53:G55" si="20">E53*F53</f>
        <v>0</v>
      </c>
    </row>
    <row r="54" spans="1:7" ht="42.75" customHeight="1" x14ac:dyDescent="0.15">
      <c r="A54" s="42">
        <f t="shared" si="9"/>
        <v>33</v>
      </c>
      <c r="B54" s="7"/>
      <c r="C54" s="2" t="s">
        <v>93</v>
      </c>
      <c r="D54" s="3" t="s">
        <v>23</v>
      </c>
      <c r="E54" s="4">
        <v>6</v>
      </c>
      <c r="F54" s="8">
        <v>0</v>
      </c>
      <c r="G54" s="9">
        <f t="shared" si="20"/>
        <v>0</v>
      </c>
    </row>
    <row r="55" spans="1:7" ht="42" customHeight="1" x14ac:dyDescent="0.15">
      <c r="A55" s="42">
        <f t="shared" si="9"/>
        <v>34</v>
      </c>
      <c r="B55" s="7"/>
      <c r="C55" s="2" t="s">
        <v>94</v>
      </c>
      <c r="D55" s="3" t="s">
        <v>23</v>
      </c>
      <c r="E55" s="4">
        <v>2</v>
      </c>
      <c r="F55" s="8">
        <v>0</v>
      </c>
      <c r="G55" s="9">
        <f t="shared" si="20"/>
        <v>0</v>
      </c>
    </row>
    <row r="56" spans="1:7" ht="76.5" customHeight="1" x14ac:dyDescent="0.15">
      <c r="A56" s="42">
        <f t="shared" si="9"/>
        <v>35</v>
      </c>
      <c r="B56" s="7"/>
      <c r="C56" s="2" t="s">
        <v>95</v>
      </c>
      <c r="D56" s="3" t="s">
        <v>23</v>
      </c>
      <c r="E56" s="4">
        <v>2</v>
      </c>
      <c r="F56" s="8">
        <v>0</v>
      </c>
      <c r="G56" s="9">
        <f t="shared" ref="G56" si="21">E56*F56</f>
        <v>0</v>
      </c>
    </row>
    <row r="57" spans="1:7" ht="56.25" customHeight="1" x14ac:dyDescent="0.15">
      <c r="A57" s="42">
        <f t="shared" si="9"/>
        <v>36</v>
      </c>
      <c r="B57" s="7"/>
      <c r="C57" s="10" t="s">
        <v>54</v>
      </c>
      <c r="D57" s="3" t="s">
        <v>96</v>
      </c>
      <c r="E57" s="58">
        <f>1.1*(38+6)</f>
        <v>48.400000000000006</v>
      </c>
      <c r="F57" s="8">
        <v>0</v>
      </c>
      <c r="G57" s="9">
        <f t="shared" ref="G57" si="22">E57*F57</f>
        <v>0</v>
      </c>
    </row>
    <row r="58" spans="1:7" ht="28.5" customHeight="1" x14ac:dyDescent="0.15">
      <c r="A58" s="42">
        <f t="shared" si="9"/>
        <v>37</v>
      </c>
      <c r="B58" s="7"/>
      <c r="C58" s="1" t="s">
        <v>97</v>
      </c>
      <c r="D58" s="3" t="s">
        <v>22</v>
      </c>
      <c r="E58" s="4">
        <f>E40</f>
        <v>13.750000000000002</v>
      </c>
      <c r="F58" s="8">
        <v>0</v>
      </c>
      <c r="G58" s="9">
        <f t="shared" ref="G58" si="23">E58*F58</f>
        <v>0</v>
      </c>
    </row>
    <row r="59" spans="1:7" ht="27.75" customHeight="1" x14ac:dyDescent="0.15">
      <c r="A59" s="42">
        <f t="shared" si="9"/>
        <v>38</v>
      </c>
      <c r="B59" s="7"/>
      <c r="C59" s="1" t="s">
        <v>98</v>
      </c>
      <c r="D59" s="3" t="s">
        <v>22</v>
      </c>
      <c r="E59" s="4">
        <f>1.1*2*5.25</f>
        <v>11.55</v>
      </c>
      <c r="F59" s="8">
        <v>0</v>
      </c>
      <c r="G59" s="9">
        <f t="shared" ref="G59:G60" si="24">E59*F59</f>
        <v>0</v>
      </c>
    </row>
    <row r="60" spans="1:7" ht="74.25" customHeight="1" x14ac:dyDescent="0.15">
      <c r="A60" s="42">
        <f t="shared" si="9"/>
        <v>39</v>
      </c>
      <c r="B60" s="7"/>
      <c r="C60" s="1" t="s">
        <v>63</v>
      </c>
      <c r="D60" s="3" t="s">
        <v>23</v>
      </c>
      <c r="E60" s="4">
        <f>CEILING(4/3,1)</f>
        <v>2</v>
      </c>
      <c r="F60" s="8">
        <v>0</v>
      </c>
      <c r="G60" s="9">
        <f t="shared" si="24"/>
        <v>0</v>
      </c>
    </row>
    <row r="61" spans="1:7" x14ac:dyDescent="0.15">
      <c r="A61" s="18"/>
      <c r="D61" s="47" t="s">
        <v>28</v>
      </c>
      <c r="E61" s="48"/>
      <c r="F61" s="48"/>
      <c r="G61" s="41">
        <f>SUM(G38:G60)</f>
        <v>0</v>
      </c>
    </row>
    <row r="62" spans="1:7" x14ac:dyDescent="0.15">
      <c r="A62" s="18"/>
      <c r="G62" s="23"/>
    </row>
    <row r="63" spans="1:7" x14ac:dyDescent="0.15">
      <c r="A63" s="28" t="s">
        <v>29</v>
      </c>
      <c r="B63" s="49" t="s">
        <v>30</v>
      </c>
      <c r="C63" s="50"/>
      <c r="D63" s="50"/>
      <c r="E63" s="50"/>
      <c r="F63" s="50"/>
      <c r="G63" s="51"/>
    </row>
    <row r="64" spans="1:7" x14ac:dyDescent="0.15">
      <c r="A64" s="18"/>
      <c r="G64" s="23"/>
    </row>
    <row r="65" spans="1:7" x14ac:dyDescent="0.15">
      <c r="A65" s="42">
        <f>A60+1</f>
        <v>40</v>
      </c>
      <c r="B65" s="7"/>
      <c r="C65" s="1" t="s">
        <v>32</v>
      </c>
      <c r="D65" s="3" t="s">
        <v>23</v>
      </c>
      <c r="E65" s="4">
        <v>2</v>
      </c>
      <c r="F65" s="8">
        <v>0</v>
      </c>
      <c r="G65" s="9">
        <f t="shared" ref="G65:G69" si="25">E65*F65</f>
        <v>0</v>
      </c>
    </row>
    <row r="66" spans="1:7" ht="21" x14ac:dyDescent="0.15">
      <c r="A66" s="42">
        <f>A65+1</f>
        <v>41</v>
      </c>
      <c r="B66" s="7"/>
      <c r="C66" s="1" t="s">
        <v>33</v>
      </c>
      <c r="D66" s="3" t="s">
        <v>22</v>
      </c>
      <c r="E66" s="5">
        <f>E39+E40</f>
        <v>535.15000000000009</v>
      </c>
      <c r="F66" s="8">
        <v>0</v>
      </c>
      <c r="G66" s="9">
        <f t="shared" si="25"/>
        <v>0</v>
      </c>
    </row>
    <row r="67" spans="1:7" x14ac:dyDescent="0.15">
      <c r="A67" s="42">
        <f t="shared" ref="A67:A70" si="26">A66+1</f>
        <v>42</v>
      </c>
      <c r="B67" s="7"/>
      <c r="C67" s="1" t="s">
        <v>34</v>
      </c>
      <c r="D67" s="3" t="s">
        <v>22</v>
      </c>
      <c r="E67" s="5">
        <f>+E58</f>
        <v>13.750000000000002</v>
      </c>
      <c r="F67" s="8">
        <v>0</v>
      </c>
      <c r="G67" s="9">
        <f t="shared" si="25"/>
        <v>0</v>
      </c>
    </row>
    <row r="68" spans="1:7" ht="12" x14ac:dyDescent="0.15">
      <c r="A68" s="42">
        <f t="shared" si="26"/>
        <v>43</v>
      </c>
      <c r="B68" s="7"/>
      <c r="C68" s="1" t="s">
        <v>49</v>
      </c>
      <c r="D68" s="3" t="s">
        <v>96</v>
      </c>
      <c r="E68" s="5">
        <f>E57</f>
        <v>48.400000000000006</v>
      </c>
      <c r="F68" s="8">
        <v>0</v>
      </c>
      <c r="G68" s="9">
        <f t="shared" ref="G68" si="27">E68*F68</f>
        <v>0</v>
      </c>
    </row>
    <row r="69" spans="1:7" ht="46.5" customHeight="1" x14ac:dyDescent="0.15">
      <c r="A69" s="42">
        <f t="shared" si="26"/>
        <v>44</v>
      </c>
      <c r="B69" s="7"/>
      <c r="C69" s="1" t="s">
        <v>35</v>
      </c>
      <c r="D69" s="3" t="s">
        <v>13</v>
      </c>
      <c r="E69" s="4">
        <v>1</v>
      </c>
      <c r="F69" s="8">
        <v>0</v>
      </c>
      <c r="G69" s="9">
        <f t="shared" si="25"/>
        <v>0</v>
      </c>
    </row>
    <row r="70" spans="1:7" ht="46.5" customHeight="1" x14ac:dyDescent="0.15">
      <c r="A70" s="42">
        <f t="shared" si="26"/>
        <v>45</v>
      </c>
      <c r="B70" s="7"/>
      <c r="C70" s="1" t="s">
        <v>51</v>
      </c>
      <c r="D70" s="3" t="s">
        <v>13</v>
      </c>
      <c r="E70" s="4">
        <v>1</v>
      </c>
      <c r="F70" s="8">
        <v>0</v>
      </c>
      <c r="G70" s="9">
        <f t="shared" ref="G70" si="28">E70*F70</f>
        <v>0</v>
      </c>
    </row>
    <row r="71" spans="1:7" x14ac:dyDescent="0.15">
      <c r="A71" s="18"/>
      <c r="D71" s="47" t="s">
        <v>31</v>
      </c>
      <c r="E71" s="48"/>
      <c r="F71" s="48"/>
      <c r="G71" s="41">
        <f>SUM(G65:G70)</f>
        <v>0</v>
      </c>
    </row>
    <row r="72" spans="1:7" ht="11.25" thickBot="1" x14ac:dyDescent="0.2">
      <c r="A72" s="18"/>
      <c r="G72" s="23"/>
    </row>
    <row r="73" spans="1:7" x14ac:dyDescent="0.15">
      <c r="A73" s="59" t="s">
        <v>38</v>
      </c>
      <c r="B73" s="60" t="s">
        <v>66</v>
      </c>
      <c r="C73" s="61"/>
      <c r="D73" s="61"/>
      <c r="E73" s="61"/>
      <c r="F73" s="61"/>
      <c r="G73" s="62"/>
    </row>
    <row r="74" spans="1:7" x14ac:dyDescent="0.15">
      <c r="A74" s="18"/>
      <c r="G74" s="23"/>
    </row>
    <row r="75" spans="1:7" ht="21" x14ac:dyDescent="0.15">
      <c r="A75" s="42">
        <f>A70+1</f>
        <v>46</v>
      </c>
      <c r="B75" s="7"/>
      <c r="C75" s="2" t="s">
        <v>55</v>
      </c>
      <c r="D75" s="3" t="s">
        <v>13</v>
      </c>
      <c r="E75" s="4">
        <v>1</v>
      </c>
      <c r="F75" s="8">
        <v>0</v>
      </c>
      <c r="G75" s="9">
        <f t="shared" ref="G75" si="29">E75*F75</f>
        <v>0</v>
      </c>
    </row>
    <row r="76" spans="1:7" ht="27" customHeight="1" x14ac:dyDescent="0.15">
      <c r="A76" s="42">
        <f>A75+1</f>
        <v>47</v>
      </c>
      <c r="B76" s="7"/>
      <c r="C76" s="2" t="s">
        <v>50</v>
      </c>
      <c r="D76" s="3" t="s">
        <v>13</v>
      </c>
      <c r="E76" s="4">
        <v>1</v>
      </c>
      <c r="F76" s="8">
        <v>0</v>
      </c>
      <c r="G76" s="9">
        <f t="shared" ref="G76" si="30">E76*F76</f>
        <v>0</v>
      </c>
    </row>
    <row r="77" spans="1:7" ht="44.25" customHeight="1" x14ac:dyDescent="0.15">
      <c r="A77" s="42">
        <f t="shared" ref="A77:A88" si="31">A76+1</f>
        <v>48</v>
      </c>
      <c r="B77" s="7"/>
      <c r="C77" s="2" t="s">
        <v>76</v>
      </c>
      <c r="D77" s="3" t="s">
        <v>42</v>
      </c>
      <c r="E77" s="4">
        <f>1.05*1.4*89</f>
        <v>130.82999999999998</v>
      </c>
      <c r="F77" s="8">
        <v>0</v>
      </c>
      <c r="G77" s="9">
        <f t="shared" ref="G77" si="32">E77*F77</f>
        <v>0</v>
      </c>
    </row>
    <row r="78" spans="1:7" ht="25.5" customHeight="1" x14ac:dyDescent="0.15">
      <c r="A78" s="42">
        <f t="shared" si="31"/>
        <v>49</v>
      </c>
      <c r="B78" s="7"/>
      <c r="C78" s="2" t="s">
        <v>77</v>
      </c>
      <c r="D78" s="3" t="s">
        <v>42</v>
      </c>
      <c r="E78" s="5">
        <f>E77</f>
        <v>130.82999999999998</v>
      </c>
      <c r="F78" s="8">
        <v>0</v>
      </c>
      <c r="G78" s="9">
        <f t="shared" ref="G78:G80" si="33">E78*F78</f>
        <v>0</v>
      </c>
    </row>
    <row r="79" spans="1:7" ht="30" customHeight="1" x14ac:dyDescent="0.15">
      <c r="A79" s="42">
        <f t="shared" si="31"/>
        <v>50</v>
      </c>
      <c r="B79" s="7"/>
      <c r="C79" s="2" t="s">
        <v>78</v>
      </c>
      <c r="D79" s="3" t="s">
        <v>42</v>
      </c>
      <c r="E79" s="6">
        <f>1.1*0.25*(89)</f>
        <v>24.475000000000001</v>
      </c>
      <c r="F79" s="8">
        <v>0</v>
      </c>
      <c r="G79" s="9">
        <f t="shared" si="33"/>
        <v>0</v>
      </c>
    </row>
    <row r="80" spans="1:7" ht="33" customHeight="1" x14ac:dyDescent="0.15">
      <c r="A80" s="42">
        <f t="shared" si="31"/>
        <v>51</v>
      </c>
      <c r="B80" s="7"/>
      <c r="C80" s="2" t="s">
        <v>41</v>
      </c>
      <c r="D80" s="3" t="s">
        <v>42</v>
      </c>
      <c r="E80" s="5">
        <f>+E77-E79</f>
        <v>106.35499999999999</v>
      </c>
      <c r="F80" s="8">
        <v>0</v>
      </c>
      <c r="G80" s="9">
        <f t="shared" si="33"/>
        <v>0</v>
      </c>
    </row>
    <row r="81" spans="1:7" ht="12" x14ac:dyDescent="0.15">
      <c r="A81" s="42">
        <f t="shared" si="31"/>
        <v>52</v>
      </c>
      <c r="B81" s="7"/>
      <c r="C81" s="2" t="s">
        <v>40</v>
      </c>
      <c r="D81" s="3" t="s">
        <v>42</v>
      </c>
      <c r="E81" s="63">
        <f>E79</f>
        <v>24.475000000000001</v>
      </c>
      <c r="F81" s="8">
        <v>0</v>
      </c>
      <c r="G81" s="9">
        <f t="shared" ref="G81" si="34">E81*F81</f>
        <v>0</v>
      </c>
    </row>
    <row r="82" spans="1:7" ht="29.25" customHeight="1" x14ac:dyDescent="0.15">
      <c r="A82" s="42">
        <f t="shared" si="31"/>
        <v>53</v>
      </c>
      <c r="B82" s="7"/>
      <c r="C82" s="2" t="s">
        <v>72</v>
      </c>
      <c r="D82" s="3" t="s">
        <v>96</v>
      </c>
      <c r="E82" s="63">
        <v>412</v>
      </c>
      <c r="F82" s="8">
        <v>0</v>
      </c>
      <c r="G82" s="9">
        <f t="shared" ref="G82" si="35">E82*F82</f>
        <v>0</v>
      </c>
    </row>
    <row r="83" spans="1:7" ht="35.25" customHeight="1" x14ac:dyDescent="0.15">
      <c r="A83" s="42">
        <f t="shared" si="31"/>
        <v>54</v>
      </c>
      <c r="B83" s="7"/>
      <c r="C83" s="2" t="s">
        <v>74</v>
      </c>
      <c r="D83" s="3" t="s">
        <v>13</v>
      </c>
      <c r="E83" s="63">
        <v>1</v>
      </c>
      <c r="F83" s="8">
        <v>0</v>
      </c>
      <c r="G83" s="9">
        <f t="shared" ref="G83" si="36">E83*F83</f>
        <v>0</v>
      </c>
    </row>
    <row r="84" spans="1:7" ht="12" x14ac:dyDescent="0.15">
      <c r="A84" s="42">
        <f t="shared" si="31"/>
        <v>55</v>
      </c>
      <c r="B84" s="7"/>
      <c r="C84" s="2" t="s">
        <v>67</v>
      </c>
      <c r="D84" s="3" t="s">
        <v>96</v>
      </c>
      <c r="E84" s="63">
        <v>10</v>
      </c>
      <c r="F84" s="8">
        <v>0</v>
      </c>
      <c r="G84" s="9">
        <f t="shared" ref="G84" si="37">E84*F84</f>
        <v>0</v>
      </c>
    </row>
    <row r="85" spans="1:7" ht="21" x14ac:dyDescent="0.15">
      <c r="A85" s="42">
        <f t="shared" si="31"/>
        <v>56</v>
      </c>
      <c r="B85" s="7"/>
      <c r="C85" s="2" t="s">
        <v>70</v>
      </c>
      <c r="D85" s="3" t="s">
        <v>42</v>
      </c>
      <c r="E85" s="63">
        <f>1*0.5*2.5</f>
        <v>1.25</v>
      </c>
      <c r="F85" s="8">
        <v>0</v>
      </c>
      <c r="G85" s="9">
        <f t="shared" ref="G85:G87" si="38">E85*F85</f>
        <v>0</v>
      </c>
    </row>
    <row r="86" spans="1:7" x14ac:dyDescent="0.15">
      <c r="A86" s="42">
        <f t="shared" si="31"/>
        <v>57</v>
      </c>
      <c r="B86" s="7"/>
      <c r="C86" s="2" t="s">
        <v>69</v>
      </c>
      <c r="D86" s="3" t="s">
        <v>68</v>
      </c>
      <c r="E86" s="63">
        <f>10*0.15*2.5+E85*2.5</f>
        <v>6.875</v>
      </c>
      <c r="F86" s="8">
        <v>0</v>
      </c>
      <c r="G86" s="9">
        <f t="shared" si="38"/>
        <v>0</v>
      </c>
    </row>
    <row r="87" spans="1:7" ht="46.5" customHeight="1" x14ac:dyDescent="0.15">
      <c r="A87" s="42">
        <f t="shared" si="31"/>
        <v>58</v>
      </c>
      <c r="B87" s="7"/>
      <c r="C87" s="1" t="s">
        <v>73</v>
      </c>
      <c r="D87" s="3" t="s">
        <v>96</v>
      </c>
      <c r="E87" s="63">
        <v>412</v>
      </c>
      <c r="F87" s="8">
        <v>0</v>
      </c>
      <c r="G87" s="9">
        <f t="shared" si="38"/>
        <v>0</v>
      </c>
    </row>
    <row r="88" spans="1:7" ht="46.5" customHeight="1" x14ac:dyDescent="0.15">
      <c r="A88" s="42">
        <f t="shared" si="31"/>
        <v>59</v>
      </c>
      <c r="B88" s="7"/>
      <c r="C88" s="1" t="s">
        <v>75</v>
      </c>
      <c r="D88" s="3" t="s">
        <v>13</v>
      </c>
      <c r="E88" s="63">
        <v>1</v>
      </c>
      <c r="F88" s="8">
        <v>0</v>
      </c>
      <c r="G88" s="9">
        <f t="shared" ref="G88" si="39">E88*F88</f>
        <v>0</v>
      </c>
    </row>
    <row r="89" spans="1:7" ht="14.25" customHeight="1" thickBot="1" x14ac:dyDescent="0.2">
      <c r="A89" s="64"/>
      <c r="B89" s="65"/>
      <c r="C89" s="66"/>
      <c r="D89" s="67" t="s">
        <v>39</v>
      </c>
      <c r="E89" s="68"/>
      <c r="F89" s="68"/>
      <c r="G89" s="69">
        <f>SUM(G75:G88)</f>
        <v>0</v>
      </c>
    </row>
    <row r="90" spans="1:7" x14ac:dyDescent="0.15">
      <c r="A90" s="18"/>
      <c r="G90" s="23"/>
    </row>
    <row r="91" spans="1:7" ht="12.75" customHeight="1" x14ac:dyDescent="0.15">
      <c r="A91" s="70" t="s">
        <v>36</v>
      </c>
      <c r="B91" s="71"/>
      <c r="C91" s="71"/>
      <c r="D91" s="71"/>
      <c r="E91" s="71"/>
      <c r="F91" s="71"/>
      <c r="G91" s="72"/>
    </row>
    <row r="92" spans="1:7" x14ac:dyDescent="0.15">
      <c r="A92" s="73" t="str">
        <f>A$8</f>
        <v>Část A</v>
      </c>
      <c r="B92" s="74" t="str">
        <f>B$8</f>
        <v>Organizační, projektové, administrativní a režijni náklady spojené s prováděním díla</v>
      </c>
      <c r="C92" s="74"/>
      <c r="D92" s="74"/>
      <c r="E92" s="74"/>
      <c r="F92" s="75">
        <f>G25</f>
        <v>0</v>
      </c>
      <c r="G92" s="76"/>
    </row>
    <row r="93" spans="1:7" x14ac:dyDescent="0.15">
      <c r="A93" s="73" t="str">
        <f>A$27</f>
        <v>Část B</v>
      </c>
      <c r="B93" s="74" t="str">
        <f>B$27</f>
        <v>Vrtné práce včetně vystrojení geotermálních vertikálních vrtů</v>
      </c>
      <c r="C93" s="74"/>
      <c r="D93" s="74"/>
      <c r="E93" s="74"/>
      <c r="F93" s="75">
        <f>G34</f>
        <v>0</v>
      </c>
      <c r="G93" s="76"/>
    </row>
    <row r="94" spans="1:7" x14ac:dyDescent="0.15">
      <c r="A94" s="73" t="str">
        <f>A$36</f>
        <v>Část C</v>
      </c>
      <c r="B94" s="74" t="str">
        <f>B$36</f>
        <v>Materiál pro dopojení geotermálních vertikálních vrtů do technické místnosti</v>
      </c>
      <c r="C94" s="74"/>
      <c r="D94" s="74"/>
      <c r="E94" s="74"/>
      <c r="F94" s="75">
        <f>G61</f>
        <v>0</v>
      </c>
      <c r="G94" s="76"/>
    </row>
    <row r="95" spans="1:7" x14ac:dyDescent="0.15">
      <c r="A95" s="73" t="str">
        <f>A$63</f>
        <v>Část D</v>
      </c>
      <c r="B95" s="74" t="str">
        <f>B$63</f>
        <v>Práce - napojení vrtů do technické místnosti</v>
      </c>
      <c r="C95" s="74"/>
      <c r="D95" s="74"/>
      <c r="E95" s="74"/>
      <c r="F95" s="75">
        <f>G71</f>
        <v>0</v>
      </c>
      <c r="G95" s="76"/>
    </row>
    <row r="96" spans="1:7" ht="11.25" thickBot="1" x14ac:dyDescent="0.2">
      <c r="A96" s="77" t="str">
        <f>A73</f>
        <v>Část E</v>
      </c>
      <c r="B96" s="78" t="str">
        <f>B73</f>
        <v>Výkopové práce, úpravy zpevněných povrchů, demolice</v>
      </c>
      <c r="C96" s="78"/>
      <c r="D96" s="78"/>
      <c r="E96" s="78"/>
      <c r="F96" s="79">
        <f>G89</f>
        <v>0</v>
      </c>
      <c r="G96" s="80"/>
    </row>
    <row r="97" spans="4:7" ht="16.5" customHeight="1" thickBot="1" x14ac:dyDescent="0.2">
      <c r="D97" s="81" t="s">
        <v>37</v>
      </c>
      <c r="E97" s="82"/>
      <c r="F97" s="83">
        <f>SUM(F92:G96)</f>
        <v>0</v>
      </c>
      <c r="G97" s="84"/>
    </row>
  </sheetData>
  <mergeCells count="31">
    <mergeCell ref="C2:G2"/>
    <mergeCell ref="C1:G1"/>
    <mergeCell ref="A1:B1"/>
    <mergeCell ref="A2:B2"/>
    <mergeCell ref="D61:F61"/>
    <mergeCell ref="F4:G4"/>
    <mergeCell ref="A4:E4"/>
    <mergeCell ref="D25:F25"/>
    <mergeCell ref="B27:G27"/>
    <mergeCell ref="A29:A33"/>
    <mergeCell ref="D34:F34"/>
    <mergeCell ref="B36:G36"/>
    <mergeCell ref="F29:F33"/>
    <mergeCell ref="G29:G33"/>
    <mergeCell ref="B63:G63"/>
    <mergeCell ref="D71:F71"/>
    <mergeCell ref="B92:E92"/>
    <mergeCell ref="B93:E93"/>
    <mergeCell ref="B95:E95"/>
    <mergeCell ref="B94:E94"/>
    <mergeCell ref="A91:G91"/>
    <mergeCell ref="B73:G73"/>
    <mergeCell ref="D89:F89"/>
    <mergeCell ref="D97:E97"/>
    <mergeCell ref="F92:G92"/>
    <mergeCell ref="F93:G93"/>
    <mergeCell ref="F94:G94"/>
    <mergeCell ref="F95:G95"/>
    <mergeCell ref="F97:G97"/>
    <mergeCell ref="B96:E96"/>
    <mergeCell ref="F96:G96"/>
  </mergeCells>
  <printOptions horizontalCentered="1"/>
  <pageMargins left="0.39370078740157483" right="0.39370078740157483" top="0.98425196850393704" bottom="1.1811023622047245" header="0.31496062992125984" footer="0.39370078740157483"/>
  <pageSetup paperSize="9" scale="91" firstPageNumber="2" fitToHeight="0" orientation="portrait" useFirstPageNumber="1" r:id="rId1"/>
  <headerFooter>
    <oddHeader>&amp;L&amp;"Segoe UI,Obyčejné"&amp;8D.2.1-301 Výkaz výměr
Datum 2023-09&amp;C&amp;"Segoe UI,Tučné"&amp;8PAVILON UFE
&amp;"Segoe UI,Obyčejné"ADAPTACE A PŘÍSTAVBA&amp;R&amp;"Segoe UI,Obyčejné"&amp;8Dokumentace pro
výběr dodavatele</oddHeader>
    <oddFooter>&amp;C&amp;"Segoe UI,Obyčejné"&amp;8Str. &amp;P z 5&amp;R&amp;G</oddFooter>
  </headerFooter>
  <rowBreaks count="2" manualBreakCount="2">
    <brk id="34" max="6" man="1"/>
    <brk id="61" max="6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Výkaz výměr</vt:lpstr>
      <vt:lpstr>'Výkaz výměr'!Oblast_tisku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ONDREJ VLACH</dc:creator>
  <cp:keywords/>
  <dc:description/>
  <cp:lastModifiedBy>Ondřej Vlach</cp:lastModifiedBy>
  <cp:revision/>
  <cp:lastPrinted>2023-10-05T14:28:41Z</cp:lastPrinted>
  <dcterms:created xsi:type="dcterms:W3CDTF">2023-06-07T10:10:41Z</dcterms:created>
  <dcterms:modified xsi:type="dcterms:W3CDTF">2023-10-05T14:29:21Z</dcterms:modified>
  <cp:category/>
  <cp:contentStatus/>
</cp:coreProperties>
</file>