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chner\Projekce 21 Brno s.r.o\Týmový disk - Dokumenty\Cloud Projekce21\2019 Zakázky\2019005_Chodníky Dubova Jundrov\03_DPS - CHODNÍK A SLOUP\_IN\190625_Moravec - rozpočet\Aktualizace - uliční vpusti\"/>
    </mc:Choice>
  </mc:AlternateContent>
  <xr:revisionPtr revIDLastSave="43" documentId="11_5A8032CD299D680C4865297024358ECABA723520" xr6:coauthVersionLast="43" xr6:coauthVersionMax="43" xr10:uidLastSave="{9C479470-4FBF-4009-B564-68A176CDF3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Pol" sheetId="12" r:id="rId3"/>
    <sheet name="VN+ON" sheetId="13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Pol!$A$1:$H$143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8" i="12" l="1"/>
  <c r="G55" i="13"/>
  <c r="G54" i="13"/>
  <c r="G53" i="13"/>
  <c r="G52" i="13"/>
  <c r="G51" i="13"/>
  <c r="G50" i="13"/>
  <c r="G49" i="13"/>
  <c r="G48" i="13"/>
  <c r="G47" i="13"/>
  <c r="G46" i="13"/>
  <c r="G45" i="13"/>
  <c r="G44" i="13"/>
  <c r="G42" i="13"/>
  <c r="G40" i="13"/>
  <c r="G37" i="13"/>
  <c r="G33" i="13"/>
  <c r="G29" i="13"/>
  <c r="G25" i="13"/>
  <c r="G20" i="13"/>
  <c r="G17" i="13"/>
  <c r="G14" i="13"/>
  <c r="G12" i="13"/>
  <c r="G11" i="13"/>
  <c r="G22" i="13" l="1"/>
  <c r="I20" i="1" s="1"/>
  <c r="G8" i="13"/>
  <c r="I19" i="1" s="1"/>
  <c r="G57" i="13" l="1"/>
  <c r="I57" i="1" s="1"/>
  <c r="P143" i="12"/>
  <c r="F39" i="1" s="1"/>
  <c r="F40" i="1" s="1"/>
  <c r="Q143" i="12"/>
  <c r="G39" i="1" s="1"/>
  <c r="G8" i="12"/>
  <c r="G9" i="12"/>
  <c r="G12" i="12"/>
  <c r="G18" i="12"/>
  <c r="G23" i="12"/>
  <c r="G29" i="12"/>
  <c r="G32" i="12"/>
  <c r="G35" i="12"/>
  <c r="G37" i="12"/>
  <c r="G39" i="12"/>
  <c r="G41" i="12"/>
  <c r="G44" i="12"/>
  <c r="G47" i="12"/>
  <c r="G50" i="12"/>
  <c r="G52" i="12"/>
  <c r="G55" i="12"/>
  <c r="G62" i="12"/>
  <c r="G65" i="12"/>
  <c r="G67" i="12"/>
  <c r="G71" i="12"/>
  <c r="G73" i="12"/>
  <c r="G75" i="12"/>
  <c r="G78" i="12"/>
  <c r="G83" i="12"/>
  <c r="G85" i="12"/>
  <c r="G87" i="12"/>
  <c r="G89" i="12"/>
  <c r="G92" i="12"/>
  <c r="G91" i="12" s="1"/>
  <c r="I52" i="1" s="1"/>
  <c r="G95" i="12"/>
  <c r="G98" i="12"/>
  <c r="G100" i="12"/>
  <c r="G102" i="12"/>
  <c r="G104" i="12"/>
  <c r="G107" i="12"/>
  <c r="G110" i="12"/>
  <c r="G112" i="12"/>
  <c r="G114" i="12"/>
  <c r="G116" i="12"/>
  <c r="G121" i="12"/>
  <c r="G123" i="12"/>
  <c r="G125" i="12"/>
  <c r="G127" i="12"/>
  <c r="G129" i="12"/>
  <c r="G131" i="12"/>
  <c r="G134" i="12"/>
  <c r="G133" i="12" s="1"/>
  <c r="I55" i="1" s="1"/>
  <c r="G137" i="12"/>
  <c r="G139" i="12"/>
  <c r="G140" i="12"/>
  <c r="G141" i="12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94" i="12" l="1"/>
  <c r="H39" i="1"/>
  <c r="H40" i="1" s="1"/>
  <c r="I53" i="1"/>
  <c r="G77" i="12"/>
  <c r="I51" i="1" s="1"/>
  <c r="G46" i="12"/>
  <c r="I49" i="1" s="1"/>
  <c r="I47" i="1"/>
  <c r="G136" i="12"/>
  <c r="I56" i="1" s="1"/>
  <c r="I17" i="1" s="1"/>
  <c r="G40" i="1"/>
  <c r="G28" i="1" s="1"/>
  <c r="G24" i="1"/>
  <c r="G120" i="12"/>
  <c r="I54" i="1" s="1"/>
  <c r="G61" i="12"/>
  <c r="I50" i="1" s="1"/>
  <c r="G11" i="12"/>
  <c r="I48" i="1" s="1"/>
  <c r="I39" i="1"/>
  <c r="I40" i="1" s="1"/>
  <c r="J39" i="1" s="1"/>
  <c r="J40" i="1" s="1"/>
  <c r="G143" i="12" l="1"/>
  <c r="I58" i="1"/>
  <c r="I16" i="1"/>
  <c r="I21" i="1" s="1"/>
  <c r="G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<sst xmlns="http://schemas.openxmlformats.org/spreadsheetml/2006/main" count="700" uniqueCount="322">
  <si>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</si>
  <si>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</si>
  <si>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</si>
  <si>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</si>
  <si>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</si>
  <si>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</si>
  <si>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</si>
  <si>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</si>
  <si>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</si>
  <si>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</si>
  <si>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</si>
  <si>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</si>
  <si>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</si>
  <si>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</si>
  <si>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</si>
  <si>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</si>
  <si>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</si>
  <si>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</si>
  <si>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</si>
  <si>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</si>
  <si>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</si>
  <si>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</si>
  <si>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</si>
  <si>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</si>
  <si>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</si>
  <si>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</si>
  <si>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</si>
  <si>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</si>
  <si>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</si>
  <si>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</si>
  <si>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</si>
  <si>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</si>
  <si>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</si>
  <si>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</si>
  <si>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</si>
  <si>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</si>
  <si>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</si>
  <si>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</si>
  <si>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</si>
  <si>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</si>
  <si>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Areál Tyršova Rousínov - Okapové chodníky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</si>
  <si>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</si>
  <si>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</si>
  <si>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</si>
  <si>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</si>
  <si>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</si>
  <si>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</si>
  <si>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</si>
  <si>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</si>
  <si>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</si>
  <si>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</si>
  <si>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</si>
  <si>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5</t>
  </si>
  <si>
    <t>Komunikace</t>
  </si>
  <si>
    <t>91</t>
  </si>
  <si>
    <t>Doplňující práce na komunikaci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</si>
  <si>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</si>
  <si>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</si>
  <si>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</si>
  <si>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</si>
  <si>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</si>
  <si>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</si>
  <si>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</si>
  <si>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</si>
  <si>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</si>
  <si>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</si>
  <si>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</si>
  <si>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</si>
  <si>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</si>
  <si>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</si>
  <si>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</si>
  <si>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</si>
  <si>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</si>
  <si>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</si>
  <si>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</si>
  <si>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</si>
  <si>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</si>
  <si>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</si>
  <si>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</si>
  <si>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</si>
  <si>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</si>
  <si>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</si>
  <si>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</si>
  <si>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</si>
  <si>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0.1</t>
  </si>
  <si>
    <t>Ochrana stávající šachty, konstrukcí a zeleně</t>
  </si>
  <si>
    <t>kus</t>
  </si>
  <si>
    <t>POL1_0</t>
  </si>
  <si>
    <t>1*1</t>
  </si>
  <si>
    <t>VV</t>
  </si>
  <si>
    <t>139601102R00</t>
  </si>
  <si>
    <t>Ruční výkop jam, rýh a šachet v hornině tř. 3</t>
  </si>
  <si>
    <t>m3</t>
  </si>
  <si>
    <t>pro trativod:0,5*0,5*1,5</t>
  </si>
  <si>
    <t>pro žlab:0,5*0,5*2,5</t>
  </si>
  <si>
    <t>zemina kolem chodníku:0,25*(0,14*2+0,07+0,13+0,1*2+0,37+0,31)</t>
  </si>
  <si>
    <t>pro vsak:3,14*0,3*0,3*0,5</t>
  </si>
  <si>
    <t>kolem obrub:0,03*218</t>
  </si>
  <si>
    <t>174101101R00</t>
  </si>
  <si>
    <t>Zásyp jam, rýh, šachet se zhutněním</t>
  </si>
  <si>
    <t>u schodů:0,2*0,15*2,85</t>
  </si>
  <si>
    <t>jáma po sloupu:0,5*0,5*1,5*1</t>
  </si>
  <si>
    <t>po trativodu:0,5*0,2*1,5</t>
  </si>
  <si>
    <t>171201201R00</t>
  </si>
  <si>
    <t>Uložení sypaniny na skl.-sypanina na výšku přes 2m</t>
  </si>
  <si>
    <t>167101101R00</t>
  </si>
  <si>
    <t>Nakládání výkopku z hor.1-4 v množství do 100 m3</t>
  </si>
  <si>
    <t>výkopek z deponie na skládku:8,0213-7,1505</t>
  </si>
  <si>
    <t>výkopek z deponie k zásypům:7,1505*1</t>
  </si>
  <si>
    <t>162301101R00</t>
  </si>
  <si>
    <t>Vodorovné přemístění výkopku z hor.1-4 do 500 m</t>
  </si>
  <si>
    <t>výkopek na deponii:8,0213*1</t>
  </si>
  <si>
    <t>162301102R00</t>
  </si>
  <si>
    <t>Vodorovné přemístění výkopku z hor.1-4 do 1000 m</t>
  </si>
  <si>
    <t>přebytek výkopku na skládku:8,0213-7,1505</t>
  </si>
  <si>
    <t>162701109R00</t>
  </si>
  <si>
    <t>Příplatek k vod. přemístění hor.1-4 za další 1 km</t>
  </si>
  <si>
    <t>přebytek výkopku na skládku:(8,0213-7,1505)*12</t>
  </si>
  <si>
    <t>199000002R00</t>
  </si>
  <si>
    <t>Poplatek za skládku horniny 1- 4</t>
  </si>
  <si>
    <t>181050010RA0</t>
  </si>
  <si>
    <t>Terénní modelace</t>
  </si>
  <si>
    <t>m2</t>
  </si>
  <si>
    <t>POL2_0</t>
  </si>
  <si>
    <t>chodník S01:144,6*1</t>
  </si>
  <si>
    <t>okapový chodník S02:19,04*1</t>
  </si>
  <si>
    <t>180400020RA0</t>
  </si>
  <si>
    <t>Založení trávníku parkového, rovina, dodání osiva</t>
  </si>
  <si>
    <t>kolem obrubníků:0,16*218</t>
  </si>
  <si>
    <t>215901101RT5</t>
  </si>
  <si>
    <t>Zhutnění podloží z hornin nesoudržných do 92% PS, vibrační deskou</t>
  </si>
  <si>
    <t>271531113R00</t>
  </si>
  <si>
    <t>Polštář základu z kameniva hr. drceného 16-32 mm</t>
  </si>
  <si>
    <t>vsak:3,14*0,3*0,3*0,5</t>
  </si>
  <si>
    <t>212971110R00</t>
  </si>
  <si>
    <t>Opláštění trativodů z geotext., do sklonu 1:2,5</t>
  </si>
  <si>
    <t>trativod:0,5*2*1,5</t>
  </si>
  <si>
    <t>vsak:3,14*0,6*0,5+3,14*0,3*0,3*2</t>
  </si>
  <si>
    <t>69366198R</t>
  </si>
  <si>
    <t>Geotextilie 300 g/m2 š. 200cm 100% PP</t>
  </si>
  <si>
    <t>POL3_0</t>
  </si>
  <si>
    <t>Začátek provozního součtu</t>
  </si>
  <si>
    <t xml:space="preserve">  trativod:0,5*2*1,5</t>
  </si>
  <si>
    <t xml:space="preserve">  vsak:3,14*0,6*0,5+3,14*0,3*0,3*2</t>
  </si>
  <si>
    <t>Konec provozního součtu</t>
  </si>
  <si>
    <t>3,0072*1,15</t>
  </si>
  <si>
    <t>564811112R00</t>
  </si>
  <si>
    <t>Podklad ze štěrkodrti po zhutnění tloušťky 6 cm</t>
  </si>
  <si>
    <t>pod lavičky:0,72*1</t>
  </si>
  <si>
    <t>564851111R00</t>
  </si>
  <si>
    <t>Podklad ze štěrkodrti po zhutnění tloušťky 15 cm</t>
  </si>
  <si>
    <t>596811111R00</t>
  </si>
  <si>
    <t>Kladení dlaždic kom.pro pěší, lože z kameniva těž., tl. 40mm,zhutnění,spárování</t>
  </si>
  <si>
    <t>59245020R</t>
  </si>
  <si>
    <t>Dlažba zámková H-PROFIL 20x16,5x6 cm přírodní</t>
  </si>
  <si>
    <t>chodník S01, výpis PSV B/01:144,6*1,1</t>
  </si>
  <si>
    <t>59245326R</t>
  </si>
  <si>
    <t>Dlaždice betonová 40x40x5 cm šedá</t>
  </si>
  <si>
    <t>okapový chodník S02, výpis PSV B/02:19,04*1,1</t>
  </si>
  <si>
    <t>592452590X</t>
  </si>
  <si>
    <t>Dlažba betonová šedá  60x30x5cm</t>
  </si>
  <si>
    <t>pod lavičky, výpis PSV B/03:4*1</t>
  </si>
  <si>
    <t>917862111R0X</t>
  </si>
  <si>
    <t>Osazení stojat. obrub.bet. s opěrou,lože z C 20/25</t>
  </si>
  <si>
    <t>m</t>
  </si>
  <si>
    <t>výpis PSV B/04:1*100</t>
  </si>
  <si>
    <t>výpis PSV B/05:0,5*20</t>
  </si>
  <si>
    <t>výpis PSV B/06:0,785*12</t>
  </si>
  <si>
    <t>výpis PSV B/07:1*48</t>
  </si>
  <si>
    <t>59217003R</t>
  </si>
  <si>
    <t>Obrubník parkový betonový 80x250x1000 mm, přírodní</t>
  </si>
  <si>
    <t>59217004R</t>
  </si>
  <si>
    <t>Obrubník parkový betonový 80x250x500 mm, přírodní</t>
  </si>
  <si>
    <t>výpis PSV B/05:1*20</t>
  </si>
  <si>
    <t>592175122X</t>
  </si>
  <si>
    <t>Obrubník parkový vnější 80x250x785mm přírodní , r 1,0m</t>
  </si>
  <si>
    <t>výpis PSV B/06:1*12</t>
  </si>
  <si>
    <t>59217331R</t>
  </si>
  <si>
    <t>Obrubník zahradní betonový 1000/50/200 mm šedý</t>
  </si>
  <si>
    <t>953981102R00</t>
  </si>
  <si>
    <t>Chemické kotvy do betonu, hl. 90 mm, M 10, ampule</t>
  </si>
  <si>
    <t>kotvení lavičky:8*2</t>
  </si>
  <si>
    <t>961044111R00</t>
  </si>
  <si>
    <t>Bourání základů z betonu prostého</t>
  </si>
  <si>
    <t>pod lavičkami:0,4*0,4*0,8*2*2</t>
  </si>
  <si>
    <t>pro nový žlab:0,1*0,1*2,9</t>
  </si>
  <si>
    <t>113106111R00</t>
  </si>
  <si>
    <t>Rozebrání dlažeb z mozaiky</t>
  </si>
  <si>
    <t>kolem trubky:0,16*1</t>
  </si>
  <si>
    <t>113106121R00</t>
  </si>
  <si>
    <t>Rozebrání dlažeb z betonových dlaždic na sucho</t>
  </si>
  <si>
    <t>okapový chodník:21,4*1</t>
  </si>
  <si>
    <t>113108405R00</t>
  </si>
  <si>
    <t>Odstranění asfaltové vrstvy pl.nad 50 m2, tl. 5 cm</t>
  </si>
  <si>
    <t>chodník:147,3*1</t>
  </si>
  <si>
    <t>113107625R00</t>
  </si>
  <si>
    <t>Odstranění podkladu nad 50 m2,kam.drcené tl.25 cm</t>
  </si>
  <si>
    <t>113201111R00</t>
  </si>
  <si>
    <t>Vytrhání obrubníků chodníkových a parkových</t>
  </si>
  <si>
    <t>okapový chodník:96,4*1</t>
  </si>
  <si>
    <t>chodník:121,6*1</t>
  </si>
  <si>
    <t>721210831R00</t>
  </si>
  <si>
    <t>Demontáž dvorní vpusti s obetonávkou</t>
  </si>
  <si>
    <t>1+1</t>
  </si>
  <si>
    <t>96.1</t>
  </si>
  <si>
    <t>Demontáž parkové lavičky š. 1,7m,pro další použití, přesun,uskladnění</t>
  </si>
  <si>
    <t>96.2</t>
  </si>
  <si>
    <t>Demontáž ocelové trubky v chodníku, vč. kotvení,doplňků,detailů</t>
  </si>
  <si>
    <t>96.3</t>
  </si>
  <si>
    <t>Demontáž litinové poklopu vpusti,rám, vč. kotvení,doplňků,detailů</t>
  </si>
  <si>
    <t>979082111R00</t>
  </si>
  <si>
    <t>Vnitrostaveništní doprava suti do 10 m</t>
  </si>
  <si>
    <t>t</t>
  </si>
  <si>
    <t>161,22*1</t>
  </si>
  <si>
    <t>979082121R00</t>
  </si>
  <si>
    <t>Příplatek k vnitrost. dopravě suti za dalších 5 m</t>
  </si>
  <si>
    <t>161,22*9</t>
  </si>
  <si>
    <t>979081111R00</t>
  </si>
  <si>
    <t>Odvoz suti a vybour. hmot na skládku do 1 km</t>
  </si>
  <si>
    <t>979081121R00</t>
  </si>
  <si>
    <t>Příplatek k odvozu za každý další 1 km</t>
  </si>
  <si>
    <t>161,22*12</t>
  </si>
  <si>
    <t>979990113R00</t>
  </si>
  <si>
    <t>Poplatek za skládku suti-obal.kam-asfalt nad 30x30</t>
  </si>
  <si>
    <t>16,2*1</t>
  </si>
  <si>
    <t>979999998R00</t>
  </si>
  <si>
    <t>Poplatek za skládku suti 5% příměsí</t>
  </si>
  <si>
    <t>161,22-16,2</t>
  </si>
  <si>
    <t>998223011R00</t>
  </si>
  <si>
    <t>Přesun hmot, pozemní komunikace, kryt dlážděný</t>
  </si>
  <si>
    <t>131,22*1</t>
  </si>
  <si>
    <t>767.1</t>
  </si>
  <si>
    <t>Zpětné osazení demontované lavičky,přesun, kotvení,doplňky,detaily</t>
  </si>
  <si>
    <t>O/01</t>
  </si>
  <si>
    <t>Odvodňovací žlab liniový+vpusť,kalový koš,kompozit, rošt PZ ocel,š.100mm,kotvení,doplňky,detaily,D+M</t>
  </si>
  <si>
    <t>O/02</t>
  </si>
  <si>
    <t>Potrubí KG DN100,trativod,vč. tvarovek, kotvení,doplňky,detaily,D+M</t>
  </si>
  <si>
    <t>998767201R00</t>
  </si>
  <si>
    <t>Přesun hmot pro zámečnické konstr., výšky do 6 m</t>
  </si>
  <si>
    <t>Vybudování zařízení staveniště</t>
  </si>
  <si>
    <t>Soubor</t>
  </si>
  <si>
    <t/>
  </si>
  <si>
    <t>SUM</t>
  </si>
  <si>
    <t>REKONSTRUKCE CHODNÍKŮ V UL. DUBOVÁ, BRNO JUNDROV</t>
  </si>
  <si>
    <t xml:space="preserve">SO 01 </t>
  </si>
  <si>
    <t>Arch. stav. část</t>
  </si>
  <si>
    <t>RTS_I/2019</t>
  </si>
  <si>
    <t>vlastní</t>
  </si>
  <si>
    <t>SO 01</t>
  </si>
  <si>
    <t>VN+ON</t>
  </si>
  <si>
    <t>Vedlejší a ostatní náklady</t>
  </si>
  <si>
    <t>Ostatní a vedlejší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</si>
  <si>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</si>
  <si>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</si>
  <si>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</si>
  <si>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</si>
  <si>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</si>
  <si>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9+9589</t>
  </si>
  <si>
    <t>005124010R</t>
  </si>
  <si>
    <t>Zajištění kompletační a koordinační činnosti spojených s realizací stavby a následným dáním do užívání</t>
  </si>
  <si>
    <t>Zajištění a projednání všech nezbytných administrativních úkonů spojených s realizací stavby</t>
  </si>
  <si>
    <t>005121 Zařízení staveniště</t>
  </si>
  <si>
    <t>005121010R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</si>
  <si>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</si>
  <si>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</si>
  <si>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</si>
  <si>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</si>
  <si>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</si>
  <si>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</si>
  <si>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</si>
  <si>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</si>
  <si>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</si>
  <si>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</si>
  <si>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</si>
  <si>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</si>
  <si>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</si>
  <si>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</si>
  <si>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</si>
  <si>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</si>
  <si>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</si>
  <si>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</si>
  <si>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</si>
  <si>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 xml:space="preserve">Vyčištění území, vč. naložení,odvozu a uložení materiálu na skládku, uvedení prostoru zařízení staveniště do původního stavu, vyčištění </t>
  </si>
  <si>
    <t>005211080R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</si>
  <si>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</si>
  <si>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</si>
  <si>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1.1</t>
  </si>
  <si>
    <t>Zajištění publicity dle podmínek SOD</t>
  </si>
  <si>
    <t>pamětní kovová deska, informační tabule o stavbě</t>
  </si>
  <si>
    <t>1.2</t>
  </si>
  <si>
    <t>Zpracování geodetického zaměření skutečného provedení stavby a geometrických plánů dle SoD a dle požadavků DOSS a zápisu do KN (je-li vyžadováno)</t>
  </si>
  <si>
    <t>hod</t>
  </si>
  <si>
    <t>1.3</t>
  </si>
  <si>
    <t>Vytýčení inženýrských sítí  - vč. případných kopaných sond, vč.  projednání se správci, apod.</t>
  </si>
  <si>
    <t>1.4</t>
  </si>
  <si>
    <t>1.5</t>
  </si>
  <si>
    <t>Zajištění všech podkladů a dokumentů pro vydání kolaudačního rozhodnutí</t>
  </si>
  <si>
    <t>1.6</t>
  </si>
  <si>
    <t>1.7</t>
  </si>
  <si>
    <t>Plán organizace výstavby</t>
  </si>
  <si>
    <t>1.8</t>
  </si>
  <si>
    <t>Zpracování harmonogramu stavby a ZOV včetně průběžné aktualizace</t>
  </si>
  <si>
    <t>1.9</t>
  </si>
  <si>
    <t>Vypracování dokumentace skutečného provedení stavby  dle SoD, platné legislativy, podmínek a požadavků investora a uživatele a podmínek dotačního titulu.</t>
  </si>
  <si>
    <t>1.10</t>
  </si>
  <si>
    <t>Bezpečnostní opatření na ochranu osob a majetku v rozsahu platné legislativy a dle podmínek v SoD</t>
  </si>
  <si>
    <t>1.11</t>
  </si>
  <si>
    <t>Bezpečnostní hrazení, oplocení, zajištění přístupu na staveniště apod.</t>
  </si>
  <si>
    <t>1.12</t>
  </si>
  <si>
    <t>1.13</t>
  </si>
  <si>
    <t>Technická řešení rozdílů skutečně zjištěného stavu se stavem předpokládaného projektantem apod.</t>
  </si>
  <si>
    <t xml:space="preserve">Uvedení pozemků a všech povrchů dotčených stavbou do původního stavu </t>
  </si>
  <si>
    <t>Fotodokumentace průběhu výstavby a dle specifikace uvedené SoD a podmínek dotačního titulu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</si>
  <si>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</si>
  <si>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Celkem za</t>
  </si>
  <si>
    <t>CPV : 45233160-8</t>
  </si>
  <si>
    <t>CZ - CC : 211211</t>
  </si>
  <si>
    <t>Položkový soupis prací, dodávek a služeb</t>
  </si>
  <si>
    <t>37a</t>
  </si>
  <si>
    <t>96.4</t>
  </si>
  <si>
    <t>Demontáž přípojek u dešťových vpustí,odpojení,vykopání,zapravení bet. směsí-provedení dle požadavků BVK,kotvení,detily,doplňky</t>
  </si>
  <si>
    <t>2,7+2,4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</si>
</sst>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6" fillId="0" borderId="37" xfId="0" applyFont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0" fontId="16" fillId="0" borderId="0" xfId="0" applyFont="1" applyFill="1"/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16" fillId="0" borderId="3" xfId="0" applyFont="1" applyBorder="1" applyAlignment="1">
      <alignment vertical="top"/>
    </xf>
    <xf numFmtId="0" fontId="16" fillId="0" borderId="72" xfId="0" applyNumberFormat="1" applyFont="1" applyBorder="1" applyAlignment="1">
      <alignment vertical="top"/>
    </xf>
    <xf numFmtId="0" fontId="16" fillId="0" borderId="73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17" fillId="0" borderId="33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1"/>
  <sheetViews>
    <sheetView showGridLines="0" tabSelected="1" view="pageBreakPreview" topLeftCell="B1" zoomScale="75" zoomScaleNormal="100" zoomScaleSheetLayoutView="75" workbookViewId="0">
      <selection activeCell="T17" sqref="T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61" t="s">
        <v>317</v>
      </c>
      <c r="C1" s="262"/>
      <c r="D1" s="262"/>
      <c r="E1" s="262"/>
      <c r="F1" s="262"/>
      <c r="G1" s="262"/>
      <c r="H1" s="262"/>
      <c r="I1" s="262"/>
      <c r="J1" s="263"/>
    </row>
    <row r="2" spans="1:15" ht="23.25" customHeight="1" x14ac:dyDescent="0.2">
      <c r="A2" s="4"/>
      <c r="B2" s="81" t="s">
        <v>36</v>
      </c>
      <c r="C2" s="82"/>
      <c r="D2" s="287" t="s">
        <v>243</v>
      </c>
      <c r="E2" s="288"/>
      <c r="F2" s="288"/>
      <c r="G2" s="288"/>
      <c r="H2" s="288"/>
      <c r="I2" s="288"/>
      <c r="J2" s="289"/>
      <c r="O2" s="2"/>
    </row>
    <row r="3" spans="1:15" ht="23.25" customHeight="1" x14ac:dyDescent="0.2">
      <c r="A3" s="4"/>
      <c r="B3" s="83" t="s">
        <v>38</v>
      </c>
      <c r="C3" s="84"/>
      <c r="D3" s="280" t="s">
        <v>248</v>
      </c>
      <c r="E3" s="281"/>
      <c r="F3" s="281"/>
      <c r="G3" s="281"/>
      <c r="H3" s="281"/>
      <c r="I3" s="281"/>
      <c r="J3" s="282"/>
    </row>
    <row r="4" spans="1:15" ht="23.25" customHeight="1" x14ac:dyDescent="0.2">
      <c r="A4" s="4"/>
      <c r="B4" s="85" t="s">
        <v>39</v>
      </c>
      <c r="C4" s="86"/>
      <c r="D4" s="305" t="s">
        <v>245</v>
      </c>
      <c r="E4" s="306"/>
      <c r="F4" s="306"/>
      <c r="G4" s="306"/>
      <c r="H4" s="306"/>
      <c r="I4" s="306"/>
      <c r="J4" s="307"/>
    </row>
    <row r="5" spans="1:15" ht="24" customHeight="1" x14ac:dyDescent="0.2">
      <c r="A5" s="4"/>
      <c r="B5" s="47" t="s">
        <v>21</v>
      </c>
      <c r="C5" s="5"/>
      <c r="D5" s="87"/>
      <c r="E5" s="26"/>
      <c r="F5" s="26"/>
      <c r="G5" s="26"/>
      <c r="H5" s="259" t="s">
        <v>315</v>
      </c>
      <c r="I5" s="87"/>
      <c r="J5" s="11"/>
    </row>
    <row r="6" spans="1:15" ht="15.75" customHeight="1" x14ac:dyDescent="0.2">
      <c r="A6" s="4"/>
      <c r="B6" s="41"/>
      <c r="C6" s="26"/>
      <c r="D6" s="87"/>
      <c r="E6" s="26"/>
      <c r="F6" s="26"/>
      <c r="G6" s="26"/>
      <c r="H6" s="259" t="s">
        <v>316</v>
      </c>
      <c r="I6" s="87"/>
      <c r="J6" s="11"/>
    </row>
    <row r="7" spans="1:15" ht="15.75" customHeight="1" x14ac:dyDescent="0.2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91"/>
      <c r="E11" s="291"/>
      <c r="F11" s="291"/>
      <c r="G11" s="291"/>
      <c r="H11" s="28" t="s">
        <v>31</v>
      </c>
      <c r="I11" s="90"/>
      <c r="J11" s="11"/>
    </row>
    <row r="12" spans="1:15" ht="15.75" customHeight="1" x14ac:dyDescent="0.2">
      <c r="A12" s="4"/>
      <c r="B12" s="41"/>
      <c r="C12" s="26"/>
      <c r="D12" s="278"/>
      <c r="E12" s="278"/>
      <c r="F12" s="278"/>
      <c r="G12" s="278"/>
      <c r="H12" s="28" t="s">
        <v>32</v>
      </c>
      <c r="I12" s="90"/>
      <c r="J12" s="11"/>
    </row>
    <row r="13" spans="1:15" ht="15.75" customHeight="1" x14ac:dyDescent="0.2">
      <c r="A13" s="4"/>
      <c r="B13" s="42"/>
      <c r="C13" s="89"/>
      <c r="D13" s="279"/>
      <c r="E13" s="279"/>
      <c r="F13" s="279"/>
      <c r="G13" s="27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90"/>
      <c r="F15" s="290"/>
      <c r="G15" s="275"/>
      <c r="H15" s="275"/>
      <c r="I15" s="275" t="s">
        <v>28</v>
      </c>
      <c r="J15" s="276"/>
    </row>
    <row r="16" spans="1:15" ht="23.25" customHeight="1" x14ac:dyDescent="0.2">
      <c r="A16" s="136" t="s">
        <v>23</v>
      </c>
      <c r="B16" s="137" t="s">
        <v>23</v>
      </c>
      <c r="C16" s="58"/>
      <c r="D16" s="59"/>
      <c r="E16" s="270"/>
      <c r="F16" s="277"/>
      <c r="G16" s="270"/>
      <c r="H16" s="277"/>
      <c r="I16" s="270">
        <f>SUMIF(F47:F57,A16,I47:I57)+SUMIF(F47:F57,"PSU",I47:I57)</f>
        <v>0</v>
      </c>
      <c r="J16" s="271"/>
    </row>
    <row r="17" spans="1:10" ht="23.25" customHeight="1" x14ac:dyDescent="0.2">
      <c r="A17" s="136" t="s">
        <v>24</v>
      </c>
      <c r="B17" s="137" t="s">
        <v>24</v>
      </c>
      <c r="C17" s="58"/>
      <c r="D17" s="59"/>
      <c r="E17" s="270"/>
      <c r="F17" s="277"/>
      <c r="G17" s="270"/>
      <c r="H17" s="277"/>
      <c r="I17" s="270">
        <f>SUMIF(F47:F57,A17,I47:I57)</f>
        <v>0</v>
      </c>
      <c r="J17" s="271"/>
    </row>
    <row r="18" spans="1:10" ht="23.25" customHeight="1" x14ac:dyDescent="0.2">
      <c r="A18" s="136" t="s">
        <v>25</v>
      </c>
      <c r="B18" s="137" t="s">
        <v>25</v>
      </c>
      <c r="C18" s="58"/>
      <c r="D18" s="59"/>
      <c r="E18" s="270"/>
      <c r="F18" s="277"/>
      <c r="G18" s="270"/>
      <c r="H18" s="277"/>
      <c r="I18" s="270">
        <f>SUMIF(F47:F57,A18,I47:I57)</f>
        <v>0</v>
      </c>
      <c r="J18" s="271"/>
    </row>
    <row r="19" spans="1:10" ht="23.25" customHeight="1" x14ac:dyDescent="0.2">
      <c r="A19" s="136" t="s">
        <v>66</v>
      </c>
      <c r="B19" s="137" t="s">
        <v>26</v>
      </c>
      <c r="C19" s="58"/>
      <c r="D19" s="59"/>
      <c r="E19" s="270"/>
      <c r="F19" s="277"/>
      <c r="G19" s="270"/>
      <c r="H19" s="277"/>
      <c r="I19" s="270">
        <f>'VN+ON'!G8</f>
        <v>0</v>
      </c>
      <c r="J19" s="271"/>
    </row>
    <row r="20" spans="1:10" ht="23.25" customHeight="1" x14ac:dyDescent="0.2">
      <c r="A20" s="136" t="s">
        <v>67</v>
      </c>
      <c r="B20" s="137" t="s">
        <v>27</v>
      </c>
      <c r="C20" s="58"/>
      <c r="D20" s="59"/>
      <c r="E20" s="270"/>
      <c r="F20" s="277"/>
      <c r="G20" s="270"/>
      <c r="H20" s="277"/>
      <c r="I20" s="270">
        <f>'VN+ON'!G22</f>
        <v>0</v>
      </c>
      <c r="J20" s="271"/>
    </row>
    <row r="21" spans="1:10" ht="23.25" customHeight="1" x14ac:dyDescent="0.2">
      <c r="A21" s="4"/>
      <c r="B21" s="74" t="s">
        <v>28</v>
      </c>
      <c r="C21" s="75"/>
      <c r="D21" s="76"/>
      <c r="E21" s="272"/>
      <c r="F21" s="273"/>
      <c r="G21" s="272"/>
      <c r="H21" s="273"/>
      <c r="I21" s="272">
        <f>SUM(I16:J20)</f>
        <v>0</v>
      </c>
      <c r="J21" s="286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68">
        <v>0</v>
      </c>
      <c r="H23" s="269"/>
      <c r="I23" s="26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4">
        <f>ZakladDPHSni*SazbaDPH1/100</f>
        <v>0</v>
      </c>
      <c r="H24" s="285"/>
      <c r="I24" s="28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68">
        <f>I21</f>
        <v>0</v>
      </c>
      <c r="H25" s="269"/>
      <c r="I25" s="26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64">
        <f>ZakladDPHZakl*SazbaDPH2/100</f>
        <v>0</v>
      </c>
      <c r="H26" s="265"/>
      <c r="I26" s="26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66">
        <f>0</f>
        <v>0</v>
      </c>
      <c r="H27" s="266"/>
      <c r="I27" s="266"/>
      <c r="J27" s="63" t="str">
        <f t="shared" si="0"/>
        <v>CZK</v>
      </c>
    </row>
    <row r="28" spans="1:10" ht="27.75" hidden="1" customHeight="1" thickBot="1" x14ac:dyDescent="0.25">
      <c r="A28" s="4"/>
      <c r="B28" s="108" t="s">
        <v>22</v>
      </c>
      <c r="C28" s="109"/>
      <c r="D28" s="109"/>
      <c r="E28" s="110"/>
      <c r="F28" s="111"/>
      <c r="G28" s="274" t="e">
        <f>ZakladDPHSniVypocet+ZakladDPHZaklVypocet</f>
        <v>#REF!</v>
      </c>
      <c r="H28" s="274"/>
      <c r="I28" s="274"/>
      <c r="J28" s="112" t="str">
        <f t="shared" si="0"/>
        <v>CZK</v>
      </c>
    </row>
    <row r="29" spans="1:10" ht="27.75" customHeight="1" thickBot="1" x14ac:dyDescent="0.25">
      <c r="A29" s="4"/>
      <c r="B29" s="108" t="s">
        <v>33</v>
      </c>
      <c r="C29" s="113"/>
      <c r="D29" s="113"/>
      <c r="E29" s="113"/>
      <c r="F29" s="113"/>
      <c r="G29" s="267">
        <f>ZakladDPHSni+DPHSni+ZakladDPHZakl+DPHZakl+Zaokrouhleni</f>
        <v>0</v>
      </c>
      <c r="H29" s="267"/>
      <c r="I29" s="267"/>
      <c r="J29" s="114" t="s">
        <v>43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43706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83" t="s">
        <v>2</v>
      </c>
      <c r="E35" s="28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 x14ac:dyDescent="0.2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 x14ac:dyDescent="0.2">
      <c r="A39" s="92">
        <v>1</v>
      </c>
      <c r="B39" s="98" t="s">
        <v>41</v>
      </c>
      <c r="C39" s="295" t="s">
        <v>40</v>
      </c>
      <c r="D39" s="296"/>
      <c r="E39" s="296"/>
      <c r="F39" s="103" t="e">
        <f>Pol!P143</f>
        <v>#REF!</v>
      </c>
      <c r="G39" s="104" t="e">
        <f>Pol!Q143</f>
        <v>#REF!</v>
      </c>
      <c r="H39" s="105" t="e">
        <f>(F39*SazbaDPH1/100)+(G39*SazbaDPH2/100)</f>
        <v>#REF!</v>
      </c>
      <c r="I39" s="105" t="e">
        <f>F39+G39+H39</f>
        <v>#REF!</v>
      </c>
      <c r="J39" s="99" t="e">
        <f>IF(CenaCelkemVypocet=0,"",I39/CenaCelkemVypocet*100)</f>
        <v>#REF!</v>
      </c>
    </row>
    <row r="40" spans="1:10" ht="25.5" hidden="1" customHeight="1" x14ac:dyDescent="0.2">
      <c r="A40" s="92"/>
      <c r="B40" s="297" t="s">
        <v>42</v>
      </c>
      <c r="C40" s="298"/>
      <c r="D40" s="298"/>
      <c r="E40" s="299"/>
      <c r="F40" s="106" t="e">
        <f>SUMIF(A39:A39,"=1",F39:F39)</f>
        <v>#REF!</v>
      </c>
      <c r="G40" s="107" t="e">
        <f>SUMIF(A39:A39,"=1",G39:G39)</f>
        <v>#REF!</v>
      </c>
      <c r="H40" s="107" t="e">
        <f>SUMIF(A39:A39,"=1",H39:H39)</f>
        <v>#REF!</v>
      </c>
      <c r="I40" s="107" t="e">
        <f>SUMIF(A39:A39,"=1",I39:I39)</f>
        <v>#REF!</v>
      </c>
      <c r="J40" s="93" t="e">
        <f>SUMIF(A39:A39,"=1",J39:J39)</f>
        <v>#REF!</v>
      </c>
    </row>
    <row r="44" spans="1:10" ht="15.75" x14ac:dyDescent="0.25">
      <c r="B44" s="115" t="s">
        <v>44</v>
      </c>
    </row>
    <row r="46" spans="1:10" ht="25.5" customHeight="1" x14ac:dyDescent="0.2">
      <c r="A46" s="116"/>
      <c r="B46" s="120" t="s">
        <v>16</v>
      </c>
      <c r="C46" s="120" t="s">
        <v>5</v>
      </c>
      <c r="D46" s="121"/>
      <c r="E46" s="121"/>
      <c r="F46" s="124" t="s">
        <v>45</v>
      </c>
      <c r="G46" s="124"/>
      <c r="H46" s="124"/>
      <c r="I46" s="300" t="s">
        <v>28</v>
      </c>
      <c r="J46" s="300"/>
    </row>
    <row r="47" spans="1:10" ht="25.5" customHeight="1" x14ac:dyDescent="0.2">
      <c r="A47" s="117"/>
      <c r="B47" s="125" t="s">
        <v>46</v>
      </c>
      <c r="C47" s="302" t="s">
        <v>47</v>
      </c>
      <c r="D47" s="303"/>
      <c r="E47" s="303"/>
      <c r="F47" s="127" t="s">
        <v>23</v>
      </c>
      <c r="G47" s="128"/>
      <c r="H47" s="128"/>
      <c r="I47" s="301">
        <f>Pol!G8</f>
        <v>0</v>
      </c>
      <c r="J47" s="301"/>
    </row>
    <row r="48" spans="1:10" ht="25.5" customHeight="1" x14ac:dyDescent="0.2">
      <c r="A48" s="117"/>
      <c r="B48" s="119" t="s">
        <v>48</v>
      </c>
      <c r="C48" s="293" t="s">
        <v>49</v>
      </c>
      <c r="D48" s="294"/>
      <c r="E48" s="294"/>
      <c r="F48" s="129" t="s">
        <v>23</v>
      </c>
      <c r="G48" s="130"/>
      <c r="H48" s="130"/>
      <c r="I48" s="292">
        <f>Pol!G11</f>
        <v>0</v>
      </c>
      <c r="J48" s="292"/>
    </row>
    <row r="49" spans="1:10" ht="25.5" customHeight="1" x14ac:dyDescent="0.2">
      <c r="A49" s="117"/>
      <c r="B49" s="119" t="s">
        <v>50</v>
      </c>
      <c r="C49" s="293" t="s">
        <v>51</v>
      </c>
      <c r="D49" s="294"/>
      <c r="E49" s="294"/>
      <c r="F49" s="129" t="s">
        <v>23</v>
      </c>
      <c r="G49" s="130"/>
      <c r="H49" s="130"/>
      <c r="I49" s="292">
        <f>Pol!G46</f>
        <v>0</v>
      </c>
      <c r="J49" s="292"/>
    </row>
    <row r="50" spans="1:10" ht="25.5" customHeight="1" x14ac:dyDescent="0.2">
      <c r="A50" s="117"/>
      <c r="B50" s="119" t="s">
        <v>52</v>
      </c>
      <c r="C50" s="293" t="s">
        <v>53</v>
      </c>
      <c r="D50" s="294"/>
      <c r="E50" s="294"/>
      <c r="F50" s="129" t="s">
        <v>23</v>
      </c>
      <c r="G50" s="130"/>
      <c r="H50" s="130"/>
      <c r="I50" s="292">
        <f>Pol!G61</f>
        <v>0</v>
      </c>
      <c r="J50" s="292"/>
    </row>
    <row r="51" spans="1:10" ht="25.5" customHeight="1" x14ac:dyDescent="0.2">
      <c r="A51" s="117"/>
      <c r="B51" s="119" t="s">
        <v>54</v>
      </c>
      <c r="C51" s="293" t="s">
        <v>55</v>
      </c>
      <c r="D51" s="294"/>
      <c r="E51" s="294"/>
      <c r="F51" s="129" t="s">
        <v>23</v>
      </c>
      <c r="G51" s="130"/>
      <c r="H51" s="130"/>
      <c r="I51" s="292">
        <f>Pol!G77</f>
        <v>0</v>
      </c>
      <c r="J51" s="292"/>
    </row>
    <row r="52" spans="1:10" ht="25.5" customHeight="1" x14ac:dyDescent="0.2">
      <c r="A52" s="117"/>
      <c r="B52" s="119" t="s">
        <v>56</v>
      </c>
      <c r="C52" s="293" t="s">
        <v>57</v>
      </c>
      <c r="D52" s="294"/>
      <c r="E52" s="294"/>
      <c r="F52" s="129" t="s">
        <v>23</v>
      </c>
      <c r="G52" s="130"/>
      <c r="H52" s="130"/>
      <c r="I52" s="292">
        <f>Pol!G91</f>
        <v>0</v>
      </c>
      <c r="J52" s="292"/>
    </row>
    <row r="53" spans="1:10" ht="25.5" customHeight="1" x14ac:dyDescent="0.2">
      <c r="A53" s="117"/>
      <c r="B53" s="119" t="s">
        <v>58</v>
      </c>
      <c r="C53" s="293" t="s">
        <v>59</v>
      </c>
      <c r="D53" s="294"/>
      <c r="E53" s="294"/>
      <c r="F53" s="129" t="s">
        <v>23</v>
      </c>
      <c r="G53" s="130"/>
      <c r="H53" s="130"/>
      <c r="I53" s="292">
        <f>Pol!G94</f>
        <v>0</v>
      </c>
      <c r="J53" s="292"/>
    </row>
    <row r="54" spans="1:10" ht="25.5" customHeight="1" x14ac:dyDescent="0.2">
      <c r="A54" s="117"/>
      <c r="B54" s="119" t="s">
        <v>60</v>
      </c>
      <c r="C54" s="293" t="s">
        <v>61</v>
      </c>
      <c r="D54" s="294"/>
      <c r="E54" s="294"/>
      <c r="F54" s="129" t="s">
        <v>23</v>
      </c>
      <c r="G54" s="130"/>
      <c r="H54" s="130"/>
      <c r="I54" s="292">
        <f>Pol!G120</f>
        <v>0</v>
      </c>
      <c r="J54" s="292"/>
    </row>
    <row r="55" spans="1:10" ht="25.5" customHeight="1" x14ac:dyDescent="0.2">
      <c r="A55" s="117"/>
      <c r="B55" s="119" t="s">
        <v>62</v>
      </c>
      <c r="C55" s="293" t="s">
        <v>63</v>
      </c>
      <c r="D55" s="294"/>
      <c r="E55" s="294"/>
      <c r="F55" s="129" t="s">
        <v>23</v>
      </c>
      <c r="G55" s="130"/>
      <c r="H55" s="130"/>
      <c r="I55" s="292">
        <f>Pol!G133</f>
        <v>0</v>
      </c>
      <c r="J55" s="292"/>
    </row>
    <row r="56" spans="1:10" ht="25.5" customHeight="1" x14ac:dyDescent="0.2">
      <c r="A56" s="117"/>
      <c r="B56" s="119" t="s">
        <v>64</v>
      </c>
      <c r="C56" s="293" t="s">
        <v>65</v>
      </c>
      <c r="D56" s="294"/>
      <c r="E56" s="294"/>
      <c r="F56" s="129" t="s">
        <v>24</v>
      </c>
      <c r="G56" s="130"/>
      <c r="H56" s="130"/>
      <c r="I56" s="292">
        <f>Pol!G136</f>
        <v>0</v>
      </c>
      <c r="J56" s="292"/>
    </row>
    <row r="57" spans="1:10" ht="25.5" customHeight="1" x14ac:dyDescent="0.2">
      <c r="A57" s="117"/>
      <c r="B57" s="126" t="s">
        <v>249</v>
      </c>
      <c r="C57" s="309" t="s">
        <v>250</v>
      </c>
      <c r="D57" s="310"/>
      <c r="E57" s="310"/>
      <c r="F57" s="131" t="s">
        <v>66</v>
      </c>
      <c r="G57" s="132"/>
      <c r="H57" s="132"/>
      <c r="I57" s="308">
        <f>'VN+ON'!G57</f>
        <v>0</v>
      </c>
      <c r="J57" s="308"/>
    </row>
    <row r="58" spans="1:10" ht="25.5" customHeight="1" x14ac:dyDescent="0.2">
      <c r="A58" s="118"/>
      <c r="B58" s="122" t="s">
        <v>1</v>
      </c>
      <c r="C58" s="122"/>
      <c r="D58" s="123"/>
      <c r="E58" s="123"/>
      <c r="F58" s="133"/>
      <c r="G58" s="134"/>
      <c r="H58" s="134"/>
      <c r="I58" s="304">
        <f>SUM(I47:I57)</f>
        <v>0</v>
      </c>
      <c r="J58" s="304"/>
    </row>
    <row r="59" spans="1:10" x14ac:dyDescent="0.2">
      <c r="F59" s="135"/>
      <c r="G59" s="91"/>
      <c r="H59" s="135"/>
      <c r="I59" s="91"/>
      <c r="J59" s="91"/>
    </row>
    <row r="60" spans="1:10" x14ac:dyDescent="0.2">
      <c r="F60" s="135"/>
      <c r="G60" s="91"/>
      <c r="H60" s="135"/>
      <c r="I60" s="91"/>
      <c r="J60" s="91"/>
    </row>
    <row r="61" spans="1:10" x14ac:dyDescent="0.2">
      <c r="F61" s="135"/>
      <c r="G61" s="91"/>
      <c r="H61" s="135"/>
      <c r="I61" s="91"/>
      <c r="J61" s="91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I58:J58"/>
    <mergeCell ref="D4:J4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11" t="s">
        <v>6</v>
      </c>
      <c r="B1" s="311"/>
      <c r="C1" s="312"/>
      <c r="D1" s="311"/>
      <c r="E1" s="311"/>
      <c r="F1" s="311"/>
      <c r="G1" s="311"/>
    </row>
    <row r="2" spans="1:7" ht="24.95" customHeight="1" x14ac:dyDescent="0.2">
      <c r="A2" s="79" t="s">
        <v>37</v>
      </c>
      <c r="B2" s="78"/>
      <c r="C2" s="313"/>
      <c r="D2" s="313"/>
      <c r="E2" s="313"/>
      <c r="F2" s="313"/>
      <c r="G2" s="314"/>
    </row>
    <row r="3" spans="1:7" ht="24.95" hidden="1" customHeight="1" x14ac:dyDescent="0.2">
      <c r="A3" s="79" t="s">
        <v>7</v>
      </c>
      <c r="B3" s="78"/>
      <c r="C3" s="313"/>
      <c r="D3" s="313"/>
      <c r="E3" s="313"/>
      <c r="F3" s="313"/>
      <c r="G3" s="314"/>
    </row>
    <row r="4" spans="1:7" ht="24.95" hidden="1" customHeight="1" x14ac:dyDescent="0.2">
      <c r="A4" s="79" t="s">
        <v>8</v>
      </c>
      <c r="B4" s="78"/>
      <c r="C4" s="313"/>
      <c r="D4" s="313"/>
      <c r="E4" s="313"/>
      <c r="F4" s="313"/>
      <c r="G4" s="31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U143"/>
  <sheetViews>
    <sheetView showZeros="0" view="pageBreakPreview" zoomScale="60" zoomScaleNormal="100" workbookViewId="0">
      <selection activeCell="C18" sqref="C18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7" customWidth="1"/>
    <col min="5" max="5" width="10.5703125" style="135" customWidth="1"/>
    <col min="6" max="6" width="9.85546875" customWidth="1"/>
    <col min="7" max="7" width="12.7109375" customWidth="1"/>
    <col min="8" max="8" width="9.140625" style="167" customWidth="1"/>
    <col min="16" max="26" width="0" hidden="1" customWidth="1"/>
  </cols>
  <sheetData>
    <row r="1" spans="1:47" ht="15.75" customHeight="1" x14ac:dyDescent="0.25">
      <c r="A1" s="315" t="s">
        <v>317</v>
      </c>
      <c r="B1" s="315"/>
      <c r="C1" s="315"/>
      <c r="D1" s="315"/>
      <c r="E1" s="315"/>
      <c r="F1" s="315"/>
      <c r="G1" s="315"/>
      <c r="R1" t="s">
        <v>69</v>
      </c>
    </row>
    <row r="2" spans="1:47" ht="24.95" customHeight="1" x14ac:dyDescent="0.2">
      <c r="A2" s="188" t="s">
        <v>68</v>
      </c>
      <c r="B2" s="189"/>
      <c r="C2" s="316" t="s">
        <v>243</v>
      </c>
      <c r="D2" s="317"/>
      <c r="E2" s="317"/>
      <c r="F2" s="317"/>
      <c r="G2" s="318"/>
      <c r="R2" t="s">
        <v>70</v>
      </c>
    </row>
    <row r="3" spans="1:47" ht="24.95" customHeight="1" x14ac:dyDescent="0.2">
      <c r="A3" s="190" t="s">
        <v>7</v>
      </c>
      <c r="B3" s="191"/>
      <c r="C3" s="319" t="s">
        <v>244</v>
      </c>
      <c r="D3" s="320"/>
      <c r="E3" s="320"/>
      <c r="F3" s="320"/>
      <c r="G3" s="321"/>
      <c r="R3" t="s">
        <v>71</v>
      </c>
    </row>
    <row r="4" spans="1:47" ht="24.95" customHeight="1" x14ac:dyDescent="0.2">
      <c r="A4" s="190" t="s">
        <v>8</v>
      </c>
      <c r="B4" s="191"/>
      <c r="C4" s="319" t="s">
        <v>245</v>
      </c>
      <c r="D4" s="320"/>
      <c r="E4" s="320"/>
      <c r="F4" s="320"/>
      <c r="G4" s="321"/>
      <c r="R4" t="s">
        <v>72</v>
      </c>
    </row>
    <row r="5" spans="1:47" x14ac:dyDescent="0.2">
      <c r="A5" s="192" t="s">
        <v>73</v>
      </c>
      <c r="B5" s="193"/>
      <c r="C5" s="193"/>
      <c r="D5" s="179"/>
      <c r="E5" s="173"/>
      <c r="F5" s="138"/>
      <c r="G5" s="139"/>
      <c r="R5" t="s">
        <v>74</v>
      </c>
    </row>
    <row r="7" spans="1:47" ht="25.5" x14ac:dyDescent="0.2">
      <c r="A7" s="194" t="s">
        <v>75</v>
      </c>
      <c r="B7" s="195" t="s">
        <v>76</v>
      </c>
      <c r="C7" s="195" t="s">
        <v>77</v>
      </c>
      <c r="D7" s="180" t="s">
        <v>78</v>
      </c>
      <c r="E7" s="174" t="s">
        <v>79</v>
      </c>
      <c r="F7" s="140" t="s">
        <v>80</v>
      </c>
      <c r="G7" s="148" t="s">
        <v>28</v>
      </c>
      <c r="H7" s="168" t="s">
        <v>81</v>
      </c>
    </row>
    <row r="8" spans="1:47" x14ac:dyDescent="0.2">
      <c r="A8" s="149" t="s">
        <v>82</v>
      </c>
      <c r="B8" s="150" t="s">
        <v>46</v>
      </c>
      <c r="C8" s="151" t="s">
        <v>47</v>
      </c>
      <c r="D8" s="181"/>
      <c r="E8" s="152"/>
      <c r="F8" s="152"/>
      <c r="G8" s="152">
        <f>SUMIF(R9:R10,"&lt;&gt;NOR",G9:G10)</f>
        <v>0</v>
      </c>
      <c r="H8" s="169"/>
      <c r="R8" t="s">
        <v>83</v>
      </c>
    </row>
    <row r="9" spans="1:47" outlineLevel="1" x14ac:dyDescent="0.2">
      <c r="A9" s="142">
        <v>1</v>
      </c>
      <c r="B9" s="144" t="s">
        <v>84</v>
      </c>
      <c r="C9" s="159" t="s">
        <v>85</v>
      </c>
      <c r="D9" s="182" t="s">
        <v>86</v>
      </c>
      <c r="E9" s="146">
        <v>1</v>
      </c>
      <c r="F9" s="197"/>
      <c r="G9" s="146">
        <f>ROUND(E9*F9,2)</f>
        <v>0</v>
      </c>
      <c r="H9" s="170" t="s">
        <v>247</v>
      </c>
      <c r="I9" s="141"/>
      <c r="J9" s="141"/>
      <c r="K9" s="141"/>
      <c r="L9" s="141"/>
      <c r="M9" s="141"/>
      <c r="N9" s="141"/>
      <c r="O9" s="141"/>
      <c r="P9" s="141"/>
      <c r="Q9" s="141"/>
      <c r="R9" s="141" t="s">
        <v>87</v>
      </c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1:47" outlineLevel="1" x14ac:dyDescent="0.2">
      <c r="A10" s="142"/>
      <c r="B10" s="144"/>
      <c r="C10" s="160" t="s">
        <v>88</v>
      </c>
      <c r="D10" s="183"/>
      <c r="E10" s="175">
        <v>1</v>
      </c>
      <c r="F10" s="197"/>
      <c r="G10" s="146"/>
      <c r="H10" s="170"/>
      <c r="I10" s="141"/>
      <c r="J10" s="141"/>
      <c r="K10" s="141"/>
      <c r="L10" s="141"/>
      <c r="M10" s="141"/>
      <c r="N10" s="141"/>
      <c r="O10" s="141"/>
      <c r="P10" s="141"/>
      <c r="Q10" s="141"/>
      <c r="R10" s="141" t="s">
        <v>89</v>
      </c>
      <c r="S10" s="141">
        <v>0</v>
      </c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</row>
    <row r="11" spans="1:47" x14ac:dyDescent="0.2">
      <c r="A11" s="143" t="s">
        <v>82</v>
      </c>
      <c r="B11" s="145" t="s">
        <v>48</v>
      </c>
      <c r="C11" s="161" t="s">
        <v>49</v>
      </c>
      <c r="D11" s="184"/>
      <c r="E11" s="147"/>
      <c r="F11" s="198"/>
      <c r="G11" s="147">
        <f>SUMIF(R12:R45,"&lt;&gt;NOR",G12:G45)</f>
        <v>0</v>
      </c>
      <c r="H11" s="171"/>
      <c r="R11" t="s">
        <v>83</v>
      </c>
    </row>
    <row r="12" spans="1:47" outlineLevel="1" x14ac:dyDescent="0.2">
      <c r="A12" s="142">
        <v>2</v>
      </c>
      <c r="B12" s="144" t="s">
        <v>90</v>
      </c>
      <c r="C12" s="159" t="s">
        <v>91</v>
      </c>
      <c r="D12" s="182" t="s">
        <v>92</v>
      </c>
      <c r="E12" s="146">
        <v>8.0213000000000001</v>
      </c>
      <c r="F12" s="197"/>
      <c r="G12" s="146">
        <f>ROUND(E12*F12,2)</f>
        <v>0</v>
      </c>
      <c r="H12" s="170" t="s">
        <v>246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 t="s">
        <v>87</v>
      </c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</row>
    <row r="13" spans="1:47" outlineLevel="1" x14ac:dyDescent="0.2">
      <c r="A13" s="142"/>
      <c r="B13" s="144"/>
      <c r="C13" s="160" t="s">
        <v>93</v>
      </c>
      <c r="D13" s="183"/>
      <c r="E13" s="175">
        <v>0.375</v>
      </c>
      <c r="F13" s="197"/>
      <c r="G13" s="146"/>
      <c r="H13" s="170"/>
      <c r="I13" s="141"/>
      <c r="J13" s="141"/>
      <c r="K13" s="141"/>
      <c r="L13" s="141"/>
      <c r="M13" s="141"/>
      <c r="N13" s="141"/>
      <c r="O13" s="141"/>
      <c r="P13" s="141"/>
      <c r="Q13" s="141"/>
      <c r="R13" s="141" t="s">
        <v>89</v>
      </c>
      <c r="S13" s="141">
        <v>0</v>
      </c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</row>
    <row r="14" spans="1:47" outlineLevel="1" x14ac:dyDescent="0.2">
      <c r="A14" s="142"/>
      <c r="B14" s="144"/>
      <c r="C14" s="160" t="s">
        <v>94</v>
      </c>
      <c r="D14" s="183"/>
      <c r="E14" s="175">
        <v>0.625</v>
      </c>
      <c r="F14" s="197"/>
      <c r="G14" s="146"/>
      <c r="H14" s="170"/>
      <c r="I14" s="141"/>
      <c r="J14" s="141"/>
      <c r="K14" s="141"/>
      <c r="L14" s="141"/>
      <c r="M14" s="141"/>
      <c r="N14" s="141"/>
      <c r="O14" s="141"/>
      <c r="P14" s="141"/>
      <c r="Q14" s="141"/>
      <c r="R14" s="141" t="s">
        <v>89</v>
      </c>
      <c r="S14" s="141">
        <v>0</v>
      </c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</row>
    <row r="15" spans="1:47" outlineLevel="1" x14ac:dyDescent="0.2">
      <c r="A15" s="142"/>
      <c r="B15" s="144"/>
      <c r="C15" s="160" t="s">
        <v>95</v>
      </c>
      <c r="D15" s="183"/>
      <c r="E15" s="175">
        <v>0.34</v>
      </c>
      <c r="F15" s="197"/>
      <c r="G15" s="146"/>
      <c r="H15" s="170"/>
      <c r="I15" s="141"/>
      <c r="J15" s="141"/>
      <c r="K15" s="141"/>
      <c r="L15" s="141"/>
      <c r="M15" s="141"/>
      <c r="N15" s="141"/>
      <c r="O15" s="141"/>
      <c r="P15" s="141"/>
      <c r="Q15" s="141"/>
      <c r="R15" s="141" t="s">
        <v>89</v>
      </c>
      <c r="S15" s="141">
        <v>0</v>
      </c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</row>
    <row r="16" spans="1:47" outlineLevel="1" x14ac:dyDescent="0.2">
      <c r="A16" s="142"/>
      <c r="B16" s="144"/>
      <c r="C16" s="160" t="s">
        <v>96</v>
      </c>
      <c r="D16" s="183"/>
      <c r="E16" s="175">
        <v>0.14130000000000001</v>
      </c>
      <c r="F16" s="197"/>
      <c r="G16" s="146"/>
      <c r="H16" s="170"/>
      <c r="I16" s="141"/>
      <c r="J16" s="141"/>
      <c r="K16" s="141"/>
      <c r="L16" s="141"/>
      <c r="M16" s="141"/>
      <c r="N16" s="141"/>
      <c r="O16" s="141"/>
      <c r="P16" s="141"/>
      <c r="Q16" s="141"/>
      <c r="R16" s="141" t="s">
        <v>89</v>
      </c>
      <c r="S16" s="141">
        <v>0</v>
      </c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</row>
    <row r="17" spans="1:47" outlineLevel="1" x14ac:dyDescent="0.2">
      <c r="A17" s="142"/>
      <c r="B17" s="144"/>
      <c r="C17" s="160" t="s">
        <v>97</v>
      </c>
      <c r="D17" s="183"/>
      <c r="E17" s="175">
        <v>6.54</v>
      </c>
      <c r="F17" s="197"/>
      <c r="G17" s="146"/>
      <c r="H17" s="170"/>
      <c r="I17" s="141"/>
      <c r="J17" s="141"/>
      <c r="K17" s="141"/>
      <c r="L17" s="141"/>
      <c r="M17" s="141"/>
      <c r="N17" s="141"/>
      <c r="O17" s="141"/>
      <c r="P17" s="141"/>
      <c r="Q17" s="141"/>
      <c r="R17" s="141" t="s">
        <v>89</v>
      </c>
      <c r="S17" s="141">
        <v>0</v>
      </c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</row>
    <row r="18" spans="1:47" outlineLevel="1" x14ac:dyDescent="0.2">
      <c r="A18" s="142">
        <v>3</v>
      </c>
      <c r="B18" s="144" t="s">
        <v>98</v>
      </c>
      <c r="C18" s="159" t="s">
        <v>99</v>
      </c>
      <c r="D18" s="182" t="s">
        <v>92</v>
      </c>
      <c r="E18" s="146">
        <v>7.1505000000000001</v>
      </c>
      <c r="F18" s="197"/>
      <c r="G18" s="146">
        <f>ROUND(E18*F18,2)</f>
        <v>0</v>
      </c>
      <c r="H18" s="170" t="s">
        <v>246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 t="s">
        <v>87</v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</row>
    <row r="19" spans="1:47" outlineLevel="1" x14ac:dyDescent="0.2">
      <c r="A19" s="142"/>
      <c r="B19" s="144"/>
      <c r="C19" s="160" t="s">
        <v>100</v>
      </c>
      <c r="D19" s="183"/>
      <c r="E19" s="175">
        <v>8.5500000000000007E-2</v>
      </c>
      <c r="F19" s="197"/>
      <c r="G19" s="146"/>
      <c r="H19" s="170">
        <v>0</v>
      </c>
      <c r="I19" s="196"/>
      <c r="J19" s="141"/>
      <c r="K19" s="141"/>
      <c r="L19" s="141"/>
      <c r="M19" s="141"/>
      <c r="N19" s="141"/>
      <c r="O19" s="141"/>
      <c r="P19" s="141"/>
      <c r="Q19" s="141"/>
      <c r="R19" s="141" t="s">
        <v>89</v>
      </c>
      <c r="S19" s="141">
        <v>0</v>
      </c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</row>
    <row r="20" spans="1:47" outlineLevel="1" x14ac:dyDescent="0.2">
      <c r="A20" s="142"/>
      <c r="B20" s="144"/>
      <c r="C20" s="160" t="s">
        <v>101</v>
      </c>
      <c r="D20" s="183"/>
      <c r="E20" s="175">
        <v>0.375</v>
      </c>
      <c r="F20" s="197"/>
      <c r="G20" s="146"/>
      <c r="H20" s="170">
        <v>0</v>
      </c>
      <c r="I20" s="196"/>
      <c r="J20" s="141"/>
      <c r="K20" s="141"/>
      <c r="L20" s="141"/>
      <c r="M20" s="141"/>
      <c r="N20" s="141"/>
      <c r="O20" s="141"/>
      <c r="P20" s="141"/>
      <c r="Q20" s="141"/>
      <c r="R20" s="141" t="s">
        <v>89</v>
      </c>
      <c r="S20" s="141">
        <v>0</v>
      </c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</row>
    <row r="21" spans="1:47" outlineLevel="1" x14ac:dyDescent="0.2">
      <c r="A21" s="142"/>
      <c r="B21" s="144"/>
      <c r="C21" s="160" t="s">
        <v>102</v>
      </c>
      <c r="D21" s="183"/>
      <c r="E21" s="175">
        <v>0.15</v>
      </c>
      <c r="F21" s="197"/>
      <c r="G21" s="146"/>
      <c r="H21" s="170">
        <v>0</v>
      </c>
      <c r="I21" s="196"/>
      <c r="J21" s="141"/>
      <c r="K21" s="141"/>
      <c r="L21" s="141"/>
      <c r="M21" s="141"/>
      <c r="N21" s="141"/>
      <c r="O21" s="141"/>
      <c r="P21" s="141"/>
      <c r="Q21" s="141"/>
      <c r="R21" s="141" t="s">
        <v>89</v>
      </c>
      <c r="S21" s="141">
        <v>0</v>
      </c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</row>
    <row r="22" spans="1:47" outlineLevel="1" x14ac:dyDescent="0.2">
      <c r="A22" s="142"/>
      <c r="B22" s="144"/>
      <c r="C22" s="160" t="s">
        <v>97</v>
      </c>
      <c r="D22" s="183"/>
      <c r="E22" s="175">
        <v>6.54</v>
      </c>
      <c r="F22" s="197"/>
      <c r="G22" s="146"/>
      <c r="H22" s="170">
        <v>0</v>
      </c>
      <c r="I22" s="196"/>
      <c r="J22" s="141"/>
      <c r="K22" s="141"/>
      <c r="L22" s="141"/>
      <c r="M22" s="141"/>
      <c r="N22" s="141"/>
      <c r="O22" s="141"/>
      <c r="P22" s="141"/>
      <c r="Q22" s="141"/>
      <c r="R22" s="141" t="s">
        <v>89</v>
      </c>
      <c r="S22" s="141">
        <v>0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</row>
    <row r="23" spans="1:47" outlineLevel="1" x14ac:dyDescent="0.2">
      <c r="A23" s="142">
        <v>4</v>
      </c>
      <c r="B23" s="144" t="s">
        <v>103</v>
      </c>
      <c r="C23" s="159" t="s">
        <v>104</v>
      </c>
      <c r="D23" s="182" t="s">
        <v>92</v>
      </c>
      <c r="E23" s="146">
        <v>8.0213000000000001</v>
      </c>
      <c r="F23" s="197"/>
      <c r="G23" s="146">
        <f>ROUND(E23*F23,2)</f>
        <v>0</v>
      </c>
      <c r="H23" s="170" t="s">
        <v>246</v>
      </c>
      <c r="I23" s="196"/>
      <c r="J23" s="141"/>
      <c r="K23" s="141"/>
      <c r="L23" s="141"/>
      <c r="M23" s="141"/>
      <c r="N23" s="141"/>
      <c r="O23" s="141"/>
      <c r="P23" s="141"/>
      <c r="Q23" s="141"/>
      <c r="R23" s="141" t="s">
        <v>87</v>
      </c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</row>
    <row r="24" spans="1:47" outlineLevel="1" x14ac:dyDescent="0.2">
      <c r="A24" s="142"/>
      <c r="B24" s="144"/>
      <c r="C24" s="160" t="s">
        <v>93</v>
      </c>
      <c r="D24" s="183"/>
      <c r="E24" s="175">
        <v>0.375</v>
      </c>
      <c r="F24" s="197"/>
      <c r="G24" s="146"/>
      <c r="H24" s="170">
        <v>0</v>
      </c>
      <c r="I24" s="196"/>
      <c r="J24" s="141"/>
      <c r="K24" s="141"/>
      <c r="L24" s="141"/>
      <c r="M24" s="141"/>
      <c r="N24" s="141"/>
      <c r="O24" s="141"/>
      <c r="P24" s="141"/>
      <c r="Q24" s="141"/>
      <c r="R24" s="141" t="s">
        <v>89</v>
      </c>
      <c r="S24" s="141">
        <v>0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</row>
    <row r="25" spans="1:47" outlineLevel="1" x14ac:dyDescent="0.2">
      <c r="A25" s="142"/>
      <c r="B25" s="144"/>
      <c r="C25" s="160" t="s">
        <v>94</v>
      </c>
      <c r="D25" s="183"/>
      <c r="E25" s="175">
        <v>0.625</v>
      </c>
      <c r="F25" s="197"/>
      <c r="G25" s="146"/>
      <c r="H25" s="170">
        <v>0</v>
      </c>
      <c r="I25" s="196"/>
      <c r="J25" s="141"/>
      <c r="K25" s="141"/>
      <c r="L25" s="141"/>
      <c r="M25" s="141"/>
      <c r="N25" s="141"/>
      <c r="O25" s="141"/>
      <c r="P25" s="141"/>
      <c r="Q25" s="141"/>
      <c r="R25" s="141" t="s">
        <v>89</v>
      </c>
      <c r="S25" s="141">
        <v>0</v>
      </c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</row>
    <row r="26" spans="1:47" outlineLevel="1" x14ac:dyDescent="0.2">
      <c r="A26" s="142"/>
      <c r="B26" s="144"/>
      <c r="C26" s="160" t="s">
        <v>95</v>
      </c>
      <c r="D26" s="183"/>
      <c r="E26" s="175">
        <v>0.34</v>
      </c>
      <c r="F26" s="197"/>
      <c r="G26" s="146"/>
      <c r="H26" s="170">
        <v>0</v>
      </c>
      <c r="I26" s="196"/>
      <c r="J26" s="141"/>
      <c r="K26" s="141"/>
      <c r="L26" s="141"/>
      <c r="M26" s="141"/>
      <c r="N26" s="141"/>
      <c r="O26" s="141"/>
      <c r="P26" s="141"/>
      <c r="Q26" s="141"/>
      <c r="R26" s="141" t="s">
        <v>89</v>
      </c>
      <c r="S26" s="141">
        <v>0</v>
      </c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</row>
    <row r="27" spans="1:47" outlineLevel="1" x14ac:dyDescent="0.2">
      <c r="A27" s="142"/>
      <c r="B27" s="144"/>
      <c r="C27" s="160" t="s">
        <v>96</v>
      </c>
      <c r="D27" s="183"/>
      <c r="E27" s="175">
        <v>0.14130000000000001</v>
      </c>
      <c r="F27" s="197"/>
      <c r="G27" s="146"/>
      <c r="H27" s="170">
        <v>0</v>
      </c>
      <c r="I27" s="196"/>
      <c r="J27" s="141"/>
      <c r="K27" s="141"/>
      <c r="L27" s="141"/>
      <c r="M27" s="141"/>
      <c r="N27" s="141"/>
      <c r="O27" s="141"/>
      <c r="P27" s="141"/>
      <c r="Q27" s="141"/>
      <c r="R27" s="141" t="s">
        <v>89</v>
      </c>
      <c r="S27" s="141">
        <v>0</v>
      </c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</row>
    <row r="28" spans="1:47" outlineLevel="1" x14ac:dyDescent="0.2">
      <c r="A28" s="142"/>
      <c r="B28" s="144"/>
      <c r="C28" s="160" t="s">
        <v>97</v>
      </c>
      <c r="D28" s="183"/>
      <c r="E28" s="175">
        <v>6.54</v>
      </c>
      <c r="F28" s="197"/>
      <c r="G28" s="146"/>
      <c r="H28" s="170">
        <v>0</v>
      </c>
      <c r="I28" s="196"/>
      <c r="J28" s="141"/>
      <c r="K28" s="141"/>
      <c r="L28" s="141"/>
      <c r="M28" s="141"/>
      <c r="N28" s="141"/>
      <c r="O28" s="141"/>
      <c r="P28" s="141"/>
      <c r="Q28" s="141"/>
      <c r="R28" s="141" t="s">
        <v>89</v>
      </c>
      <c r="S28" s="141">
        <v>0</v>
      </c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</row>
    <row r="29" spans="1:47" outlineLevel="1" x14ac:dyDescent="0.2">
      <c r="A29" s="142">
        <v>5</v>
      </c>
      <c r="B29" s="144" t="s">
        <v>105</v>
      </c>
      <c r="C29" s="159" t="s">
        <v>106</v>
      </c>
      <c r="D29" s="182" t="s">
        <v>92</v>
      </c>
      <c r="E29" s="146">
        <v>8.0213000000000001</v>
      </c>
      <c r="F29" s="197"/>
      <c r="G29" s="146">
        <f>ROUND(E29*F29,2)</f>
        <v>0</v>
      </c>
      <c r="H29" s="170" t="s">
        <v>246</v>
      </c>
      <c r="I29" s="196"/>
      <c r="J29" s="141"/>
      <c r="K29" s="141"/>
      <c r="L29" s="141"/>
      <c r="M29" s="141"/>
      <c r="N29" s="141"/>
      <c r="O29" s="141"/>
      <c r="P29" s="141"/>
      <c r="Q29" s="141"/>
      <c r="R29" s="141" t="s">
        <v>87</v>
      </c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</row>
    <row r="30" spans="1:47" outlineLevel="1" x14ac:dyDescent="0.2">
      <c r="A30" s="142"/>
      <c r="B30" s="144"/>
      <c r="C30" s="160" t="s">
        <v>107</v>
      </c>
      <c r="D30" s="183"/>
      <c r="E30" s="175">
        <v>0.87080000000000002</v>
      </c>
      <c r="F30" s="197"/>
      <c r="G30" s="146"/>
      <c r="H30" s="170">
        <v>0</v>
      </c>
      <c r="I30" s="196"/>
      <c r="J30" s="141"/>
      <c r="K30" s="141"/>
      <c r="L30" s="141"/>
      <c r="M30" s="141"/>
      <c r="N30" s="141"/>
      <c r="O30" s="141"/>
      <c r="P30" s="141"/>
      <c r="Q30" s="141"/>
      <c r="R30" s="141" t="s">
        <v>89</v>
      </c>
      <c r="S30" s="141">
        <v>0</v>
      </c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</row>
    <row r="31" spans="1:47" outlineLevel="1" x14ac:dyDescent="0.2">
      <c r="A31" s="142"/>
      <c r="B31" s="144"/>
      <c r="C31" s="160" t="s">
        <v>108</v>
      </c>
      <c r="D31" s="183"/>
      <c r="E31" s="175">
        <v>7.1505000000000001</v>
      </c>
      <c r="F31" s="197"/>
      <c r="G31" s="146"/>
      <c r="H31" s="170">
        <v>0</v>
      </c>
      <c r="I31" s="196"/>
      <c r="J31" s="141"/>
      <c r="K31" s="141"/>
      <c r="L31" s="141"/>
      <c r="M31" s="141"/>
      <c r="N31" s="141"/>
      <c r="O31" s="141"/>
      <c r="P31" s="141"/>
      <c r="Q31" s="141"/>
      <c r="R31" s="141" t="s">
        <v>89</v>
      </c>
      <c r="S31" s="141">
        <v>0</v>
      </c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</row>
    <row r="32" spans="1:47" outlineLevel="1" x14ac:dyDescent="0.2">
      <c r="A32" s="142">
        <v>6</v>
      </c>
      <c r="B32" s="144" t="s">
        <v>109</v>
      </c>
      <c r="C32" s="159" t="s">
        <v>110</v>
      </c>
      <c r="D32" s="182" t="s">
        <v>92</v>
      </c>
      <c r="E32" s="146">
        <v>15.171800000000001</v>
      </c>
      <c r="F32" s="197"/>
      <c r="G32" s="146">
        <f>ROUND(E32*F32,2)</f>
        <v>0</v>
      </c>
      <c r="H32" s="170" t="s">
        <v>246</v>
      </c>
      <c r="I32" s="196"/>
      <c r="J32" s="141"/>
      <c r="K32" s="141"/>
      <c r="L32" s="141"/>
      <c r="M32" s="141"/>
      <c r="N32" s="141"/>
      <c r="O32" s="141"/>
      <c r="P32" s="141"/>
      <c r="Q32" s="141"/>
      <c r="R32" s="141" t="s">
        <v>87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</row>
    <row r="33" spans="1:47" outlineLevel="1" x14ac:dyDescent="0.2">
      <c r="A33" s="142"/>
      <c r="B33" s="144"/>
      <c r="C33" s="160" t="s">
        <v>111</v>
      </c>
      <c r="D33" s="183"/>
      <c r="E33" s="175">
        <v>8.0213000000000001</v>
      </c>
      <c r="F33" s="197"/>
      <c r="G33" s="146"/>
      <c r="H33" s="170">
        <v>0</v>
      </c>
      <c r="I33" s="196"/>
      <c r="J33" s="141"/>
      <c r="K33" s="141"/>
      <c r="L33" s="141"/>
      <c r="M33" s="141"/>
      <c r="N33" s="141"/>
      <c r="O33" s="141"/>
      <c r="P33" s="141"/>
      <c r="Q33" s="141"/>
      <c r="R33" s="141" t="s">
        <v>89</v>
      </c>
      <c r="S33" s="141">
        <v>0</v>
      </c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</row>
    <row r="34" spans="1:47" outlineLevel="1" x14ac:dyDescent="0.2">
      <c r="A34" s="142"/>
      <c r="B34" s="144"/>
      <c r="C34" s="160" t="s">
        <v>108</v>
      </c>
      <c r="D34" s="183"/>
      <c r="E34" s="175">
        <v>7.1505000000000001</v>
      </c>
      <c r="F34" s="197"/>
      <c r="G34" s="146"/>
      <c r="H34" s="170">
        <v>0</v>
      </c>
      <c r="I34" s="196"/>
      <c r="J34" s="141"/>
      <c r="K34" s="141"/>
      <c r="L34" s="141"/>
      <c r="M34" s="141"/>
      <c r="N34" s="141"/>
      <c r="O34" s="141"/>
      <c r="P34" s="141"/>
      <c r="Q34" s="141"/>
      <c r="R34" s="141" t="s">
        <v>89</v>
      </c>
      <c r="S34" s="141">
        <v>0</v>
      </c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</row>
    <row r="35" spans="1:47" outlineLevel="1" x14ac:dyDescent="0.2">
      <c r="A35" s="142">
        <v>7</v>
      </c>
      <c r="B35" s="144" t="s">
        <v>112</v>
      </c>
      <c r="C35" s="159" t="s">
        <v>113</v>
      </c>
      <c r="D35" s="182" t="s">
        <v>92</v>
      </c>
      <c r="E35" s="146">
        <v>0.87080000000000002</v>
      </c>
      <c r="F35" s="197"/>
      <c r="G35" s="146">
        <f>ROUND(E35*F35,2)</f>
        <v>0</v>
      </c>
      <c r="H35" s="170" t="s">
        <v>246</v>
      </c>
      <c r="I35" s="196"/>
      <c r="J35" s="141"/>
      <c r="K35" s="141"/>
      <c r="L35" s="141"/>
      <c r="M35" s="141"/>
      <c r="N35" s="141"/>
      <c r="O35" s="141"/>
      <c r="P35" s="141"/>
      <c r="Q35" s="141"/>
      <c r="R35" s="141" t="s">
        <v>87</v>
      </c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</row>
    <row r="36" spans="1:47" outlineLevel="1" x14ac:dyDescent="0.2">
      <c r="A36" s="142"/>
      <c r="B36" s="144"/>
      <c r="C36" s="160" t="s">
        <v>114</v>
      </c>
      <c r="D36" s="183"/>
      <c r="E36" s="175">
        <v>0.87080000000000002</v>
      </c>
      <c r="F36" s="197"/>
      <c r="G36" s="146"/>
      <c r="H36" s="170">
        <v>0</v>
      </c>
      <c r="I36" s="196"/>
      <c r="J36" s="141"/>
      <c r="K36" s="141"/>
      <c r="L36" s="141"/>
      <c r="M36" s="141"/>
      <c r="N36" s="141"/>
      <c r="O36" s="141"/>
      <c r="P36" s="141"/>
      <c r="Q36" s="141"/>
      <c r="R36" s="141" t="s">
        <v>89</v>
      </c>
      <c r="S36" s="141">
        <v>0</v>
      </c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</row>
    <row r="37" spans="1:47" outlineLevel="1" x14ac:dyDescent="0.2">
      <c r="A37" s="142">
        <v>8</v>
      </c>
      <c r="B37" s="144" t="s">
        <v>115</v>
      </c>
      <c r="C37" s="159" t="s">
        <v>116</v>
      </c>
      <c r="D37" s="182" t="s">
        <v>92</v>
      </c>
      <c r="E37" s="146">
        <v>10.4496</v>
      </c>
      <c r="F37" s="197"/>
      <c r="G37" s="146">
        <f>ROUND(E37*F37,2)</f>
        <v>0</v>
      </c>
      <c r="H37" s="170" t="s">
        <v>246</v>
      </c>
      <c r="I37" s="196"/>
      <c r="J37" s="141"/>
      <c r="K37" s="141"/>
      <c r="L37" s="141"/>
      <c r="M37" s="141"/>
      <c r="N37" s="141"/>
      <c r="O37" s="141"/>
      <c r="P37" s="141"/>
      <c r="Q37" s="141"/>
      <c r="R37" s="141" t="s">
        <v>87</v>
      </c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</row>
    <row r="38" spans="1:47" outlineLevel="1" x14ac:dyDescent="0.2">
      <c r="A38" s="142"/>
      <c r="B38" s="144"/>
      <c r="C38" s="160" t="s">
        <v>117</v>
      </c>
      <c r="D38" s="183"/>
      <c r="E38" s="175">
        <v>10.4496</v>
      </c>
      <c r="F38" s="197"/>
      <c r="G38" s="146"/>
      <c r="H38" s="170">
        <v>0</v>
      </c>
      <c r="I38" s="196"/>
      <c r="J38" s="141"/>
      <c r="K38" s="141"/>
      <c r="L38" s="141"/>
      <c r="M38" s="141"/>
      <c r="N38" s="141"/>
      <c r="O38" s="141"/>
      <c r="P38" s="141"/>
      <c r="Q38" s="141"/>
      <c r="R38" s="141" t="s">
        <v>89</v>
      </c>
      <c r="S38" s="141">
        <v>0</v>
      </c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</row>
    <row r="39" spans="1:47" outlineLevel="1" x14ac:dyDescent="0.2">
      <c r="A39" s="142">
        <v>9</v>
      </c>
      <c r="B39" s="144" t="s">
        <v>118</v>
      </c>
      <c r="C39" s="159" t="s">
        <v>119</v>
      </c>
      <c r="D39" s="182" t="s">
        <v>92</v>
      </c>
      <c r="E39" s="146">
        <v>0.87080000000000002</v>
      </c>
      <c r="F39" s="197"/>
      <c r="G39" s="146">
        <f>ROUND(E39*F39,2)</f>
        <v>0</v>
      </c>
      <c r="H39" s="170" t="s">
        <v>246</v>
      </c>
      <c r="I39" s="196"/>
      <c r="J39" s="141"/>
      <c r="K39" s="141"/>
      <c r="L39" s="141"/>
      <c r="M39" s="141"/>
      <c r="N39" s="141"/>
      <c r="O39" s="141"/>
      <c r="P39" s="141"/>
      <c r="Q39" s="141"/>
      <c r="R39" s="141" t="s">
        <v>87</v>
      </c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</row>
    <row r="40" spans="1:47" outlineLevel="1" x14ac:dyDescent="0.2">
      <c r="A40" s="142"/>
      <c r="B40" s="144"/>
      <c r="C40" s="160" t="s">
        <v>114</v>
      </c>
      <c r="D40" s="183"/>
      <c r="E40" s="175">
        <v>0.87080000000000002</v>
      </c>
      <c r="F40" s="197"/>
      <c r="G40" s="146"/>
      <c r="H40" s="170">
        <v>0</v>
      </c>
      <c r="I40" s="196"/>
      <c r="J40" s="141"/>
      <c r="K40" s="141"/>
      <c r="L40" s="141"/>
      <c r="M40" s="141"/>
      <c r="N40" s="141"/>
      <c r="O40" s="141"/>
      <c r="P40" s="141"/>
      <c r="Q40" s="141"/>
      <c r="R40" s="141" t="s">
        <v>89</v>
      </c>
      <c r="S40" s="141">
        <v>0</v>
      </c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</row>
    <row r="41" spans="1:47" outlineLevel="1" x14ac:dyDescent="0.2">
      <c r="A41" s="142">
        <v>10</v>
      </c>
      <c r="B41" s="144" t="s">
        <v>120</v>
      </c>
      <c r="C41" s="159" t="s">
        <v>121</v>
      </c>
      <c r="D41" s="182" t="s">
        <v>122</v>
      </c>
      <c r="E41" s="146">
        <v>163.63999999999999</v>
      </c>
      <c r="F41" s="197"/>
      <c r="G41" s="146">
        <f>ROUND(E41*F41,2)</f>
        <v>0</v>
      </c>
      <c r="H41" s="170" t="s">
        <v>246</v>
      </c>
      <c r="I41" s="196"/>
      <c r="J41" s="141"/>
      <c r="K41" s="141"/>
      <c r="L41" s="141"/>
      <c r="M41" s="141"/>
      <c r="N41" s="141"/>
      <c r="O41" s="141"/>
      <c r="P41" s="141"/>
      <c r="Q41" s="141"/>
      <c r="R41" s="141" t="s">
        <v>123</v>
      </c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</row>
    <row r="42" spans="1:47" outlineLevel="1" x14ac:dyDescent="0.2">
      <c r="A42" s="142"/>
      <c r="B42" s="144"/>
      <c r="C42" s="160" t="s">
        <v>124</v>
      </c>
      <c r="D42" s="183"/>
      <c r="E42" s="175">
        <v>144.6</v>
      </c>
      <c r="F42" s="197"/>
      <c r="G42" s="146"/>
      <c r="H42" s="170">
        <v>0</v>
      </c>
      <c r="I42" s="196"/>
      <c r="J42" s="141"/>
      <c r="K42" s="141"/>
      <c r="L42" s="141"/>
      <c r="M42" s="141"/>
      <c r="N42" s="141"/>
      <c r="O42" s="141"/>
      <c r="P42" s="141"/>
      <c r="Q42" s="141"/>
      <c r="R42" s="141" t="s">
        <v>89</v>
      </c>
      <c r="S42" s="141">
        <v>0</v>
      </c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</row>
    <row r="43" spans="1:47" outlineLevel="1" x14ac:dyDescent="0.2">
      <c r="A43" s="142"/>
      <c r="B43" s="144"/>
      <c r="C43" s="160" t="s">
        <v>125</v>
      </c>
      <c r="D43" s="183"/>
      <c r="E43" s="175">
        <v>19.04</v>
      </c>
      <c r="F43" s="197"/>
      <c r="G43" s="146"/>
      <c r="H43" s="170">
        <v>0</v>
      </c>
      <c r="I43" s="196"/>
      <c r="J43" s="141"/>
      <c r="K43" s="141"/>
      <c r="L43" s="141"/>
      <c r="M43" s="141"/>
      <c r="N43" s="141"/>
      <c r="O43" s="141"/>
      <c r="P43" s="141"/>
      <c r="Q43" s="141"/>
      <c r="R43" s="141" t="s">
        <v>89</v>
      </c>
      <c r="S43" s="141">
        <v>0</v>
      </c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</row>
    <row r="44" spans="1:47" outlineLevel="1" x14ac:dyDescent="0.2">
      <c r="A44" s="142">
        <v>11</v>
      </c>
      <c r="B44" s="144" t="s">
        <v>126</v>
      </c>
      <c r="C44" s="159" t="s">
        <v>127</v>
      </c>
      <c r="D44" s="182" t="s">
        <v>122</v>
      </c>
      <c r="E44" s="146">
        <v>34.880000000000003</v>
      </c>
      <c r="F44" s="197"/>
      <c r="G44" s="146">
        <f>ROUND(E44*F44,2)</f>
        <v>0</v>
      </c>
      <c r="H44" s="170" t="s">
        <v>246</v>
      </c>
      <c r="I44" s="196"/>
      <c r="J44" s="141"/>
      <c r="K44" s="141"/>
      <c r="L44" s="141"/>
      <c r="M44" s="141"/>
      <c r="N44" s="141"/>
      <c r="O44" s="141"/>
      <c r="P44" s="141"/>
      <c r="Q44" s="141"/>
      <c r="R44" s="141" t="s">
        <v>123</v>
      </c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</row>
    <row r="45" spans="1:47" outlineLevel="1" x14ac:dyDescent="0.2">
      <c r="A45" s="142"/>
      <c r="B45" s="144"/>
      <c r="C45" s="160" t="s">
        <v>128</v>
      </c>
      <c r="D45" s="183"/>
      <c r="E45" s="175">
        <v>34.880000000000003</v>
      </c>
      <c r="F45" s="197"/>
      <c r="G45" s="146"/>
      <c r="H45" s="170">
        <v>0</v>
      </c>
      <c r="I45" s="196"/>
      <c r="J45" s="141"/>
      <c r="K45" s="141"/>
      <c r="L45" s="141"/>
      <c r="M45" s="141"/>
      <c r="N45" s="141"/>
      <c r="O45" s="141"/>
      <c r="P45" s="141"/>
      <c r="Q45" s="141"/>
      <c r="R45" s="141" t="s">
        <v>89</v>
      </c>
      <c r="S45" s="141">
        <v>0</v>
      </c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1:47" x14ac:dyDescent="0.2">
      <c r="A46" s="143" t="s">
        <v>82</v>
      </c>
      <c r="B46" s="145" t="s">
        <v>50</v>
      </c>
      <c r="C46" s="161" t="s">
        <v>51</v>
      </c>
      <c r="D46" s="184"/>
      <c r="E46" s="147"/>
      <c r="F46" s="198"/>
      <c r="G46" s="147">
        <f>SUMIF(R47:R60,"&lt;&gt;NOR",G47:G60)</f>
        <v>0</v>
      </c>
      <c r="H46" s="171"/>
      <c r="I46" s="196"/>
      <c r="R46" t="s">
        <v>83</v>
      </c>
    </row>
    <row r="47" spans="1:47" outlineLevel="1" x14ac:dyDescent="0.2">
      <c r="A47" s="142">
        <v>12</v>
      </c>
      <c r="B47" s="144" t="s">
        <v>129</v>
      </c>
      <c r="C47" s="159" t="s">
        <v>130</v>
      </c>
      <c r="D47" s="182" t="s">
        <v>122</v>
      </c>
      <c r="E47" s="146">
        <v>163.63999999999999</v>
      </c>
      <c r="F47" s="197"/>
      <c r="G47" s="146">
        <f>ROUND(E47*F47,2)</f>
        <v>0</v>
      </c>
      <c r="H47" s="170" t="s">
        <v>246</v>
      </c>
      <c r="I47" s="196"/>
      <c r="J47" s="141"/>
      <c r="K47" s="141"/>
      <c r="L47" s="141"/>
      <c r="M47" s="141"/>
      <c r="N47" s="141"/>
      <c r="O47" s="141"/>
      <c r="P47" s="141"/>
      <c r="Q47" s="141"/>
      <c r="R47" s="141" t="s">
        <v>87</v>
      </c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</row>
    <row r="48" spans="1:47" outlineLevel="1" x14ac:dyDescent="0.2">
      <c r="A48" s="142"/>
      <c r="B48" s="144"/>
      <c r="C48" s="160" t="s">
        <v>124</v>
      </c>
      <c r="D48" s="183"/>
      <c r="E48" s="175">
        <v>144.6</v>
      </c>
      <c r="F48" s="197"/>
      <c r="G48" s="146"/>
      <c r="H48" s="170">
        <v>0</v>
      </c>
      <c r="I48" s="196"/>
      <c r="J48" s="141"/>
      <c r="K48" s="141"/>
      <c r="L48" s="141"/>
      <c r="M48" s="141"/>
      <c r="N48" s="141"/>
      <c r="O48" s="141"/>
      <c r="P48" s="141"/>
      <c r="Q48" s="141"/>
      <c r="R48" s="141" t="s">
        <v>89</v>
      </c>
      <c r="S48" s="141">
        <v>0</v>
      </c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1:47" outlineLevel="1" x14ac:dyDescent="0.2">
      <c r="A49" s="142"/>
      <c r="B49" s="144"/>
      <c r="C49" s="160" t="s">
        <v>125</v>
      </c>
      <c r="D49" s="183"/>
      <c r="E49" s="175">
        <v>19.04</v>
      </c>
      <c r="F49" s="197"/>
      <c r="G49" s="146"/>
      <c r="H49" s="170">
        <v>0</v>
      </c>
      <c r="I49" s="196"/>
      <c r="J49" s="141"/>
      <c r="K49" s="141"/>
      <c r="L49" s="141"/>
      <c r="M49" s="141"/>
      <c r="N49" s="141"/>
      <c r="O49" s="141"/>
      <c r="P49" s="141"/>
      <c r="Q49" s="141"/>
      <c r="R49" s="141" t="s">
        <v>89</v>
      </c>
      <c r="S49" s="141">
        <v>0</v>
      </c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1:47" outlineLevel="1" x14ac:dyDescent="0.2">
      <c r="A50" s="142">
        <v>13</v>
      </c>
      <c r="B50" s="144" t="s">
        <v>131</v>
      </c>
      <c r="C50" s="159" t="s">
        <v>132</v>
      </c>
      <c r="D50" s="182" t="s">
        <v>92</v>
      </c>
      <c r="E50" s="146">
        <v>0.14130000000000001</v>
      </c>
      <c r="F50" s="197"/>
      <c r="G50" s="146">
        <f>ROUND(E50*F50,2)</f>
        <v>0</v>
      </c>
      <c r="H50" s="170" t="s">
        <v>246</v>
      </c>
      <c r="I50" s="196"/>
      <c r="J50" s="141"/>
      <c r="K50" s="141"/>
      <c r="L50" s="141"/>
      <c r="M50" s="141"/>
      <c r="N50" s="141"/>
      <c r="O50" s="141"/>
      <c r="P50" s="141"/>
      <c r="Q50" s="141"/>
      <c r="R50" s="141" t="s">
        <v>87</v>
      </c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1:47" outlineLevel="1" x14ac:dyDescent="0.2">
      <c r="A51" s="142"/>
      <c r="B51" s="144"/>
      <c r="C51" s="160" t="s">
        <v>133</v>
      </c>
      <c r="D51" s="183"/>
      <c r="E51" s="175">
        <v>0.14130000000000001</v>
      </c>
      <c r="F51" s="197"/>
      <c r="G51" s="146"/>
      <c r="H51" s="170">
        <v>0</v>
      </c>
      <c r="I51" s="196"/>
      <c r="J51" s="141"/>
      <c r="K51" s="141"/>
      <c r="L51" s="141"/>
      <c r="M51" s="141"/>
      <c r="N51" s="141"/>
      <c r="O51" s="141"/>
      <c r="P51" s="141"/>
      <c r="Q51" s="141"/>
      <c r="R51" s="141" t="s">
        <v>89</v>
      </c>
      <c r="S51" s="141">
        <v>0</v>
      </c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1:47" outlineLevel="1" x14ac:dyDescent="0.2">
      <c r="A52" s="142">
        <v>14</v>
      </c>
      <c r="B52" s="144" t="s">
        <v>134</v>
      </c>
      <c r="C52" s="159" t="s">
        <v>135</v>
      </c>
      <c r="D52" s="182" t="s">
        <v>122</v>
      </c>
      <c r="E52" s="146">
        <v>3.0072000000000001</v>
      </c>
      <c r="F52" s="197"/>
      <c r="G52" s="146">
        <f>ROUND(E52*F52,2)</f>
        <v>0</v>
      </c>
      <c r="H52" s="170" t="s">
        <v>246</v>
      </c>
      <c r="I52" s="196"/>
      <c r="J52" s="141"/>
      <c r="K52" s="141"/>
      <c r="L52" s="141"/>
      <c r="M52" s="141"/>
      <c r="N52" s="141"/>
      <c r="O52" s="141"/>
      <c r="P52" s="141"/>
      <c r="Q52" s="141"/>
      <c r="R52" s="141" t="s">
        <v>87</v>
      </c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1:47" outlineLevel="1" x14ac:dyDescent="0.2">
      <c r="A53" s="142"/>
      <c r="B53" s="144"/>
      <c r="C53" s="160" t="s">
        <v>136</v>
      </c>
      <c r="D53" s="183"/>
      <c r="E53" s="175">
        <v>1.5</v>
      </c>
      <c r="F53" s="197"/>
      <c r="G53" s="146"/>
      <c r="H53" s="170">
        <v>0</v>
      </c>
      <c r="I53" s="196"/>
      <c r="J53" s="141"/>
      <c r="K53" s="141"/>
      <c r="L53" s="141"/>
      <c r="M53" s="141"/>
      <c r="N53" s="141"/>
      <c r="O53" s="141"/>
      <c r="P53" s="141"/>
      <c r="Q53" s="141"/>
      <c r="R53" s="141" t="s">
        <v>89</v>
      </c>
      <c r="S53" s="141">
        <v>0</v>
      </c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1:47" outlineLevel="1" x14ac:dyDescent="0.2">
      <c r="A54" s="142"/>
      <c r="B54" s="144"/>
      <c r="C54" s="160" t="s">
        <v>137</v>
      </c>
      <c r="D54" s="183"/>
      <c r="E54" s="175">
        <v>1.5072000000000001</v>
      </c>
      <c r="F54" s="197"/>
      <c r="G54" s="146"/>
      <c r="H54" s="170">
        <v>0</v>
      </c>
      <c r="I54" s="196"/>
      <c r="J54" s="141"/>
      <c r="K54" s="141"/>
      <c r="L54" s="141"/>
      <c r="M54" s="141"/>
      <c r="N54" s="141"/>
      <c r="O54" s="141"/>
      <c r="P54" s="141"/>
      <c r="Q54" s="141"/>
      <c r="R54" s="141" t="s">
        <v>89</v>
      </c>
      <c r="S54" s="141">
        <v>0</v>
      </c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1:47" outlineLevel="1" x14ac:dyDescent="0.2">
      <c r="A55" s="142">
        <v>15</v>
      </c>
      <c r="B55" s="144" t="s">
        <v>138</v>
      </c>
      <c r="C55" s="159" t="s">
        <v>139</v>
      </c>
      <c r="D55" s="182" t="s">
        <v>122</v>
      </c>
      <c r="E55" s="146">
        <v>3.4582799999999998</v>
      </c>
      <c r="F55" s="197"/>
      <c r="G55" s="146">
        <f>ROUND(E55*F55,2)</f>
        <v>0</v>
      </c>
      <c r="H55" s="170" t="s">
        <v>246</v>
      </c>
      <c r="I55" s="196"/>
      <c r="J55" s="141"/>
      <c r="K55" s="141"/>
      <c r="L55" s="141"/>
      <c r="M55" s="141"/>
      <c r="N55" s="141"/>
      <c r="O55" s="141"/>
      <c r="P55" s="141"/>
      <c r="Q55" s="141"/>
      <c r="R55" s="141" t="s">
        <v>140</v>
      </c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1:47" outlineLevel="1" x14ac:dyDescent="0.2">
      <c r="A56" s="142"/>
      <c r="B56" s="144"/>
      <c r="C56" s="162" t="s">
        <v>141</v>
      </c>
      <c r="D56" s="185"/>
      <c r="E56" s="176"/>
      <c r="F56" s="197"/>
      <c r="G56" s="146"/>
      <c r="H56" s="170">
        <v>0</v>
      </c>
      <c r="I56" s="196"/>
      <c r="J56" s="141"/>
      <c r="K56" s="141"/>
      <c r="L56" s="141"/>
      <c r="M56" s="141"/>
      <c r="N56" s="141"/>
      <c r="O56" s="141"/>
      <c r="P56" s="141"/>
      <c r="Q56" s="141"/>
      <c r="R56" s="141" t="s">
        <v>89</v>
      </c>
      <c r="S56" s="141">
        <v>2</v>
      </c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1:47" outlineLevel="1" x14ac:dyDescent="0.2">
      <c r="A57" s="142"/>
      <c r="B57" s="144"/>
      <c r="C57" s="163" t="s">
        <v>142</v>
      </c>
      <c r="D57" s="185"/>
      <c r="E57" s="176">
        <v>1.5</v>
      </c>
      <c r="F57" s="197"/>
      <c r="G57" s="146"/>
      <c r="H57" s="170">
        <v>0</v>
      </c>
      <c r="I57" s="196"/>
      <c r="J57" s="141"/>
      <c r="K57" s="141"/>
      <c r="L57" s="141"/>
      <c r="M57" s="141"/>
      <c r="N57" s="141"/>
      <c r="O57" s="141"/>
      <c r="P57" s="141"/>
      <c r="Q57" s="141"/>
      <c r="R57" s="141" t="s">
        <v>89</v>
      </c>
      <c r="S57" s="141">
        <v>2</v>
      </c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1:47" outlineLevel="1" x14ac:dyDescent="0.2">
      <c r="A58" s="142"/>
      <c r="B58" s="144"/>
      <c r="C58" s="163" t="s">
        <v>143</v>
      </c>
      <c r="D58" s="185"/>
      <c r="E58" s="176">
        <v>1.5072000000000001</v>
      </c>
      <c r="F58" s="197"/>
      <c r="G58" s="146"/>
      <c r="H58" s="170">
        <v>0</v>
      </c>
      <c r="I58" s="196"/>
      <c r="J58" s="141"/>
      <c r="K58" s="141"/>
      <c r="L58" s="141"/>
      <c r="M58" s="141"/>
      <c r="N58" s="141"/>
      <c r="O58" s="141"/>
      <c r="P58" s="141"/>
      <c r="Q58" s="141"/>
      <c r="R58" s="141" t="s">
        <v>89</v>
      </c>
      <c r="S58" s="141">
        <v>2</v>
      </c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1:47" outlineLevel="1" x14ac:dyDescent="0.2">
      <c r="A59" s="142"/>
      <c r="B59" s="144"/>
      <c r="C59" s="162" t="s">
        <v>144</v>
      </c>
      <c r="D59" s="185"/>
      <c r="E59" s="176"/>
      <c r="F59" s="197"/>
      <c r="G59" s="146"/>
      <c r="H59" s="170">
        <v>0</v>
      </c>
      <c r="I59" s="196"/>
      <c r="J59" s="141"/>
      <c r="K59" s="141"/>
      <c r="L59" s="141"/>
      <c r="M59" s="141"/>
      <c r="N59" s="141"/>
      <c r="O59" s="141"/>
      <c r="P59" s="141"/>
      <c r="Q59" s="141"/>
      <c r="R59" s="141" t="s">
        <v>89</v>
      </c>
      <c r="S59" s="141">
        <v>0</v>
      </c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1:47" outlineLevel="1" x14ac:dyDescent="0.2">
      <c r="A60" s="142"/>
      <c r="B60" s="144"/>
      <c r="C60" s="160" t="s">
        <v>145</v>
      </c>
      <c r="D60" s="183"/>
      <c r="E60" s="175">
        <v>3.4582799999999998</v>
      </c>
      <c r="F60" s="197"/>
      <c r="G60" s="146"/>
      <c r="H60" s="170">
        <v>0</v>
      </c>
      <c r="I60" s="196"/>
      <c r="J60" s="141"/>
      <c r="K60" s="141"/>
      <c r="L60" s="141"/>
      <c r="M60" s="141"/>
      <c r="N60" s="141"/>
      <c r="O60" s="141"/>
      <c r="P60" s="141"/>
      <c r="Q60" s="141"/>
      <c r="R60" s="141" t="s">
        <v>89</v>
      </c>
      <c r="S60" s="141">
        <v>0</v>
      </c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1:47" x14ac:dyDescent="0.2">
      <c r="A61" s="143" t="s">
        <v>82</v>
      </c>
      <c r="B61" s="145" t="s">
        <v>52</v>
      </c>
      <c r="C61" s="161" t="s">
        <v>53</v>
      </c>
      <c r="D61" s="184"/>
      <c r="E61" s="147"/>
      <c r="F61" s="198"/>
      <c r="G61" s="147">
        <f>SUMIF(R62:R76,"&lt;&gt;NOR",G62:G76)</f>
        <v>0</v>
      </c>
      <c r="H61" s="171"/>
      <c r="I61" s="196"/>
      <c r="R61" t="s">
        <v>83</v>
      </c>
    </row>
    <row r="62" spans="1:47" outlineLevel="1" x14ac:dyDescent="0.2">
      <c r="A62" s="142">
        <v>16</v>
      </c>
      <c r="B62" s="144" t="s">
        <v>146</v>
      </c>
      <c r="C62" s="159" t="s">
        <v>147</v>
      </c>
      <c r="D62" s="182" t="s">
        <v>122</v>
      </c>
      <c r="E62" s="146">
        <v>19.759999999999998</v>
      </c>
      <c r="F62" s="197"/>
      <c r="G62" s="146">
        <f>ROUND(E62*F62,2)</f>
        <v>0</v>
      </c>
      <c r="H62" s="170" t="s">
        <v>246</v>
      </c>
      <c r="I62" s="196"/>
      <c r="J62" s="141"/>
      <c r="K62" s="141"/>
      <c r="L62" s="141"/>
      <c r="M62" s="141"/>
      <c r="N62" s="141"/>
      <c r="O62" s="141"/>
      <c r="P62" s="141"/>
      <c r="Q62" s="141"/>
      <c r="R62" s="141" t="s">
        <v>87</v>
      </c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1:47" outlineLevel="1" x14ac:dyDescent="0.2">
      <c r="A63" s="142"/>
      <c r="B63" s="144"/>
      <c r="C63" s="160" t="s">
        <v>125</v>
      </c>
      <c r="D63" s="183"/>
      <c r="E63" s="175">
        <v>19.04</v>
      </c>
      <c r="F63" s="197"/>
      <c r="G63" s="146"/>
      <c r="H63" s="170">
        <v>0</v>
      </c>
      <c r="I63" s="196"/>
      <c r="J63" s="141"/>
      <c r="K63" s="141"/>
      <c r="L63" s="141"/>
      <c r="M63" s="141"/>
      <c r="N63" s="141"/>
      <c r="O63" s="141"/>
      <c r="P63" s="141"/>
      <c r="Q63" s="141"/>
      <c r="R63" s="141" t="s">
        <v>89</v>
      </c>
      <c r="S63" s="141">
        <v>0</v>
      </c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1:47" outlineLevel="1" x14ac:dyDescent="0.2">
      <c r="A64" s="142"/>
      <c r="B64" s="144"/>
      <c r="C64" s="160" t="s">
        <v>148</v>
      </c>
      <c r="D64" s="183"/>
      <c r="E64" s="175">
        <v>0.72</v>
      </c>
      <c r="F64" s="197"/>
      <c r="G64" s="146"/>
      <c r="H64" s="170">
        <v>0</v>
      </c>
      <c r="I64" s="196"/>
      <c r="J64" s="141"/>
      <c r="K64" s="141"/>
      <c r="L64" s="141"/>
      <c r="M64" s="141"/>
      <c r="N64" s="141"/>
      <c r="O64" s="141"/>
      <c r="P64" s="141"/>
      <c r="Q64" s="141"/>
      <c r="R64" s="141" t="s">
        <v>89</v>
      </c>
      <c r="S64" s="141">
        <v>0</v>
      </c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1:47" outlineLevel="1" x14ac:dyDescent="0.2">
      <c r="A65" s="142">
        <v>17</v>
      </c>
      <c r="B65" s="144" t="s">
        <v>149</v>
      </c>
      <c r="C65" s="159" t="s">
        <v>150</v>
      </c>
      <c r="D65" s="182" t="s">
        <v>122</v>
      </c>
      <c r="E65" s="146">
        <v>144.6</v>
      </c>
      <c r="F65" s="197"/>
      <c r="G65" s="146">
        <f>ROUND(E65*F65,2)</f>
        <v>0</v>
      </c>
      <c r="H65" s="170" t="s">
        <v>246</v>
      </c>
      <c r="I65" s="196"/>
      <c r="J65" s="141"/>
      <c r="K65" s="141"/>
      <c r="L65" s="141"/>
      <c r="M65" s="141"/>
      <c r="N65" s="141"/>
      <c r="O65" s="141"/>
      <c r="P65" s="141"/>
      <c r="Q65" s="141"/>
      <c r="R65" s="141" t="s">
        <v>87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1:47" outlineLevel="1" x14ac:dyDescent="0.2">
      <c r="A66" s="142"/>
      <c r="B66" s="144"/>
      <c r="C66" s="160" t="s">
        <v>124</v>
      </c>
      <c r="D66" s="183"/>
      <c r="E66" s="175">
        <v>144.6</v>
      </c>
      <c r="F66" s="197"/>
      <c r="G66" s="146"/>
      <c r="H66" s="170">
        <v>0</v>
      </c>
      <c r="I66" s="196"/>
      <c r="J66" s="141"/>
      <c r="K66" s="141"/>
      <c r="L66" s="141"/>
      <c r="M66" s="141"/>
      <c r="N66" s="141"/>
      <c r="O66" s="141"/>
      <c r="P66" s="141"/>
      <c r="Q66" s="141"/>
      <c r="R66" s="141" t="s">
        <v>89</v>
      </c>
      <c r="S66" s="141">
        <v>0</v>
      </c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1:47" ht="22.5" outlineLevel="1" x14ac:dyDescent="0.2">
      <c r="A67" s="142">
        <v>18</v>
      </c>
      <c r="B67" s="144" t="s">
        <v>151</v>
      </c>
      <c r="C67" s="159" t="s">
        <v>152</v>
      </c>
      <c r="D67" s="182" t="s">
        <v>122</v>
      </c>
      <c r="E67" s="146">
        <v>164.35999999999999</v>
      </c>
      <c r="F67" s="197"/>
      <c r="G67" s="146">
        <f>ROUND(E67*F67,2)</f>
        <v>0</v>
      </c>
      <c r="H67" s="170" t="s">
        <v>246</v>
      </c>
      <c r="I67" s="196"/>
      <c r="J67" s="141"/>
      <c r="K67" s="141"/>
      <c r="L67" s="141"/>
      <c r="M67" s="141"/>
      <c r="N67" s="141"/>
      <c r="O67" s="141"/>
      <c r="P67" s="141"/>
      <c r="Q67" s="141"/>
      <c r="R67" s="141" t="s">
        <v>87</v>
      </c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1:47" outlineLevel="1" x14ac:dyDescent="0.2">
      <c r="A68" s="142"/>
      <c r="B68" s="144"/>
      <c r="C68" s="160" t="s">
        <v>124</v>
      </c>
      <c r="D68" s="183"/>
      <c r="E68" s="175">
        <v>144.6</v>
      </c>
      <c r="F68" s="197"/>
      <c r="G68" s="146"/>
      <c r="H68" s="170">
        <v>0</v>
      </c>
      <c r="I68" s="196"/>
      <c r="J68" s="141"/>
      <c r="K68" s="141"/>
      <c r="L68" s="141"/>
      <c r="M68" s="141"/>
      <c r="N68" s="141"/>
      <c r="O68" s="141"/>
      <c r="P68" s="141"/>
      <c r="Q68" s="141"/>
      <c r="R68" s="141" t="s">
        <v>89</v>
      </c>
      <c r="S68" s="141">
        <v>0</v>
      </c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1:47" outlineLevel="1" x14ac:dyDescent="0.2">
      <c r="A69" s="142"/>
      <c r="B69" s="144"/>
      <c r="C69" s="160" t="s">
        <v>125</v>
      </c>
      <c r="D69" s="183"/>
      <c r="E69" s="175">
        <v>19.04</v>
      </c>
      <c r="F69" s="197"/>
      <c r="G69" s="146"/>
      <c r="H69" s="170">
        <v>0</v>
      </c>
      <c r="I69" s="196"/>
      <c r="J69" s="141"/>
      <c r="K69" s="141"/>
      <c r="L69" s="141"/>
      <c r="M69" s="141"/>
      <c r="N69" s="141"/>
      <c r="O69" s="141"/>
      <c r="P69" s="141"/>
      <c r="Q69" s="141"/>
      <c r="R69" s="141" t="s">
        <v>89</v>
      </c>
      <c r="S69" s="141">
        <v>0</v>
      </c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1:47" outlineLevel="1" x14ac:dyDescent="0.2">
      <c r="A70" s="142"/>
      <c r="B70" s="144"/>
      <c r="C70" s="160" t="s">
        <v>148</v>
      </c>
      <c r="D70" s="183"/>
      <c r="E70" s="175">
        <v>0.72</v>
      </c>
      <c r="F70" s="197"/>
      <c r="G70" s="146"/>
      <c r="H70" s="170">
        <v>0</v>
      </c>
      <c r="I70" s="196"/>
      <c r="J70" s="141"/>
      <c r="K70" s="141"/>
      <c r="L70" s="141"/>
      <c r="M70" s="141"/>
      <c r="N70" s="141"/>
      <c r="O70" s="141"/>
      <c r="P70" s="141"/>
      <c r="Q70" s="141"/>
      <c r="R70" s="141" t="s">
        <v>89</v>
      </c>
      <c r="S70" s="141">
        <v>0</v>
      </c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1:47" outlineLevel="1" x14ac:dyDescent="0.2">
      <c r="A71" s="142">
        <v>19</v>
      </c>
      <c r="B71" s="144" t="s">
        <v>153</v>
      </c>
      <c r="C71" s="159" t="s">
        <v>154</v>
      </c>
      <c r="D71" s="182" t="s">
        <v>122</v>
      </c>
      <c r="E71" s="146">
        <v>159.06</v>
      </c>
      <c r="F71" s="197"/>
      <c r="G71" s="146">
        <f>ROUND(E71*F71,2)</f>
        <v>0</v>
      </c>
      <c r="H71" s="170" t="s">
        <v>246</v>
      </c>
      <c r="I71" s="196"/>
      <c r="J71" s="141"/>
      <c r="K71" s="141"/>
      <c r="L71" s="141"/>
      <c r="M71" s="141"/>
      <c r="N71" s="141"/>
      <c r="O71" s="141"/>
      <c r="P71" s="141"/>
      <c r="Q71" s="141"/>
      <c r="R71" s="141" t="s">
        <v>140</v>
      </c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1:47" outlineLevel="1" x14ac:dyDescent="0.2">
      <c r="A72" s="142"/>
      <c r="B72" s="144"/>
      <c r="C72" s="160" t="s">
        <v>155</v>
      </c>
      <c r="D72" s="183"/>
      <c r="E72" s="175">
        <v>159.06</v>
      </c>
      <c r="F72" s="197"/>
      <c r="G72" s="146"/>
      <c r="H72" s="170">
        <v>0</v>
      </c>
      <c r="I72" s="196"/>
      <c r="J72" s="141"/>
      <c r="K72" s="141"/>
      <c r="L72" s="141"/>
      <c r="M72" s="141"/>
      <c r="N72" s="141"/>
      <c r="O72" s="141"/>
      <c r="P72" s="141"/>
      <c r="Q72" s="141"/>
      <c r="R72" s="141" t="s">
        <v>89</v>
      </c>
      <c r="S72" s="141">
        <v>0</v>
      </c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1:47" outlineLevel="1" x14ac:dyDescent="0.2">
      <c r="A73" s="142">
        <v>20</v>
      </c>
      <c r="B73" s="144" t="s">
        <v>156</v>
      </c>
      <c r="C73" s="159" t="s">
        <v>157</v>
      </c>
      <c r="D73" s="182" t="s">
        <v>122</v>
      </c>
      <c r="E73" s="146">
        <v>20.943999999999999</v>
      </c>
      <c r="F73" s="197"/>
      <c r="G73" s="146">
        <f>ROUND(E73*F73,2)</f>
        <v>0</v>
      </c>
      <c r="H73" s="170" t="s">
        <v>246</v>
      </c>
      <c r="I73" s="196"/>
      <c r="J73" s="141"/>
      <c r="K73" s="141"/>
      <c r="L73" s="141"/>
      <c r="M73" s="141"/>
      <c r="N73" s="141"/>
      <c r="O73" s="141"/>
      <c r="P73" s="141"/>
      <c r="Q73" s="141"/>
      <c r="R73" s="141" t="s">
        <v>140</v>
      </c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1:47" outlineLevel="1" x14ac:dyDescent="0.2">
      <c r="A74" s="142"/>
      <c r="B74" s="144"/>
      <c r="C74" s="160" t="s">
        <v>158</v>
      </c>
      <c r="D74" s="183"/>
      <c r="E74" s="175">
        <v>20.943999999999999</v>
      </c>
      <c r="F74" s="197"/>
      <c r="G74" s="146"/>
      <c r="H74" s="170">
        <v>0</v>
      </c>
      <c r="I74" s="196"/>
      <c r="J74" s="141"/>
      <c r="K74" s="141"/>
      <c r="L74" s="141"/>
      <c r="M74" s="141"/>
      <c r="N74" s="141"/>
      <c r="O74" s="141"/>
      <c r="P74" s="141"/>
      <c r="Q74" s="141"/>
      <c r="R74" s="141" t="s">
        <v>89</v>
      </c>
      <c r="S74" s="141">
        <v>0</v>
      </c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1:47" outlineLevel="1" x14ac:dyDescent="0.2">
      <c r="A75" s="142">
        <v>21</v>
      </c>
      <c r="B75" s="144" t="s">
        <v>159</v>
      </c>
      <c r="C75" s="159" t="s">
        <v>160</v>
      </c>
      <c r="D75" s="182" t="s">
        <v>86</v>
      </c>
      <c r="E75" s="146">
        <v>4</v>
      </c>
      <c r="F75" s="197"/>
      <c r="G75" s="146">
        <f>ROUND(E75*F75,2)</f>
        <v>0</v>
      </c>
      <c r="H75" s="170" t="s">
        <v>247</v>
      </c>
      <c r="I75" s="196"/>
      <c r="J75" s="141"/>
      <c r="K75" s="141"/>
      <c r="L75" s="141"/>
      <c r="M75" s="141"/>
      <c r="N75" s="141"/>
      <c r="O75" s="141"/>
      <c r="P75" s="141"/>
      <c r="Q75" s="141"/>
      <c r="R75" s="141" t="s">
        <v>140</v>
      </c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1:47" outlineLevel="1" x14ac:dyDescent="0.2">
      <c r="A76" s="142"/>
      <c r="B76" s="144"/>
      <c r="C76" s="160" t="s">
        <v>161</v>
      </c>
      <c r="D76" s="183"/>
      <c r="E76" s="175">
        <v>4</v>
      </c>
      <c r="F76" s="197"/>
      <c r="G76" s="146"/>
      <c r="H76" s="170">
        <v>0</v>
      </c>
      <c r="I76" s="196"/>
      <c r="J76" s="141"/>
      <c r="K76" s="141"/>
      <c r="L76" s="141"/>
      <c r="M76" s="141"/>
      <c r="N76" s="141"/>
      <c r="O76" s="141"/>
      <c r="P76" s="141"/>
      <c r="Q76" s="141"/>
      <c r="R76" s="141" t="s">
        <v>89</v>
      </c>
      <c r="S76" s="141">
        <v>0</v>
      </c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1:47" x14ac:dyDescent="0.2">
      <c r="A77" s="143" t="s">
        <v>82</v>
      </c>
      <c r="B77" s="145" t="s">
        <v>54</v>
      </c>
      <c r="C77" s="161" t="s">
        <v>55</v>
      </c>
      <c r="D77" s="184"/>
      <c r="E77" s="147"/>
      <c r="F77" s="198"/>
      <c r="G77" s="147">
        <f>SUMIF(R78:R90,"&lt;&gt;NOR",G78:G90)</f>
        <v>0</v>
      </c>
      <c r="H77" s="171"/>
      <c r="I77" s="196"/>
      <c r="R77" t="s">
        <v>83</v>
      </c>
    </row>
    <row r="78" spans="1:47" outlineLevel="1" x14ac:dyDescent="0.2">
      <c r="A78" s="142">
        <v>22</v>
      </c>
      <c r="B78" s="144" t="s">
        <v>162</v>
      </c>
      <c r="C78" s="159" t="s">
        <v>163</v>
      </c>
      <c r="D78" s="182" t="s">
        <v>164</v>
      </c>
      <c r="E78" s="146">
        <v>167.42000000000002</v>
      </c>
      <c r="F78" s="197"/>
      <c r="G78" s="146">
        <f>ROUND(E78*F78,2)</f>
        <v>0</v>
      </c>
      <c r="H78" s="170" t="s">
        <v>247</v>
      </c>
      <c r="I78" s="196"/>
      <c r="J78" s="141"/>
      <c r="K78" s="141"/>
      <c r="L78" s="141"/>
      <c r="M78" s="141"/>
      <c r="N78" s="141"/>
      <c r="O78" s="141"/>
      <c r="P78" s="141"/>
      <c r="Q78" s="141"/>
      <c r="R78" s="141" t="s">
        <v>87</v>
      </c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1:47" outlineLevel="1" x14ac:dyDescent="0.2">
      <c r="A79" s="142"/>
      <c r="B79" s="144"/>
      <c r="C79" s="160" t="s">
        <v>165</v>
      </c>
      <c r="D79" s="183"/>
      <c r="E79" s="175">
        <v>100</v>
      </c>
      <c r="F79" s="197"/>
      <c r="G79" s="146"/>
      <c r="H79" s="170">
        <v>0</v>
      </c>
      <c r="I79" s="196"/>
      <c r="J79" s="141"/>
      <c r="K79" s="141"/>
      <c r="L79" s="141"/>
      <c r="M79" s="141"/>
      <c r="N79" s="141"/>
      <c r="O79" s="141"/>
      <c r="P79" s="141"/>
      <c r="Q79" s="141"/>
      <c r="R79" s="141" t="s">
        <v>89</v>
      </c>
      <c r="S79" s="141">
        <v>0</v>
      </c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1:47" outlineLevel="1" x14ac:dyDescent="0.2">
      <c r="A80" s="142"/>
      <c r="B80" s="144"/>
      <c r="C80" s="160" t="s">
        <v>166</v>
      </c>
      <c r="D80" s="183"/>
      <c r="E80" s="175">
        <v>10</v>
      </c>
      <c r="F80" s="197"/>
      <c r="G80" s="146"/>
      <c r="H80" s="170">
        <v>0</v>
      </c>
      <c r="I80" s="196"/>
      <c r="J80" s="141"/>
      <c r="K80" s="141"/>
      <c r="L80" s="141"/>
      <c r="M80" s="141"/>
      <c r="N80" s="141"/>
      <c r="O80" s="141"/>
      <c r="P80" s="141"/>
      <c r="Q80" s="141"/>
      <c r="R80" s="141" t="s">
        <v>89</v>
      </c>
      <c r="S80" s="141">
        <v>0</v>
      </c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1:47" outlineLevel="1" x14ac:dyDescent="0.2">
      <c r="A81" s="142"/>
      <c r="B81" s="144"/>
      <c r="C81" s="160" t="s">
        <v>167</v>
      </c>
      <c r="D81" s="183"/>
      <c r="E81" s="175">
        <v>9.42</v>
      </c>
      <c r="F81" s="197"/>
      <c r="G81" s="146"/>
      <c r="H81" s="170">
        <v>0</v>
      </c>
      <c r="I81" s="196"/>
      <c r="J81" s="141"/>
      <c r="K81" s="141"/>
      <c r="L81" s="141"/>
      <c r="M81" s="141"/>
      <c r="N81" s="141"/>
      <c r="O81" s="141"/>
      <c r="P81" s="141"/>
      <c r="Q81" s="141"/>
      <c r="R81" s="141" t="s">
        <v>89</v>
      </c>
      <c r="S81" s="141">
        <v>0</v>
      </c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1:47" outlineLevel="1" x14ac:dyDescent="0.2">
      <c r="A82" s="142"/>
      <c r="B82" s="144"/>
      <c r="C82" s="160" t="s">
        <v>168</v>
      </c>
      <c r="D82" s="183"/>
      <c r="E82" s="175">
        <v>48</v>
      </c>
      <c r="F82" s="197"/>
      <c r="G82" s="146"/>
      <c r="H82" s="170">
        <v>0</v>
      </c>
      <c r="I82" s="196"/>
      <c r="J82" s="141"/>
      <c r="K82" s="141"/>
      <c r="L82" s="141"/>
      <c r="M82" s="141"/>
      <c r="N82" s="141"/>
      <c r="O82" s="141"/>
      <c r="P82" s="141"/>
      <c r="Q82" s="141"/>
      <c r="R82" s="141" t="s">
        <v>89</v>
      </c>
      <c r="S82" s="141">
        <v>0</v>
      </c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1:47" outlineLevel="1" x14ac:dyDescent="0.2">
      <c r="A83" s="142">
        <v>23</v>
      </c>
      <c r="B83" s="144" t="s">
        <v>169</v>
      </c>
      <c r="C83" s="159" t="s">
        <v>170</v>
      </c>
      <c r="D83" s="182" t="s">
        <v>86</v>
      </c>
      <c r="E83" s="146">
        <v>100</v>
      </c>
      <c r="F83" s="197"/>
      <c r="G83" s="146">
        <f>ROUND(E83*F83,2)</f>
        <v>0</v>
      </c>
      <c r="H83" s="170" t="s">
        <v>246</v>
      </c>
      <c r="I83" s="196"/>
      <c r="J83" s="141"/>
      <c r="K83" s="141"/>
      <c r="L83" s="141"/>
      <c r="M83" s="141"/>
      <c r="N83" s="141"/>
      <c r="O83" s="141"/>
      <c r="P83" s="141"/>
      <c r="Q83" s="141"/>
      <c r="R83" s="141" t="s">
        <v>140</v>
      </c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1:47" outlineLevel="1" x14ac:dyDescent="0.2">
      <c r="A84" s="142"/>
      <c r="B84" s="144"/>
      <c r="C84" s="160" t="s">
        <v>165</v>
      </c>
      <c r="D84" s="183"/>
      <c r="E84" s="175">
        <v>100</v>
      </c>
      <c r="F84" s="197"/>
      <c r="G84" s="146"/>
      <c r="H84" s="170">
        <v>0</v>
      </c>
      <c r="I84" s="196"/>
      <c r="J84" s="141"/>
      <c r="K84" s="141"/>
      <c r="L84" s="141"/>
      <c r="M84" s="141"/>
      <c r="N84" s="141"/>
      <c r="O84" s="141"/>
      <c r="P84" s="141"/>
      <c r="Q84" s="141"/>
      <c r="R84" s="141" t="s">
        <v>89</v>
      </c>
      <c r="S84" s="141">
        <v>0</v>
      </c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1:47" outlineLevel="1" x14ac:dyDescent="0.2">
      <c r="A85" s="142">
        <v>24</v>
      </c>
      <c r="B85" s="144" t="s">
        <v>171</v>
      </c>
      <c r="C85" s="159" t="s">
        <v>172</v>
      </c>
      <c r="D85" s="182" t="s">
        <v>86</v>
      </c>
      <c r="E85" s="146">
        <v>20</v>
      </c>
      <c r="F85" s="197"/>
      <c r="G85" s="146">
        <f>ROUND(E85*F85,2)</f>
        <v>0</v>
      </c>
      <c r="H85" s="170" t="s">
        <v>246</v>
      </c>
      <c r="I85" s="196"/>
      <c r="J85" s="141"/>
      <c r="K85" s="141"/>
      <c r="L85" s="141"/>
      <c r="M85" s="141"/>
      <c r="N85" s="141"/>
      <c r="O85" s="141"/>
      <c r="P85" s="141"/>
      <c r="Q85" s="141"/>
      <c r="R85" s="141" t="s">
        <v>140</v>
      </c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1:47" outlineLevel="1" x14ac:dyDescent="0.2">
      <c r="A86" s="142"/>
      <c r="B86" s="144"/>
      <c r="C86" s="160" t="s">
        <v>173</v>
      </c>
      <c r="D86" s="183"/>
      <c r="E86" s="175">
        <v>20</v>
      </c>
      <c r="F86" s="197"/>
      <c r="G86" s="146"/>
      <c r="H86" s="170">
        <v>0</v>
      </c>
      <c r="I86" s="196"/>
      <c r="J86" s="141"/>
      <c r="K86" s="141"/>
      <c r="L86" s="141"/>
      <c r="M86" s="141"/>
      <c r="N86" s="141"/>
      <c r="O86" s="141"/>
      <c r="P86" s="141"/>
      <c r="Q86" s="141"/>
      <c r="R86" s="141" t="s">
        <v>89</v>
      </c>
      <c r="S86" s="141">
        <v>0</v>
      </c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1:47" outlineLevel="1" x14ac:dyDescent="0.2">
      <c r="A87" s="142">
        <v>25</v>
      </c>
      <c r="B87" s="144" t="s">
        <v>174</v>
      </c>
      <c r="C87" s="159" t="s">
        <v>175</v>
      </c>
      <c r="D87" s="182" t="s">
        <v>86</v>
      </c>
      <c r="E87" s="146">
        <v>12</v>
      </c>
      <c r="F87" s="197"/>
      <c r="G87" s="146">
        <f>ROUND(E87*F87,2)</f>
        <v>0</v>
      </c>
      <c r="H87" s="170" t="s">
        <v>247</v>
      </c>
      <c r="I87" s="196"/>
      <c r="J87" s="141"/>
      <c r="K87" s="141"/>
      <c r="L87" s="141"/>
      <c r="M87" s="141"/>
      <c r="N87" s="141"/>
      <c r="O87" s="141"/>
      <c r="P87" s="141"/>
      <c r="Q87" s="141"/>
      <c r="R87" s="141" t="s">
        <v>140</v>
      </c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1:47" outlineLevel="1" x14ac:dyDescent="0.2">
      <c r="A88" s="142"/>
      <c r="B88" s="144"/>
      <c r="C88" s="160" t="s">
        <v>176</v>
      </c>
      <c r="D88" s="183"/>
      <c r="E88" s="175">
        <v>12</v>
      </c>
      <c r="F88" s="197"/>
      <c r="G88" s="146"/>
      <c r="H88" s="170">
        <v>0</v>
      </c>
      <c r="I88" s="196"/>
      <c r="J88" s="141"/>
      <c r="K88" s="141"/>
      <c r="L88" s="141"/>
      <c r="M88" s="141"/>
      <c r="N88" s="141"/>
      <c r="O88" s="141"/>
      <c r="P88" s="141"/>
      <c r="Q88" s="141"/>
      <c r="R88" s="141" t="s">
        <v>89</v>
      </c>
      <c r="S88" s="141">
        <v>0</v>
      </c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1:47" outlineLevel="1" x14ac:dyDescent="0.2">
      <c r="A89" s="142">
        <v>26</v>
      </c>
      <c r="B89" s="144" t="s">
        <v>177</v>
      </c>
      <c r="C89" s="159" t="s">
        <v>178</v>
      </c>
      <c r="D89" s="182" t="s">
        <v>86</v>
      </c>
      <c r="E89" s="146">
        <v>48</v>
      </c>
      <c r="F89" s="197"/>
      <c r="G89" s="146">
        <f>ROUND(E89*F89,2)</f>
        <v>0</v>
      </c>
      <c r="H89" s="170" t="s">
        <v>246</v>
      </c>
      <c r="I89" s="196"/>
      <c r="J89" s="141"/>
      <c r="K89" s="141"/>
      <c r="L89" s="141"/>
      <c r="M89" s="141"/>
      <c r="N89" s="141"/>
      <c r="O89" s="141"/>
      <c r="P89" s="141"/>
      <c r="Q89" s="141"/>
      <c r="R89" s="141" t="s">
        <v>140</v>
      </c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1:47" outlineLevel="1" x14ac:dyDescent="0.2">
      <c r="A90" s="142"/>
      <c r="B90" s="144"/>
      <c r="C90" s="160" t="s">
        <v>168</v>
      </c>
      <c r="D90" s="183"/>
      <c r="E90" s="175">
        <v>48</v>
      </c>
      <c r="F90" s="197"/>
      <c r="G90" s="146"/>
      <c r="H90" s="170">
        <v>0</v>
      </c>
      <c r="I90" s="196"/>
      <c r="J90" s="141"/>
      <c r="K90" s="141"/>
      <c r="L90" s="141"/>
      <c r="M90" s="141"/>
      <c r="N90" s="141"/>
      <c r="O90" s="141"/>
      <c r="P90" s="141"/>
      <c r="Q90" s="141"/>
      <c r="R90" s="141" t="s">
        <v>89</v>
      </c>
      <c r="S90" s="141">
        <v>0</v>
      </c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1:47" x14ac:dyDescent="0.2">
      <c r="A91" s="143" t="s">
        <v>82</v>
      </c>
      <c r="B91" s="145" t="s">
        <v>56</v>
      </c>
      <c r="C91" s="161" t="s">
        <v>57</v>
      </c>
      <c r="D91" s="184"/>
      <c r="E91" s="147"/>
      <c r="F91" s="198"/>
      <c r="G91" s="147">
        <f>SUMIF(R92:R93,"&lt;&gt;NOR",G92:G93)</f>
        <v>0</v>
      </c>
      <c r="H91" s="171"/>
      <c r="I91" s="196"/>
      <c r="R91" t="s">
        <v>83</v>
      </c>
    </row>
    <row r="92" spans="1:47" outlineLevel="1" x14ac:dyDescent="0.2">
      <c r="A92" s="142">
        <v>27</v>
      </c>
      <c r="B92" s="144" t="s">
        <v>179</v>
      </c>
      <c r="C92" s="159" t="s">
        <v>180</v>
      </c>
      <c r="D92" s="182" t="s">
        <v>86</v>
      </c>
      <c r="E92" s="146">
        <v>16</v>
      </c>
      <c r="F92" s="197"/>
      <c r="G92" s="146">
        <f>ROUND(E92*F92,2)</f>
        <v>0</v>
      </c>
      <c r="H92" s="170" t="s">
        <v>246</v>
      </c>
      <c r="I92" s="196"/>
      <c r="J92" s="141"/>
      <c r="K92" s="141"/>
      <c r="L92" s="141"/>
      <c r="M92" s="141"/>
      <c r="N92" s="141"/>
      <c r="O92" s="141"/>
      <c r="P92" s="141"/>
      <c r="Q92" s="141"/>
      <c r="R92" s="141" t="s">
        <v>87</v>
      </c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1:47" outlineLevel="1" x14ac:dyDescent="0.2">
      <c r="A93" s="142"/>
      <c r="B93" s="144"/>
      <c r="C93" s="160" t="s">
        <v>181</v>
      </c>
      <c r="D93" s="183"/>
      <c r="E93" s="175">
        <v>16</v>
      </c>
      <c r="F93" s="197"/>
      <c r="G93" s="146"/>
      <c r="H93" s="170">
        <v>0</v>
      </c>
      <c r="I93" s="196"/>
      <c r="J93" s="141"/>
      <c r="K93" s="141"/>
      <c r="L93" s="141"/>
      <c r="M93" s="141"/>
      <c r="N93" s="141"/>
      <c r="O93" s="141"/>
      <c r="P93" s="141"/>
      <c r="Q93" s="141"/>
      <c r="R93" s="141" t="s">
        <v>89</v>
      </c>
      <c r="S93" s="141">
        <v>0</v>
      </c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1:47" x14ac:dyDescent="0.2">
      <c r="A94" s="143" t="s">
        <v>82</v>
      </c>
      <c r="B94" s="145" t="s">
        <v>58</v>
      </c>
      <c r="C94" s="161" t="s">
        <v>59</v>
      </c>
      <c r="D94" s="184"/>
      <c r="E94" s="147"/>
      <c r="F94" s="198"/>
      <c r="G94" s="147">
        <f>SUMIF(R95:R119,"&lt;&gt;NOR",G95:G119)</f>
        <v>0</v>
      </c>
      <c r="H94" s="171"/>
      <c r="I94" s="196"/>
      <c r="R94" t="s">
        <v>83</v>
      </c>
    </row>
    <row r="95" spans="1:47" outlineLevel="1" x14ac:dyDescent="0.2">
      <c r="A95" s="142">
        <v>28</v>
      </c>
      <c r="B95" s="144" t="s">
        <v>182</v>
      </c>
      <c r="C95" s="159" t="s">
        <v>183</v>
      </c>
      <c r="D95" s="182" t="s">
        <v>92</v>
      </c>
      <c r="E95" s="146">
        <v>0.54100000000000015</v>
      </c>
      <c r="F95" s="197"/>
      <c r="G95" s="146">
        <f>ROUND(E95*F95,2)</f>
        <v>0</v>
      </c>
      <c r="H95" s="170" t="s">
        <v>246</v>
      </c>
      <c r="I95" s="196"/>
      <c r="J95" s="141"/>
      <c r="K95" s="141"/>
      <c r="L95" s="141"/>
      <c r="M95" s="141"/>
      <c r="N95" s="141"/>
      <c r="O95" s="141"/>
      <c r="P95" s="141"/>
      <c r="Q95" s="141"/>
      <c r="R95" s="141" t="s">
        <v>87</v>
      </c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1:47" outlineLevel="1" x14ac:dyDescent="0.2">
      <c r="A96" s="142"/>
      <c r="B96" s="144"/>
      <c r="C96" s="160" t="s">
        <v>184</v>
      </c>
      <c r="D96" s="183"/>
      <c r="E96" s="175">
        <v>0.51200000000000001</v>
      </c>
      <c r="F96" s="197"/>
      <c r="G96" s="146"/>
      <c r="H96" s="170">
        <v>0</v>
      </c>
      <c r="I96" s="196"/>
      <c r="J96" s="141"/>
      <c r="K96" s="141"/>
      <c r="L96" s="141"/>
      <c r="M96" s="141"/>
      <c r="N96" s="141"/>
      <c r="O96" s="141"/>
      <c r="P96" s="141"/>
      <c r="Q96" s="141"/>
      <c r="R96" s="141" t="s">
        <v>89</v>
      </c>
      <c r="S96" s="141">
        <v>0</v>
      </c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1:47" outlineLevel="1" x14ac:dyDescent="0.2">
      <c r="A97" s="142"/>
      <c r="B97" s="144"/>
      <c r="C97" s="160" t="s">
        <v>185</v>
      </c>
      <c r="D97" s="183"/>
      <c r="E97" s="175">
        <v>2.9000000000000001E-2</v>
      </c>
      <c r="F97" s="197"/>
      <c r="G97" s="146"/>
      <c r="H97" s="170">
        <v>0</v>
      </c>
      <c r="I97" s="196"/>
      <c r="J97" s="141"/>
      <c r="K97" s="141"/>
      <c r="L97" s="141"/>
      <c r="M97" s="141"/>
      <c r="N97" s="141"/>
      <c r="O97" s="141"/>
      <c r="P97" s="141"/>
      <c r="Q97" s="141"/>
      <c r="R97" s="141" t="s">
        <v>89</v>
      </c>
      <c r="S97" s="141">
        <v>0</v>
      </c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1:47" outlineLevel="1" x14ac:dyDescent="0.2">
      <c r="A98" s="142">
        <v>29</v>
      </c>
      <c r="B98" s="144" t="s">
        <v>186</v>
      </c>
      <c r="C98" s="159" t="s">
        <v>187</v>
      </c>
      <c r="D98" s="182" t="s">
        <v>122</v>
      </c>
      <c r="E98" s="146">
        <v>0.16</v>
      </c>
      <c r="F98" s="197"/>
      <c r="G98" s="146">
        <f>ROUND(E98*F98,2)</f>
        <v>0</v>
      </c>
      <c r="H98" s="170" t="s">
        <v>246</v>
      </c>
      <c r="I98" s="196"/>
      <c r="J98" s="141"/>
      <c r="K98" s="141"/>
      <c r="L98" s="141"/>
      <c r="M98" s="141"/>
      <c r="N98" s="141"/>
      <c r="O98" s="141"/>
      <c r="P98" s="141"/>
      <c r="Q98" s="141"/>
      <c r="R98" s="141" t="s">
        <v>87</v>
      </c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1:47" outlineLevel="1" x14ac:dyDescent="0.2">
      <c r="A99" s="142"/>
      <c r="B99" s="144"/>
      <c r="C99" s="160" t="s">
        <v>188</v>
      </c>
      <c r="D99" s="183"/>
      <c r="E99" s="175">
        <v>0.16</v>
      </c>
      <c r="F99" s="197"/>
      <c r="G99" s="146"/>
      <c r="H99" s="170">
        <v>0</v>
      </c>
      <c r="I99" s="196"/>
      <c r="J99" s="141"/>
      <c r="K99" s="141"/>
      <c r="L99" s="141"/>
      <c r="M99" s="141"/>
      <c r="N99" s="141"/>
      <c r="O99" s="141"/>
      <c r="P99" s="141"/>
      <c r="Q99" s="141"/>
      <c r="R99" s="141" t="s">
        <v>89</v>
      </c>
      <c r="S99" s="141">
        <v>0</v>
      </c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1:47" outlineLevel="1" x14ac:dyDescent="0.2">
      <c r="A100" s="142">
        <v>30</v>
      </c>
      <c r="B100" s="144" t="s">
        <v>189</v>
      </c>
      <c r="C100" s="159" t="s">
        <v>190</v>
      </c>
      <c r="D100" s="182" t="s">
        <v>122</v>
      </c>
      <c r="E100" s="146">
        <v>21.4</v>
      </c>
      <c r="F100" s="197"/>
      <c r="G100" s="146">
        <f>ROUND(E100*F100,2)</f>
        <v>0</v>
      </c>
      <c r="H100" s="170" t="s">
        <v>246</v>
      </c>
      <c r="I100" s="196"/>
      <c r="J100" s="141"/>
      <c r="K100" s="141"/>
      <c r="L100" s="141"/>
      <c r="M100" s="141"/>
      <c r="N100" s="141"/>
      <c r="O100" s="141"/>
      <c r="P100" s="141"/>
      <c r="Q100" s="141"/>
      <c r="R100" s="141" t="s">
        <v>87</v>
      </c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1:47" outlineLevel="1" x14ac:dyDescent="0.2">
      <c r="A101" s="142"/>
      <c r="B101" s="144"/>
      <c r="C101" s="160" t="s">
        <v>191</v>
      </c>
      <c r="D101" s="183"/>
      <c r="E101" s="175">
        <v>21.4</v>
      </c>
      <c r="F101" s="197"/>
      <c r="G101" s="146"/>
      <c r="H101" s="170">
        <v>0</v>
      </c>
      <c r="I101" s="196"/>
      <c r="J101" s="141"/>
      <c r="K101" s="141"/>
      <c r="L101" s="141"/>
      <c r="M101" s="141"/>
      <c r="N101" s="141"/>
      <c r="O101" s="141"/>
      <c r="P101" s="141"/>
      <c r="Q101" s="141"/>
      <c r="R101" s="141" t="s">
        <v>89</v>
      </c>
      <c r="S101" s="141">
        <v>0</v>
      </c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1:47" outlineLevel="1" x14ac:dyDescent="0.2">
      <c r="A102" s="142">
        <v>31</v>
      </c>
      <c r="B102" s="144" t="s">
        <v>192</v>
      </c>
      <c r="C102" s="159" t="s">
        <v>193</v>
      </c>
      <c r="D102" s="182" t="s">
        <v>122</v>
      </c>
      <c r="E102" s="146">
        <v>147.30000000000001</v>
      </c>
      <c r="F102" s="197"/>
      <c r="G102" s="146">
        <f>ROUND(E102*F102,2)</f>
        <v>0</v>
      </c>
      <c r="H102" s="170" t="s">
        <v>246</v>
      </c>
      <c r="I102" s="196"/>
      <c r="J102" s="141"/>
      <c r="K102" s="141"/>
      <c r="L102" s="141"/>
      <c r="M102" s="141"/>
      <c r="N102" s="141"/>
      <c r="O102" s="141"/>
      <c r="P102" s="141"/>
      <c r="Q102" s="141"/>
      <c r="R102" s="141" t="s">
        <v>87</v>
      </c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1:47" outlineLevel="1" x14ac:dyDescent="0.2">
      <c r="A103" s="142"/>
      <c r="B103" s="144"/>
      <c r="C103" s="160" t="s">
        <v>194</v>
      </c>
      <c r="D103" s="183"/>
      <c r="E103" s="175">
        <v>147.30000000000001</v>
      </c>
      <c r="F103" s="197"/>
      <c r="G103" s="146"/>
      <c r="H103" s="170">
        <v>0</v>
      </c>
      <c r="I103" s="196"/>
      <c r="J103" s="141"/>
      <c r="K103" s="141"/>
      <c r="L103" s="141"/>
      <c r="M103" s="141"/>
      <c r="N103" s="141"/>
      <c r="O103" s="141"/>
      <c r="P103" s="141"/>
      <c r="Q103" s="141"/>
      <c r="R103" s="141" t="s">
        <v>89</v>
      </c>
      <c r="S103" s="141">
        <v>0</v>
      </c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1:47" outlineLevel="1" x14ac:dyDescent="0.2">
      <c r="A104" s="142">
        <v>32</v>
      </c>
      <c r="B104" s="144" t="s">
        <v>195</v>
      </c>
      <c r="C104" s="159" t="s">
        <v>196</v>
      </c>
      <c r="D104" s="182" t="s">
        <v>122</v>
      </c>
      <c r="E104" s="146">
        <v>168.70000000000002</v>
      </c>
      <c r="F104" s="197"/>
      <c r="G104" s="146">
        <f>ROUND(E104*F104,2)</f>
        <v>0</v>
      </c>
      <c r="H104" s="170" t="s">
        <v>246</v>
      </c>
      <c r="I104" s="196"/>
      <c r="J104" s="141"/>
      <c r="K104" s="141"/>
      <c r="L104" s="141"/>
      <c r="M104" s="141"/>
      <c r="N104" s="141"/>
      <c r="O104" s="141"/>
      <c r="P104" s="141"/>
      <c r="Q104" s="141"/>
      <c r="R104" s="141" t="s">
        <v>87</v>
      </c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1:47" outlineLevel="1" x14ac:dyDescent="0.2">
      <c r="A105" s="142"/>
      <c r="B105" s="144"/>
      <c r="C105" s="160" t="s">
        <v>191</v>
      </c>
      <c r="D105" s="183"/>
      <c r="E105" s="175">
        <v>21.4</v>
      </c>
      <c r="F105" s="197"/>
      <c r="G105" s="146"/>
      <c r="H105" s="170">
        <v>0</v>
      </c>
      <c r="I105" s="196"/>
      <c r="J105" s="141"/>
      <c r="K105" s="141"/>
      <c r="L105" s="141"/>
      <c r="M105" s="141"/>
      <c r="N105" s="141"/>
      <c r="O105" s="141"/>
      <c r="P105" s="141"/>
      <c r="Q105" s="141"/>
      <c r="R105" s="141" t="s">
        <v>89</v>
      </c>
      <c r="S105" s="141">
        <v>0</v>
      </c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1:47" outlineLevel="1" x14ac:dyDescent="0.2">
      <c r="A106" s="142"/>
      <c r="B106" s="144"/>
      <c r="C106" s="160" t="s">
        <v>194</v>
      </c>
      <c r="D106" s="183"/>
      <c r="E106" s="175">
        <v>147.30000000000001</v>
      </c>
      <c r="F106" s="197"/>
      <c r="G106" s="146"/>
      <c r="H106" s="170">
        <v>0</v>
      </c>
      <c r="I106" s="196"/>
      <c r="J106" s="141"/>
      <c r="K106" s="141"/>
      <c r="L106" s="141"/>
      <c r="M106" s="141"/>
      <c r="N106" s="141"/>
      <c r="O106" s="141"/>
      <c r="P106" s="141"/>
      <c r="Q106" s="141"/>
      <c r="R106" s="141" t="s">
        <v>89</v>
      </c>
      <c r="S106" s="141">
        <v>0</v>
      </c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1:47" outlineLevel="1" x14ac:dyDescent="0.2">
      <c r="A107" s="142">
        <v>33</v>
      </c>
      <c r="B107" s="144" t="s">
        <v>197</v>
      </c>
      <c r="C107" s="159" t="s">
        <v>198</v>
      </c>
      <c r="D107" s="182" t="s">
        <v>164</v>
      </c>
      <c r="E107" s="146">
        <v>218</v>
      </c>
      <c r="F107" s="197"/>
      <c r="G107" s="146">
        <f>ROUND(E107*F107,2)</f>
        <v>0</v>
      </c>
      <c r="H107" s="170" t="s">
        <v>246</v>
      </c>
      <c r="I107" s="196"/>
      <c r="J107" s="141"/>
      <c r="K107" s="141"/>
      <c r="L107" s="141"/>
      <c r="M107" s="141"/>
      <c r="N107" s="141"/>
      <c r="O107" s="141"/>
      <c r="P107" s="141"/>
      <c r="Q107" s="141"/>
      <c r="R107" s="141" t="s">
        <v>87</v>
      </c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1:47" outlineLevel="1" x14ac:dyDescent="0.2">
      <c r="A108" s="142"/>
      <c r="B108" s="144"/>
      <c r="C108" s="160" t="s">
        <v>199</v>
      </c>
      <c r="D108" s="183"/>
      <c r="E108" s="175">
        <v>96.4</v>
      </c>
      <c r="F108" s="197"/>
      <c r="G108" s="146"/>
      <c r="H108" s="170">
        <v>0</v>
      </c>
      <c r="I108" s="196"/>
      <c r="J108" s="141"/>
      <c r="K108" s="141"/>
      <c r="L108" s="141"/>
      <c r="M108" s="141"/>
      <c r="N108" s="141"/>
      <c r="O108" s="141"/>
      <c r="P108" s="141"/>
      <c r="Q108" s="141"/>
      <c r="R108" s="141" t="s">
        <v>89</v>
      </c>
      <c r="S108" s="141">
        <v>0</v>
      </c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1:47" outlineLevel="1" x14ac:dyDescent="0.2">
      <c r="A109" s="142"/>
      <c r="B109" s="144"/>
      <c r="C109" s="160" t="s">
        <v>200</v>
      </c>
      <c r="D109" s="183"/>
      <c r="E109" s="175">
        <v>121.6</v>
      </c>
      <c r="F109" s="197"/>
      <c r="G109" s="146"/>
      <c r="H109" s="170">
        <v>0</v>
      </c>
      <c r="I109" s="196"/>
      <c r="J109" s="141"/>
      <c r="K109" s="141"/>
      <c r="L109" s="141"/>
      <c r="M109" s="141"/>
      <c r="N109" s="141"/>
      <c r="O109" s="141"/>
      <c r="P109" s="141"/>
      <c r="Q109" s="141"/>
      <c r="R109" s="141" t="s">
        <v>89</v>
      </c>
      <c r="S109" s="141">
        <v>0</v>
      </c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1:47" outlineLevel="1" x14ac:dyDescent="0.2">
      <c r="A110" s="142">
        <v>34</v>
      </c>
      <c r="B110" s="144" t="s">
        <v>201</v>
      </c>
      <c r="C110" s="159" t="s">
        <v>202</v>
      </c>
      <c r="D110" s="182" t="s">
        <v>86</v>
      </c>
      <c r="E110" s="146">
        <v>2</v>
      </c>
      <c r="F110" s="197"/>
      <c r="G110" s="146">
        <f>ROUND(E110*F110,2)</f>
        <v>0</v>
      </c>
      <c r="H110" s="170" t="s">
        <v>246</v>
      </c>
      <c r="I110" s="196"/>
      <c r="J110" s="141"/>
      <c r="K110" s="141"/>
      <c r="L110" s="141"/>
      <c r="M110" s="141"/>
      <c r="N110" s="141"/>
      <c r="O110" s="141"/>
      <c r="P110" s="141"/>
      <c r="Q110" s="141"/>
      <c r="R110" s="141" t="s">
        <v>87</v>
      </c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1:47" outlineLevel="1" x14ac:dyDescent="0.2">
      <c r="A111" s="142"/>
      <c r="B111" s="144"/>
      <c r="C111" s="160" t="s">
        <v>203</v>
      </c>
      <c r="D111" s="183"/>
      <c r="E111" s="175">
        <v>2</v>
      </c>
      <c r="F111" s="197"/>
      <c r="G111" s="146"/>
      <c r="H111" s="170">
        <v>0</v>
      </c>
      <c r="I111" s="196"/>
      <c r="J111" s="141"/>
      <c r="K111" s="141"/>
      <c r="L111" s="141"/>
      <c r="M111" s="141"/>
      <c r="N111" s="141"/>
      <c r="O111" s="141"/>
      <c r="P111" s="141"/>
      <c r="Q111" s="141"/>
      <c r="R111" s="141" t="s">
        <v>89</v>
      </c>
      <c r="S111" s="141">
        <v>0</v>
      </c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1:47" outlineLevel="1" x14ac:dyDescent="0.2">
      <c r="A112" s="142">
        <v>35</v>
      </c>
      <c r="B112" s="144" t="s">
        <v>204</v>
      </c>
      <c r="C112" s="159" t="s">
        <v>205</v>
      </c>
      <c r="D112" s="182" t="s">
        <v>86</v>
      </c>
      <c r="E112" s="146">
        <v>2</v>
      </c>
      <c r="F112" s="197"/>
      <c r="G112" s="146">
        <f>ROUND(E112*F112,2)</f>
        <v>0</v>
      </c>
      <c r="H112" s="170" t="s">
        <v>247</v>
      </c>
      <c r="I112" s="196"/>
      <c r="J112" s="141"/>
      <c r="K112" s="141"/>
      <c r="L112" s="141"/>
      <c r="M112" s="141"/>
      <c r="N112" s="141"/>
      <c r="O112" s="141"/>
      <c r="P112" s="141"/>
      <c r="Q112" s="141"/>
      <c r="R112" s="141" t="s">
        <v>87</v>
      </c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1:47" outlineLevel="1" x14ac:dyDescent="0.2">
      <c r="A113" s="142"/>
      <c r="B113" s="144"/>
      <c r="C113" s="160" t="s">
        <v>203</v>
      </c>
      <c r="D113" s="183"/>
      <c r="E113" s="175">
        <v>2</v>
      </c>
      <c r="F113" s="197"/>
      <c r="G113" s="146"/>
      <c r="H113" s="170">
        <v>0</v>
      </c>
      <c r="I113" s="196"/>
      <c r="J113" s="141"/>
      <c r="K113" s="141"/>
      <c r="L113" s="141"/>
      <c r="M113" s="141"/>
      <c r="N113" s="141"/>
      <c r="O113" s="141"/>
      <c r="P113" s="141"/>
      <c r="Q113" s="141"/>
      <c r="R113" s="141" t="s">
        <v>89</v>
      </c>
      <c r="S113" s="141">
        <v>0</v>
      </c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1:47" outlineLevel="1" x14ac:dyDescent="0.2">
      <c r="A114" s="142">
        <v>36</v>
      </c>
      <c r="B114" s="144" t="s">
        <v>206</v>
      </c>
      <c r="C114" s="159" t="s">
        <v>207</v>
      </c>
      <c r="D114" s="182" t="s">
        <v>86</v>
      </c>
      <c r="E114" s="146">
        <v>1</v>
      </c>
      <c r="F114" s="197"/>
      <c r="G114" s="146">
        <f>ROUND(E114*F114,2)</f>
        <v>0</v>
      </c>
      <c r="H114" s="170" t="s">
        <v>247</v>
      </c>
      <c r="I114" s="196"/>
      <c r="J114" s="141"/>
      <c r="K114" s="141"/>
      <c r="L114" s="141"/>
      <c r="M114" s="141"/>
      <c r="N114" s="141"/>
      <c r="O114" s="141"/>
      <c r="P114" s="141"/>
      <c r="Q114" s="141"/>
      <c r="R114" s="141" t="s">
        <v>87</v>
      </c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1:47" outlineLevel="1" x14ac:dyDescent="0.2">
      <c r="A115" s="142"/>
      <c r="B115" s="144"/>
      <c r="C115" s="160" t="s">
        <v>88</v>
      </c>
      <c r="D115" s="183"/>
      <c r="E115" s="175">
        <v>1</v>
      </c>
      <c r="F115" s="197"/>
      <c r="G115" s="146"/>
      <c r="H115" s="170">
        <v>0</v>
      </c>
      <c r="I115" s="196"/>
      <c r="J115" s="141"/>
      <c r="K115" s="141"/>
      <c r="L115" s="141"/>
      <c r="M115" s="141"/>
      <c r="N115" s="141"/>
      <c r="O115" s="141"/>
      <c r="P115" s="141"/>
      <c r="Q115" s="141"/>
      <c r="R115" s="141" t="s">
        <v>89</v>
      </c>
      <c r="S115" s="141">
        <v>0</v>
      </c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1:47" outlineLevel="1" x14ac:dyDescent="0.2">
      <c r="A116" s="142">
        <v>37</v>
      </c>
      <c r="B116" s="144" t="s">
        <v>208</v>
      </c>
      <c r="C116" s="159" t="s">
        <v>209</v>
      </c>
      <c r="D116" s="182" t="s">
        <v>86</v>
      </c>
      <c r="E116" s="146">
        <v>2</v>
      </c>
      <c r="F116" s="197"/>
      <c r="G116" s="146">
        <f>ROUND(E116*F116,2)</f>
        <v>0</v>
      </c>
      <c r="H116" s="170" t="s">
        <v>247</v>
      </c>
      <c r="I116" s="196"/>
      <c r="J116" s="141"/>
      <c r="K116" s="141"/>
      <c r="L116" s="141"/>
      <c r="M116" s="141"/>
      <c r="N116" s="141"/>
      <c r="O116" s="141"/>
      <c r="P116" s="141"/>
      <c r="Q116" s="141"/>
      <c r="R116" s="141" t="s">
        <v>87</v>
      </c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1:47" outlineLevel="1" x14ac:dyDescent="0.2">
      <c r="A117" s="142"/>
      <c r="B117" s="144"/>
      <c r="C117" s="160" t="s">
        <v>203</v>
      </c>
      <c r="D117" s="183"/>
      <c r="E117" s="175">
        <v>2</v>
      </c>
      <c r="F117" s="197"/>
      <c r="G117" s="146"/>
      <c r="H117" s="170">
        <v>0</v>
      </c>
      <c r="I117" s="196"/>
      <c r="J117" s="141"/>
      <c r="K117" s="141"/>
      <c r="L117" s="141"/>
      <c r="M117" s="141"/>
      <c r="N117" s="141"/>
      <c r="O117" s="141"/>
      <c r="P117" s="141"/>
      <c r="Q117" s="141"/>
      <c r="R117" s="141" t="s">
        <v>89</v>
      </c>
      <c r="S117" s="141">
        <v>0</v>
      </c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1:47" ht="22.5" outlineLevel="1" x14ac:dyDescent="0.2">
      <c r="A118" s="142" t="s">
        <v>318</v>
      </c>
      <c r="B118" s="144" t="s">
        <v>319</v>
      </c>
      <c r="C118" s="159" t="s">
        <v>320</v>
      </c>
      <c r="D118" s="182" t="s">
        <v>164</v>
      </c>
      <c r="E118" s="197">
        <v>5.0999999999999996</v>
      </c>
      <c r="F118" s="197"/>
      <c r="G118" s="197">
        <f>ROUND(E118*F118,2)</f>
        <v>0</v>
      </c>
      <c r="H118" s="170" t="s">
        <v>247</v>
      </c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</row>
    <row r="119" spans="1:47" outlineLevel="1" x14ac:dyDescent="0.2">
      <c r="A119" s="142"/>
      <c r="B119" s="144"/>
      <c r="C119" s="260" t="s">
        <v>321</v>
      </c>
      <c r="D119" s="183"/>
      <c r="E119" s="175">
        <v>5.0999999999999996</v>
      </c>
      <c r="F119" s="197"/>
      <c r="G119" s="197"/>
      <c r="H119" s="170">
        <v>0</v>
      </c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</row>
    <row r="120" spans="1:47" x14ac:dyDescent="0.2">
      <c r="A120" s="143" t="s">
        <v>82</v>
      </c>
      <c r="B120" s="145" t="s">
        <v>60</v>
      </c>
      <c r="C120" s="161" t="s">
        <v>61</v>
      </c>
      <c r="D120" s="184"/>
      <c r="E120" s="147"/>
      <c r="F120" s="198"/>
      <c r="G120" s="147">
        <f>SUMIF(R121:R132,"&lt;&gt;NOR",G121:G132)</f>
        <v>0</v>
      </c>
      <c r="H120" s="171"/>
      <c r="I120" s="196"/>
      <c r="R120" t="s">
        <v>83</v>
      </c>
    </row>
    <row r="121" spans="1:47" outlineLevel="1" x14ac:dyDescent="0.2">
      <c r="A121" s="142">
        <v>38</v>
      </c>
      <c r="B121" s="144" t="s">
        <v>210</v>
      </c>
      <c r="C121" s="159" t="s">
        <v>211</v>
      </c>
      <c r="D121" s="182" t="s">
        <v>212</v>
      </c>
      <c r="E121" s="146">
        <v>161.22</v>
      </c>
      <c r="F121" s="197"/>
      <c r="G121" s="146">
        <f>ROUND(E121*F121,2)</f>
        <v>0</v>
      </c>
      <c r="H121" s="170" t="s">
        <v>246</v>
      </c>
      <c r="I121" s="196"/>
      <c r="J121" s="141"/>
      <c r="K121" s="141"/>
      <c r="L121" s="141"/>
      <c r="M121" s="141"/>
      <c r="N121" s="141"/>
      <c r="O121" s="141"/>
      <c r="P121" s="141"/>
      <c r="Q121" s="141"/>
      <c r="R121" s="141" t="s">
        <v>87</v>
      </c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1:47" outlineLevel="1" x14ac:dyDescent="0.2">
      <c r="A122" s="142"/>
      <c r="B122" s="144"/>
      <c r="C122" s="160" t="s">
        <v>213</v>
      </c>
      <c r="D122" s="183"/>
      <c r="E122" s="175">
        <v>161.22</v>
      </c>
      <c r="F122" s="197"/>
      <c r="G122" s="146"/>
      <c r="H122" s="170">
        <v>0</v>
      </c>
      <c r="I122" s="196"/>
      <c r="J122" s="141"/>
      <c r="K122" s="141"/>
      <c r="L122" s="141"/>
      <c r="M122" s="141"/>
      <c r="N122" s="141"/>
      <c r="O122" s="141"/>
      <c r="P122" s="141"/>
      <c r="Q122" s="141"/>
      <c r="R122" s="141" t="s">
        <v>89</v>
      </c>
      <c r="S122" s="141">
        <v>0</v>
      </c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1:47" outlineLevel="1" x14ac:dyDescent="0.2">
      <c r="A123" s="142">
        <v>39</v>
      </c>
      <c r="B123" s="144" t="s">
        <v>214</v>
      </c>
      <c r="C123" s="159" t="s">
        <v>215</v>
      </c>
      <c r="D123" s="182" t="s">
        <v>212</v>
      </c>
      <c r="E123" s="146">
        <v>1450.98</v>
      </c>
      <c r="F123" s="197"/>
      <c r="G123" s="146">
        <f>ROUND(E123*F123,2)</f>
        <v>0</v>
      </c>
      <c r="H123" s="170" t="s">
        <v>246</v>
      </c>
      <c r="I123" s="196"/>
      <c r="J123" s="141"/>
      <c r="K123" s="141"/>
      <c r="L123" s="141"/>
      <c r="M123" s="141"/>
      <c r="N123" s="141"/>
      <c r="O123" s="141"/>
      <c r="P123" s="141"/>
      <c r="Q123" s="141"/>
      <c r="R123" s="141" t="s">
        <v>87</v>
      </c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1:47" outlineLevel="1" x14ac:dyDescent="0.2">
      <c r="A124" s="142"/>
      <c r="B124" s="144"/>
      <c r="C124" s="160" t="s">
        <v>216</v>
      </c>
      <c r="D124" s="183"/>
      <c r="E124" s="175">
        <v>1450.98</v>
      </c>
      <c r="F124" s="197"/>
      <c r="G124" s="146"/>
      <c r="H124" s="170">
        <v>0</v>
      </c>
      <c r="I124" s="196"/>
      <c r="J124" s="141"/>
      <c r="K124" s="141"/>
      <c r="L124" s="141"/>
      <c r="M124" s="141"/>
      <c r="N124" s="141"/>
      <c r="O124" s="141"/>
      <c r="P124" s="141"/>
      <c r="Q124" s="141"/>
      <c r="R124" s="141" t="s">
        <v>89</v>
      </c>
      <c r="S124" s="141">
        <v>0</v>
      </c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1:47" outlineLevel="1" x14ac:dyDescent="0.2">
      <c r="A125" s="142">
        <v>40</v>
      </c>
      <c r="B125" s="144" t="s">
        <v>217</v>
      </c>
      <c r="C125" s="159" t="s">
        <v>218</v>
      </c>
      <c r="D125" s="182" t="s">
        <v>212</v>
      </c>
      <c r="E125" s="146">
        <v>161.22</v>
      </c>
      <c r="F125" s="197"/>
      <c r="G125" s="146">
        <f>ROUND(E125*F125,2)</f>
        <v>0</v>
      </c>
      <c r="H125" s="170" t="s">
        <v>246</v>
      </c>
      <c r="I125" s="196"/>
      <c r="J125" s="141"/>
      <c r="K125" s="141"/>
      <c r="L125" s="141"/>
      <c r="M125" s="141"/>
      <c r="N125" s="141"/>
      <c r="O125" s="141"/>
      <c r="P125" s="141"/>
      <c r="Q125" s="141"/>
      <c r="R125" s="141" t="s">
        <v>87</v>
      </c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1:47" outlineLevel="1" x14ac:dyDescent="0.2">
      <c r="A126" s="142"/>
      <c r="B126" s="144"/>
      <c r="C126" s="160" t="s">
        <v>213</v>
      </c>
      <c r="D126" s="183"/>
      <c r="E126" s="175">
        <v>161.22</v>
      </c>
      <c r="F126" s="197"/>
      <c r="G126" s="146"/>
      <c r="H126" s="170">
        <v>0</v>
      </c>
      <c r="I126" s="196"/>
      <c r="J126" s="141"/>
      <c r="K126" s="141"/>
      <c r="L126" s="141"/>
      <c r="M126" s="141"/>
      <c r="N126" s="141"/>
      <c r="O126" s="141"/>
      <c r="P126" s="141"/>
      <c r="Q126" s="141"/>
      <c r="R126" s="141" t="s">
        <v>89</v>
      </c>
      <c r="S126" s="141">
        <v>0</v>
      </c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1:47" outlineLevel="1" x14ac:dyDescent="0.2">
      <c r="A127" s="142">
        <v>41</v>
      </c>
      <c r="B127" s="144" t="s">
        <v>219</v>
      </c>
      <c r="C127" s="159" t="s">
        <v>220</v>
      </c>
      <c r="D127" s="182" t="s">
        <v>212</v>
      </c>
      <c r="E127" s="146">
        <v>1934.6399999999999</v>
      </c>
      <c r="F127" s="197"/>
      <c r="G127" s="146">
        <f>ROUND(E127*F127,2)</f>
        <v>0</v>
      </c>
      <c r="H127" s="170" t="s">
        <v>246</v>
      </c>
      <c r="I127" s="196"/>
      <c r="J127" s="141"/>
      <c r="K127" s="141"/>
      <c r="L127" s="141"/>
      <c r="M127" s="141"/>
      <c r="N127" s="141"/>
      <c r="O127" s="141"/>
      <c r="P127" s="141"/>
      <c r="Q127" s="141"/>
      <c r="R127" s="141" t="s">
        <v>87</v>
      </c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1:47" outlineLevel="1" x14ac:dyDescent="0.2">
      <c r="A128" s="142"/>
      <c r="B128" s="144"/>
      <c r="C128" s="160" t="s">
        <v>221</v>
      </c>
      <c r="D128" s="183"/>
      <c r="E128" s="175">
        <v>1934.64</v>
      </c>
      <c r="F128" s="197"/>
      <c r="G128" s="146"/>
      <c r="H128" s="170">
        <v>0</v>
      </c>
      <c r="I128" s="196"/>
      <c r="J128" s="141"/>
      <c r="K128" s="141"/>
      <c r="L128" s="141"/>
      <c r="M128" s="141"/>
      <c r="N128" s="141"/>
      <c r="O128" s="141"/>
      <c r="P128" s="141"/>
      <c r="Q128" s="141"/>
      <c r="R128" s="141" t="s">
        <v>89</v>
      </c>
      <c r="S128" s="141">
        <v>0</v>
      </c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1:47" outlineLevel="1" x14ac:dyDescent="0.2">
      <c r="A129" s="142">
        <v>42</v>
      </c>
      <c r="B129" s="144" t="s">
        <v>222</v>
      </c>
      <c r="C129" s="159" t="s">
        <v>223</v>
      </c>
      <c r="D129" s="182" t="s">
        <v>212</v>
      </c>
      <c r="E129" s="146">
        <v>16.2</v>
      </c>
      <c r="F129" s="197"/>
      <c r="G129" s="146">
        <f>ROUND(E129*F129,2)</f>
        <v>0</v>
      </c>
      <c r="H129" s="170" t="s">
        <v>246</v>
      </c>
      <c r="I129" s="196"/>
      <c r="J129" s="141"/>
      <c r="K129" s="141"/>
      <c r="L129" s="141"/>
      <c r="M129" s="141"/>
      <c r="N129" s="141"/>
      <c r="O129" s="141"/>
      <c r="P129" s="141"/>
      <c r="Q129" s="141"/>
      <c r="R129" s="141" t="s">
        <v>87</v>
      </c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1:47" outlineLevel="1" x14ac:dyDescent="0.2">
      <c r="A130" s="142"/>
      <c r="B130" s="144"/>
      <c r="C130" s="160" t="s">
        <v>224</v>
      </c>
      <c r="D130" s="183"/>
      <c r="E130" s="175">
        <v>16.2</v>
      </c>
      <c r="F130" s="197"/>
      <c r="G130" s="146"/>
      <c r="H130" s="170">
        <v>0</v>
      </c>
      <c r="I130" s="196"/>
      <c r="J130" s="141"/>
      <c r="K130" s="141"/>
      <c r="L130" s="141"/>
      <c r="M130" s="141"/>
      <c r="N130" s="141"/>
      <c r="O130" s="141"/>
      <c r="P130" s="141"/>
      <c r="Q130" s="141"/>
      <c r="R130" s="141" t="s">
        <v>89</v>
      </c>
      <c r="S130" s="141">
        <v>0</v>
      </c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1:47" outlineLevel="1" x14ac:dyDescent="0.2">
      <c r="A131" s="142">
        <v>43</v>
      </c>
      <c r="B131" s="144" t="s">
        <v>225</v>
      </c>
      <c r="C131" s="159" t="s">
        <v>226</v>
      </c>
      <c r="D131" s="182" t="s">
        <v>212</v>
      </c>
      <c r="E131" s="146">
        <v>145.02000000000001</v>
      </c>
      <c r="F131" s="197"/>
      <c r="G131" s="146">
        <f>ROUND(E131*F131,2)</f>
        <v>0</v>
      </c>
      <c r="H131" s="170" t="s">
        <v>246</v>
      </c>
      <c r="I131" s="196"/>
      <c r="J131" s="141"/>
      <c r="K131" s="141"/>
      <c r="L131" s="141"/>
      <c r="M131" s="141"/>
      <c r="N131" s="141"/>
      <c r="O131" s="141"/>
      <c r="P131" s="141"/>
      <c r="Q131" s="141"/>
      <c r="R131" s="141" t="s">
        <v>87</v>
      </c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1:47" outlineLevel="1" x14ac:dyDescent="0.2">
      <c r="A132" s="142"/>
      <c r="B132" s="144"/>
      <c r="C132" s="160" t="s">
        <v>227</v>
      </c>
      <c r="D132" s="183"/>
      <c r="E132" s="175">
        <v>145.02000000000001</v>
      </c>
      <c r="F132" s="197"/>
      <c r="G132" s="146"/>
      <c r="H132" s="170">
        <v>0</v>
      </c>
      <c r="I132" s="196"/>
      <c r="J132" s="141"/>
      <c r="K132" s="141"/>
      <c r="L132" s="141"/>
      <c r="M132" s="141"/>
      <c r="N132" s="141"/>
      <c r="O132" s="141"/>
      <c r="P132" s="141"/>
      <c r="Q132" s="141"/>
      <c r="R132" s="141" t="s">
        <v>89</v>
      </c>
      <c r="S132" s="141">
        <v>0</v>
      </c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1:47" x14ac:dyDescent="0.2">
      <c r="A133" s="143" t="s">
        <v>82</v>
      </c>
      <c r="B133" s="145" t="s">
        <v>62</v>
      </c>
      <c r="C133" s="161" t="s">
        <v>63</v>
      </c>
      <c r="D133" s="184"/>
      <c r="E133" s="147"/>
      <c r="F133" s="198"/>
      <c r="G133" s="147">
        <f>SUMIF(R134:R135,"&lt;&gt;NOR",G134:G135)</f>
        <v>0</v>
      </c>
      <c r="H133" s="171"/>
      <c r="I133" s="196"/>
      <c r="R133" t="s">
        <v>83</v>
      </c>
    </row>
    <row r="134" spans="1:47" outlineLevel="1" x14ac:dyDescent="0.2">
      <c r="A134" s="142">
        <v>44</v>
      </c>
      <c r="B134" s="144" t="s">
        <v>228</v>
      </c>
      <c r="C134" s="159" t="s">
        <v>229</v>
      </c>
      <c r="D134" s="182" t="s">
        <v>212</v>
      </c>
      <c r="E134" s="146">
        <v>131.22</v>
      </c>
      <c r="F134" s="197"/>
      <c r="G134" s="146">
        <f>ROUND(E134*F134,2)</f>
        <v>0</v>
      </c>
      <c r="H134" s="170" t="s">
        <v>246</v>
      </c>
      <c r="I134" s="196"/>
      <c r="J134" s="141"/>
      <c r="K134" s="141"/>
      <c r="L134" s="141"/>
      <c r="M134" s="141"/>
      <c r="N134" s="141"/>
      <c r="O134" s="141"/>
      <c r="P134" s="141"/>
      <c r="Q134" s="141"/>
      <c r="R134" s="141" t="s">
        <v>87</v>
      </c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1:47" outlineLevel="1" x14ac:dyDescent="0.2">
      <c r="A135" s="142"/>
      <c r="B135" s="144"/>
      <c r="C135" s="160" t="s">
        <v>230</v>
      </c>
      <c r="D135" s="183"/>
      <c r="E135" s="175">
        <v>131.22</v>
      </c>
      <c r="F135" s="197"/>
      <c r="G135" s="146"/>
      <c r="H135" s="170">
        <v>0</v>
      </c>
      <c r="I135" s="196"/>
      <c r="J135" s="141"/>
      <c r="K135" s="141"/>
      <c r="L135" s="141"/>
      <c r="M135" s="141"/>
      <c r="N135" s="141"/>
      <c r="O135" s="141"/>
      <c r="P135" s="141"/>
      <c r="Q135" s="141"/>
      <c r="R135" s="141" t="s">
        <v>89</v>
      </c>
      <c r="S135" s="141">
        <v>0</v>
      </c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1:47" x14ac:dyDescent="0.2">
      <c r="A136" s="143" t="s">
        <v>82</v>
      </c>
      <c r="B136" s="145" t="s">
        <v>64</v>
      </c>
      <c r="C136" s="161" t="s">
        <v>65</v>
      </c>
      <c r="D136" s="184"/>
      <c r="E136" s="147"/>
      <c r="F136" s="198"/>
      <c r="G136" s="147">
        <f>SUMIF(R137:R141,"&lt;&gt;NOR",G137:G141)</f>
        <v>0</v>
      </c>
      <c r="H136" s="171"/>
      <c r="I136" s="196"/>
      <c r="R136" t="s">
        <v>83</v>
      </c>
    </row>
    <row r="137" spans="1:47" outlineLevel="1" x14ac:dyDescent="0.2">
      <c r="A137" s="142">
        <v>45</v>
      </c>
      <c r="B137" s="144" t="s">
        <v>231</v>
      </c>
      <c r="C137" s="159" t="s">
        <v>232</v>
      </c>
      <c r="D137" s="182" t="s">
        <v>86</v>
      </c>
      <c r="E137" s="146">
        <v>2</v>
      </c>
      <c r="F137" s="197"/>
      <c r="G137" s="146">
        <f>ROUND(E137*F137,2)</f>
        <v>0</v>
      </c>
      <c r="H137" s="170" t="s">
        <v>247</v>
      </c>
      <c r="I137" s="196"/>
      <c r="J137" s="141"/>
      <c r="K137" s="141"/>
      <c r="L137" s="141"/>
      <c r="M137" s="141"/>
      <c r="N137" s="141"/>
      <c r="O137" s="141"/>
      <c r="P137" s="141"/>
      <c r="Q137" s="141"/>
      <c r="R137" s="141" t="s">
        <v>87</v>
      </c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1:47" outlineLevel="1" x14ac:dyDescent="0.2">
      <c r="A138" s="142"/>
      <c r="B138" s="144"/>
      <c r="C138" s="160" t="s">
        <v>203</v>
      </c>
      <c r="D138" s="183"/>
      <c r="E138" s="175">
        <v>2</v>
      </c>
      <c r="F138" s="197"/>
      <c r="G138" s="146"/>
      <c r="H138" s="170">
        <v>0</v>
      </c>
      <c r="I138" s="196"/>
      <c r="J138" s="141"/>
      <c r="K138" s="141"/>
      <c r="L138" s="141"/>
      <c r="M138" s="141"/>
      <c r="N138" s="141"/>
      <c r="O138" s="141"/>
      <c r="P138" s="141"/>
      <c r="Q138" s="141"/>
      <c r="R138" s="141" t="s">
        <v>89</v>
      </c>
      <c r="S138" s="141">
        <v>0</v>
      </c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1:47" ht="22.5" outlineLevel="1" x14ac:dyDescent="0.2">
      <c r="A139" s="142">
        <v>46</v>
      </c>
      <c r="B139" s="144" t="s">
        <v>233</v>
      </c>
      <c r="C139" s="159" t="s">
        <v>234</v>
      </c>
      <c r="D139" s="182" t="s">
        <v>164</v>
      </c>
      <c r="E139" s="146">
        <v>2.5</v>
      </c>
      <c r="F139" s="197"/>
      <c r="G139" s="146">
        <f>ROUND(E139*F139,2)</f>
        <v>0</v>
      </c>
      <c r="H139" s="170" t="s">
        <v>247</v>
      </c>
      <c r="I139" s="196"/>
      <c r="J139" s="141"/>
      <c r="K139" s="141"/>
      <c r="L139" s="141"/>
      <c r="M139" s="141"/>
      <c r="N139" s="141"/>
      <c r="O139" s="141"/>
      <c r="P139" s="141"/>
      <c r="Q139" s="141"/>
      <c r="R139" s="141" t="s">
        <v>87</v>
      </c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1:47" outlineLevel="1" x14ac:dyDescent="0.2">
      <c r="A140" s="142">
        <v>47</v>
      </c>
      <c r="B140" s="144" t="s">
        <v>235</v>
      </c>
      <c r="C140" s="159" t="s">
        <v>236</v>
      </c>
      <c r="D140" s="182" t="s">
        <v>164</v>
      </c>
      <c r="E140" s="146">
        <v>1.5</v>
      </c>
      <c r="F140" s="197"/>
      <c r="G140" s="146">
        <f>ROUND(E140*F140,2)</f>
        <v>0</v>
      </c>
      <c r="H140" s="170" t="s">
        <v>247</v>
      </c>
      <c r="I140" s="196"/>
      <c r="J140" s="141"/>
      <c r="K140" s="141"/>
      <c r="L140" s="141"/>
      <c r="M140" s="141"/>
      <c r="N140" s="141"/>
      <c r="O140" s="141"/>
      <c r="P140" s="141"/>
      <c r="Q140" s="141"/>
      <c r="R140" s="141" t="s">
        <v>87</v>
      </c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1:47" outlineLevel="1" x14ac:dyDescent="0.2">
      <c r="A141" s="153">
        <v>48</v>
      </c>
      <c r="B141" s="154" t="s">
        <v>237</v>
      </c>
      <c r="C141" s="164" t="s">
        <v>238</v>
      </c>
      <c r="D141" s="186" t="s">
        <v>0</v>
      </c>
      <c r="E141" s="199">
        <v>1.8</v>
      </c>
      <c r="F141" s="199"/>
      <c r="G141" s="199">
        <f>ROUND(E141*F141,2)</f>
        <v>0</v>
      </c>
      <c r="H141" s="172" t="s">
        <v>246</v>
      </c>
      <c r="I141" s="196"/>
      <c r="J141" s="141"/>
      <c r="K141" s="141"/>
      <c r="L141" s="141"/>
      <c r="M141" s="141"/>
      <c r="N141" s="141"/>
      <c r="O141" s="141"/>
      <c r="P141" s="141"/>
      <c r="Q141" s="141"/>
      <c r="R141" s="141" t="s">
        <v>87</v>
      </c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1:47" x14ac:dyDescent="0.2">
      <c r="B142" s="7" t="s">
        <v>241</v>
      </c>
      <c r="C142" s="165" t="s">
        <v>241</v>
      </c>
      <c r="D142" s="9"/>
      <c r="E142" s="177"/>
      <c r="F142" s="6"/>
      <c r="G142" s="6"/>
      <c r="H142" s="9"/>
      <c r="P142">
        <v>15</v>
      </c>
      <c r="Q142">
        <v>21</v>
      </c>
    </row>
    <row r="143" spans="1:47" x14ac:dyDescent="0.2">
      <c r="A143" s="155"/>
      <c r="B143" s="156" t="s">
        <v>28</v>
      </c>
      <c r="C143" s="166" t="s">
        <v>241</v>
      </c>
      <c r="D143" s="187"/>
      <c r="E143" s="178"/>
      <c r="F143" s="157"/>
      <c r="G143" s="158">
        <f>G8+G11+G46+G61+G77+G91+G94+G120+G133+G136</f>
        <v>0</v>
      </c>
      <c r="H143" s="9"/>
      <c r="P143" t="e">
        <f>SUMIF(#REF!,P142,G7:G141)</f>
        <v>#REF!</v>
      </c>
      <c r="Q143" t="e">
        <f>SUMIF(#REF!,Q142,G7:G141)</f>
        <v>#REF!</v>
      </c>
      <c r="R143" t="s">
        <v>242</v>
      </c>
    </row>
  </sheetData>
  <sheetProtection password="CCE1" sheet="1" objects="1" scenarios="1"/>
  <protectedRanges>
    <protectedRange sqref="F9:F141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63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4.28515625" style="201" customWidth="1"/>
    <col min="2" max="2" width="14.42578125" style="208" customWidth="1"/>
    <col min="3" max="3" width="63.7109375" style="208" customWidth="1"/>
    <col min="4" max="4" width="4.5703125" style="201" customWidth="1"/>
    <col min="5" max="5" width="10.5703125" style="201" customWidth="1"/>
    <col min="6" max="6" width="9.85546875" style="201" customWidth="1"/>
    <col min="7" max="7" width="19.42578125" style="201" customWidth="1"/>
    <col min="8" max="8" width="10" style="200" customWidth="1"/>
    <col min="9" max="16384" width="9.140625" style="201"/>
  </cols>
  <sheetData>
    <row r="1" spans="1:16" ht="16.5" thickBot="1" x14ac:dyDescent="0.3">
      <c r="A1" s="315" t="s">
        <v>317</v>
      </c>
      <c r="B1" s="315"/>
      <c r="C1" s="340"/>
      <c r="D1" s="315"/>
      <c r="E1" s="315"/>
      <c r="F1" s="315"/>
      <c r="G1" s="315"/>
    </row>
    <row r="2" spans="1:16" ht="13.5" thickTop="1" x14ac:dyDescent="0.2">
      <c r="A2" s="202" t="s">
        <v>68</v>
      </c>
      <c r="B2" s="203"/>
      <c r="C2" s="341" t="s">
        <v>243</v>
      </c>
      <c r="D2" s="342"/>
      <c r="E2" s="342"/>
      <c r="F2" s="342"/>
      <c r="G2" s="343"/>
    </row>
    <row r="3" spans="1:16" x14ac:dyDescent="0.2">
      <c r="A3" s="204" t="s">
        <v>7</v>
      </c>
      <c r="B3" s="205"/>
      <c r="C3" s="344" t="s">
        <v>248</v>
      </c>
      <c r="D3" s="345"/>
      <c r="E3" s="345"/>
      <c r="F3" s="345"/>
      <c r="G3" s="346"/>
    </row>
    <row r="4" spans="1:16" ht="13.5" thickBot="1" x14ac:dyDescent="0.25">
      <c r="A4" s="206" t="s">
        <v>8</v>
      </c>
      <c r="B4" s="207"/>
      <c r="C4" s="347" t="s">
        <v>251</v>
      </c>
      <c r="D4" s="348"/>
      <c r="E4" s="348"/>
      <c r="F4" s="348"/>
      <c r="G4" s="349"/>
    </row>
    <row r="5" spans="1:16" ht="14.25" thickTop="1" thickBot="1" x14ac:dyDescent="0.25">
      <c r="C5" s="209"/>
      <c r="D5" s="200"/>
    </row>
    <row r="6" spans="1:16" ht="39.75" thickTop="1" thickBot="1" x14ac:dyDescent="0.25">
      <c r="A6" s="210" t="s">
        <v>75</v>
      </c>
      <c r="B6" s="211" t="s">
        <v>76</v>
      </c>
      <c r="C6" s="212" t="s">
        <v>77</v>
      </c>
      <c r="D6" s="213" t="s">
        <v>78</v>
      </c>
      <c r="E6" s="213" t="s">
        <v>79</v>
      </c>
      <c r="F6" s="214" t="s">
        <v>252</v>
      </c>
      <c r="G6" s="215" t="s">
        <v>253</v>
      </c>
      <c r="H6" s="216" t="s">
        <v>81</v>
      </c>
    </row>
    <row r="7" spans="1:16" x14ac:dyDescent="0.2">
      <c r="A7" s="217"/>
      <c r="B7" s="218" t="s">
        <v>254</v>
      </c>
      <c r="C7" s="350" t="s">
        <v>255</v>
      </c>
      <c r="D7" s="351"/>
      <c r="E7" s="352"/>
      <c r="F7" s="353"/>
      <c r="G7" s="353"/>
      <c r="H7" s="219"/>
    </row>
    <row r="8" spans="1:16" x14ac:dyDescent="0.2">
      <c r="A8" s="220" t="s">
        <v>82</v>
      </c>
      <c r="B8" s="221" t="s">
        <v>66</v>
      </c>
      <c r="C8" s="222" t="s">
        <v>26</v>
      </c>
      <c r="D8" s="223"/>
      <c r="E8" s="224"/>
      <c r="F8" s="225"/>
      <c r="G8" s="226">
        <f>G11+G12+G14+G17+G20</f>
        <v>0</v>
      </c>
      <c r="H8" s="227"/>
    </row>
    <row r="9" spans="1:16" x14ac:dyDescent="0.2">
      <c r="A9" s="228"/>
      <c r="B9" s="328" t="s">
        <v>256</v>
      </c>
      <c r="C9" s="329"/>
      <c r="D9" s="329"/>
      <c r="E9" s="329"/>
      <c r="F9" s="329"/>
      <c r="G9" s="330"/>
      <c r="H9" s="229"/>
      <c r="I9" s="196"/>
      <c r="J9" s="196"/>
      <c r="K9" s="196"/>
      <c r="L9" s="196"/>
      <c r="M9" s="196"/>
      <c r="N9" s="196"/>
      <c r="O9" s="196"/>
      <c r="P9" s="196"/>
    </row>
    <row r="10" spans="1:16" x14ac:dyDescent="0.2">
      <c r="A10" s="228"/>
      <c r="B10" s="322" t="s">
        <v>257</v>
      </c>
      <c r="C10" s="323"/>
      <c r="D10" s="323"/>
      <c r="E10" s="323"/>
      <c r="F10" s="323"/>
      <c r="G10" s="324"/>
      <c r="H10" s="229"/>
      <c r="I10" s="196"/>
      <c r="J10" s="196"/>
      <c r="K10" s="196"/>
      <c r="L10" s="196"/>
      <c r="M10" s="196"/>
      <c r="N10" s="196"/>
      <c r="O10" s="196"/>
      <c r="P10" s="196"/>
    </row>
    <row r="11" spans="1:16" ht="22.5" x14ac:dyDescent="0.2">
      <c r="A11" s="230">
        <v>3</v>
      </c>
      <c r="B11" s="144" t="s">
        <v>258</v>
      </c>
      <c r="C11" s="159" t="s">
        <v>259</v>
      </c>
      <c r="D11" s="170" t="s">
        <v>240</v>
      </c>
      <c r="E11" s="231">
        <v>1</v>
      </c>
      <c r="F11" s="232"/>
      <c r="G11" s="233">
        <f>E11*F11</f>
        <v>0</v>
      </c>
      <c r="H11" s="234" t="s">
        <v>246</v>
      </c>
      <c r="I11" s="196"/>
      <c r="J11" s="196"/>
      <c r="K11" s="196"/>
      <c r="L11" s="196"/>
      <c r="M11" s="196"/>
      <c r="N11" s="196"/>
      <c r="O11" s="196"/>
      <c r="P11" s="196"/>
    </row>
    <row r="12" spans="1:16" ht="22.5" x14ac:dyDescent="0.2">
      <c r="A12" s="235">
        <v>4</v>
      </c>
      <c r="B12" s="144"/>
      <c r="C12" s="159" t="s">
        <v>260</v>
      </c>
      <c r="D12" s="170" t="s">
        <v>240</v>
      </c>
      <c r="E12" s="231">
        <v>1</v>
      </c>
      <c r="F12" s="232"/>
      <c r="G12" s="233">
        <f>E12*F12</f>
        <v>0</v>
      </c>
      <c r="H12" s="234" t="s">
        <v>247</v>
      </c>
      <c r="I12" s="196"/>
      <c r="J12" s="196"/>
      <c r="K12" s="196"/>
      <c r="L12" s="196"/>
      <c r="M12" s="196"/>
      <c r="N12" s="196"/>
      <c r="O12" s="196"/>
      <c r="P12" s="196"/>
    </row>
    <row r="13" spans="1:16" x14ac:dyDescent="0.2">
      <c r="A13" s="228"/>
      <c r="B13" s="322" t="s">
        <v>261</v>
      </c>
      <c r="C13" s="323"/>
      <c r="D13" s="323"/>
      <c r="E13" s="323"/>
      <c r="F13" s="323"/>
      <c r="G13" s="324"/>
      <c r="H13" s="229"/>
      <c r="I13" s="196"/>
      <c r="J13" s="196"/>
      <c r="K13" s="196"/>
      <c r="L13" s="196"/>
      <c r="M13" s="196"/>
      <c r="N13" s="196"/>
      <c r="O13" s="196"/>
      <c r="P13" s="196"/>
    </row>
    <row r="14" spans="1:16" x14ac:dyDescent="0.2">
      <c r="A14" s="230">
        <v>5</v>
      </c>
      <c r="B14" s="144" t="s">
        <v>262</v>
      </c>
      <c r="C14" s="159" t="s">
        <v>239</v>
      </c>
      <c r="D14" s="170" t="s">
        <v>240</v>
      </c>
      <c r="E14" s="231">
        <v>1</v>
      </c>
      <c r="F14" s="232"/>
      <c r="G14" s="233">
        <f>E14*F14</f>
        <v>0</v>
      </c>
      <c r="H14" s="234" t="s">
        <v>246</v>
      </c>
      <c r="I14" s="196"/>
      <c r="J14" s="196"/>
      <c r="K14" s="196"/>
      <c r="L14" s="196"/>
      <c r="M14" s="196"/>
      <c r="N14" s="196"/>
      <c r="O14" s="196"/>
      <c r="P14" s="196"/>
    </row>
    <row r="15" spans="1:16" ht="36" customHeight="1" x14ac:dyDescent="0.2">
      <c r="A15" s="228"/>
      <c r="B15" s="236"/>
      <c r="C15" s="325" t="s">
        <v>263</v>
      </c>
      <c r="D15" s="331"/>
      <c r="E15" s="332"/>
      <c r="F15" s="333"/>
      <c r="G15" s="334"/>
      <c r="H15" s="229"/>
      <c r="I15" s="196"/>
      <c r="J15" s="196"/>
      <c r="K15" s="196"/>
      <c r="L15" s="196"/>
      <c r="M15" s="196"/>
      <c r="N15" s="196"/>
      <c r="O15" s="196"/>
      <c r="P15" s="196"/>
    </row>
    <row r="16" spans="1:16" x14ac:dyDescent="0.2">
      <c r="A16" s="228"/>
      <c r="B16" s="322" t="s">
        <v>261</v>
      </c>
      <c r="C16" s="335"/>
      <c r="D16" s="336"/>
      <c r="E16" s="337"/>
      <c r="F16" s="338"/>
      <c r="G16" s="339"/>
      <c r="H16" s="229"/>
      <c r="I16" s="196"/>
      <c r="J16" s="196"/>
      <c r="K16" s="196"/>
      <c r="L16" s="196"/>
      <c r="M16" s="196"/>
      <c r="N16" s="196"/>
      <c r="O16" s="196"/>
      <c r="P16" s="196"/>
    </row>
    <row r="17" spans="1:16" x14ac:dyDescent="0.2">
      <c r="A17" s="230">
        <v>6</v>
      </c>
      <c r="B17" s="144" t="s">
        <v>264</v>
      </c>
      <c r="C17" s="159" t="s">
        <v>265</v>
      </c>
      <c r="D17" s="170" t="s">
        <v>240</v>
      </c>
      <c r="E17" s="231">
        <v>1</v>
      </c>
      <c r="F17" s="232"/>
      <c r="G17" s="233">
        <f>E17*F17</f>
        <v>0</v>
      </c>
      <c r="H17" s="234" t="s">
        <v>246</v>
      </c>
      <c r="I17" s="196"/>
      <c r="J17" s="196"/>
      <c r="K17" s="196"/>
      <c r="L17" s="196"/>
      <c r="M17" s="196"/>
      <c r="N17" s="196"/>
      <c r="O17" s="196"/>
      <c r="P17" s="196"/>
    </row>
    <row r="18" spans="1:16" ht="36" customHeight="1" x14ac:dyDescent="0.2">
      <c r="A18" s="228"/>
      <c r="B18" s="236"/>
      <c r="C18" s="325" t="s">
        <v>266</v>
      </c>
      <c r="D18" s="331"/>
      <c r="E18" s="332"/>
      <c r="F18" s="333"/>
      <c r="G18" s="334"/>
      <c r="H18" s="229"/>
      <c r="I18" s="196"/>
      <c r="J18" s="196"/>
      <c r="K18" s="196"/>
      <c r="L18" s="196"/>
      <c r="M18" s="196"/>
      <c r="N18" s="196"/>
      <c r="O18" s="196"/>
      <c r="P18" s="196"/>
    </row>
    <row r="19" spans="1:16" x14ac:dyDescent="0.2">
      <c r="A19" s="228"/>
      <c r="B19" s="322" t="s">
        <v>261</v>
      </c>
      <c r="C19" s="335"/>
      <c r="D19" s="336"/>
      <c r="E19" s="337"/>
      <c r="F19" s="338"/>
      <c r="G19" s="339"/>
      <c r="H19" s="229"/>
      <c r="I19" s="196"/>
      <c r="J19" s="196"/>
      <c r="K19" s="196"/>
      <c r="L19" s="196"/>
      <c r="M19" s="196"/>
      <c r="N19" s="196"/>
      <c r="O19" s="196"/>
      <c r="P19" s="196"/>
    </row>
    <row r="20" spans="1:16" x14ac:dyDescent="0.2">
      <c r="A20" s="230">
        <v>7</v>
      </c>
      <c r="B20" s="144" t="s">
        <v>267</v>
      </c>
      <c r="C20" s="159" t="s">
        <v>268</v>
      </c>
      <c r="D20" s="170" t="s">
        <v>240</v>
      </c>
      <c r="E20" s="231">
        <v>1</v>
      </c>
      <c r="F20" s="232"/>
      <c r="G20" s="233">
        <f>E20*F20</f>
        <v>0</v>
      </c>
      <c r="H20" s="234" t="s">
        <v>246</v>
      </c>
      <c r="I20" s="196"/>
      <c r="J20" s="196"/>
      <c r="K20" s="196"/>
      <c r="L20" s="196"/>
      <c r="M20" s="196"/>
      <c r="N20" s="196"/>
      <c r="O20" s="196"/>
      <c r="P20" s="196"/>
    </row>
    <row r="21" spans="1:16" ht="24" customHeight="1" x14ac:dyDescent="0.2">
      <c r="A21" s="228"/>
      <c r="B21" s="236"/>
      <c r="C21" s="325" t="s">
        <v>269</v>
      </c>
      <c r="D21" s="331"/>
      <c r="E21" s="332"/>
      <c r="F21" s="333"/>
      <c r="G21" s="334"/>
      <c r="H21" s="229"/>
      <c r="I21" s="196"/>
      <c r="J21" s="196"/>
      <c r="K21" s="196"/>
      <c r="L21" s="196"/>
      <c r="M21" s="196"/>
      <c r="N21" s="196"/>
      <c r="O21" s="196"/>
      <c r="P21" s="196"/>
    </row>
    <row r="22" spans="1:16" x14ac:dyDescent="0.2">
      <c r="A22" s="220" t="s">
        <v>82</v>
      </c>
      <c r="B22" s="221" t="s">
        <v>67</v>
      </c>
      <c r="C22" s="222" t="s">
        <v>27</v>
      </c>
      <c r="D22" s="223"/>
      <c r="E22" s="224"/>
      <c r="F22" s="225"/>
      <c r="G22" s="226">
        <f>G25+G29+G33+G37+G40+SUM(G42:G55)</f>
        <v>0</v>
      </c>
      <c r="H22" s="227"/>
      <c r="I22" s="196"/>
    </row>
    <row r="23" spans="1:16" x14ac:dyDescent="0.2">
      <c r="A23" s="228"/>
      <c r="B23" s="328" t="s">
        <v>270</v>
      </c>
      <c r="C23" s="329"/>
      <c r="D23" s="329"/>
      <c r="E23" s="329"/>
      <c r="F23" s="329"/>
      <c r="G23" s="330"/>
      <c r="H23" s="229"/>
      <c r="I23" s="196"/>
      <c r="J23" s="196"/>
      <c r="K23" s="196"/>
      <c r="L23" s="196"/>
      <c r="M23" s="196"/>
      <c r="N23" s="196"/>
      <c r="O23" s="196"/>
      <c r="P23" s="196"/>
    </row>
    <row r="24" spans="1:16" x14ac:dyDescent="0.2">
      <c r="A24" s="228"/>
      <c r="B24" s="322" t="s">
        <v>271</v>
      </c>
      <c r="C24" s="323"/>
      <c r="D24" s="323"/>
      <c r="E24" s="323"/>
      <c r="F24" s="323"/>
      <c r="G24" s="324"/>
      <c r="H24" s="229"/>
      <c r="I24" s="196"/>
      <c r="J24" s="196"/>
      <c r="K24" s="196"/>
      <c r="L24" s="196"/>
      <c r="M24" s="196"/>
      <c r="N24" s="196"/>
      <c r="O24" s="196"/>
      <c r="P24" s="196"/>
    </row>
    <row r="25" spans="1:16" x14ac:dyDescent="0.2">
      <c r="A25" s="230">
        <v>10</v>
      </c>
      <c r="B25" s="144" t="s">
        <v>272</v>
      </c>
      <c r="C25" s="159" t="s">
        <v>273</v>
      </c>
      <c r="D25" s="170" t="s">
        <v>240</v>
      </c>
      <c r="E25" s="231">
        <v>1</v>
      </c>
      <c r="F25" s="232"/>
      <c r="G25" s="233">
        <f>E25*F25</f>
        <v>0</v>
      </c>
      <c r="H25" s="234" t="s">
        <v>246</v>
      </c>
      <c r="I25" s="196"/>
      <c r="J25" s="196"/>
      <c r="K25" s="196"/>
      <c r="L25" s="196"/>
      <c r="M25" s="196"/>
      <c r="N25" s="196"/>
      <c r="O25" s="196"/>
      <c r="P25" s="196"/>
    </row>
    <row r="26" spans="1:16" ht="12.75" customHeight="1" x14ac:dyDescent="0.2">
      <c r="A26" s="228"/>
      <c r="B26" s="236"/>
      <c r="C26" s="325" t="s">
        <v>274</v>
      </c>
      <c r="D26" s="326"/>
      <c r="E26" s="326"/>
      <c r="F26" s="326"/>
      <c r="G26" s="327"/>
      <c r="H26" s="229"/>
      <c r="I26" s="196"/>
      <c r="J26" s="196"/>
      <c r="K26" s="196"/>
      <c r="L26" s="196"/>
      <c r="M26" s="196"/>
      <c r="N26" s="196"/>
      <c r="O26" s="196"/>
      <c r="P26" s="196"/>
    </row>
    <row r="27" spans="1:16" x14ac:dyDescent="0.2">
      <c r="A27" s="228"/>
      <c r="B27" s="322" t="s">
        <v>270</v>
      </c>
      <c r="C27" s="323"/>
      <c r="D27" s="323"/>
      <c r="E27" s="323"/>
      <c r="F27" s="323"/>
      <c r="G27" s="324"/>
      <c r="H27" s="229"/>
      <c r="I27" s="196"/>
      <c r="J27" s="196"/>
      <c r="K27" s="196"/>
      <c r="L27" s="196"/>
      <c r="M27" s="196"/>
      <c r="N27" s="196"/>
      <c r="O27" s="196"/>
      <c r="P27" s="196"/>
    </row>
    <row r="28" spans="1:16" x14ac:dyDescent="0.2">
      <c r="A28" s="228"/>
      <c r="B28" s="322" t="s">
        <v>271</v>
      </c>
      <c r="C28" s="323"/>
      <c r="D28" s="323"/>
      <c r="E28" s="323"/>
      <c r="F28" s="323"/>
      <c r="G28" s="324"/>
      <c r="H28" s="229"/>
      <c r="I28" s="196"/>
      <c r="J28" s="196"/>
      <c r="K28" s="196"/>
      <c r="L28" s="196"/>
      <c r="M28" s="196"/>
      <c r="N28" s="196"/>
      <c r="O28" s="196"/>
      <c r="P28" s="196"/>
    </row>
    <row r="29" spans="1:16" x14ac:dyDescent="0.2">
      <c r="A29" s="230">
        <v>11</v>
      </c>
      <c r="B29" s="144" t="s">
        <v>275</v>
      </c>
      <c r="C29" s="159" t="s">
        <v>276</v>
      </c>
      <c r="D29" s="170" t="s">
        <v>240</v>
      </c>
      <c r="E29" s="231">
        <v>1</v>
      </c>
      <c r="F29" s="232"/>
      <c r="G29" s="233">
        <f>E29*F29</f>
        <v>0</v>
      </c>
      <c r="H29" s="234" t="s">
        <v>246</v>
      </c>
      <c r="I29" s="196"/>
      <c r="J29" s="196"/>
      <c r="K29" s="196"/>
      <c r="L29" s="196"/>
      <c r="M29" s="196"/>
      <c r="N29" s="196"/>
      <c r="O29" s="196"/>
      <c r="P29" s="196"/>
    </row>
    <row r="30" spans="1:16" ht="24.75" customHeight="1" x14ac:dyDescent="0.2">
      <c r="A30" s="228"/>
      <c r="B30" s="236"/>
      <c r="C30" s="325" t="s">
        <v>277</v>
      </c>
      <c r="D30" s="326"/>
      <c r="E30" s="326"/>
      <c r="F30" s="326"/>
      <c r="G30" s="327"/>
      <c r="H30" s="229"/>
      <c r="I30" s="196"/>
      <c r="J30" s="196"/>
      <c r="K30" s="196"/>
      <c r="L30" s="196"/>
      <c r="M30" s="196"/>
      <c r="N30" s="196"/>
      <c r="O30" s="196"/>
      <c r="P30" s="196"/>
    </row>
    <row r="31" spans="1:16" x14ac:dyDescent="0.2">
      <c r="A31" s="228"/>
      <c r="B31" s="322" t="s">
        <v>270</v>
      </c>
      <c r="C31" s="323"/>
      <c r="D31" s="323"/>
      <c r="E31" s="323"/>
      <c r="F31" s="323"/>
      <c r="G31" s="324"/>
      <c r="H31" s="229"/>
      <c r="I31" s="196"/>
      <c r="J31" s="196"/>
      <c r="K31" s="196"/>
      <c r="L31" s="196"/>
      <c r="M31" s="196"/>
      <c r="N31" s="196"/>
      <c r="O31" s="196"/>
      <c r="P31" s="196"/>
    </row>
    <row r="32" spans="1:16" x14ac:dyDescent="0.2">
      <c r="A32" s="228"/>
      <c r="B32" s="322" t="s">
        <v>271</v>
      </c>
      <c r="C32" s="323"/>
      <c r="D32" s="323"/>
      <c r="E32" s="323"/>
      <c r="F32" s="323"/>
      <c r="G32" s="324"/>
      <c r="H32" s="229"/>
      <c r="I32" s="196"/>
      <c r="J32" s="196"/>
      <c r="K32" s="196"/>
      <c r="L32" s="196"/>
      <c r="M32" s="196"/>
      <c r="N32" s="196"/>
      <c r="O32" s="196"/>
      <c r="P32" s="196"/>
    </row>
    <row r="33" spans="1:16" x14ac:dyDescent="0.2">
      <c r="A33" s="230">
        <v>12</v>
      </c>
      <c r="B33" s="144" t="s">
        <v>278</v>
      </c>
      <c r="C33" s="159" t="s">
        <v>279</v>
      </c>
      <c r="D33" s="170" t="s">
        <v>240</v>
      </c>
      <c r="E33" s="231">
        <v>1</v>
      </c>
      <c r="F33" s="232"/>
      <c r="G33" s="233">
        <f>E33*F33</f>
        <v>0</v>
      </c>
      <c r="H33" s="234" t="s">
        <v>246</v>
      </c>
      <c r="I33" s="196"/>
      <c r="J33" s="196"/>
      <c r="K33" s="196"/>
      <c r="L33" s="196"/>
      <c r="M33" s="196"/>
      <c r="N33" s="196"/>
      <c r="O33" s="196"/>
      <c r="P33" s="196"/>
    </row>
    <row r="34" spans="1:16" ht="24.75" customHeight="1" x14ac:dyDescent="0.2">
      <c r="A34" s="228"/>
      <c r="B34" s="236"/>
      <c r="C34" s="325" t="s">
        <v>280</v>
      </c>
      <c r="D34" s="326"/>
      <c r="E34" s="326"/>
      <c r="F34" s="326"/>
      <c r="G34" s="327"/>
      <c r="H34" s="229"/>
      <c r="I34" s="196"/>
      <c r="J34" s="196"/>
      <c r="K34" s="196"/>
      <c r="L34" s="196"/>
      <c r="M34" s="196"/>
      <c r="N34" s="196"/>
      <c r="O34" s="196"/>
      <c r="P34" s="196"/>
    </row>
    <row r="35" spans="1:16" x14ac:dyDescent="0.2">
      <c r="A35" s="228"/>
      <c r="B35" s="322" t="s">
        <v>270</v>
      </c>
      <c r="C35" s="323"/>
      <c r="D35" s="323"/>
      <c r="E35" s="323"/>
      <c r="F35" s="323"/>
      <c r="G35" s="324"/>
      <c r="H35" s="229"/>
      <c r="I35" s="196"/>
      <c r="J35" s="196"/>
      <c r="K35" s="196"/>
      <c r="L35" s="196"/>
      <c r="M35" s="196"/>
      <c r="N35" s="196"/>
      <c r="O35" s="196"/>
      <c r="P35" s="196"/>
    </row>
    <row r="36" spans="1:16" x14ac:dyDescent="0.2">
      <c r="A36" s="228"/>
      <c r="B36" s="322" t="s">
        <v>271</v>
      </c>
      <c r="C36" s="323"/>
      <c r="D36" s="323"/>
      <c r="E36" s="323"/>
      <c r="F36" s="323"/>
      <c r="G36" s="324"/>
      <c r="H36" s="229"/>
      <c r="I36" s="196"/>
      <c r="J36" s="196"/>
      <c r="K36" s="196"/>
      <c r="L36" s="196"/>
      <c r="M36" s="196"/>
      <c r="N36" s="196"/>
      <c r="O36" s="196"/>
      <c r="P36" s="196"/>
    </row>
    <row r="37" spans="1:16" ht="22.5" x14ac:dyDescent="0.2">
      <c r="A37" s="228">
        <v>13</v>
      </c>
      <c r="B37" s="236" t="s">
        <v>281</v>
      </c>
      <c r="C37" s="159" t="s">
        <v>282</v>
      </c>
      <c r="D37" s="170" t="s">
        <v>212</v>
      </c>
      <c r="E37" s="231">
        <v>0.5</v>
      </c>
      <c r="F37" s="232"/>
      <c r="G37" s="233">
        <f>E37*F37</f>
        <v>0</v>
      </c>
      <c r="H37" s="234" t="s">
        <v>247</v>
      </c>
      <c r="I37" s="196"/>
      <c r="J37" s="237"/>
      <c r="K37" s="237"/>
      <c r="L37" s="237"/>
      <c r="M37" s="237"/>
      <c r="N37" s="237"/>
      <c r="O37" s="196"/>
      <c r="P37" s="196"/>
    </row>
    <row r="38" spans="1:16" x14ac:dyDescent="0.2">
      <c r="A38" s="228"/>
      <c r="B38" s="322" t="s">
        <v>270</v>
      </c>
      <c r="C38" s="323"/>
      <c r="D38" s="323"/>
      <c r="E38" s="323"/>
      <c r="F38" s="323"/>
      <c r="G38" s="324"/>
      <c r="H38" s="229"/>
      <c r="I38" s="196"/>
      <c r="J38" s="237"/>
      <c r="K38" s="237"/>
      <c r="L38" s="237"/>
      <c r="M38" s="237"/>
      <c r="N38" s="237"/>
      <c r="O38" s="196"/>
      <c r="P38" s="196"/>
    </row>
    <row r="39" spans="1:16" x14ac:dyDescent="0.2">
      <c r="A39" s="228"/>
      <c r="B39" s="322" t="s">
        <v>271</v>
      </c>
      <c r="C39" s="323"/>
      <c r="D39" s="323"/>
      <c r="E39" s="323"/>
      <c r="F39" s="323"/>
      <c r="G39" s="324"/>
      <c r="H39" s="229"/>
      <c r="I39" s="196"/>
      <c r="J39" s="237"/>
      <c r="K39" s="237"/>
      <c r="L39" s="237"/>
      <c r="M39" s="237"/>
      <c r="N39" s="237"/>
      <c r="O39" s="196"/>
      <c r="P39" s="196"/>
    </row>
    <row r="40" spans="1:16" x14ac:dyDescent="0.2">
      <c r="A40" s="230">
        <v>14</v>
      </c>
      <c r="B40" s="144" t="s">
        <v>283</v>
      </c>
      <c r="C40" s="159" t="s">
        <v>284</v>
      </c>
      <c r="D40" s="170" t="s">
        <v>240</v>
      </c>
      <c r="E40" s="231">
        <v>1</v>
      </c>
      <c r="F40" s="232"/>
      <c r="G40" s="233">
        <f>E40*F40</f>
        <v>0</v>
      </c>
      <c r="H40" s="234" t="s">
        <v>246</v>
      </c>
      <c r="I40" s="196"/>
      <c r="J40" s="237"/>
      <c r="K40" s="237"/>
      <c r="L40" s="237"/>
      <c r="M40" s="237"/>
      <c r="N40" s="237"/>
      <c r="O40" s="196"/>
      <c r="P40" s="196"/>
    </row>
    <row r="41" spans="1:16" ht="36" customHeight="1" x14ac:dyDescent="0.2">
      <c r="A41" s="228"/>
      <c r="B41" s="236"/>
      <c r="C41" s="325" t="s">
        <v>285</v>
      </c>
      <c r="D41" s="326"/>
      <c r="E41" s="326"/>
      <c r="F41" s="326"/>
      <c r="G41" s="327"/>
      <c r="H41" s="229"/>
      <c r="I41" s="196"/>
      <c r="J41" s="237"/>
      <c r="K41" s="237"/>
      <c r="L41" s="237"/>
      <c r="M41" s="237"/>
      <c r="N41" s="237"/>
      <c r="O41" s="196"/>
      <c r="P41" s="196"/>
    </row>
    <row r="42" spans="1:16" x14ac:dyDescent="0.2">
      <c r="A42" s="230">
        <v>15</v>
      </c>
      <c r="B42" s="144" t="s">
        <v>286</v>
      </c>
      <c r="C42" s="159" t="s">
        <v>287</v>
      </c>
      <c r="D42" s="170" t="s">
        <v>240</v>
      </c>
      <c r="E42" s="231">
        <v>1</v>
      </c>
      <c r="F42" s="232"/>
      <c r="G42" s="233">
        <f t="shared" ref="G42:G47" si="0">E42*F42</f>
        <v>0</v>
      </c>
      <c r="H42" s="234" t="s">
        <v>247</v>
      </c>
      <c r="I42" s="196"/>
      <c r="J42" s="196"/>
      <c r="K42" s="196"/>
      <c r="L42" s="196"/>
      <c r="M42" s="196"/>
      <c r="N42" s="196"/>
      <c r="O42" s="196"/>
      <c r="P42" s="196"/>
    </row>
    <row r="43" spans="1:16" ht="12.75" customHeight="1" x14ac:dyDescent="0.2">
      <c r="A43" s="230"/>
      <c r="B43" s="144"/>
      <c r="C43" s="325" t="s">
        <v>288</v>
      </c>
      <c r="D43" s="326"/>
      <c r="E43" s="326"/>
      <c r="F43" s="326"/>
      <c r="G43" s="327"/>
      <c r="H43" s="234"/>
      <c r="I43" s="196"/>
      <c r="J43" s="196"/>
      <c r="K43" s="196"/>
      <c r="L43" s="196"/>
      <c r="M43" s="196"/>
      <c r="N43" s="196"/>
      <c r="O43" s="196"/>
      <c r="P43" s="196"/>
    </row>
    <row r="44" spans="1:16" ht="22.5" x14ac:dyDescent="0.2">
      <c r="A44" s="230">
        <v>16</v>
      </c>
      <c r="B44" s="144" t="s">
        <v>289</v>
      </c>
      <c r="C44" s="159" t="s">
        <v>290</v>
      </c>
      <c r="D44" s="170" t="s">
        <v>291</v>
      </c>
      <c r="E44" s="231">
        <v>5</v>
      </c>
      <c r="F44" s="232"/>
      <c r="G44" s="233">
        <f t="shared" si="0"/>
        <v>0</v>
      </c>
      <c r="H44" s="234" t="s">
        <v>247</v>
      </c>
      <c r="I44" s="196"/>
      <c r="J44" s="196"/>
      <c r="K44" s="196"/>
      <c r="L44" s="196"/>
      <c r="M44" s="196"/>
      <c r="N44" s="196"/>
      <c r="O44" s="196"/>
      <c r="P44" s="196"/>
    </row>
    <row r="45" spans="1:16" ht="22.5" x14ac:dyDescent="0.2">
      <c r="A45" s="230">
        <v>17</v>
      </c>
      <c r="B45" s="144" t="s">
        <v>292</v>
      </c>
      <c r="C45" s="159" t="s">
        <v>293</v>
      </c>
      <c r="D45" s="170" t="s">
        <v>291</v>
      </c>
      <c r="E45" s="231">
        <v>2</v>
      </c>
      <c r="F45" s="232"/>
      <c r="G45" s="233">
        <f t="shared" si="0"/>
        <v>0</v>
      </c>
      <c r="H45" s="234" t="s">
        <v>247</v>
      </c>
      <c r="I45" s="196"/>
      <c r="J45" s="196"/>
      <c r="K45" s="196"/>
      <c r="L45" s="196"/>
      <c r="M45" s="196"/>
      <c r="N45" s="196"/>
      <c r="O45" s="196"/>
      <c r="P45" s="196"/>
    </row>
    <row r="46" spans="1:16" x14ac:dyDescent="0.2">
      <c r="A46" s="230">
        <v>18</v>
      </c>
      <c r="B46" s="144" t="s">
        <v>294</v>
      </c>
      <c r="C46" s="159" t="s">
        <v>296</v>
      </c>
      <c r="D46" s="170" t="s">
        <v>291</v>
      </c>
      <c r="E46" s="231">
        <v>2</v>
      </c>
      <c r="F46" s="232"/>
      <c r="G46" s="233">
        <f t="shared" si="0"/>
        <v>0</v>
      </c>
      <c r="H46" s="234" t="s">
        <v>247</v>
      </c>
      <c r="I46" s="196"/>
      <c r="J46" s="196"/>
      <c r="K46" s="196"/>
      <c r="L46" s="196"/>
      <c r="M46" s="196"/>
      <c r="N46" s="196"/>
      <c r="O46" s="196"/>
      <c r="P46" s="196"/>
    </row>
    <row r="47" spans="1:16" x14ac:dyDescent="0.2">
      <c r="A47" s="230">
        <v>19</v>
      </c>
      <c r="B47" s="144" t="s">
        <v>295</v>
      </c>
      <c r="C47" s="159" t="s">
        <v>299</v>
      </c>
      <c r="D47" s="170" t="s">
        <v>240</v>
      </c>
      <c r="E47" s="231">
        <v>1</v>
      </c>
      <c r="F47" s="232"/>
      <c r="G47" s="233">
        <f t="shared" si="0"/>
        <v>0</v>
      </c>
      <c r="H47" s="234" t="s">
        <v>247</v>
      </c>
      <c r="I47" s="196"/>
      <c r="J47" s="196"/>
      <c r="K47" s="196"/>
      <c r="L47" s="196"/>
      <c r="M47" s="196"/>
      <c r="N47" s="196"/>
      <c r="O47" s="196"/>
      <c r="P47" s="196"/>
    </row>
    <row r="48" spans="1:16" x14ac:dyDescent="0.2">
      <c r="A48" s="230">
        <v>20</v>
      </c>
      <c r="B48" s="144" t="s">
        <v>297</v>
      </c>
      <c r="C48" s="159" t="s">
        <v>301</v>
      </c>
      <c r="D48" s="170" t="s">
        <v>240</v>
      </c>
      <c r="E48" s="231">
        <v>1</v>
      </c>
      <c r="F48" s="232"/>
      <c r="G48" s="233">
        <f>E48*F48</f>
        <v>0</v>
      </c>
      <c r="H48" s="234" t="s">
        <v>247</v>
      </c>
      <c r="I48" s="196"/>
      <c r="J48" s="196"/>
      <c r="K48" s="196"/>
      <c r="L48" s="196"/>
      <c r="M48" s="196"/>
      <c r="N48" s="196"/>
      <c r="O48" s="196"/>
      <c r="P48" s="196"/>
    </row>
    <row r="49" spans="1:9" ht="22.5" x14ac:dyDescent="0.2">
      <c r="A49" s="230">
        <v>21</v>
      </c>
      <c r="B49" s="144" t="s">
        <v>298</v>
      </c>
      <c r="C49" s="159" t="s">
        <v>303</v>
      </c>
      <c r="D49" s="170" t="s">
        <v>291</v>
      </c>
      <c r="E49" s="231">
        <v>5</v>
      </c>
      <c r="F49" s="232"/>
      <c r="G49" s="233">
        <f>E49*F49</f>
        <v>0</v>
      </c>
      <c r="H49" s="234" t="s">
        <v>247</v>
      </c>
      <c r="I49" s="196"/>
    </row>
    <row r="50" spans="1:9" ht="22.5" x14ac:dyDescent="0.2">
      <c r="A50" s="230">
        <v>22</v>
      </c>
      <c r="B50" s="144" t="s">
        <v>300</v>
      </c>
      <c r="C50" s="159" t="s">
        <v>305</v>
      </c>
      <c r="D50" s="170" t="s">
        <v>240</v>
      </c>
      <c r="E50" s="231">
        <v>1</v>
      </c>
      <c r="F50" s="232"/>
      <c r="G50" s="233">
        <f t="shared" ref="G50:G55" si="1">E50*F50</f>
        <v>0</v>
      </c>
      <c r="H50" s="234" t="s">
        <v>247</v>
      </c>
      <c r="I50" s="196"/>
    </row>
    <row r="51" spans="1:9" x14ac:dyDescent="0.2">
      <c r="A51" s="230">
        <v>23</v>
      </c>
      <c r="B51" s="144" t="s">
        <v>302</v>
      </c>
      <c r="C51" s="159" t="s">
        <v>307</v>
      </c>
      <c r="D51" s="170" t="s">
        <v>240</v>
      </c>
      <c r="E51" s="231">
        <v>1</v>
      </c>
      <c r="F51" s="232"/>
      <c r="G51" s="233">
        <f t="shared" si="1"/>
        <v>0</v>
      </c>
      <c r="H51" s="234" t="s">
        <v>247</v>
      </c>
      <c r="I51" s="196"/>
    </row>
    <row r="52" spans="1:9" ht="22.5" x14ac:dyDescent="0.2">
      <c r="A52" s="230">
        <v>24</v>
      </c>
      <c r="B52" s="144" t="s">
        <v>304</v>
      </c>
      <c r="C52" s="159" t="s">
        <v>310</v>
      </c>
      <c r="D52" s="170" t="s">
        <v>240</v>
      </c>
      <c r="E52" s="231">
        <v>1</v>
      </c>
      <c r="F52" s="232"/>
      <c r="G52" s="233">
        <f t="shared" si="1"/>
        <v>0</v>
      </c>
      <c r="H52" s="234" t="s">
        <v>247</v>
      </c>
      <c r="I52" s="196"/>
    </row>
    <row r="53" spans="1:9" x14ac:dyDescent="0.2">
      <c r="A53" s="230">
        <v>25</v>
      </c>
      <c r="B53" s="144" t="s">
        <v>306</v>
      </c>
      <c r="C53" s="159" t="s">
        <v>311</v>
      </c>
      <c r="D53" s="170" t="s">
        <v>240</v>
      </c>
      <c r="E53" s="231">
        <v>1</v>
      </c>
      <c r="F53" s="232"/>
      <c r="G53" s="233">
        <f t="shared" si="1"/>
        <v>0</v>
      </c>
      <c r="H53" s="234" t="s">
        <v>247</v>
      </c>
      <c r="I53" s="196"/>
    </row>
    <row r="54" spans="1:9" ht="22.5" x14ac:dyDescent="0.2">
      <c r="A54" s="230">
        <v>26</v>
      </c>
      <c r="B54" s="144" t="s">
        <v>308</v>
      </c>
      <c r="C54" s="159" t="s">
        <v>312</v>
      </c>
      <c r="D54" s="170" t="s">
        <v>240</v>
      </c>
      <c r="E54" s="231">
        <v>1</v>
      </c>
      <c r="F54" s="232"/>
      <c r="G54" s="233">
        <f t="shared" si="1"/>
        <v>0</v>
      </c>
      <c r="H54" s="234" t="s">
        <v>247</v>
      </c>
      <c r="I54" s="196"/>
    </row>
    <row r="55" spans="1:9" ht="34.5" thickBot="1" x14ac:dyDescent="0.25">
      <c r="A55" s="256">
        <v>27</v>
      </c>
      <c r="B55" s="257" t="s">
        <v>309</v>
      </c>
      <c r="C55" s="258" t="s">
        <v>313</v>
      </c>
      <c r="D55" s="238" t="s">
        <v>240</v>
      </c>
      <c r="E55" s="239">
        <v>1</v>
      </c>
      <c r="F55" s="240"/>
      <c r="G55" s="241">
        <f t="shared" si="1"/>
        <v>0</v>
      </c>
      <c r="H55" s="242" t="s">
        <v>247</v>
      </c>
      <c r="I55" s="196"/>
    </row>
    <row r="56" spans="1:9" ht="13.5" thickBot="1" x14ac:dyDescent="0.25">
      <c r="A56" s="243"/>
      <c r="B56" s="244"/>
      <c r="C56" s="245"/>
      <c r="D56" s="246"/>
      <c r="E56" s="247"/>
      <c r="F56" s="248"/>
      <c r="G56" s="248"/>
      <c r="H56" s="249"/>
      <c r="I56" s="196"/>
    </row>
    <row r="57" spans="1:9" ht="15.75" thickBot="1" x14ac:dyDescent="0.3">
      <c r="A57" s="250"/>
      <c r="B57" s="251" t="s">
        <v>314</v>
      </c>
      <c r="C57" s="252" t="s">
        <v>251</v>
      </c>
      <c r="D57" s="253"/>
      <c r="E57" s="254"/>
      <c r="F57" s="254"/>
      <c r="G57" s="255">
        <f>G22+G8</f>
        <v>0</v>
      </c>
      <c r="I57" s="196"/>
    </row>
    <row r="58" spans="1:9" x14ac:dyDescent="0.2">
      <c r="D58" s="200"/>
      <c r="I58" s="196"/>
    </row>
    <row r="59" spans="1:9" x14ac:dyDescent="0.2">
      <c r="D59" s="200"/>
      <c r="I59" s="196"/>
    </row>
    <row r="60" spans="1:9" x14ac:dyDescent="0.2">
      <c r="D60" s="200"/>
      <c r="I60" s="196"/>
    </row>
    <row r="61" spans="1:9" x14ac:dyDescent="0.2">
      <c r="D61" s="200"/>
      <c r="I61" s="196"/>
    </row>
    <row r="62" spans="1:9" x14ac:dyDescent="0.2">
      <c r="D62" s="200"/>
      <c r="I62" s="196"/>
    </row>
    <row r="63" spans="1:9" x14ac:dyDescent="0.2">
      <c r="D63" s="200"/>
      <c r="I63" s="196"/>
    </row>
    <row r="64" spans="1:9" x14ac:dyDescent="0.2">
      <c r="D64" s="200"/>
      <c r="I64" s="196"/>
    </row>
    <row r="65" spans="4:9" x14ac:dyDescent="0.2">
      <c r="D65" s="200"/>
      <c r="I65" s="196"/>
    </row>
    <row r="66" spans="4:9" x14ac:dyDescent="0.2">
      <c r="D66" s="200"/>
      <c r="I66" s="196"/>
    </row>
    <row r="67" spans="4:9" x14ac:dyDescent="0.2">
      <c r="D67" s="200"/>
      <c r="I67" s="196"/>
    </row>
    <row r="68" spans="4:9" x14ac:dyDescent="0.2">
      <c r="D68" s="200"/>
      <c r="I68" s="196"/>
    </row>
    <row r="69" spans="4:9" x14ac:dyDescent="0.2">
      <c r="D69" s="200"/>
      <c r="I69" s="196"/>
    </row>
    <row r="70" spans="4:9" x14ac:dyDescent="0.2">
      <c r="D70" s="200"/>
      <c r="I70" s="196"/>
    </row>
    <row r="71" spans="4:9" x14ac:dyDescent="0.2">
      <c r="D71" s="200"/>
      <c r="I71" s="196"/>
    </row>
    <row r="72" spans="4:9" x14ac:dyDescent="0.2">
      <c r="D72" s="200"/>
      <c r="I72" s="196"/>
    </row>
    <row r="73" spans="4:9" x14ac:dyDescent="0.2">
      <c r="D73" s="200"/>
      <c r="I73" s="196"/>
    </row>
    <row r="74" spans="4:9" x14ac:dyDescent="0.2">
      <c r="D74" s="200"/>
      <c r="I74" s="196"/>
    </row>
    <row r="75" spans="4:9" x14ac:dyDescent="0.2">
      <c r="D75" s="200"/>
      <c r="I75" s="196"/>
    </row>
    <row r="76" spans="4:9" x14ac:dyDescent="0.2">
      <c r="D76" s="200"/>
      <c r="I76" s="196"/>
    </row>
    <row r="77" spans="4:9" x14ac:dyDescent="0.2">
      <c r="D77" s="200"/>
      <c r="I77" s="196"/>
    </row>
    <row r="78" spans="4:9" x14ac:dyDescent="0.2">
      <c r="D78" s="200"/>
      <c r="I78" s="196"/>
    </row>
    <row r="79" spans="4:9" x14ac:dyDescent="0.2">
      <c r="D79" s="200"/>
      <c r="I79" s="196"/>
    </row>
    <row r="80" spans="4:9" x14ac:dyDescent="0.2">
      <c r="D80" s="200"/>
      <c r="I80" s="196"/>
    </row>
    <row r="81" spans="4:9" x14ac:dyDescent="0.2">
      <c r="D81" s="200"/>
      <c r="I81" s="196"/>
    </row>
    <row r="82" spans="4:9" x14ac:dyDescent="0.2">
      <c r="D82" s="200"/>
      <c r="I82" s="196"/>
    </row>
    <row r="83" spans="4:9" x14ac:dyDescent="0.2">
      <c r="D83" s="200"/>
      <c r="I83" s="196"/>
    </row>
    <row r="84" spans="4:9" x14ac:dyDescent="0.2">
      <c r="D84" s="200"/>
      <c r="I84" s="196"/>
    </row>
    <row r="85" spans="4:9" x14ac:dyDescent="0.2">
      <c r="D85" s="200"/>
      <c r="I85" s="196"/>
    </row>
    <row r="86" spans="4:9" x14ac:dyDescent="0.2">
      <c r="D86" s="200"/>
      <c r="I86" s="196"/>
    </row>
    <row r="87" spans="4:9" x14ac:dyDescent="0.2">
      <c r="D87" s="200"/>
      <c r="I87" s="196"/>
    </row>
    <row r="88" spans="4:9" x14ac:dyDescent="0.2">
      <c r="D88" s="200"/>
      <c r="I88" s="196"/>
    </row>
    <row r="89" spans="4:9" x14ac:dyDescent="0.2">
      <c r="D89" s="200"/>
      <c r="I89" s="196"/>
    </row>
    <row r="90" spans="4:9" x14ac:dyDescent="0.2">
      <c r="D90" s="200"/>
      <c r="I90" s="196"/>
    </row>
    <row r="91" spans="4:9" x14ac:dyDescent="0.2">
      <c r="D91" s="200"/>
      <c r="I91" s="196"/>
    </row>
    <row r="92" spans="4:9" x14ac:dyDescent="0.2">
      <c r="D92" s="200"/>
      <c r="I92" s="196"/>
    </row>
    <row r="93" spans="4:9" x14ac:dyDescent="0.2">
      <c r="D93" s="200"/>
      <c r="I93" s="196"/>
    </row>
    <row r="94" spans="4:9" x14ac:dyDescent="0.2">
      <c r="D94" s="200"/>
      <c r="I94" s="196"/>
    </row>
    <row r="95" spans="4:9" x14ac:dyDescent="0.2">
      <c r="D95" s="200"/>
      <c r="I95" s="196"/>
    </row>
    <row r="96" spans="4:9" x14ac:dyDescent="0.2">
      <c r="D96" s="200"/>
      <c r="I96" s="196"/>
    </row>
    <row r="97" spans="4:9" x14ac:dyDescent="0.2">
      <c r="D97" s="200"/>
      <c r="I97" s="196"/>
    </row>
    <row r="98" spans="4:9" x14ac:dyDescent="0.2">
      <c r="D98" s="200"/>
      <c r="I98" s="196"/>
    </row>
    <row r="99" spans="4:9" x14ac:dyDescent="0.2">
      <c r="D99" s="200"/>
      <c r="I99" s="196"/>
    </row>
    <row r="100" spans="4:9" x14ac:dyDescent="0.2">
      <c r="D100" s="200"/>
      <c r="I100" s="196"/>
    </row>
    <row r="101" spans="4:9" x14ac:dyDescent="0.2">
      <c r="D101" s="200"/>
      <c r="I101" s="196"/>
    </row>
    <row r="102" spans="4:9" x14ac:dyDescent="0.2">
      <c r="D102" s="200"/>
      <c r="I102" s="196"/>
    </row>
    <row r="103" spans="4:9" x14ac:dyDescent="0.2">
      <c r="D103" s="200"/>
      <c r="I103" s="196"/>
    </row>
    <row r="104" spans="4:9" x14ac:dyDescent="0.2">
      <c r="D104" s="200"/>
      <c r="I104" s="196"/>
    </row>
    <row r="105" spans="4:9" x14ac:dyDescent="0.2">
      <c r="D105" s="200"/>
      <c r="I105" s="196"/>
    </row>
    <row r="106" spans="4:9" x14ac:dyDescent="0.2">
      <c r="D106" s="200"/>
      <c r="I106" s="196"/>
    </row>
    <row r="107" spans="4:9" x14ac:dyDescent="0.2">
      <c r="D107" s="200"/>
      <c r="I107" s="196"/>
    </row>
    <row r="108" spans="4:9" x14ac:dyDescent="0.2">
      <c r="D108" s="200"/>
      <c r="I108" s="196"/>
    </row>
    <row r="109" spans="4:9" x14ac:dyDescent="0.2">
      <c r="D109" s="200"/>
      <c r="I109" s="196"/>
    </row>
    <row r="110" spans="4:9" x14ac:dyDescent="0.2">
      <c r="D110" s="200"/>
      <c r="I110" s="196"/>
    </row>
    <row r="111" spans="4:9" x14ac:dyDescent="0.2">
      <c r="D111" s="200"/>
      <c r="I111" s="196"/>
    </row>
    <row r="112" spans="4:9" x14ac:dyDescent="0.2">
      <c r="D112" s="200"/>
      <c r="I112" s="196"/>
    </row>
    <row r="113" spans="4:9" x14ac:dyDescent="0.2">
      <c r="D113" s="200"/>
      <c r="I113" s="196"/>
    </row>
    <row r="114" spans="4:9" x14ac:dyDescent="0.2">
      <c r="D114" s="200"/>
      <c r="I114" s="196"/>
    </row>
    <row r="115" spans="4:9" x14ac:dyDescent="0.2">
      <c r="D115" s="200"/>
      <c r="I115" s="196"/>
    </row>
    <row r="116" spans="4:9" x14ac:dyDescent="0.2">
      <c r="D116" s="200"/>
      <c r="I116" s="196"/>
    </row>
    <row r="117" spans="4:9" x14ac:dyDescent="0.2">
      <c r="D117" s="200"/>
      <c r="I117" s="196"/>
    </row>
    <row r="118" spans="4:9" x14ac:dyDescent="0.2">
      <c r="D118" s="200"/>
      <c r="I118" s="196"/>
    </row>
    <row r="119" spans="4:9" x14ac:dyDescent="0.2">
      <c r="D119" s="200"/>
      <c r="I119" s="196"/>
    </row>
    <row r="120" spans="4:9" x14ac:dyDescent="0.2">
      <c r="D120" s="200"/>
      <c r="I120" s="196"/>
    </row>
    <row r="121" spans="4:9" x14ac:dyDescent="0.2">
      <c r="D121" s="200"/>
      <c r="I121" s="196"/>
    </row>
    <row r="122" spans="4:9" x14ac:dyDescent="0.2">
      <c r="D122" s="200"/>
      <c r="I122" s="196"/>
    </row>
    <row r="123" spans="4:9" x14ac:dyDescent="0.2">
      <c r="D123" s="200"/>
      <c r="I123" s="196"/>
    </row>
    <row r="124" spans="4:9" x14ac:dyDescent="0.2">
      <c r="D124" s="200"/>
      <c r="I124" s="196"/>
    </row>
    <row r="125" spans="4:9" x14ac:dyDescent="0.2">
      <c r="D125" s="200"/>
      <c r="I125" s="196"/>
    </row>
    <row r="126" spans="4:9" x14ac:dyDescent="0.2">
      <c r="D126" s="200"/>
      <c r="I126" s="196"/>
    </row>
    <row r="127" spans="4:9" x14ac:dyDescent="0.2">
      <c r="D127" s="200"/>
      <c r="I127" s="196"/>
    </row>
    <row r="128" spans="4:9" x14ac:dyDescent="0.2">
      <c r="D128" s="200"/>
      <c r="I128" s="196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</sheetData>
  <sheetProtection algorithmName="SHA-512" hashValue="4uvYldi+RPcnWoj6/CAitwYNkOKh3+klN6gHjaUR4VdH1y+xMwLePJDNw2gy+EXz3AvNubASwNHFdN1dw+a3OQ==" saltValue="WvOPiS1rjMmmgUAX+P0cFg==" spinCount="100000" sheet="1" objects="1" scenarios="1"/>
  <protectedRanges>
    <protectedRange sqref="F11:F12 F14 F17 F20 F25 F29 F33 F37 F40 F42 F44:F55" name="Oblast1"/>
  </protectedRanges>
  <mergeCells count="28">
    <mergeCell ref="B9:G9"/>
    <mergeCell ref="A1:G1"/>
    <mergeCell ref="C2:G2"/>
    <mergeCell ref="C3:G3"/>
    <mergeCell ref="C4:G4"/>
    <mergeCell ref="C7:G7"/>
    <mergeCell ref="C21:G21"/>
    <mergeCell ref="B10:G10"/>
    <mergeCell ref="B13:G13"/>
    <mergeCell ref="C15:G15"/>
    <mergeCell ref="B16:G16"/>
    <mergeCell ref="C18:G18"/>
    <mergeCell ref="B19:G19"/>
    <mergeCell ref="B23:G23"/>
    <mergeCell ref="B24:G24"/>
    <mergeCell ref="C26:G26"/>
    <mergeCell ref="B27:G27"/>
    <mergeCell ref="B28:G28"/>
    <mergeCell ref="B38:G38"/>
    <mergeCell ref="B39:G39"/>
    <mergeCell ref="C41:G41"/>
    <mergeCell ref="C43:G43"/>
    <mergeCell ref="C30:G30"/>
    <mergeCell ref="B31:G31"/>
    <mergeCell ref="B32:G32"/>
    <mergeCell ref="C34:G34"/>
    <mergeCell ref="B35:G35"/>
    <mergeCell ref="B36:G36"/>
  </mergeCells>
  <pageMargins left="0.7" right="0.7" top="0.78740157499999996" bottom="0.78740157499999996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460CBC0FD304B9BA2563A626E2581" ma:contentTypeVersion="10" ma:contentTypeDescription="Create a new document." ma:contentTypeScope="" ma:versionID="c2f96077554e14acdffd29fbd541e2c4">
  <xsd:schema xmlns:xsd="http://www.w3.org/2001/XMLSchema" xmlns:xs="http://www.w3.org/2001/XMLSchema" xmlns:p="http://schemas.microsoft.com/office/2006/metadata/properties" xmlns:ns2="6417d9d7-5bdd-416b-8450-f595ed887d1f" xmlns:ns3="839455d9-67ef-47af-afa8-c91186582269" targetNamespace="http://schemas.microsoft.com/office/2006/metadata/properties" ma:root="true" ma:fieldsID="b48b0d012001d2bcd092d57b659a1824" ns2:_="" ns3:_="">
    <xsd:import namespace="6417d9d7-5bdd-416b-8450-f595ed887d1f"/>
    <xsd:import namespace="839455d9-67ef-47af-afa8-c91186582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7d9d7-5bdd-416b-8450-f595ed8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455d9-67ef-47af-afa8-c91186582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4286C5-D147-4291-90DC-47FD4A8B974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9455d9-67ef-47af-afa8-c91186582269"/>
    <ds:schemaRef ds:uri="http://purl.org/dc/elements/1.1/"/>
    <ds:schemaRef ds:uri="http://schemas.microsoft.com/office/2006/metadata/properties"/>
    <ds:schemaRef ds:uri="6417d9d7-5bdd-416b-8450-f595ed887d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F33869-58CC-4659-88AC-3342A3B09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7d9d7-5bdd-416b-8450-f595ed887d1f"/>
    <ds:schemaRef ds:uri="839455d9-67ef-47af-afa8-c91186582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3D738E-E589-4EC4-8EC6-AE395FA7B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Pol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Petr Pichner</cp:lastModifiedBy>
  <cp:lastPrinted>2019-08-29T12:23:43Z</cp:lastPrinted>
  <dcterms:created xsi:type="dcterms:W3CDTF">2009-04-08T07:15:50Z</dcterms:created>
  <dcterms:modified xsi:type="dcterms:W3CDTF">2019-08-29T12:24:18Z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0x0101000D1460CBC0FD304B9BA2563A626E2581</vt:lpwstr>
  </property>
</Properties>
</file>