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82CEF626-AA49-47AF-ABDF-96EE9E4BE3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ZL 001 - Rekonstrukce ZŠ ..." sheetId="2" r:id="rId2"/>
    <sheet name="SO 1 - Sociální zařízení" sheetId="3" r:id="rId3"/>
    <sheet name="SO 01 - Rekonstrukce záze..." sheetId="4" r:id="rId4"/>
    <sheet name="SO 02 - Rekonstrukce zádv..." sheetId="5" r:id="rId5"/>
    <sheet name="SO 03 - Rekonstrukce jíde..." sheetId="6" r:id="rId6"/>
    <sheet name="ZL 001 - Chodba - herna, ..." sheetId="7" r:id="rId7"/>
    <sheet name="ZL 003 - Změna šířek zárubní" sheetId="8" r:id="rId8"/>
    <sheet name="ZL 004 - Bourání SDK příč..." sheetId="9" r:id="rId9"/>
    <sheet name="ZL 005 - Chybějící podkla..." sheetId="10" r:id="rId10"/>
    <sheet name="ZL 006 - Elektromontáže" sheetId="11" r:id="rId11"/>
    <sheet name="ZL 007 - Odpočet dřevěné ..." sheetId="12" r:id="rId12"/>
    <sheet name="ZL 009 - Drenáž místností..." sheetId="13" r:id="rId13"/>
    <sheet name="SO 01_ZTI - ZTI_SO 01_Rek..." sheetId="14" r:id="rId14"/>
    <sheet name="SO 02_ZTI - ZTI_SO 02_Rek..." sheetId="15" r:id="rId15"/>
    <sheet name="SO 03_ZTI - ZTI_SO 03_Rek..." sheetId="16" r:id="rId16"/>
    <sheet name="Objekt4 - Kuchyně a 1PP" sheetId="17" r:id="rId17"/>
    <sheet name="ZL 012 - Elektroinstalace..." sheetId="18" r:id="rId18"/>
    <sheet name="ZL 013 - Zadlažďovací pok..." sheetId="19" r:id="rId19"/>
    <sheet name="ZL 014 - Policové skříně" sheetId="20" r:id="rId20"/>
    <sheet name="ZL 015 - Změna výmalby na..." sheetId="21" r:id="rId21"/>
    <sheet name="ZL 016 - Podlahové krytin..." sheetId="22" r:id="rId22"/>
    <sheet name="ZL 017 - Ohřívač TUV do k..." sheetId="23" r:id="rId23"/>
    <sheet name="ZL 018 - Uzavírací nátěr ..." sheetId="24" r:id="rId24"/>
  </sheets>
  <definedNames>
    <definedName name="_xlnm._FilterDatabase" localSheetId="16" hidden="1">'Objekt4 - Kuchyně a 1PP'!$C$134:$K$201</definedName>
    <definedName name="_xlnm._FilterDatabase" localSheetId="3" hidden="1">'SO 01 - Rekonstrukce záze...'!$C$127:$K$140</definedName>
    <definedName name="_xlnm._FilterDatabase" localSheetId="13" hidden="1">'SO 01_ZTI - ZTI_SO 01_Rek...'!$C$131:$K$162</definedName>
    <definedName name="_xlnm._FilterDatabase" localSheetId="4" hidden="1">'SO 02 - Rekonstrukce zádv...'!$C$127:$K$140</definedName>
    <definedName name="_xlnm._FilterDatabase" localSheetId="14" hidden="1">'SO 02_ZTI - ZTI_SO 02_Rek...'!$C$130:$K$156</definedName>
    <definedName name="_xlnm._FilterDatabase" localSheetId="5" hidden="1">'SO 03 - Rekonstrukce jíde...'!$C$127:$K$140</definedName>
    <definedName name="_xlnm._FilterDatabase" localSheetId="15" hidden="1">'SO 03_ZTI - ZTI_SO 03_Rek...'!$C$126:$K$140</definedName>
    <definedName name="_xlnm._FilterDatabase" localSheetId="2" hidden="1">'SO 1 - Sociální zařízení'!$C$127:$K$140</definedName>
    <definedName name="_xlnm._FilterDatabase" localSheetId="6" hidden="1">'ZL 001 - Chodba - herna, ...'!$C$127:$K$140</definedName>
    <definedName name="_xlnm._FilterDatabase" localSheetId="1" hidden="1">'ZL 001 - Rekonstrukce ZŠ ...'!$C$134:$K$210</definedName>
    <definedName name="_xlnm._FilterDatabase" localSheetId="7" hidden="1">'ZL 003 - Změna šířek zárubní'!$C$127:$K$147</definedName>
    <definedName name="_xlnm._FilterDatabase" localSheetId="8" hidden="1">'ZL 004 - Bourání SDK příč...'!$C$132:$K$168</definedName>
    <definedName name="_xlnm._FilterDatabase" localSheetId="9" hidden="1">'ZL 005 - Chybějící podkla...'!$C$124:$K$141</definedName>
    <definedName name="_xlnm._FilterDatabase" localSheetId="10" hidden="1">'ZL 006 - Elektromontáže'!$C$121:$K$125</definedName>
    <definedName name="_xlnm._FilterDatabase" localSheetId="11" hidden="1">'ZL 007 - Odpočet dřevěné ...'!$C$121:$K$127</definedName>
    <definedName name="_xlnm._FilterDatabase" localSheetId="12" hidden="1">'ZL 009 - Drenáž místností...'!$C$126:$K$148</definedName>
    <definedName name="_xlnm._FilterDatabase" localSheetId="17" hidden="1">'ZL 012 - Elektroinstalace...'!$C$124:$K$134</definedName>
    <definedName name="_xlnm._FilterDatabase" localSheetId="18" hidden="1">'ZL 013 - Zadlažďovací pok...'!$C$122:$K$129</definedName>
    <definedName name="_xlnm._FilterDatabase" localSheetId="19" hidden="1">'ZL 014 - Policové skříně'!$C$121:$K$125</definedName>
    <definedName name="_xlnm._FilterDatabase" localSheetId="20" hidden="1">'ZL 015 - Změna výmalby na...'!$C$121:$K$125</definedName>
    <definedName name="_xlnm._FilterDatabase" localSheetId="21" hidden="1">'ZL 016 - Podlahové krytin...'!$C$121:$K$135</definedName>
    <definedName name="_xlnm._FilterDatabase" localSheetId="22" hidden="1">'ZL 017 - Ohřívač TUV do k...'!$C$121:$K$126</definedName>
    <definedName name="_xlnm._FilterDatabase" localSheetId="23" hidden="1">'ZL 018 - Uzavírací nátěr ...'!$C$121:$K$129</definedName>
    <definedName name="_xlnm.Print_Titles" localSheetId="16">'Objekt4 - Kuchyně a 1PP'!$134:$134</definedName>
    <definedName name="_xlnm.Print_Titles" localSheetId="0">'Rekapitulace stavby'!$92:$92</definedName>
    <definedName name="_xlnm.Print_Titles" localSheetId="3">'SO 01 - Rekonstrukce záze...'!$127:$127</definedName>
    <definedName name="_xlnm.Print_Titles" localSheetId="13">'SO 01_ZTI - ZTI_SO 01_Rek...'!$131:$131</definedName>
    <definedName name="_xlnm.Print_Titles" localSheetId="4">'SO 02 - Rekonstrukce zádv...'!$127:$127</definedName>
    <definedName name="_xlnm.Print_Titles" localSheetId="14">'SO 02_ZTI - ZTI_SO 02_Rek...'!$130:$130</definedName>
    <definedName name="_xlnm.Print_Titles" localSheetId="5">'SO 03 - Rekonstrukce jíde...'!$127:$127</definedName>
    <definedName name="_xlnm.Print_Titles" localSheetId="15">'SO 03_ZTI - ZTI_SO 03_Rek...'!$126:$126</definedName>
    <definedName name="_xlnm.Print_Titles" localSheetId="2">'SO 1 - Sociální zařízení'!$127:$127</definedName>
    <definedName name="_xlnm.Print_Titles" localSheetId="6">'ZL 001 - Chodba - herna, ...'!$127:$127</definedName>
    <definedName name="_xlnm.Print_Titles" localSheetId="1">'ZL 001 - Rekonstrukce ZŠ ...'!$134:$134</definedName>
    <definedName name="_xlnm.Print_Titles" localSheetId="7">'ZL 003 - Změna šířek zárubní'!$127:$127</definedName>
    <definedName name="_xlnm.Print_Titles" localSheetId="8">'ZL 004 - Bourání SDK příč...'!$132:$132</definedName>
    <definedName name="_xlnm.Print_Titles" localSheetId="9">'ZL 005 - Chybějící podkla...'!$124:$124</definedName>
    <definedName name="_xlnm.Print_Titles" localSheetId="10">'ZL 006 - Elektromontáže'!$121:$121</definedName>
    <definedName name="_xlnm.Print_Titles" localSheetId="11">'ZL 007 - Odpočet dřevěné ...'!$121:$121</definedName>
    <definedName name="_xlnm.Print_Titles" localSheetId="12">'ZL 009 - Drenáž místností...'!$126:$126</definedName>
    <definedName name="_xlnm.Print_Titles" localSheetId="17">'ZL 012 - Elektroinstalace...'!$124:$124</definedName>
    <definedName name="_xlnm.Print_Titles" localSheetId="18">'ZL 013 - Zadlažďovací pok...'!$122:$122</definedName>
    <definedName name="_xlnm.Print_Titles" localSheetId="19">'ZL 014 - Policové skříně'!$121:$121</definedName>
    <definedName name="_xlnm.Print_Titles" localSheetId="20">'ZL 015 - Změna výmalby na...'!$121:$121</definedName>
    <definedName name="_xlnm.Print_Titles" localSheetId="21">'ZL 016 - Podlahové krytin...'!$121:$121</definedName>
    <definedName name="_xlnm.Print_Titles" localSheetId="22">'ZL 017 - Ohřívač TUV do k...'!$121:$121</definedName>
    <definedName name="_xlnm.Print_Titles" localSheetId="23">'ZL 018 - Uzavírací nátěr ...'!$121:$121</definedName>
    <definedName name="_xlnm.Print_Area" localSheetId="16">'Objekt4 - Kuchyně a 1PP'!$C$4:$J$76,'Objekt4 - Kuchyně a 1PP'!$C$82:$J$112,'Objekt4 - Kuchyně a 1PP'!$C$118:$K$201</definedName>
    <definedName name="_xlnm.Print_Area" localSheetId="0">'Rekapitulace stavby'!$D$4:$AO$76,'Rekapitulace stavby'!$C$82:$AQ$121</definedName>
    <definedName name="_xlnm.Print_Area" localSheetId="3">'SO 01 - Rekonstrukce záze...'!$C$4:$J$76,'SO 01 - Rekonstrukce záze...'!$C$82:$J$105,'SO 01 - Rekonstrukce záze...'!$C$111:$K$140</definedName>
    <definedName name="_xlnm.Print_Area" localSheetId="13">'SO 01_ZTI - ZTI_SO 01_Rek...'!$C$4:$J$76,'SO 01_ZTI - ZTI_SO 01_Rek...'!$C$82:$J$109,'SO 01_ZTI - ZTI_SO 01_Rek...'!$C$115:$K$162</definedName>
    <definedName name="_xlnm.Print_Area" localSheetId="4">'SO 02 - Rekonstrukce zádv...'!$C$4:$J$76,'SO 02 - Rekonstrukce zádv...'!$C$82:$J$105,'SO 02 - Rekonstrukce zádv...'!$C$111:$K$140</definedName>
    <definedName name="_xlnm.Print_Area" localSheetId="14">'SO 02_ZTI - ZTI_SO 02_Rek...'!$C$4:$J$76,'SO 02_ZTI - ZTI_SO 02_Rek...'!$C$82:$J$108,'SO 02_ZTI - ZTI_SO 02_Rek...'!$C$114:$K$156</definedName>
    <definedName name="_xlnm.Print_Area" localSheetId="5">'SO 03 - Rekonstrukce jíde...'!$C$4:$J$76,'SO 03 - Rekonstrukce jíde...'!$C$82:$J$105,'SO 03 - Rekonstrukce jíde...'!$C$111:$K$140</definedName>
    <definedName name="_xlnm.Print_Area" localSheetId="15">'SO 03_ZTI - ZTI_SO 03_Rek...'!$C$4:$J$76,'SO 03_ZTI - ZTI_SO 03_Rek...'!$C$82:$J$104,'SO 03_ZTI - ZTI_SO 03_Rek...'!$C$110:$K$140</definedName>
    <definedName name="_xlnm.Print_Area" localSheetId="2">'SO 1 - Sociální zařízení'!$C$4:$J$76,'SO 1 - Sociální zařízení'!$C$82:$J$105,'SO 1 - Sociální zařízení'!$C$111:$K$140</definedName>
    <definedName name="_xlnm.Print_Area" localSheetId="6">'ZL 001 - Chodba - herna, ...'!$C$4:$J$76,'ZL 001 - Chodba - herna, ...'!$C$82:$J$105,'ZL 001 - Chodba - herna, ...'!$C$111:$K$140</definedName>
    <definedName name="_xlnm.Print_Area" localSheetId="1">'ZL 001 - Rekonstrukce ZŠ ...'!$C$4:$J$76,'ZL 001 - Rekonstrukce ZŠ ...'!$C$82:$J$114,'ZL 001 - Rekonstrukce ZŠ ...'!$C$120:$K$210</definedName>
    <definedName name="_xlnm.Print_Area" localSheetId="7">'ZL 003 - Změna šířek zárubní'!$C$4:$J$76,'ZL 003 - Změna šířek zárubní'!$C$82:$J$107,'ZL 003 - Změna šířek zárubní'!$C$113:$K$147</definedName>
    <definedName name="_xlnm.Print_Area" localSheetId="8">'ZL 004 - Bourání SDK příč...'!$C$4:$J$76,'ZL 004 - Bourání SDK příč...'!$C$82:$J$112,'ZL 004 - Bourání SDK příč...'!$C$118:$K$168</definedName>
    <definedName name="_xlnm.Print_Area" localSheetId="9">'ZL 005 - Chybějící podkla...'!$C$4:$J$76,'ZL 005 - Chybějící podkla...'!$C$82:$J$104,'ZL 005 - Chybějící podkla...'!$C$110:$K$141</definedName>
    <definedName name="_xlnm.Print_Area" localSheetId="10">'ZL 006 - Elektromontáže'!$C$4:$J$76,'ZL 006 - Elektromontáže'!$C$82:$J$101,'ZL 006 - Elektromontáže'!$C$107:$K$125</definedName>
    <definedName name="_xlnm.Print_Area" localSheetId="11">'ZL 007 - Odpočet dřevěné ...'!$C$4:$J$76,'ZL 007 - Odpočet dřevěné ...'!$C$82:$J$101,'ZL 007 - Odpočet dřevěné ...'!$C$107:$K$127</definedName>
    <definedName name="_xlnm.Print_Area" localSheetId="12">'ZL 009 - Drenáž místností...'!$C$4:$J$76,'ZL 009 - Drenáž místností...'!$C$82:$J$106,'ZL 009 - Drenáž místností...'!$C$112:$K$148</definedName>
    <definedName name="_xlnm.Print_Area" localSheetId="17">'ZL 012 - Elektroinstalace...'!$C$4:$J$76,'ZL 012 - Elektroinstalace...'!$C$82:$J$104,'ZL 012 - Elektroinstalace...'!$C$110:$K$134</definedName>
    <definedName name="_xlnm.Print_Area" localSheetId="18">'ZL 013 - Zadlažďovací pok...'!$C$4:$J$76,'ZL 013 - Zadlažďovací pok...'!$C$82:$J$102,'ZL 013 - Zadlažďovací pok...'!$C$108:$K$129</definedName>
    <definedName name="_xlnm.Print_Area" localSheetId="19">'ZL 014 - Policové skříně'!$C$4:$J$76,'ZL 014 - Policové skříně'!$C$82:$J$101,'ZL 014 - Policové skříně'!$C$107:$K$125</definedName>
    <definedName name="_xlnm.Print_Area" localSheetId="20">'ZL 015 - Změna výmalby na...'!$C$4:$J$76,'ZL 015 - Změna výmalby na...'!$C$82:$J$101,'ZL 015 - Změna výmalby na...'!$C$107:$K$125</definedName>
    <definedName name="_xlnm.Print_Area" localSheetId="21">'ZL 016 - Podlahové krytin...'!$C$4:$J$76,'ZL 016 - Podlahové krytin...'!$C$82:$J$101,'ZL 016 - Podlahové krytin...'!$C$107:$K$135</definedName>
    <definedName name="_xlnm.Print_Area" localSheetId="22">'ZL 017 - Ohřívač TUV do k...'!$C$4:$J$76,'ZL 017 - Ohřívač TUV do k...'!$C$82:$J$101,'ZL 017 - Ohřívač TUV do k...'!$C$107:$K$126</definedName>
    <definedName name="_xlnm.Print_Area" localSheetId="23">'ZL 018 - Uzavírací nátěr ...'!$C$4:$J$76,'ZL 018 - Uzavírací nátěr ...'!$C$82:$J$101,'ZL 018 - Uzavírací nátěr ...'!$C$107:$K$129</definedName>
  </definedNames>
  <calcPr calcId="181029"/>
</workbook>
</file>

<file path=xl/calcChain.xml><?xml version="1.0" encoding="utf-8"?>
<calcChain xmlns="http://schemas.openxmlformats.org/spreadsheetml/2006/main">
  <c r="J39" i="24" l="1"/>
  <c r="J38" i="24"/>
  <c r="AY120" i="1"/>
  <c r="J37" i="24"/>
  <c r="AX120" i="1"/>
  <c r="BI129" i="24"/>
  <c r="BH129" i="24"/>
  <c r="BG129" i="24"/>
  <c r="BF129" i="24"/>
  <c r="T129" i="24"/>
  <c r="R129" i="24"/>
  <c r="P129" i="24"/>
  <c r="BK129" i="24"/>
  <c r="J129" i="24"/>
  <c r="BE129" i="24"/>
  <c r="BI128" i="24"/>
  <c r="BH128" i="24"/>
  <c r="BG128" i="24"/>
  <c r="BF128" i="24"/>
  <c r="T128" i="24"/>
  <c r="R128" i="24"/>
  <c r="P128" i="24"/>
  <c r="BK128" i="24"/>
  <c r="J128" i="24"/>
  <c r="BE128" i="24"/>
  <c r="BI126" i="24"/>
  <c r="BH126" i="24"/>
  <c r="BG126" i="24"/>
  <c r="BF126" i="24"/>
  <c r="T126" i="24"/>
  <c r="R126" i="24"/>
  <c r="R124" i="24" s="1"/>
  <c r="R123" i="24" s="1"/>
  <c r="R122" i="24" s="1"/>
  <c r="P126" i="24"/>
  <c r="BK126" i="24"/>
  <c r="J126" i="24"/>
  <c r="BE126" i="24"/>
  <c r="BI125" i="24"/>
  <c r="F39" i="24"/>
  <c r="BD120" i="1" s="1"/>
  <c r="BH125" i="24"/>
  <c r="BG125" i="24"/>
  <c r="F37" i="24" s="1"/>
  <c r="BB120" i="1" s="1"/>
  <c r="BF125" i="24"/>
  <c r="T125" i="24"/>
  <c r="T124" i="24"/>
  <c r="T123" i="24" s="1"/>
  <c r="T122" i="24" s="1"/>
  <c r="R125" i="24"/>
  <c r="P125" i="24"/>
  <c r="P124" i="24"/>
  <c r="P123" i="24" s="1"/>
  <c r="P122" i="24" s="1"/>
  <c r="AU120" i="1" s="1"/>
  <c r="BK125" i="24"/>
  <c r="J125" i="24"/>
  <c r="BE125" i="24" s="1"/>
  <c r="J119" i="24"/>
  <c r="F119" i="24"/>
  <c r="F118" i="24"/>
  <c r="F116" i="24"/>
  <c r="E114" i="24"/>
  <c r="J94" i="24"/>
  <c r="F94" i="24"/>
  <c r="F93" i="24"/>
  <c r="F91" i="24"/>
  <c r="E89" i="24"/>
  <c r="J23" i="24"/>
  <c r="E23" i="24"/>
  <c r="J118" i="24" s="1"/>
  <c r="J22" i="24"/>
  <c r="J14" i="24"/>
  <c r="J116" i="24" s="1"/>
  <c r="J91" i="24"/>
  <c r="E7" i="24"/>
  <c r="E110" i="24"/>
  <c r="E85" i="24"/>
  <c r="J39" i="23"/>
  <c r="J38" i="23"/>
  <c r="AY119" i="1"/>
  <c r="J37" i="23"/>
  <c r="AX119" i="1"/>
  <c r="BI126" i="23"/>
  <c r="BH126" i="23"/>
  <c r="BG126" i="23"/>
  <c r="BF126" i="23"/>
  <c r="T126" i="23"/>
  <c r="R126" i="23"/>
  <c r="R124" i="23" s="1"/>
  <c r="R123" i="23" s="1"/>
  <c r="R122" i="23" s="1"/>
  <c r="P126" i="23"/>
  <c r="BK126" i="23"/>
  <c r="J126" i="23"/>
  <c r="BE126" i="23"/>
  <c r="BI125" i="23"/>
  <c r="F39" i="23"/>
  <c r="BD119" i="1" s="1"/>
  <c r="BH125" i="23"/>
  <c r="BG125" i="23"/>
  <c r="F37" i="23" s="1"/>
  <c r="BB119" i="1" s="1"/>
  <c r="BF125" i="23"/>
  <c r="J36" i="23" s="1"/>
  <c r="AW119" i="1" s="1"/>
  <c r="T125" i="23"/>
  <c r="T124" i="23"/>
  <c r="T123" i="23" s="1"/>
  <c r="T122" i="23" s="1"/>
  <c r="R125" i="23"/>
  <c r="P125" i="23"/>
  <c r="P124" i="23"/>
  <c r="P123" i="23" s="1"/>
  <c r="P122" i="23" s="1"/>
  <c r="AU119" i="1" s="1"/>
  <c r="BK125" i="23"/>
  <c r="J125" i="23"/>
  <c r="BE125" i="23" s="1"/>
  <c r="J119" i="23"/>
  <c r="F119" i="23"/>
  <c r="F118" i="23"/>
  <c r="F116" i="23"/>
  <c r="E114" i="23"/>
  <c r="J94" i="23"/>
  <c r="F94" i="23"/>
  <c r="F93" i="23"/>
  <c r="F91" i="23"/>
  <c r="E89" i="23"/>
  <c r="J23" i="23"/>
  <c r="E23" i="23"/>
  <c r="J118" i="23" s="1"/>
  <c r="J22" i="23"/>
  <c r="J14" i="23"/>
  <c r="J116" i="23" s="1"/>
  <c r="J91" i="23"/>
  <c r="E7" i="23"/>
  <c r="E110" i="23"/>
  <c r="E85" i="23"/>
  <c r="J39" i="22"/>
  <c r="J38" i="22"/>
  <c r="AY118" i="1"/>
  <c r="J37" i="22"/>
  <c r="AX118" i="1"/>
  <c r="BI135" i="22"/>
  <c r="BH135" i="22"/>
  <c r="BG135" i="22"/>
  <c r="BF135" i="22"/>
  <c r="T135" i="22"/>
  <c r="R135" i="22"/>
  <c r="P135" i="22"/>
  <c r="BK135" i="22"/>
  <c r="J135" i="22"/>
  <c r="BE135" i="22"/>
  <c r="BI134" i="22"/>
  <c r="BH134" i="22"/>
  <c r="BG134" i="22"/>
  <c r="BF134" i="22"/>
  <c r="T134" i="22"/>
  <c r="R134" i="22"/>
  <c r="P134" i="22"/>
  <c r="BK134" i="22"/>
  <c r="J134" i="22"/>
  <c r="BE134" i="22"/>
  <c r="BI133" i="22"/>
  <c r="BH133" i="22"/>
  <c r="BG133" i="22"/>
  <c r="BF133" i="22"/>
  <c r="T133" i="22"/>
  <c r="R133" i="22"/>
  <c r="P133" i="22"/>
  <c r="BK133" i="22"/>
  <c r="J133" i="22"/>
  <c r="BE133" i="22"/>
  <c r="BI132" i="22"/>
  <c r="BH132" i="22"/>
  <c r="BG132" i="22"/>
  <c r="BF132" i="22"/>
  <c r="T132" i="22"/>
  <c r="R132" i="22"/>
  <c r="P132" i="22"/>
  <c r="BK132" i="22"/>
  <c r="J132" i="22"/>
  <c r="BE132" i="22"/>
  <c r="BI131" i="22"/>
  <c r="BH131" i="22"/>
  <c r="BG131" i="22"/>
  <c r="BF131" i="22"/>
  <c r="T131" i="22"/>
  <c r="R131" i="22"/>
  <c r="P131" i="22"/>
  <c r="BK131" i="22"/>
  <c r="J131" i="22"/>
  <c r="BE131" i="22"/>
  <c r="BI130" i="22"/>
  <c r="BH130" i="22"/>
  <c r="BG130" i="22"/>
  <c r="BF130" i="22"/>
  <c r="T130" i="22"/>
  <c r="R130" i="22"/>
  <c r="P130" i="22"/>
  <c r="BK130" i="22"/>
  <c r="J130" i="22"/>
  <c r="BE130" i="22"/>
  <c r="BI129" i="22"/>
  <c r="BH129" i="22"/>
  <c r="BG129" i="22"/>
  <c r="BF129" i="22"/>
  <c r="T129" i="22"/>
  <c r="R129" i="22"/>
  <c r="P129" i="22"/>
  <c r="BK129" i="22"/>
  <c r="J129" i="22"/>
  <c r="BE129" i="22"/>
  <c r="BI128" i="22"/>
  <c r="BH128" i="22"/>
  <c r="BG128" i="22"/>
  <c r="BF128" i="22"/>
  <c r="T128" i="22"/>
  <c r="R128" i="22"/>
  <c r="P128" i="22"/>
  <c r="BK128" i="22"/>
  <c r="J128" i="22"/>
  <c r="BE128" i="22"/>
  <c r="BI127" i="22"/>
  <c r="BH127" i="22"/>
  <c r="BG127" i="22"/>
  <c r="BF127" i="22"/>
  <c r="T127" i="22"/>
  <c r="R127" i="22"/>
  <c r="P127" i="22"/>
  <c r="BK127" i="22"/>
  <c r="J127" i="22"/>
  <c r="BE127" i="22"/>
  <c r="BI126" i="22"/>
  <c r="BH126" i="22"/>
  <c r="BG126" i="22"/>
  <c r="BF126" i="22"/>
  <c r="T126" i="22"/>
  <c r="R126" i="22"/>
  <c r="P126" i="22"/>
  <c r="BK126" i="22"/>
  <c r="J126" i="22"/>
  <c r="BE126" i="22"/>
  <c r="BI125" i="22"/>
  <c r="F39" i="22"/>
  <c r="BD118" i="1" s="1"/>
  <c r="BH125" i="22"/>
  <c r="BG125" i="22"/>
  <c r="F37" i="22" s="1"/>
  <c r="BB118" i="1" s="1"/>
  <c r="BF125" i="22"/>
  <c r="J36" i="22" s="1"/>
  <c r="AW118" i="1" s="1"/>
  <c r="T125" i="22"/>
  <c r="T124" i="22"/>
  <c r="T123" i="22" s="1"/>
  <c r="T122" i="22" s="1"/>
  <c r="R125" i="22"/>
  <c r="R124" i="22"/>
  <c r="R123" i="22" s="1"/>
  <c r="R122" i="22" s="1"/>
  <c r="P125" i="22"/>
  <c r="P124" i="22"/>
  <c r="P123" i="22" s="1"/>
  <c r="P122" i="22" s="1"/>
  <c r="AU118" i="1" s="1"/>
  <c r="BK125" i="22"/>
  <c r="J125" i="22"/>
  <c r="BE125" i="22" s="1"/>
  <c r="F119" i="22"/>
  <c r="F118" i="22"/>
  <c r="F116" i="22"/>
  <c r="E114" i="22"/>
  <c r="F94" i="22"/>
  <c r="F93" i="22"/>
  <c r="F91" i="22"/>
  <c r="E89" i="22"/>
  <c r="J26" i="22"/>
  <c r="E26" i="22"/>
  <c r="J119" i="22" s="1"/>
  <c r="J25" i="22"/>
  <c r="J23" i="22"/>
  <c r="E23" i="22"/>
  <c r="J118" i="22" s="1"/>
  <c r="J93" i="22"/>
  <c r="J22" i="22"/>
  <c r="J14" i="22"/>
  <c r="J116" i="22" s="1"/>
  <c r="E7" i="22"/>
  <c r="E85" i="22" s="1"/>
  <c r="J39" i="21"/>
  <c r="J38" i="21"/>
  <c r="AY117" i="1" s="1"/>
  <c r="J37" i="21"/>
  <c r="AX117" i="1" s="1"/>
  <c r="BI125" i="21"/>
  <c r="F39" i="21" s="1"/>
  <c r="BD117" i="1" s="1"/>
  <c r="BH125" i="21"/>
  <c r="F38" i="21" s="1"/>
  <c r="BC117" i="1" s="1"/>
  <c r="BG125" i="21"/>
  <c r="F37" i="21"/>
  <c r="BB117" i="1" s="1"/>
  <c r="BF125" i="21"/>
  <c r="J36" i="21" s="1"/>
  <c r="F36" i="21"/>
  <c r="BA117" i="1" s="1"/>
  <c r="T125" i="21"/>
  <c r="T124" i="21" s="1"/>
  <c r="T123" i="21" s="1"/>
  <c r="T122" i="21" s="1"/>
  <c r="R125" i="21"/>
  <c r="R124" i="21" s="1"/>
  <c r="R123" i="21" s="1"/>
  <c r="R122" i="21" s="1"/>
  <c r="P125" i="21"/>
  <c r="P124" i="21" s="1"/>
  <c r="P123" i="21" s="1"/>
  <c r="P122" i="21" s="1"/>
  <c r="AU117" i="1" s="1"/>
  <c r="BK125" i="21"/>
  <c r="BK124" i="21" s="1"/>
  <c r="J125" i="21"/>
  <c r="BE125" i="21"/>
  <c r="F35" i="21" s="1"/>
  <c r="AZ117" i="1" s="1"/>
  <c r="J119" i="21"/>
  <c r="F119" i="21"/>
  <c r="F118" i="21"/>
  <c r="F116" i="21"/>
  <c r="E114" i="21"/>
  <c r="J94" i="21"/>
  <c r="F94" i="21"/>
  <c r="F93" i="21"/>
  <c r="F91" i="21"/>
  <c r="E89" i="21"/>
  <c r="J23" i="21"/>
  <c r="E23" i="21"/>
  <c r="J118" i="21" s="1"/>
  <c r="J22" i="21"/>
  <c r="J14" i="21"/>
  <c r="J116" i="21" s="1"/>
  <c r="J91" i="21"/>
  <c r="E7" i="21"/>
  <c r="E110" i="21"/>
  <c r="E85" i="21"/>
  <c r="J39" i="20"/>
  <c r="J38" i="20"/>
  <c r="AY116" i="1"/>
  <c r="J37" i="20"/>
  <c r="AX116" i="1"/>
  <c r="BI125" i="20"/>
  <c r="F39" i="20"/>
  <c r="BD116" i="1" s="1"/>
  <c r="BH125" i="20"/>
  <c r="F38" i="20" s="1"/>
  <c r="BC116" i="1" s="1"/>
  <c r="BG125" i="20"/>
  <c r="F37" i="20" s="1"/>
  <c r="BB116" i="1" s="1"/>
  <c r="BF125" i="20"/>
  <c r="J36" i="20" s="1"/>
  <c r="AW116" i="1" s="1"/>
  <c r="T125" i="20"/>
  <c r="T124" i="20"/>
  <c r="T123" i="20" s="1"/>
  <c r="T122" i="20" s="1"/>
  <c r="R125" i="20"/>
  <c r="R124" i="20"/>
  <c r="R123" i="20" s="1"/>
  <c r="R122" i="20" s="1"/>
  <c r="P125" i="20"/>
  <c r="P124" i="20"/>
  <c r="P123" i="20" s="1"/>
  <c r="P122" i="20" s="1"/>
  <c r="AU116" i="1" s="1"/>
  <c r="BK125" i="20"/>
  <c r="BK124" i="20" s="1"/>
  <c r="J125" i="20"/>
  <c r="BE125" i="20" s="1"/>
  <c r="J119" i="20"/>
  <c r="F119" i="20"/>
  <c r="F118" i="20"/>
  <c r="F116" i="20"/>
  <c r="E114" i="20"/>
  <c r="J94" i="20"/>
  <c r="F94" i="20"/>
  <c r="F93" i="20"/>
  <c r="F91" i="20"/>
  <c r="E89" i="20"/>
  <c r="J23" i="20"/>
  <c r="E23" i="20"/>
  <c r="J118" i="20" s="1"/>
  <c r="J93" i="20"/>
  <c r="J22" i="20"/>
  <c r="J14" i="20"/>
  <c r="J116" i="20" s="1"/>
  <c r="J91" i="20"/>
  <c r="E7" i="20"/>
  <c r="E110" i="20" s="1"/>
  <c r="E85" i="20"/>
  <c r="J39" i="19"/>
  <c r="J38" i="19"/>
  <c r="AY115" i="1" s="1"/>
  <c r="J37" i="19"/>
  <c r="AX115" i="1" s="1"/>
  <c r="BI129" i="19"/>
  <c r="BH129" i="19"/>
  <c r="BG129" i="19"/>
  <c r="BF129" i="19"/>
  <c r="T129" i="19"/>
  <c r="T128" i="19" s="1"/>
  <c r="R129" i="19"/>
  <c r="R128" i="19" s="1"/>
  <c r="P129" i="19"/>
  <c r="P128" i="19" s="1"/>
  <c r="BK129" i="19"/>
  <c r="BK128" i="19" s="1"/>
  <c r="J128" i="19"/>
  <c r="J101" i="19" s="1"/>
  <c r="J129" i="19"/>
  <c r="BE129" i="19"/>
  <c r="BI127" i="19"/>
  <c r="BH127" i="19"/>
  <c r="F38" i="19" s="1"/>
  <c r="BC115" i="1" s="1"/>
  <c r="BG127" i="19"/>
  <c r="BF127" i="19"/>
  <c r="T127" i="19"/>
  <c r="R127" i="19"/>
  <c r="P127" i="19"/>
  <c r="BK127" i="19"/>
  <c r="J127" i="19"/>
  <c r="BE127" i="19" s="1"/>
  <c r="BI126" i="19"/>
  <c r="F39" i="19" s="1"/>
  <c r="BD115" i="1" s="1"/>
  <c r="BH126" i="19"/>
  <c r="BG126" i="19"/>
  <c r="BF126" i="19"/>
  <c r="F36" i="19" s="1"/>
  <c r="BA115" i="1" s="1"/>
  <c r="T126" i="19"/>
  <c r="T125" i="19" s="1"/>
  <c r="T124" i="19"/>
  <c r="T123" i="19" s="1"/>
  <c r="R126" i="19"/>
  <c r="P126" i="19"/>
  <c r="P125" i="19" s="1"/>
  <c r="P124" i="19"/>
  <c r="P123" i="19" s="1"/>
  <c r="AU115" i="1" s="1"/>
  <c r="BK126" i="19"/>
  <c r="BK125" i="19"/>
  <c r="J125" i="19" s="1"/>
  <c r="J100" i="19" s="1"/>
  <c r="J126" i="19"/>
  <c r="BE126" i="19" s="1"/>
  <c r="J120" i="19"/>
  <c r="F120" i="19"/>
  <c r="F119" i="19"/>
  <c r="F117" i="19"/>
  <c r="E115" i="19"/>
  <c r="J94" i="19"/>
  <c r="F94" i="19"/>
  <c r="F93" i="19"/>
  <c r="F91" i="19"/>
  <c r="E89" i="19"/>
  <c r="J23" i="19"/>
  <c r="E23" i="19"/>
  <c r="J119" i="19" s="1"/>
  <c r="J93" i="19"/>
  <c r="J22" i="19"/>
  <c r="J14" i="19"/>
  <c r="J117" i="19" s="1"/>
  <c r="J91" i="19"/>
  <c r="E7" i="19"/>
  <c r="E111" i="19" s="1"/>
  <c r="E85" i="19"/>
  <c r="J39" i="18"/>
  <c r="J38" i="18"/>
  <c r="AY114" i="1" s="1"/>
  <c r="J37" i="18"/>
  <c r="AX114" i="1" s="1"/>
  <c r="BI134" i="18"/>
  <c r="BH134" i="18"/>
  <c r="BG134" i="18"/>
  <c r="BF134" i="18"/>
  <c r="T134" i="18"/>
  <c r="T133" i="18" s="1"/>
  <c r="R134" i="18"/>
  <c r="R133" i="18" s="1"/>
  <c r="P134" i="18"/>
  <c r="P133" i="18" s="1"/>
  <c r="BK134" i="18"/>
  <c r="BK133" i="18" s="1"/>
  <c r="J133" i="18"/>
  <c r="J103" i="18" s="1"/>
  <c r="J134" i="18"/>
  <c r="BE134" i="18"/>
  <c r="BI132" i="18"/>
  <c r="BH132" i="18"/>
  <c r="BG132" i="18"/>
  <c r="BF132" i="18"/>
  <c r="T132" i="18"/>
  <c r="T131" i="18" s="1"/>
  <c r="R132" i="18"/>
  <c r="R131" i="18" s="1"/>
  <c r="P132" i="18"/>
  <c r="P131" i="18" s="1"/>
  <c r="BK132" i="18"/>
  <c r="BK131" i="18" s="1"/>
  <c r="J131" i="18" s="1"/>
  <c r="J102" i="18" s="1"/>
  <c r="J132" i="18"/>
  <c r="BE132" i="18"/>
  <c r="BI130" i="18"/>
  <c r="BH130" i="18"/>
  <c r="BG130" i="18"/>
  <c r="BF130" i="18"/>
  <c r="T130" i="18"/>
  <c r="T129" i="18" s="1"/>
  <c r="R130" i="18"/>
  <c r="R129" i="18" s="1"/>
  <c r="P130" i="18"/>
  <c r="P129" i="18" s="1"/>
  <c r="BK130" i="18"/>
  <c r="BK129" i="18" s="1"/>
  <c r="J129" i="18" s="1"/>
  <c r="J101" i="18" s="1"/>
  <c r="J130" i="18"/>
  <c r="BE130" i="18" s="1"/>
  <c r="BI128" i="18"/>
  <c r="BH128" i="18"/>
  <c r="F38" i="18"/>
  <c r="BC114" i="1" s="1"/>
  <c r="BG128" i="18"/>
  <c r="BF128" i="18"/>
  <c r="J36" i="18" s="1"/>
  <c r="AW114" i="1" s="1"/>
  <c r="F36" i="18"/>
  <c r="BA114" i="1" s="1"/>
  <c r="T128" i="18"/>
  <c r="T127" i="18" s="1"/>
  <c r="R128" i="18"/>
  <c r="R127" i="18" s="1"/>
  <c r="P128" i="18"/>
  <c r="P127" i="18" s="1"/>
  <c r="BK128" i="18"/>
  <c r="BK127" i="18" s="1"/>
  <c r="J127" i="18" s="1"/>
  <c r="J100" i="18" s="1"/>
  <c r="J128" i="18"/>
  <c r="BE128" i="18" s="1"/>
  <c r="F119" i="18"/>
  <c r="E117" i="18"/>
  <c r="F91" i="18"/>
  <c r="E89" i="18"/>
  <c r="J26" i="18"/>
  <c r="E26" i="18"/>
  <c r="J94" i="18" s="1"/>
  <c r="J122" i="18"/>
  <c r="J25" i="18"/>
  <c r="J23" i="18"/>
  <c r="E23" i="18"/>
  <c r="J121" i="18" s="1"/>
  <c r="J22" i="18"/>
  <c r="J20" i="18"/>
  <c r="E20" i="18"/>
  <c r="F94" i="18" s="1"/>
  <c r="F122" i="18"/>
  <c r="J19" i="18"/>
  <c r="J17" i="18"/>
  <c r="E17" i="18"/>
  <c r="F121" i="18" s="1"/>
  <c r="J16" i="18"/>
  <c r="J14" i="18"/>
  <c r="J119" i="18" s="1"/>
  <c r="E7" i="18"/>
  <c r="E113" i="18" s="1"/>
  <c r="E85" i="18"/>
  <c r="J41" i="17"/>
  <c r="J40" i="17"/>
  <c r="AY113" i="1" s="1"/>
  <c r="J39" i="17"/>
  <c r="AX113" i="1" s="1"/>
  <c r="BI201" i="17"/>
  <c r="BH201" i="17"/>
  <c r="BG201" i="17"/>
  <c r="BF201" i="17"/>
  <c r="T201" i="17"/>
  <c r="R201" i="17"/>
  <c r="P201" i="17"/>
  <c r="BK201" i="17"/>
  <c r="J201" i="17"/>
  <c r="BE201" i="17" s="1"/>
  <c r="BI200" i="17"/>
  <c r="BH200" i="17"/>
  <c r="BG200" i="17"/>
  <c r="BF200" i="17"/>
  <c r="T200" i="17"/>
  <c r="R200" i="17"/>
  <c r="P200" i="17"/>
  <c r="BK200" i="17"/>
  <c r="J200" i="17"/>
  <c r="BE200" i="17" s="1"/>
  <c r="BI199" i="17"/>
  <c r="BH199" i="17"/>
  <c r="BG199" i="17"/>
  <c r="BF199" i="17"/>
  <c r="T199" i="17"/>
  <c r="R199" i="17"/>
  <c r="P199" i="17"/>
  <c r="BK199" i="17"/>
  <c r="J199" i="17"/>
  <c r="BE199" i="17" s="1"/>
  <c r="BI198" i="17"/>
  <c r="BH198" i="17"/>
  <c r="BG198" i="17"/>
  <c r="BF198" i="17"/>
  <c r="T198" i="17"/>
  <c r="R198" i="17"/>
  <c r="P198" i="17"/>
  <c r="BK198" i="17"/>
  <c r="J198" i="17"/>
  <c r="BE198" i="17" s="1"/>
  <c r="BI197" i="17"/>
  <c r="BH197" i="17"/>
  <c r="BG197" i="17"/>
  <c r="BF197" i="17"/>
  <c r="T197" i="17"/>
  <c r="R197" i="17"/>
  <c r="P197" i="17"/>
  <c r="BK197" i="17"/>
  <c r="J197" i="17"/>
  <c r="BE197" i="17" s="1"/>
  <c r="BI196" i="17"/>
  <c r="BH196" i="17"/>
  <c r="BG196" i="17"/>
  <c r="BF196" i="17"/>
  <c r="T196" i="17"/>
  <c r="R196" i="17"/>
  <c r="P196" i="17"/>
  <c r="BK196" i="17"/>
  <c r="J196" i="17"/>
  <c r="BE196" i="17" s="1"/>
  <c r="BI195" i="17"/>
  <c r="BH195" i="17"/>
  <c r="BG195" i="17"/>
  <c r="BF195" i="17"/>
  <c r="T195" i="17"/>
  <c r="R195" i="17"/>
  <c r="P195" i="17"/>
  <c r="BK195" i="17"/>
  <c r="J195" i="17"/>
  <c r="BE195" i="17" s="1"/>
  <c r="BI194" i="17"/>
  <c r="BH194" i="17"/>
  <c r="BG194" i="17"/>
  <c r="BF194" i="17"/>
  <c r="T194" i="17"/>
  <c r="T193" i="17" s="1"/>
  <c r="R194" i="17"/>
  <c r="R193" i="17" s="1"/>
  <c r="P194" i="17"/>
  <c r="P193" i="17" s="1"/>
  <c r="BK194" i="17"/>
  <c r="BK193" i="17" s="1"/>
  <c r="J193" i="17" s="1"/>
  <c r="J111" i="17" s="1"/>
  <c r="J194" i="17"/>
  <c r="BE194" i="17" s="1"/>
  <c r="BI192" i="17"/>
  <c r="BH192" i="17"/>
  <c r="BG192" i="17"/>
  <c r="BF192" i="17"/>
  <c r="T192" i="17"/>
  <c r="R192" i="17"/>
  <c r="P192" i="17"/>
  <c r="BK192" i="17"/>
  <c r="J192" i="17"/>
  <c r="BE192" i="17" s="1"/>
  <c r="BI191" i="17"/>
  <c r="BH191" i="17"/>
  <c r="BG191" i="17"/>
  <c r="BF191" i="17"/>
  <c r="T191" i="17"/>
  <c r="R191" i="17"/>
  <c r="P191" i="17"/>
  <c r="BK191" i="17"/>
  <c r="J191" i="17"/>
  <c r="BE191" i="17" s="1"/>
  <c r="BI190" i="17"/>
  <c r="BH190" i="17"/>
  <c r="BG190" i="17"/>
  <c r="BF190" i="17"/>
  <c r="T190" i="17"/>
  <c r="R190" i="17"/>
  <c r="P190" i="17"/>
  <c r="BK190" i="17"/>
  <c r="J190" i="17"/>
  <c r="BE190" i="17" s="1"/>
  <c r="BI189" i="17"/>
  <c r="BH189" i="17"/>
  <c r="BG189" i="17"/>
  <c r="BF189" i="17"/>
  <c r="T189" i="17"/>
  <c r="R189" i="17"/>
  <c r="P189" i="17"/>
  <c r="BK189" i="17"/>
  <c r="J189" i="17"/>
  <c r="BE189" i="17" s="1"/>
  <c r="BI188" i="17"/>
  <c r="BH188" i="17"/>
  <c r="BG188" i="17"/>
  <c r="BF188" i="17"/>
  <c r="T188" i="17"/>
  <c r="R188" i="17"/>
  <c r="P188" i="17"/>
  <c r="BK188" i="17"/>
  <c r="J188" i="17"/>
  <c r="BE188" i="17" s="1"/>
  <c r="BI187" i="17"/>
  <c r="BH187" i="17"/>
  <c r="BG187" i="17"/>
  <c r="BF187" i="17"/>
  <c r="T187" i="17"/>
  <c r="R187" i="17"/>
  <c r="P187" i="17"/>
  <c r="BK187" i="17"/>
  <c r="J187" i="17"/>
  <c r="BE187" i="17" s="1"/>
  <c r="BI186" i="17"/>
  <c r="BH186" i="17"/>
  <c r="BG186" i="17"/>
  <c r="BF186" i="17"/>
  <c r="T186" i="17"/>
  <c r="R186" i="17"/>
  <c r="P186" i="17"/>
  <c r="BK186" i="17"/>
  <c r="J186" i="17"/>
  <c r="BE186" i="17" s="1"/>
  <c r="BI185" i="17"/>
  <c r="BH185" i="17"/>
  <c r="BG185" i="17"/>
  <c r="BF185" i="17"/>
  <c r="T185" i="17"/>
  <c r="R185" i="17"/>
  <c r="P185" i="17"/>
  <c r="BK185" i="17"/>
  <c r="J185" i="17"/>
  <c r="BE185" i="17" s="1"/>
  <c r="BI184" i="17"/>
  <c r="BH184" i="17"/>
  <c r="BG184" i="17"/>
  <c r="BF184" i="17"/>
  <c r="T184" i="17"/>
  <c r="R184" i="17"/>
  <c r="P184" i="17"/>
  <c r="BK184" i="17"/>
  <c r="J184" i="17"/>
  <c r="BE184" i="17" s="1"/>
  <c r="BI183" i="17"/>
  <c r="BH183" i="17"/>
  <c r="BG183" i="17"/>
  <c r="BF183" i="17"/>
  <c r="T183" i="17"/>
  <c r="R183" i="17"/>
  <c r="P183" i="17"/>
  <c r="BK183" i="17"/>
  <c r="J183" i="17"/>
  <c r="BE183" i="17" s="1"/>
  <c r="BI182" i="17"/>
  <c r="BH182" i="17"/>
  <c r="BG182" i="17"/>
  <c r="BF182" i="17"/>
  <c r="T182" i="17"/>
  <c r="R182" i="17"/>
  <c r="P182" i="17"/>
  <c r="BK182" i="17"/>
  <c r="J182" i="17"/>
  <c r="BE182" i="17" s="1"/>
  <c r="BI181" i="17"/>
  <c r="BH181" i="17"/>
  <c r="BG181" i="17"/>
  <c r="BF181" i="17"/>
  <c r="T181" i="17"/>
  <c r="R181" i="17"/>
  <c r="P181" i="17"/>
  <c r="BK181" i="17"/>
  <c r="J181" i="17"/>
  <c r="BE181" i="17" s="1"/>
  <c r="BI180" i="17"/>
  <c r="BH180" i="17"/>
  <c r="BG180" i="17"/>
  <c r="BF180" i="17"/>
  <c r="T180" i="17"/>
  <c r="R180" i="17"/>
  <c r="P180" i="17"/>
  <c r="BK180" i="17"/>
  <c r="J180" i="17"/>
  <c r="BE180" i="17" s="1"/>
  <c r="BI179" i="17"/>
  <c r="BH179" i="17"/>
  <c r="BG179" i="17"/>
  <c r="BF179" i="17"/>
  <c r="T179" i="17"/>
  <c r="R179" i="17"/>
  <c r="P179" i="17"/>
  <c r="BK179" i="17"/>
  <c r="J179" i="17"/>
  <c r="BE179" i="17" s="1"/>
  <c r="BI178" i="17"/>
  <c r="BH178" i="17"/>
  <c r="BG178" i="17"/>
  <c r="BF178" i="17"/>
  <c r="T178" i="17"/>
  <c r="R178" i="17"/>
  <c r="P178" i="17"/>
  <c r="BK178" i="17"/>
  <c r="J178" i="17"/>
  <c r="BE178" i="17" s="1"/>
  <c r="BI177" i="17"/>
  <c r="BH177" i="17"/>
  <c r="BG177" i="17"/>
  <c r="BF177" i="17"/>
  <c r="T177" i="17"/>
  <c r="R177" i="17"/>
  <c r="P177" i="17"/>
  <c r="BK177" i="17"/>
  <c r="J177" i="17"/>
  <c r="BE177" i="17" s="1"/>
  <c r="BI176" i="17"/>
  <c r="BH176" i="17"/>
  <c r="BG176" i="17"/>
  <c r="BF176" i="17"/>
  <c r="T176" i="17"/>
  <c r="R176" i="17"/>
  <c r="P176" i="17"/>
  <c r="BK176" i="17"/>
  <c r="J176" i="17"/>
  <c r="BE176" i="17" s="1"/>
  <c r="BI175" i="17"/>
  <c r="BH175" i="17"/>
  <c r="BG175" i="17"/>
  <c r="BF175" i="17"/>
  <c r="T175" i="17"/>
  <c r="R175" i="17"/>
  <c r="P175" i="17"/>
  <c r="BK175" i="17"/>
  <c r="J175" i="17"/>
  <c r="BE175" i="17" s="1"/>
  <c r="BI174" i="17"/>
  <c r="BH174" i="17"/>
  <c r="BG174" i="17"/>
  <c r="BF174" i="17"/>
  <c r="T174" i="17"/>
  <c r="R174" i="17"/>
  <c r="P174" i="17"/>
  <c r="BK174" i="17"/>
  <c r="J174" i="17"/>
  <c r="BE174" i="17" s="1"/>
  <c r="BI173" i="17"/>
  <c r="BH173" i="17"/>
  <c r="BG173" i="17"/>
  <c r="BF173" i="17"/>
  <c r="T173" i="17"/>
  <c r="R173" i="17"/>
  <c r="P173" i="17"/>
  <c r="BK173" i="17"/>
  <c r="J173" i="17"/>
  <c r="BE173" i="17" s="1"/>
  <c r="BI172" i="17"/>
  <c r="BH172" i="17"/>
  <c r="BG172" i="17"/>
  <c r="BF172" i="17"/>
  <c r="T172" i="17"/>
  <c r="R172" i="17"/>
  <c r="P172" i="17"/>
  <c r="BK172" i="17"/>
  <c r="J172" i="17"/>
  <c r="BE172" i="17" s="1"/>
  <c r="BI171" i="17"/>
  <c r="BH171" i="17"/>
  <c r="BG171" i="17"/>
  <c r="BF171" i="17"/>
  <c r="T171" i="17"/>
  <c r="T170" i="17" s="1"/>
  <c r="R171" i="17"/>
  <c r="R170" i="17" s="1"/>
  <c r="P171" i="17"/>
  <c r="P170" i="17" s="1"/>
  <c r="BK171" i="17"/>
  <c r="BK170" i="17" s="1"/>
  <c r="J170" i="17" s="1"/>
  <c r="J110" i="17" s="1"/>
  <c r="J171" i="17"/>
  <c r="BE171" i="17" s="1"/>
  <c r="BI169" i="17"/>
  <c r="BH169" i="17"/>
  <c r="BG169" i="17"/>
  <c r="BF169" i="17"/>
  <c r="T169" i="17"/>
  <c r="R169" i="17"/>
  <c r="P169" i="17"/>
  <c r="BK169" i="17"/>
  <c r="J169" i="17"/>
  <c r="BE169" i="17" s="1"/>
  <c r="BI168" i="17"/>
  <c r="BH168" i="17"/>
  <c r="BG168" i="17"/>
  <c r="BF168" i="17"/>
  <c r="T168" i="17"/>
  <c r="R168" i="17"/>
  <c r="P168" i="17"/>
  <c r="BK168" i="17"/>
  <c r="J168" i="17"/>
  <c r="BE168" i="17" s="1"/>
  <c r="BI167" i="17"/>
  <c r="BH167" i="17"/>
  <c r="BG167" i="17"/>
  <c r="BF167" i="17"/>
  <c r="T167" i="17"/>
  <c r="R167" i="17"/>
  <c r="P167" i="17"/>
  <c r="BK167" i="17"/>
  <c r="J167" i="17"/>
  <c r="BE167" i="17" s="1"/>
  <c r="BI166" i="17"/>
  <c r="BH166" i="17"/>
  <c r="BG166" i="17"/>
  <c r="BF166" i="17"/>
  <c r="T166" i="17"/>
  <c r="R166" i="17"/>
  <c r="P166" i="17"/>
  <c r="BK166" i="17"/>
  <c r="J166" i="17"/>
  <c r="BE166" i="17" s="1"/>
  <c r="BI165" i="17"/>
  <c r="BH165" i="17"/>
  <c r="BG165" i="17"/>
  <c r="BF165" i="17"/>
  <c r="T165" i="17"/>
  <c r="R165" i="17"/>
  <c r="P165" i="17"/>
  <c r="BK165" i="17"/>
  <c r="J165" i="17"/>
  <c r="BE165" i="17" s="1"/>
  <c r="BI164" i="17"/>
  <c r="BH164" i="17"/>
  <c r="BG164" i="17"/>
  <c r="BF164" i="17"/>
  <c r="T164" i="17"/>
  <c r="R164" i="17"/>
  <c r="P164" i="17"/>
  <c r="BK164" i="17"/>
  <c r="J164" i="17"/>
  <c r="BE164" i="17" s="1"/>
  <c r="BI163" i="17"/>
  <c r="BH163" i="17"/>
  <c r="BG163" i="17"/>
  <c r="BF163" i="17"/>
  <c r="T163" i="17"/>
  <c r="R163" i="17"/>
  <c r="P163" i="17"/>
  <c r="BK163" i="17"/>
  <c r="J163" i="17"/>
  <c r="BE163" i="17" s="1"/>
  <c r="BI162" i="17"/>
  <c r="BH162" i="17"/>
  <c r="BG162" i="17"/>
  <c r="BF162" i="17"/>
  <c r="T162" i="17"/>
  <c r="R162" i="17"/>
  <c r="P162" i="17"/>
  <c r="BK162" i="17"/>
  <c r="J162" i="17"/>
  <c r="BE162" i="17" s="1"/>
  <c r="BI161" i="17"/>
  <c r="BH161" i="17"/>
  <c r="BG161" i="17"/>
  <c r="BF161" i="17"/>
  <c r="T161" i="17"/>
  <c r="R161" i="17"/>
  <c r="P161" i="17"/>
  <c r="BK161" i="17"/>
  <c r="J161" i="17"/>
  <c r="BE161" i="17" s="1"/>
  <c r="BI160" i="17"/>
  <c r="BH160" i="17"/>
  <c r="BG160" i="17"/>
  <c r="BF160" i="17"/>
  <c r="T160" i="17"/>
  <c r="R160" i="17"/>
  <c r="P160" i="17"/>
  <c r="BK160" i="17"/>
  <c r="J160" i="17"/>
  <c r="BE160" i="17" s="1"/>
  <c r="BI159" i="17"/>
  <c r="BH159" i="17"/>
  <c r="BG159" i="17"/>
  <c r="BF159" i="17"/>
  <c r="T159" i="17"/>
  <c r="R159" i="17"/>
  <c r="P159" i="17"/>
  <c r="BK159" i="17"/>
  <c r="J159" i="17"/>
  <c r="BE159" i="17" s="1"/>
  <c r="BI158" i="17"/>
  <c r="BH158" i="17"/>
  <c r="BG158" i="17"/>
  <c r="BF158" i="17"/>
  <c r="T158" i="17"/>
  <c r="R158" i="17"/>
  <c r="P158" i="17"/>
  <c r="BK158" i="17"/>
  <c r="J158" i="17"/>
  <c r="BE158" i="17" s="1"/>
  <c r="BI157" i="17"/>
  <c r="BH157" i="17"/>
  <c r="BG157" i="17"/>
  <c r="BF157" i="17"/>
  <c r="T157" i="17"/>
  <c r="R157" i="17"/>
  <c r="P157" i="17"/>
  <c r="BK157" i="17"/>
  <c r="J157" i="17"/>
  <c r="BE157" i="17" s="1"/>
  <c r="BI156" i="17"/>
  <c r="BH156" i="17"/>
  <c r="BG156" i="17"/>
  <c r="BF156" i="17"/>
  <c r="T156" i="17"/>
  <c r="T155" i="17" s="1"/>
  <c r="T154" i="17" s="1"/>
  <c r="R156" i="17"/>
  <c r="R155" i="17" s="1"/>
  <c r="P156" i="17"/>
  <c r="P155" i="17"/>
  <c r="BK156" i="17"/>
  <c r="BK155" i="17" s="1"/>
  <c r="J156" i="17"/>
  <c r="BE156" i="17"/>
  <c r="BI153" i="17"/>
  <c r="BH153" i="17"/>
  <c r="BG153" i="17"/>
  <c r="BF153" i="17"/>
  <c r="T153" i="17"/>
  <c r="T152" i="17"/>
  <c r="R153" i="17"/>
  <c r="R152" i="17"/>
  <c r="P153" i="17"/>
  <c r="P152" i="17"/>
  <c r="BK153" i="17"/>
  <c r="BK152" i="17"/>
  <c r="J152" i="17" s="1"/>
  <c r="J107" i="17" s="1"/>
  <c r="J153" i="17"/>
  <c r="BE153" i="17" s="1"/>
  <c r="BI151" i="17"/>
  <c r="BH151" i="17"/>
  <c r="BG151" i="17"/>
  <c r="BF151" i="17"/>
  <c r="T151" i="17"/>
  <c r="R151" i="17"/>
  <c r="P151" i="17"/>
  <c r="BK151" i="17"/>
  <c r="J151" i="17"/>
  <c r="BE151" i="17"/>
  <c r="BI150" i="17"/>
  <c r="BH150" i="17"/>
  <c r="BG150" i="17"/>
  <c r="BF150" i="17"/>
  <c r="T150" i="17"/>
  <c r="R150" i="17"/>
  <c r="P150" i="17"/>
  <c r="BK150" i="17"/>
  <c r="J150" i="17"/>
  <c r="BE150" i="17"/>
  <c r="BI149" i="17"/>
  <c r="BH149" i="17"/>
  <c r="BG149" i="17"/>
  <c r="BF149" i="17"/>
  <c r="T149" i="17"/>
  <c r="R149" i="17"/>
  <c r="P149" i="17"/>
  <c r="BK149" i="17"/>
  <c r="J149" i="17"/>
  <c r="BE149" i="17"/>
  <c r="BI148" i="17"/>
  <c r="BH148" i="17"/>
  <c r="BG148" i="17"/>
  <c r="BF148" i="17"/>
  <c r="T148" i="17"/>
  <c r="T147" i="17"/>
  <c r="R148" i="17"/>
  <c r="R147" i="17"/>
  <c r="P148" i="17"/>
  <c r="P147" i="17"/>
  <c r="BK148" i="17"/>
  <c r="BK147" i="17"/>
  <c r="J147" i="17" s="1"/>
  <c r="J106" i="17" s="1"/>
  <c r="J148" i="17"/>
  <c r="BE148" i="17" s="1"/>
  <c r="BI146" i="17"/>
  <c r="BH146" i="17"/>
  <c r="BG146" i="17"/>
  <c r="BF146" i="17"/>
  <c r="T146" i="17"/>
  <c r="R146" i="17"/>
  <c r="P146" i="17"/>
  <c r="BK146" i="17"/>
  <c r="J146" i="17"/>
  <c r="BE146" i="17"/>
  <c r="BI145" i="17"/>
  <c r="BH145" i="17"/>
  <c r="BG145" i="17"/>
  <c r="BF145" i="17"/>
  <c r="T145" i="17"/>
  <c r="T144" i="17"/>
  <c r="R145" i="17"/>
  <c r="R144" i="17"/>
  <c r="P145" i="17"/>
  <c r="P144" i="17"/>
  <c r="BK145" i="17"/>
  <c r="BK144" i="17"/>
  <c r="J144" i="17" s="1"/>
  <c r="J105" i="17" s="1"/>
  <c r="J145" i="17"/>
  <c r="BE145" i="17" s="1"/>
  <c r="BI143" i="17"/>
  <c r="BH143" i="17"/>
  <c r="BG143" i="17"/>
  <c r="BF143" i="17"/>
  <c r="T143" i="17"/>
  <c r="R143" i="17"/>
  <c r="P143" i="17"/>
  <c r="BK143" i="17"/>
  <c r="J143" i="17"/>
  <c r="BE143" i="17"/>
  <c r="BI142" i="17"/>
  <c r="BH142" i="17"/>
  <c r="BG142" i="17"/>
  <c r="BF142" i="17"/>
  <c r="J38" i="17" s="1"/>
  <c r="AW113" i="1" s="1"/>
  <c r="T142" i="17"/>
  <c r="T141" i="17"/>
  <c r="R142" i="17"/>
  <c r="R141" i="17"/>
  <c r="P142" i="17"/>
  <c r="P141" i="17"/>
  <c r="BK142" i="17"/>
  <c r="BK141" i="17"/>
  <c r="J141" i="17" s="1"/>
  <c r="J104" i="17" s="1"/>
  <c r="J142" i="17"/>
  <c r="BE142" i="17" s="1"/>
  <c r="BI140" i="17"/>
  <c r="BH140" i="17"/>
  <c r="BG140" i="17"/>
  <c r="BF140" i="17"/>
  <c r="T140" i="17"/>
  <c r="T139" i="17"/>
  <c r="R140" i="17"/>
  <c r="R139" i="17"/>
  <c r="P140" i="17"/>
  <c r="P139" i="17"/>
  <c r="BK140" i="17"/>
  <c r="BK139" i="17"/>
  <c r="J139" i="17" s="1"/>
  <c r="J140" i="17"/>
  <c r="BE140" i="17" s="1"/>
  <c r="J103" i="17"/>
  <c r="BI138" i="17"/>
  <c r="BH138" i="17"/>
  <c r="F40" i="17" s="1"/>
  <c r="BC113" i="1" s="1"/>
  <c r="BG138" i="17"/>
  <c r="F39" i="17" s="1"/>
  <c r="BB113" i="1" s="1"/>
  <c r="BF138" i="17"/>
  <c r="F38" i="17" s="1"/>
  <c r="BA113" i="1" s="1"/>
  <c r="T138" i="17"/>
  <c r="T137" i="17" s="1"/>
  <c r="T136" i="17" s="1"/>
  <c r="R138" i="17"/>
  <c r="R137" i="17" s="1"/>
  <c r="P138" i="17"/>
  <c r="P137" i="17" s="1"/>
  <c r="BK138" i="17"/>
  <c r="BK137" i="17"/>
  <c r="J137" i="17" s="1"/>
  <c r="J102" i="17" s="1"/>
  <c r="J138" i="17"/>
  <c r="BE138" i="17"/>
  <c r="F129" i="17"/>
  <c r="E127" i="17"/>
  <c r="F93" i="17"/>
  <c r="E91" i="17"/>
  <c r="J28" i="17"/>
  <c r="E28" i="17"/>
  <c r="J132" i="17" s="1"/>
  <c r="J96" i="17"/>
  <c r="J27" i="17"/>
  <c r="J25" i="17"/>
  <c r="E25" i="17"/>
  <c r="J131" i="17" s="1"/>
  <c r="J95" i="17"/>
  <c r="J24" i="17"/>
  <c r="J22" i="17"/>
  <c r="E22" i="17"/>
  <c r="F132" i="17"/>
  <c r="F96" i="17"/>
  <c r="J21" i="17"/>
  <c r="J19" i="17"/>
  <c r="E19" i="17"/>
  <c r="F131" i="17" s="1"/>
  <c r="J18" i="17"/>
  <c r="J16" i="17"/>
  <c r="J129" i="17" s="1"/>
  <c r="J93" i="17"/>
  <c r="E7" i="17"/>
  <c r="E121" i="17"/>
  <c r="E85" i="17"/>
  <c r="J41" i="16"/>
  <c r="J40" i="16"/>
  <c r="AY112" i="1"/>
  <c r="J39" i="16"/>
  <c r="AX112" i="1"/>
  <c r="BI140" i="16"/>
  <c r="BH140" i="16"/>
  <c r="BG140" i="16"/>
  <c r="BF140" i="16"/>
  <c r="T140" i="16"/>
  <c r="R140" i="16"/>
  <c r="P140" i="16"/>
  <c r="BK140" i="16"/>
  <c r="J140" i="16"/>
  <c r="BE140" i="16"/>
  <c r="BI139" i="16"/>
  <c r="BH139" i="16"/>
  <c r="BG139" i="16"/>
  <c r="BF139" i="16"/>
  <c r="T139" i="16"/>
  <c r="R139" i="16"/>
  <c r="P139" i="16"/>
  <c r="BK139" i="16"/>
  <c r="J139" i="16"/>
  <c r="BE139" i="16"/>
  <c r="BI138" i="16"/>
  <c r="BH138" i="16"/>
  <c r="BG138" i="16"/>
  <c r="BF138" i="16"/>
  <c r="T138" i="16"/>
  <c r="R138" i="16"/>
  <c r="P138" i="16"/>
  <c r="BK138" i="16"/>
  <c r="J138" i="16"/>
  <c r="BE138" i="16"/>
  <c r="BI137" i="16"/>
  <c r="BH137" i="16"/>
  <c r="BG137" i="16"/>
  <c r="BF137" i="16"/>
  <c r="T137" i="16"/>
  <c r="R137" i="16"/>
  <c r="P137" i="16"/>
  <c r="BK137" i="16"/>
  <c r="J137" i="16"/>
  <c r="BE137" i="16"/>
  <c r="BI136" i="16"/>
  <c r="BH136" i="16"/>
  <c r="BG136" i="16"/>
  <c r="BF136" i="16"/>
  <c r="T136" i="16"/>
  <c r="T135" i="16"/>
  <c r="R136" i="16"/>
  <c r="R135" i="16"/>
  <c r="P136" i="16"/>
  <c r="P135" i="16"/>
  <c r="BK136" i="16"/>
  <c r="BK135" i="16"/>
  <c r="J135" i="16" s="1"/>
  <c r="J103" i="16" s="1"/>
  <c r="J136" i="16"/>
  <c r="BE136" i="16" s="1"/>
  <c r="BI134" i="16"/>
  <c r="BH134" i="16"/>
  <c r="BG134" i="16"/>
  <c r="BF134" i="16"/>
  <c r="T134" i="16"/>
  <c r="R134" i="16"/>
  <c r="P134" i="16"/>
  <c r="BK134" i="16"/>
  <c r="J134" i="16"/>
  <c r="BE134" i="16" s="1"/>
  <c r="BI133" i="16"/>
  <c r="BH133" i="16"/>
  <c r="BG133" i="16"/>
  <c r="BF133" i="16"/>
  <c r="T133" i="16"/>
  <c r="R133" i="16"/>
  <c r="P133" i="16"/>
  <c r="BK133" i="16"/>
  <c r="J133" i="16"/>
  <c r="BE133" i="16" s="1"/>
  <c r="BI132" i="16"/>
  <c r="BH132" i="16"/>
  <c r="BG132" i="16"/>
  <c r="BF132" i="16"/>
  <c r="T132" i="16"/>
  <c r="R132" i="16"/>
  <c r="P132" i="16"/>
  <c r="BK132" i="16"/>
  <c r="J132" i="16"/>
  <c r="BE132" i="16" s="1"/>
  <c r="BI131" i="16"/>
  <c r="BH131" i="16"/>
  <c r="BG131" i="16"/>
  <c r="BF131" i="16"/>
  <c r="T131" i="16"/>
  <c r="T129" i="16" s="1"/>
  <c r="T128" i="16" s="1"/>
  <c r="T127" i="16" s="1"/>
  <c r="R131" i="16"/>
  <c r="P131" i="16"/>
  <c r="BK131" i="16"/>
  <c r="J131" i="16"/>
  <c r="BE131" i="16" s="1"/>
  <c r="BI130" i="16"/>
  <c r="F41" i="16" s="1"/>
  <c r="BD112" i="1" s="1"/>
  <c r="BH130" i="16"/>
  <c r="F40" i="16" s="1"/>
  <c r="BC112" i="1" s="1"/>
  <c r="BG130" i="16"/>
  <c r="F39" i="16" s="1"/>
  <c r="BB112" i="1" s="1"/>
  <c r="BF130" i="16"/>
  <c r="T130" i="16"/>
  <c r="R130" i="16"/>
  <c r="R129" i="16" s="1"/>
  <c r="R128" i="16" s="1"/>
  <c r="R127" i="16" s="1"/>
  <c r="P130" i="16"/>
  <c r="P129" i="16" s="1"/>
  <c r="P128" i="16" s="1"/>
  <c r="P127" i="16" s="1"/>
  <c r="AU112" i="1" s="1"/>
  <c r="BK130" i="16"/>
  <c r="BK129" i="16" s="1"/>
  <c r="J129" i="16"/>
  <c r="J102" i="16" s="1"/>
  <c r="J130" i="16"/>
  <c r="BE130" i="16" s="1"/>
  <c r="F121" i="16"/>
  <c r="E119" i="16"/>
  <c r="F93" i="16"/>
  <c r="E91" i="16"/>
  <c r="J28" i="16"/>
  <c r="E28" i="16"/>
  <c r="J124" i="16" s="1"/>
  <c r="J27" i="16"/>
  <c r="J25" i="16"/>
  <c r="E25" i="16"/>
  <c r="J123" i="16"/>
  <c r="J95" i="16"/>
  <c r="J24" i="16"/>
  <c r="J22" i="16"/>
  <c r="E22" i="16"/>
  <c r="F124" i="16" s="1"/>
  <c r="J21" i="16"/>
  <c r="J19" i="16"/>
  <c r="E19" i="16"/>
  <c r="F95" i="16" s="1"/>
  <c r="J18" i="16"/>
  <c r="J16" i="16"/>
  <c r="J93" i="16" s="1"/>
  <c r="E7" i="16"/>
  <c r="E113" i="16" s="1"/>
  <c r="J41" i="15"/>
  <c r="J40" i="15"/>
  <c r="AY111" i="1" s="1"/>
  <c r="J39" i="15"/>
  <c r="AX111" i="1" s="1"/>
  <c r="BI156" i="15"/>
  <c r="BH156" i="15"/>
  <c r="BG156" i="15"/>
  <c r="BF156" i="15"/>
  <c r="T156" i="15"/>
  <c r="T155" i="15" s="1"/>
  <c r="T154" i="15"/>
  <c r="R156" i="15"/>
  <c r="R155" i="15"/>
  <c r="R154" i="15" s="1"/>
  <c r="P156" i="15"/>
  <c r="P155" i="15" s="1"/>
  <c r="P154" i="15"/>
  <c r="BK156" i="15"/>
  <c r="BK155" i="15"/>
  <c r="J155" i="15" s="1"/>
  <c r="J107" i="15" s="1"/>
  <c r="J156" i="15"/>
  <c r="BE156" i="15" s="1"/>
  <c r="BI153" i="15"/>
  <c r="BH153" i="15"/>
  <c r="BG153" i="15"/>
  <c r="BF153" i="15"/>
  <c r="T153" i="15"/>
  <c r="T152" i="15" s="1"/>
  <c r="R153" i="15"/>
  <c r="R152" i="15" s="1"/>
  <c r="P153" i="15"/>
  <c r="P152" i="15" s="1"/>
  <c r="BK153" i="15"/>
  <c r="BK152" i="15" s="1"/>
  <c r="J152" i="15"/>
  <c r="J105" i="15" s="1"/>
  <c r="J153" i="15"/>
  <c r="BE153" i="15"/>
  <c r="BI151" i="15"/>
  <c r="BH151" i="15"/>
  <c r="BG151" i="15"/>
  <c r="BF151" i="15"/>
  <c r="T151" i="15"/>
  <c r="R151" i="15"/>
  <c r="P151" i="15"/>
  <c r="BK151" i="15"/>
  <c r="J151" i="15"/>
  <c r="BE151" i="15" s="1"/>
  <c r="BI150" i="15"/>
  <c r="BH150" i="15"/>
  <c r="BG150" i="15"/>
  <c r="BF150" i="15"/>
  <c r="T150" i="15"/>
  <c r="R150" i="15"/>
  <c r="P150" i="15"/>
  <c r="BK150" i="15"/>
  <c r="J150" i="15"/>
  <c r="BE150" i="15" s="1"/>
  <c r="BI149" i="15"/>
  <c r="BH149" i="15"/>
  <c r="BG149" i="15"/>
  <c r="BF149" i="15"/>
  <c r="T149" i="15"/>
  <c r="R149" i="15"/>
  <c r="P149" i="15"/>
  <c r="BK149" i="15"/>
  <c r="J149" i="15"/>
  <c r="BE149" i="15" s="1"/>
  <c r="BI148" i="15"/>
  <c r="BH148" i="15"/>
  <c r="BG148" i="15"/>
  <c r="BF148" i="15"/>
  <c r="T148" i="15"/>
  <c r="R148" i="15"/>
  <c r="P148" i="15"/>
  <c r="BK148" i="15"/>
  <c r="J148" i="15"/>
  <c r="BE148" i="15" s="1"/>
  <c r="BI147" i="15"/>
  <c r="BH147" i="15"/>
  <c r="BG147" i="15"/>
  <c r="BF147" i="15"/>
  <c r="T147" i="15"/>
  <c r="R147" i="15"/>
  <c r="R146" i="15" s="1"/>
  <c r="P147" i="15"/>
  <c r="BK147" i="15"/>
  <c r="J147" i="15"/>
  <c r="BE147" i="15"/>
  <c r="BI145" i="15"/>
  <c r="BH145" i="15"/>
  <c r="BG145" i="15"/>
  <c r="BF145" i="15"/>
  <c r="T145" i="15"/>
  <c r="R145" i="15"/>
  <c r="P145" i="15"/>
  <c r="BK145" i="15"/>
  <c r="J145" i="15"/>
  <c r="BE145" i="15" s="1"/>
  <c r="BI144" i="15"/>
  <c r="BH144" i="15"/>
  <c r="BG144" i="15"/>
  <c r="BF144" i="15"/>
  <c r="T144" i="15"/>
  <c r="R144" i="15"/>
  <c r="P144" i="15"/>
  <c r="BK144" i="15"/>
  <c r="J144" i="15"/>
  <c r="BE144" i="15" s="1"/>
  <c r="BI143" i="15"/>
  <c r="BH143" i="15"/>
  <c r="BG143" i="15"/>
  <c r="BF143" i="15"/>
  <c r="T143" i="15"/>
  <c r="R143" i="15"/>
  <c r="P143" i="15"/>
  <c r="BK143" i="15"/>
  <c r="J143" i="15"/>
  <c r="BE143" i="15" s="1"/>
  <c r="BI142" i="15"/>
  <c r="BH142" i="15"/>
  <c r="BG142" i="15"/>
  <c r="BF142" i="15"/>
  <c r="T142" i="15"/>
  <c r="R142" i="15"/>
  <c r="P142" i="15"/>
  <c r="BK142" i="15"/>
  <c r="J142" i="15"/>
  <c r="BE142" i="15" s="1"/>
  <c r="BI141" i="15"/>
  <c r="BH141" i="15"/>
  <c r="BG141" i="15"/>
  <c r="BF141" i="15"/>
  <c r="T141" i="15"/>
  <c r="R141" i="15"/>
  <c r="P141" i="15"/>
  <c r="BK141" i="15"/>
  <c r="BK140" i="15" s="1"/>
  <c r="J140" i="15" s="1"/>
  <c r="J103" i="15" s="1"/>
  <c r="J141" i="15"/>
  <c r="BE141" i="15" s="1"/>
  <c r="BI139" i="15"/>
  <c r="BH139" i="15"/>
  <c r="BG139" i="15"/>
  <c r="BF139" i="15"/>
  <c r="T139" i="15"/>
  <c r="R139" i="15"/>
  <c r="P139" i="15"/>
  <c r="BK139" i="15"/>
  <c r="J139" i="15"/>
  <c r="BE139" i="15" s="1"/>
  <c r="BI138" i="15"/>
  <c r="BH138" i="15"/>
  <c r="BG138" i="15"/>
  <c r="BF138" i="15"/>
  <c r="J38" i="15" s="1"/>
  <c r="AW111" i="1" s="1"/>
  <c r="T138" i="15"/>
  <c r="R138" i="15"/>
  <c r="P138" i="15"/>
  <c r="BK138" i="15"/>
  <c r="J138" i="15"/>
  <c r="BE138" i="15" s="1"/>
  <c r="BI137" i="15"/>
  <c r="BH137" i="15"/>
  <c r="BG137" i="15"/>
  <c r="BF137" i="15"/>
  <c r="T137" i="15"/>
  <c r="R137" i="15"/>
  <c r="P137" i="15"/>
  <c r="BK137" i="15"/>
  <c r="J137" i="15"/>
  <c r="BE137" i="15" s="1"/>
  <c r="BI136" i="15"/>
  <c r="BH136" i="15"/>
  <c r="BG136" i="15"/>
  <c r="BF136" i="15"/>
  <c r="T136" i="15"/>
  <c r="R136" i="15"/>
  <c r="P136" i="15"/>
  <c r="BK136" i="15"/>
  <c r="J136" i="15"/>
  <c r="BE136" i="15" s="1"/>
  <c r="BI135" i="15"/>
  <c r="BH135" i="15"/>
  <c r="BG135" i="15"/>
  <c r="BF135" i="15"/>
  <c r="T135" i="15"/>
  <c r="R135" i="15"/>
  <c r="P135" i="15"/>
  <c r="BK135" i="15"/>
  <c r="J135" i="15"/>
  <c r="BE135" i="15" s="1"/>
  <c r="BI134" i="15"/>
  <c r="BH134" i="15"/>
  <c r="BG134" i="15"/>
  <c r="BF134" i="15"/>
  <c r="T134" i="15"/>
  <c r="R134" i="15"/>
  <c r="P134" i="15"/>
  <c r="BK134" i="15"/>
  <c r="BK133" i="15" s="1"/>
  <c r="J134" i="15"/>
  <c r="BE134" i="15"/>
  <c r="F125" i="15"/>
  <c r="E123" i="15"/>
  <c r="F93" i="15"/>
  <c r="E91" i="15"/>
  <c r="J28" i="15"/>
  <c r="E28" i="15"/>
  <c r="J96" i="15" s="1"/>
  <c r="J128" i="15"/>
  <c r="J27" i="15"/>
  <c r="J25" i="15"/>
  <c r="E25" i="15"/>
  <c r="J24" i="15"/>
  <c r="J22" i="15"/>
  <c r="E22" i="15"/>
  <c r="J21" i="15"/>
  <c r="J19" i="15"/>
  <c r="E19" i="15"/>
  <c r="F127" i="15" s="1"/>
  <c r="J18" i="15"/>
  <c r="J16" i="15"/>
  <c r="J125" i="15" s="1"/>
  <c r="J93" i="15"/>
  <c r="E7" i="15"/>
  <c r="E117" i="15"/>
  <c r="E85" i="15"/>
  <c r="J41" i="14"/>
  <c r="J40" i="14"/>
  <c r="AY110" i="1"/>
  <c r="J39" i="14"/>
  <c r="AX110" i="1"/>
  <c r="BI162" i="14"/>
  <c r="BH162" i="14"/>
  <c r="BG162" i="14"/>
  <c r="BF162" i="14"/>
  <c r="T162" i="14"/>
  <c r="T161" i="14"/>
  <c r="T160" i="14" s="1"/>
  <c r="R162" i="14"/>
  <c r="R161" i="14" s="1"/>
  <c r="R160" i="14"/>
  <c r="P162" i="14"/>
  <c r="P161" i="14"/>
  <c r="P160" i="14" s="1"/>
  <c r="BK162" i="14"/>
  <c r="BK161" i="14" s="1"/>
  <c r="BK160" i="14" s="1"/>
  <c r="J160" i="14" s="1"/>
  <c r="J107" i="14" s="1"/>
  <c r="J161" i="14"/>
  <c r="J108" i="14" s="1"/>
  <c r="J162" i="14"/>
  <c r="BE162" i="14" s="1"/>
  <c r="BI159" i="14"/>
  <c r="BH159" i="14"/>
  <c r="BG159" i="14"/>
  <c r="BF159" i="14"/>
  <c r="T159" i="14"/>
  <c r="T158" i="14"/>
  <c r="R159" i="14"/>
  <c r="R158" i="14"/>
  <c r="P159" i="14"/>
  <c r="P158" i="14"/>
  <c r="BK159" i="14"/>
  <c r="BK158" i="14"/>
  <c r="J158" i="14" s="1"/>
  <c r="J106" i="14" s="1"/>
  <c r="J159" i="14"/>
  <c r="BE159" i="14" s="1"/>
  <c r="BI157" i="14"/>
  <c r="BH157" i="14"/>
  <c r="BG157" i="14"/>
  <c r="BF157" i="14"/>
  <c r="T157" i="14"/>
  <c r="R157" i="14"/>
  <c r="P157" i="14"/>
  <c r="BK157" i="14"/>
  <c r="J157" i="14"/>
  <c r="BE157" i="14"/>
  <c r="BI156" i="14"/>
  <c r="BH156" i="14"/>
  <c r="BG156" i="14"/>
  <c r="BF156" i="14"/>
  <c r="T156" i="14"/>
  <c r="R156" i="14"/>
  <c r="P156" i="14"/>
  <c r="BK156" i="14"/>
  <c r="J156" i="14"/>
  <c r="BE156" i="14"/>
  <c r="BI155" i="14"/>
  <c r="BH155" i="14"/>
  <c r="BG155" i="14"/>
  <c r="BF155" i="14"/>
  <c r="T155" i="14"/>
  <c r="R155" i="14"/>
  <c r="R152" i="14" s="1"/>
  <c r="P155" i="14"/>
  <c r="BK155" i="14"/>
  <c r="J155" i="14"/>
  <c r="BE155" i="14"/>
  <c r="BI154" i="14"/>
  <c r="BH154" i="14"/>
  <c r="BG154" i="14"/>
  <c r="BF154" i="14"/>
  <c r="T154" i="14"/>
  <c r="R154" i="14"/>
  <c r="P154" i="14"/>
  <c r="BK154" i="14"/>
  <c r="BK152" i="14" s="1"/>
  <c r="J152" i="14" s="1"/>
  <c r="J154" i="14"/>
  <c r="BE154" i="14"/>
  <c r="BI153" i="14"/>
  <c r="BH153" i="14"/>
  <c r="BG153" i="14"/>
  <c r="BF153" i="14"/>
  <c r="T153" i="14"/>
  <c r="T152" i="14"/>
  <c r="R153" i="14"/>
  <c r="P153" i="14"/>
  <c r="P152" i="14"/>
  <c r="BK153" i="14"/>
  <c r="J153" i="14"/>
  <c r="BE153" i="14" s="1"/>
  <c r="J105" i="14"/>
  <c r="BI151" i="14"/>
  <c r="BH151" i="14"/>
  <c r="BG151" i="14"/>
  <c r="BF151" i="14"/>
  <c r="T151" i="14"/>
  <c r="R151" i="14"/>
  <c r="P151" i="14"/>
  <c r="BK151" i="14"/>
  <c r="J151" i="14"/>
  <c r="BE151" i="14"/>
  <c r="BI150" i="14"/>
  <c r="BH150" i="14"/>
  <c r="BG150" i="14"/>
  <c r="BF150" i="14"/>
  <c r="T150" i="14"/>
  <c r="R150" i="14"/>
  <c r="P150" i="14"/>
  <c r="BK150" i="14"/>
  <c r="J150" i="14"/>
  <c r="BE150" i="14"/>
  <c r="BI149" i="14"/>
  <c r="BH149" i="14"/>
  <c r="BG149" i="14"/>
  <c r="BF149" i="14"/>
  <c r="T149" i="14"/>
  <c r="R149" i="14"/>
  <c r="P149" i="14"/>
  <c r="BK149" i="14"/>
  <c r="J149" i="14"/>
  <c r="BE149" i="14"/>
  <c r="BI148" i="14"/>
  <c r="BH148" i="14"/>
  <c r="BG148" i="14"/>
  <c r="BF148" i="14"/>
  <c r="T148" i="14"/>
  <c r="R148" i="14"/>
  <c r="P148" i="14"/>
  <c r="BK148" i="14"/>
  <c r="J148" i="14"/>
  <c r="BE148" i="14"/>
  <c r="BI147" i="14"/>
  <c r="BH147" i="14"/>
  <c r="BG147" i="14"/>
  <c r="BF147" i="14"/>
  <c r="T147" i="14"/>
  <c r="T146" i="14"/>
  <c r="R147" i="14"/>
  <c r="R146" i="14"/>
  <c r="P147" i="14"/>
  <c r="P146" i="14"/>
  <c r="BK147" i="14"/>
  <c r="BK146" i="14"/>
  <c r="J146" i="14" s="1"/>
  <c r="J104" i="14" s="1"/>
  <c r="J147" i="14"/>
  <c r="BE147" i="14" s="1"/>
  <c r="BI145" i="14"/>
  <c r="BH145" i="14"/>
  <c r="BG145" i="14"/>
  <c r="BF145" i="14"/>
  <c r="T145" i="14"/>
  <c r="R145" i="14"/>
  <c r="P145" i="14"/>
  <c r="BK145" i="14"/>
  <c r="J145" i="14"/>
  <c r="BE145" i="14"/>
  <c r="BI144" i="14"/>
  <c r="BH144" i="14"/>
  <c r="BG144" i="14"/>
  <c r="BF144" i="14"/>
  <c r="T144" i="14"/>
  <c r="R144" i="14"/>
  <c r="P144" i="14"/>
  <c r="BK144" i="14"/>
  <c r="J144" i="14"/>
  <c r="BE144" i="14"/>
  <c r="BI143" i="14"/>
  <c r="BH143" i="14"/>
  <c r="BG143" i="14"/>
  <c r="BF143" i="14"/>
  <c r="T143" i="14"/>
  <c r="R143" i="14"/>
  <c r="P143" i="14"/>
  <c r="BK143" i="14"/>
  <c r="J143" i="14"/>
  <c r="BE143" i="14"/>
  <c r="BI142" i="14"/>
  <c r="BH142" i="14"/>
  <c r="BG142" i="14"/>
  <c r="BF142" i="14"/>
  <c r="T142" i="14"/>
  <c r="R142" i="14"/>
  <c r="P142" i="14"/>
  <c r="BK142" i="14"/>
  <c r="J142" i="14"/>
  <c r="BE142" i="14"/>
  <c r="BI141" i="14"/>
  <c r="BH141" i="14"/>
  <c r="BG141" i="14"/>
  <c r="BF141" i="14"/>
  <c r="T141" i="14"/>
  <c r="R141" i="14"/>
  <c r="P141" i="14"/>
  <c r="BK141" i="14"/>
  <c r="J141" i="14"/>
  <c r="BE141" i="14"/>
  <c r="BI140" i="14"/>
  <c r="BH140" i="14"/>
  <c r="BG140" i="14"/>
  <c r="BF140" i="14"/>
  <c r="T140" i="14"/>
  <c r="T139" i="14"/>
  <c r="R140" i="14"/>
  <c r="R139" i="14"/>
  <c r="P140" i="14"/>
  <c r="P139" i="14"/>
  <c r="BK140" i="14"/>
  <c r="BK139" i="14"/>
  <c r="J139" i="14" s="1"/>
  <c r="J103" i="14" s="1"/>
  <c r="J140" i="14"/>
  <c r="BE140" i="14" s="1"/>
  <c r="BI138" i="14"/>
  <c r="BH138" i="14"/>
  <c r="BG138" i="14"/>
  <c r="BF138" i="14"/>
  <c r="T138" i="14"/>
  <c r="R138" i="14"/>
  <c r="P138" i="14"/>
  <c r="BK138" i="14"/>
  <c r="J138" i="14"/>
  <c r="BE138" i="14"/>
  <c r="BI137" i="14"/>
  <c r="BH137" i="14"/>
  <c r="BG137" i="14"/>
  <c r="BF137" i="14"/>
  <c r="T137" i="14"/>
  <c r="R137" i="14"/>
  <c r="P137" i="14"/>
  <c r="BK137" i="14"/>
  <c r="J137" i="14"/>
  <c r="BE137" i="14"/>
  <c r="BI136" i="14"/>
  <c r="BH136" i="14"/>
  <c r="BG136" i="14"/>
  <c r="BF136" i="14"/>
  <c r="T136" i="14"/>
  <c r="R136" i="14"/>
  <c r="R134" i="14" s="1"/>
  <c r="P136" i="14"/>
  <c r="BK136" i="14"/>
  <c r="J136" i="14"/>
  <c r="BE136" i="14"/>
  <c r="BI135" i="14"/>
  <c r="F41" i="14"/>
  <c r="BD110" i="1" s="1"/>
  <c r="BH135" i="14"/>
  <c r="BG135" i="14"/>
  <c r="F39" i="14" s="1"/>
  <c r="BB110" i="1" s="1"/>
  <c r="BF135" i="14"/>
  <c r="T135" i="14"/>
  <c r="T134" i="14"/>
  <c r="R135" i="14"/>
  <c r="P135" i="14"/>
  <c r="P134" i="14"/>
  <c r="BK135" i="14"/>
  <c r="J135" i="14"/>
  <c r="BE135" i="14" s="1"/>
  <c r="F126" i="14"/>
  <c r="E124" i="14"/>
  <c r="F93" i="14"/>
  <c r="E91" i="14"/>
  <c r="J28" i="14"/>
  <c r="E28" i="14"/>
  <c r="J129" i="14" s="1"/>
  <c r="J27" i="14"/>
  <c r="J25" i="14"/>
  <c r="E25" i="14"/>
  <c r="J24" i="14"/>
  <c r="J22" i="14"/>
  <c r="E22" i="14"/>
  <c r="F129" i="14" s="1"/>
  <c r="F96" i="14"/>
  <c r="J21" i="14"/>
  <c r="J19" i="14"/>
  <c r="E19" i="14"/>
  <c r="F95" i="14" s="1"/>
  <c r="F128" i="14"/>
  <c r="J18" i="14"/>
  <c r="J16" i="14"/>
  <c r="J93" i="14" s="1"/>
  <c r="J126" i="14"/>
  <c r="E7" i="14"/>
  <c r="E118" i="14" s="1"/>
  <c r="J39" i="13"/>
  <c r="J38" i="13"/>
  <c r="AY108" i="1" s="1"/>
  <c r="J37" i="13"/>
  <c r="AX108" i="1" s="1"/>
  <c r="BI148" i="13"/>
  <c r="BH148" i="13"/>
  <c r="BG148" i="13"/>
  <c r="BF148" i="13"/>
  <c r="T148" i="13"/>
  <c r="R148" i="13"/>
  <c r="P148" i="13"/>
  <c r="BK148" i="13"/>
  <c r="J148" i="13"/>
  <c r="BE148" i="13" s="1"/>
  <c r="BI147" i="13"/>
  <c r="BH147" i="13"/>
  <c r="BG147" i="13"/>
  <c r="BF147" i="13"/>
  <c r="T147" i="13"/>
  <c r="R147" i="13"/>
  <c r="P147" i="13"/>
  <c r="BK147" i="13"/>
  <c r="J147" i="13"/>
  <c r="BE147" i="13" s="1"/>
  <c r="BI146" i="13"/>
  <c r="BH146" i="13"/>
  <c r="BG146" i="13"/>
  <c r="BF146" i="13"/>
  <c r="T146" i="13"/>
  <c r="R146" i="13"/>
  <c r="P146" i="13"/>
  <c r="BK146" i="13"/>
  <c r="J146" i="13"/>
  <c r="BE146" i="13" s="1"/>
  <c r="BI145" i="13"/>
  <c r="BH145" i="13"/>
  <c r="BG145" i="13"/>
  <c r="BF145" i="13"/>
  <c r="T145" i="13"/>
  <c r="R145" i="13"/>
  <c r="R144" i="13" s="1"/>
  <c r="R143" i="13" s="1"/>
  <c r="P145" i="13"/>
  <c r="BK145" i="13"/>
  <c r="J145" i="13"/>
  <c r="BE145" i="13" s="1"/>
  <c r="BI142" i="13"/>
  <c r="BH142" i="13"/>
  <c r="BG142" i="13"/>
  <c r="BF142" i="13"/>
  <c r="T142" i="13"/>
  <c r="R142" i="13"/>
  <c r="P142" i="13"/>
  <c r="BK142" i="13"/>
  <c r="J142" i="13"/>
  <c r="BE142" i="13" s="1"/>
  <c r="BI141" i="13"/>
  <c r="BH141" i="13"/>
  <c r="BG141" i="13"/>
  <c r="BF141" i="13"/>
  <c r="T141" i="13"/>
  <c r="R141" i="13"/>
  <c r="P141" i="13"/>
  <c r="BK141" i="13"/>
  <c r="J141" i="13"/>
  <c r="BE141" i="13" s="1"/>
  <c r="BI140" i="13"/>
  <c r="BH140" i="13"/>
  <c r="BG140" i="13"/>
  <c r="BF140" i="13"/>
  <c r="T140" i="13"/>
  <c r="R140" i="13"/>
  <c r="P140" i="13"/>
  <c r="BK140" i="13"/>
  <c r="J140" i="13"/>
  <c r="BE140" i="13" s="1"/>
  <c r="BI139" i="13"/>
  <c r="BH139" i="13"/>
  <c r="BG139" i="13"/>
  <c r="BF139" i="13"/>
  <c r="T139" i="13"/>
  <c r="R139" i="13"/>
  <c r="R138" i="13" s="1"/>
  <c r="P139" i="13"/>
  <c r="P138" i="13" s="1"/>
  <c r="BK139" i="13"/>
  <c r="BK138" i="13" s="1"/>
  <c r="J138" i="13" s="1"/>
  <c r="J103" i="13" s="1"/>
  <c r="J139" i="13"/>
  <c r="BE139" i="13" s="1"/>
  <c r="BI137" i="13"/>
  <c r="BH137" i="13"/>
  <c r="BG137" i="13"/>
  <c r="BF137" i="13"/>
  <c r="T137" i="13"/>
  <c r="R137" i="13"/>
  <c r="P137" i="13"/>
  <c r="BK137" i="13"/>
  <c r="J137" i="13"/>
  <c r="BE137" i="13"/>
  <c r="BI136" i="13"/>
  <c r="BH136" i="13"/>
  <c r="BG136" i="13"/>
  <c r="BF136" i="13"/>
  <c r="T136" i="13"/>
  <c r="R136" i="13"/>
  <c r="P136" i="13"/>
  <c r="BK136" i="13"/>
  <c r="J136" i="13"/>
  <c r="BE136" i="13"/>
  <c r="BI135" i="13"/>
  <c r="BH135" i="13"/>
  <c r="BG135" i="13"/>
  <c r="BF135" i="13"/>
  <c r="T135" i="13"/>
  <c r="T134" i="13"/>
  <c r="R135" i="13"/>
  <c r="R134" i="13"/>
  <c r="P135" i="13"/>
  <c r="P134" i="13"/>
  <c r="BK135" i="13"/>
  <c r="BK134" i="13"/>
  <c r="J134" i="13" s="1"/>
  <c r="J102" i="13" s="1"/>
  <c r="J135" i="13"/>
  <c r="BE135" i="13" s="1"/>
  <c r="BI133" i="13"/>
  <c r="BH133" i="13"/>
  <c r="BG133" i="13"/>
  <c r="BF133" i="13"/>
  <c r="T133" i="13"/>
  <c r="R133" i="13"/>
  <c r="P133" i="13"/>
  <c r="BK133" i="13"/>
  <c r="J133" i="13"/>
  <c r="BE133" i="13" s="1"/>
  <c r="BI132" i="13"/>
  <c r="BH132" i="13"/>
  <c r="BG132" i="13"/>
  <c r="BF132" i="13"/>
  <c r="T132" i="13"/>
  <c r="T131" i="13" s="1"/>
  <c r="R132" i="13"/>
  <c r="R131" i="13" s="1"/>
  <c r="P132" i="13"/>
  <c r="P131" i="13" s="1"/>
  <c r="BK132" i="13"/>
  <c r="BK131" i="13" s="1"/>
  <c r="J131" i="13" s="1"/>
  <c r="J101" i="13" s="1"/>
  <c r="J132" i="13"/>
  <c r="BE132" i="13" s="1"/>
  <c r="BI130" i="13"/>
  <c r="BH130" i="13"/>
  <c r="BG130" i="13"/>
  <c r="F37" i="13" s="1"/>
  <c r="BB108" i="1" s="1"/>
  <c r="BF130" i="13"/>
  <c r="T130" i="13"/>
  <c r="T129" i="13"/>
  <c r="R130" i="13"/>
  <c r="R129" i="13"/>
  <c r="P130" i="13"/>
  <c r="P129" i="13"/>
  <c r="BK130" i="13"/>
  <c r="BK129" i="13" s="1"/>
  <c r="J130" i="13"/>
  <c r="BE130" i="13" s="1"/>
  <c r="J124" i="13"/>
  <c r="F124" i="13"/>
  <c r="F123" i="13"/>
  <c r="F121" i="13"/>
  <c r="E119" i="13"/>
  <c r="J94" i="13"/>
  <c r="F94" i="13"/>
  <c r="F93" i="13"/>
  <c r="F91" i="13"/>
  <c r="E89" i="13"/>
  <c r="J23" i="13"/>
  <c r="E23" i="13"/>
  <c r="J22" i="13"/>
  <c r="J14" i="13"/>
  <c r="J121" i="13" s="1"/>
  <c r="J91" i="13"/>
  <c r="E7" i="13"/>
  <c r="E115" i="13"/>
  <c r="E85" i="13"/>
  <c r="J39" i="12"/>
  <c r="J38" i="12"/>
  <c r="AY107" i="1"/>
  <c r="J37" i="12"/>
  <c r="AX107" i="1"/>
  <c r="BI127" i="12"/>
  <c r="BH127" i="12"/>
  <c r="BG127" i="12"/>
  <c r="BF127" i="12"/>
  <c r="T127" i="12"/>
  <c r="R127" i="12"/>
  <c r="P127" i="12"/>
  <c r="BK127" i="12"/>
  <c r="J127" i="12"/>
  <c r="BE127" i="12"/>
  <c r="BI126" i="12"/>
  <c r="BH126" i="12"/>
  <c r="BG126" i="12"/>
  <c r="BF126" i="12"/>
  <c r="T126" i="12"/>
  <c r="R126" i="12"/>
  <c r="P126" i="12"/>
  <c r="BK126" i="12"/>
  <c r="J126" i="12"/>
  <c r="BE126" i="12"/>
  <c r="BI125" i="12"/>
  <c r="F39" i="12"/>
  <c r="BD107" i="1" s="1"/>
  <c r="BH125" i="12"/>
  <c r="BG125" i="12"/>
  <c r="F37" i="12" s="1"/>
  <c r="BB107" i="1" s="1"/>
  <c r="BF125" i="12"/>
  <c r="T125" i="12"/>
  <c r="T124" i="12"/>
  <c r="T123" i="12" s="1"/>
  <c r="T122" i="12" s="1"/>
  <c r="R125" i="12"/>
  <c r="R124" i="12" s="1"/>
  <c r="R123" i="12" s="1"/>
  <c r="R122" i="12" s="1"/>
  <c r="P125" i="12"/>
  <c r="P124" i="12"/>
  <c r="P123" i="12" s="1"/>
  <c r="P122" i="12" s="1"/>
  <c r="AU107" i="1" s="1"/>
  <c r="BK125" i="12"/>
  <c r="J125" i="12"/>
  <c r="BE125" i="12" s="1"/>
  <c r="J119" i="12"/>
  <c r="F119" i="12"/>
  <c r="F118" i="12"/>
  <c r="F116" i="12"/>
  <c r="E114" i="12"/>
  <c r="J94" i="12"/>
  <c r="F94" i="12"/>
  <c r="F93" i="12"/>
  <c r="F91" i="12"/>
  <c r="E89" i="12"/>
  <c r="J23" i="12"/>
  <c r="E23" i="12"/>
  <c r="J118" i="12" s="1"/>
  <c r="J22" i="12"/>
  <c r="J14" i="12"/>
  <c r="E7" i="12"/>
  <c r="E110" i="12"/>
  <c r="E85" i="12"/>
  <c r="J39" i="11"/>
  <c r="J38" i="11"/>
  <c r="AY106" i="1"/>
  <c r="J37" i="11"/>
  <c r="AX106" i="1" s="1"/>
  <c r="BI125" i="11"/>
  <c r="F39" i="11"/>
  <c r="BD106" i="1" s="1"/>
  <c r="BH125" i="11"/>
  <c r="F38" i="11" s="1"/>
  <c r="BC106" i="1" s="1"/>
  <c r="BG125" i="11"/>
  <c r="F37" i="11" s="1"/>
  <c r="BB106" i="1" s="1"/>
  <c r="BF125" i="11"/>
  <c r="J36" i="11" s="1"/>
  <c r="AW106" i="1" s="1"/>
  <c r="T125" i="11"/>
  <c r="T124" i="11" s="1"/>
  <c r="T123" i="11" s="1"/>
  <c r="T122" i="11" s="1"/>
  <c r="R125" i="11"/>
  <c r="R124" i="11"/>
  <c r="R123" i="11" s="1"/>
  <c r="R122" i="11" s="1"/>
  <c r="P125" i="11"/>
  <c r="P124" i="11" s="1"/>
  <c r="P123" i="11" s="1"/>
  <c r="P122" i="11" s="1"/>
  <c r="AU106" i="1" s="1"/>
  <c r="BK125" i="11"/>
  <c r="BK124" i="11" s="1"/>
  <c r="J125" i="11"/>
  <c r="BE125" i="11" s="1"/>
  <c r="J119" i="11"/>
  <c r="F119" i="11"/>
  <c r="F118" i="11"/>
  <c r="F116" i="11"/>
  <c r="E114" i="11"/>
  <c r="J94" i="11"/>
  <c r="F94" i="11"/>
  <c r="F93" i="11"/>
  <c r="F91" i="11"/>
  <c r="E89" i="11"/>
  <c r="J23" i="11"/>
  <c r="E23" i="11"/>
  <c r="J118" i="11" s="1"/>
  <c r="J93" i="11"/>
  <c r="J22" i="11"/>
  <c r="J14" i="11"/>
  <c r="J116" i="11" s="1"/>
  <c r="J91" i="11"/>
  <c r="E7" i="11"/>
  <c r="J39" i="10"/>
  <c r="J38" i="10"/>
  <c r="AY105" i="1" s="1"/>
  <c r="J37" i="10"/>
  <c r="AX105" i="1"/>
  <c r="BI141" i="10"/>
  <c r="BH141" i="10"/>
  <c r="BG141" i="10"/>
  <c r="BF141" i="10"/>
  <c r="T141" i="10"/>
  <c r="T140" i="10" s="1"/>
  <c r="R141" i="10"/>
  <c r="R140" i="10"/>
  <c r="P141" i="10"/>
  <c r="P140" i="10" s="1"/>
  <c r="BK141" i="10"/>
  <c r="BK140" i="10"/>
  <c r="J140" i="10" s="1"/>
  <c r="J103" i="10" s="1"/>
  <c r="J141" i="10"/>
  <c r="BE141" i="10" s="1"/>
  <c r="BI139" i="10"/>
  <c r="BH139" i="10"/>
  <c r="BG139" i="10"/>
  <c r="BF139" i="10"/>
  <c r="T139" i="10"/>
  <c r="T138" i="10"/>
  <c r="R139" i="10"/>
  <c r="R138" i="10" s="1"/>
  <c r="P139" i="10"/>
  <c r="P138" i="10"/>
  <c r="BK139" i="10"/>
  <c r="BK138" i="10" s="1"/>
  <c r="J138" i="10" s="1"/>
  <c r="J102" i="10" s="1"/>
  <c r="J139" i="10"/>
  <c r="BE139" i="10" s="1"/>
  <c r="BI137" i="10"/>
  <c r="BH137" i="10"/>
  <c r="BG137" i="10"/>
  <c r="BF137" i="10"/>
  <c r="T137" i="10"/>
  <c r="T135" i="10" s="1"/>
  <c r="R137" i="10"/>
  <c r="P137" i="10"/>
  <c r="BK137" i="10"/>
  <c r="J137" i="10"/>
  <c r="BE137" i="10" s="1"/>
  <c r="BI136" i="10"/>
  <c r="BH136" i="10"/>
  <c r="BG136" i="10"/>
  <c r="BF136" i="10"/>
  <c r="T136" i="10"/>
  <c r="R136" i="10"/>
  <c r="P136" i="10"/>
  <c r="P135" i="10"/>
  <c r="BK136" i="10"/>
  <c r="BK135" i="10" s="1"/>
  <c r="J135" i="10" s="1"/>
  <c r="J101" i="10" s="1"/>
  <c r="J136" i="10"/>
  <c r="BE136" i="10" s="1"/>
  <c r="BI134" i="10"/>
  <c r="BH134" i="10"/>
  <c r="BG134" i="10"/>
  <c r="BF134" i="10"/>
  <c r="T134" i="10"/>
  <c r="R134" i="10"/>
  <c r="P134" i="10"/>
  <c r="BK134" i="10"/>
  <c r="J134" i="10"/>
  <c r="BE134" i="10" s="1"/>
  <c r="BI133" i="10"/>
  <c r="BH133" i="10"/>
  <c r="BG133" i="10"/>
  <c r="BF133" i="10"/>
  <c r="T133" i="10"/>
  <c r="R133" i="10"/>
  <c r="P133" i="10"/>
  <c r="BK133" i="10"/>
  <c r="J133" i="10"/>
  <c r="BE133" i="10"/>
  <c r="BI132" i="10"/>
  <c r="BH132" i="10"/>
  <c r="BG132" i="10"/>
  <c r="BF132" i="10"/>
  <c r="T132" i="10"/>
  <c r="R132" i="10"/>
  <c r="P132" i="10"/>
  <c r="BK132" i="10"/>
  <c r="J132" i="10"/>
  <c r="BE132" i="10" s="1"/>
  <c r="BI131" i="10"/>
  <c r="BH131" i="10"/>
  <c r="BG131" i="10"/>
  <c r="BF131" i="10"/>
  <c r="T131" i="10"/>
  <c r="R131" i="10"/>
  <c r="P131" i="10"/>
  <c r="BK131" i="10"/>
  <c r="J131" i="10"/>
  <c r="BE131" i="10"/>
  <c r="BI130" i="10"/>
  <c r="BH130" i="10"/>
  <c r="BG130" i="10"/>
  <c r="BF130" i="10"/>
  <c r="T130" i="10"/>
  <c r="T127" i="10" s="1"/>
  <c r="R130" i="10"/>
  <c r="P130" i="10"/>
  <c r="BK130" i="10"/>
  <c r="J130" i="10"/>
  <c r="BE130" i="10" s="1"/>
  <c r="BI129" i="10"/>
  <c r="BH129" i="10"/>
  <c r="BG129" i="10"/>
  <c r="F37" i="10" s="1"/>
  <c r="BB105" i="1" s="1"/>
  <c r="BF129" i="10"/>
  <c r="T129" i="10"/>
  <c r="R129" i="10"/>
  <c r="P129" i="10"/>
  <c r="BK129" i="10"/>
  <c r="J129" i="10"/>
  <c r="BE129" i="10"/>
  <c r="BI128" i="10"/>
  <c r="BH128" i="10"/>
  <c r="BG128" i="10"/>
  <c r="BF128" i="10"/>
  <c r="T128" i="10"/>
  <c r="R128" i="10"/>
  <c r="R127" i="10" s="1"/>
  <c r="P128" i="10"/>
  <c r="BK128" i="10"/>
  <c r="J128" i="10"/>
  <c r="BE128" i="10" s="1"/>
  <c r="J122" i="10"/>
  <c r="F122" i="10"/>
  <c r="F121" i="10"/>
  <c r="F119" i="10"/>
  <c r="E117" i="10"/>
  <c r="J94" i="10"/>
  <c r="F94" i="10"/>
  <c r="F93" i="10"/>
  <c r="F91" i="10"/>
  <c r="E89" i="10"/>
  <c r="J23" i="10"/>
  <c r="E23" i="10"/>
  <c r="J121" i="10" s="1"/>
  <c r="J22" i="10"/>
  <c r="J14" i="10"/>
  <c r="E7" i="10"/>
  <c r="E113" i="10"/>
  <c r="E85" i="10"/>
  <c r="J39" i="9"/>
  <c r="J38" i="9"/>
  <c r="AY104" i="1"/>
  <c r="J37" i="9"/>
  <c r="AX104" i="1" s="1"/>
  <c r="BI168" i="9"/>
  <c r="BH168" i="9"/>
  <c r="BG168" i="9"/>
  <c r="BF168" i="9"/>
  <c r="T168" i="9"/>
  <c r="T167" i="9"/>
  <c r="R168" i="9"/>
  <c r="R167" i="9" s="1"/>
  <c r="P168" i="9"/>
  <c r="P167" i="9"/>
  <c r="BK168" i="9"/>
  <c r="BK167" i="9" s="1"/>
  <c r="J167" i="9" s="1"/>
  <c r="J111" i="9" s="1"/>
  <c r="J168" i="9"/>
  <c r="BE168" i="9" s="1"/>
  <c r="BI166" i="9"/>
  <c r="BH166" i="9"/>
  <c r="BG166" i="9"/>
  <c r="BF166" i="9"/>
  <c r="T166" i="9"/>
  <c r="R166" i="9"/>
  <c r="P166" i="9"/>
  <c r="BK166" i="9"/>
  <c r="J166" i="9"/>
  <c r="BE166" i="9" s="1"/>
  <c r="BI165" i="9"/>
  <c r="BH165" i="9"/>
  <c r="BG165" i="9"/>
  <c r="BF165" i="9"/>
  <c r="T165" i="9"/>
  <c r="R165" i="9"/>
  <c r="P165" i="9"/>
  <c r="BK165" i="9"/>
  <c r="J165" i="9"/>
  <c r="BE165" i="9"/>
  <c r="BI164" i="9"/>
  <c r="BH164" i="9"/>
  <c r="BG164" i="9"/>
  <c r="BF164" i="9"/>
  <c r="T164" i="9"/>
  <c r="T163" i="9" s="1"/>
  <c r="R164" i="9"/>
  <c r="R163" i="9"/>
  <c r="P164" i="9"/>
  <c r="BK164" i="9"/>
  <c r="BK163" i="9"/>
  <c r="J163" i="9" s="1"/>
  <c r="J110" i="9" s="1"/>
  <c r="J164" i="9"/>
  <c r="BE164" i="9" s="1"/>
  <c r="BI162" i="9"/>
  <c r="BH162" i="9"/>
  <c r="BG162" i="9"/>
  <c r="BF162" i="9"/>
  <c r="T162" i="9"/>
  <c r="R162" i="9"/>
  <c r="P162" i="9"/>
  <c r="BK162" i="9"/>
  <c r="J162" i="9"/>
  <c r="BE162" i="9"/>
  <c r="BI161" i="9"/>
  <c r="BH161" i="9"/>
  <c r="BG161" i="9"/>
  <c r="BF161" i="9"/>
  <c r="T161" i="9"/>
  <c r="T160" i="9" s="1"/>
  <c r="R161" i="9"/>
  <c r="P161" i="9"/>
  <c r="P160" i="9"/>
  <c r="BK161" i="9"/>
  <c r="J161" i="9"/>
  <c r="BE161" i="9"/>
  <c r="BI158" i="9"/>
  <c r="BH158" i="9"/>
  <c r="BG158" i="9"/>
  <c r="BF158" i="9"/>
  <c r="T158" i="9"/>
  <c r="T157" i="9" s="1"/>
  <c r="R158" i="9"/>
  <c r="R157" i="9"/>
  <c r="P158" i="9"/>
  <c r="P157" i="9" s="1"/>
  <c r="BK158" i="9"/>
  <c r="BK157" i="9"/>
  <c r="J157" i="9" s="1"/>
  <c r="J107" i="9" s="1"/>
  <c r="J158" i="9"/>
  <c r="BE158" i="9" s="1"/>
  <c r="BI156" i="9"/>
  <c r="BH156" i="9"/>
  <c r="BG156" i="9"/>
  <c r="BF156" i="9"/>
  <c r="T156" i="9"/>
  <c r="R156" i="9"/>
  <c r="P156" i="9"/>
  <c r="BK156" i="9"/>
  <c r="J156" i="9"/>
  <c r="BE156" i="9"/>
  <c r="BI155" i="9"/>
  <c r="BH155" i="9"/>
  <c r="BG155" i="9"/>
  <c r="BF155" i="9"/>
  <c r="T155" i="9"/>
  <c r="R155" i="9"/>
  <c r="P155" i="9"/>
  <c r="BK155" i="9"/>
  <c r="J155" i="9"/>
  <c r="BE155" i="9" s="1"/>
  <c r="BI154" i="9"/>
  <c r="BH154" i="9"/>
  <c r="BG154" i="9"/>
  <c r="BF154" i="9"/>
  <c r="T154" i="9"/>
  <c r="R154" i="9"/>
  <c r="P154" i="9"/>
  <c r="BK154" i="9"/>
  <c r="J154" i="9"/>
  <c r="BE154" i="9"/>
  <c r="BI153" i="9"/>
  <c r="BH153" i="9"/>
  <c r="BG153" i="9"/>
  <c r="BF153" i="9"/>
  <c r="T153" i="9"/>
  <c r="T152" i="9" s="1"/>
  <c r="R153" i="9"/>
  <c r="R152" i="9"/>
  <c r="P153" i="9"/>
  <c r="BK153" i="9"/>
  <c r="BK152" i="9"/>
  <c r="J152" i="9" s="1"/>
  <c r="J106" i="9" s="1"/>
  <c r="J153" i="9"/>
  <c r="BE153" i="9" s="1"/>
  <c r="BI151" i="9"/>
  <c r="BH151" i="9"/>
  <c r="BG151" i="9"/>
  <c r="BF151" i="9"/>
  <c r="T151" i="9"/>
  <c r="R151" i="9"/>
  <c r="P151" i="9"/>
  <c r="BK151" i="9"/>
  <c r="J151" i="9"/>
  <c r="BE151" i="9"/>
  <c r="BI150" i="9"/>
  <c r="BH150" i="9"/>
  <c r="BG150" i="9"/>
  <c r="BF150" i="9"/>
  <c r="T150" i="9"/>
  <c r="T149" i="9" s="1"/>
  <c r="T148" i="9" s="1"/>
  <c r="R150" i="9"/>
  <c r="P150" i="9"/>
  <c r="P149" i="9"/>
  <c r="P148" i="9" s="1"/>
  <c r="BK150" i="9"/>
  <c r="J150" i="9"/>
  <c r="BE150" i="9"/>
  <c r="BI147" i="9"/>
  <c r="BH147" i="9"/>
  <c r="BG147" i="9"/>
  <c r="BF147" i="9"/>
  <c r="T147" i="9"/>
  <c r="T145" i="9" s="1"/>
  <c r="R147" i="9"/>
  <c r="P147" i="9"/>
  <c r="BK147" i="9"/>
  <c r="J147" i="9"/>
  <c r="BE147" i="9" s="1"/>
  <c r="BI146" i="9"/>
  <c r="BH146" i="9"/>
  <c r="BG146" i="9"/>
  <c r="BF146" i="9"/>
  <c r="T146" i="9"/>
  <c r="R146" i="9"/>
  <c r="R145" i="9" s="1"/>
  <c r="P146" i="9"/>
  <c r="P145" i="9"/>
  <c r="BK146" i="9"/>
  <c r="BK145" i="9" s="1"/>
  <c r="J145" i="9" s="1"/>
  <c r="J103" i="9" s="1"/>
  <c r="J146" i="9"/>
  <c r="BE146" i="9" s="1"/>
  <c r="BI144" i="9"/>
  <c r="BH144" i="9"/>
  <c r="BG144" i="9"/>
  <c r="BF144" i="9"/>
  <c r="T144" i="9"/>
  <c r="R144" i="9"/>
  <c r="P144" i="9"/>
  <c r="BK144" i="9"/>
  <c r="J144" i="9"/>
  <c r="BE144" i="9" s="1"/>
  <c r="BI143" i="9"/>
  <c r="BH143" i="9"/>
  <c r="BG143" i="9"/>
  <c r="BF143" i="9"/>
  <c r="T143" i="9"/>
  <c r="R143" i="9"/>
  <c r="P143" i="9"/>
  <c r="BK143" i="9"/>
  <c r="J143" i="9"/>
  <c r="BE143" i="9"/>
  <c r="BI142" i="9"/>
  <c r="BH142" i="9"/>
  <c r="BG142" i="9"/>
  <c r="BF142" i="9"/>
  <c r="T142" i="9"/>
  <c r="R142" i="9"/>
  <c r="R141" i="9"/>
  <c r="P142" i="9"/>
  <c r="P141" i="9" s="1"/>
  <c r="BK142" i="9"/>
  <c r="BK141" i="9"/>
  <c r="J141" i="9" s="1"/>
  <c r="J102" i="9" s="1"/>
  <c r="J142" i="9"/>
  <c r="BE142" i="9" s="1"/>
  <c r="BI140" i="9"/>
  <c r="BH140" i="9"/>
  <c r="BG140" i="9"/>
  <c r="BF140" i="9"/>
  <c r="T140" i="9"/>
  <c r="R140" i="9"/>
  <c r="P140" i="9"/>
  <c r="BK140" i="9"/>
  <c r="J140" i="9"/>
  <c r="BE140" i="9"/>
  <c r="BI139" i="9"/>
  <c r="BH139" i="9"/>
  <c r="BG139" i="9"/>
  <c r="BF139" i="9"/>
  <c r="T139" i="9"/>
  <c r="R139" i="9"/>
  <c r="R138" i="9"/>
  <c r="P139" i="9"/>
  <c r="BK139" i="9"/>
  <c r="BK138" i="9"/>
  <c r="J138" i="9" s="1"/>
  <c r="J101" i="9" s="1"/>
  <c r="J139" i="9"/>
  <c r="BE139" i="9" s="1"/>
  <c r="BI137" i="9"/>
  <c r="BH137" i="9"/>
  <c r="BG137" i="9"/>
  <c r="F37" i="9" s="1"/>
  <c r="BB104" i="1" s="1"/>
  <c r="BF137" i="9"/>
  <c r="T137" i="9"/>
  <c r="R137" i="9"/>
  <c r="P137" i="9"/>
  <c r="P135" i="9" s="1"/>
  <c r="BK137" i="9"/>
  <c r="J137" i="9"/>
  <c r="BE137" i="9"/>
  <c r="BI136" i="9"/>
  <c r="F39" i="9" s="1"/>
  <c r="BD104" i="1" s="1"/>
  <c r="BH136" i="9"/>
  <c r="BG136" i="9"/>
  <c r="BF136" i="9"/>
  <c r="T136" i="9"/>
  <c r="T135" i="9"/>
  <c r="R136" i="9"/>
  <c r="R135" i="9" s="1"/>
  <c r="P136" i="9"/>
  <c r="BK136" i="9"/>
  <c r="J136" i="9"/>
  <c r="BE136" i="9" s="1"/>
  <c r="J130" i="9"/>
  <c r="F130" i="9"/>
  <c r="F129" i="9"/>
  <c r="F127" i="9"/>
  <c r="E125" i="9"/>
  <c r="J94" i="9"/>
  <c r="F94" i="9"/>
  <c r="F93" i="9"/>
  <c r="F91" i="9"/>
  <c r="E89" i="9"/>
  <c r="J23" i="9"/>
  <c r="E23" i="9"/>
  <c r="J129" i="9"/>
  <c r="J93" i="9"/>
  <c r="J22" i="9"/>
  <c r="J14" i="9"/>
  <c r="J127" i="9"/>
  <c r="J91" i="9"/>
  <c r="E7" i="9"/>
  <c r="E121" i="9" s="1"/>
  <c r="J39" i="8"/>
  <c r="J38" i="8"/>
  <c r="AY103" i="1" s="1"/>
  <c r="J37" i="8"/>
  <c r="AX103" i="1" s="1"/>
  <c r="BI147" i="8"/>
  <c r="BH147" i="8"/>
  <c r="BG147" i="8"/>
  <c r="BF147" i="8"/>
  <c r="T147" i="8"/>
  <c r="R147" i="8"/>
  <c r="P147" i="8"/>
  <c r="BK147" i="8"/>
  <c r="J147" i="8"/>
  <c r="BE147" i="8" s="1"/>
  <c r="BI146" i="8"/>
  <c r="BH146" i="8"/>
  <c r="BG146" i="8"/>
  <c r="BF146" i="8"/>
  <c r="T146" i="8"/>
  <c r="R146" i="8"/>
  <c r="P146" i="8"/>
  <c r="BK146" i="8"/>
  <c r="J146" i="8"/>
  <c r="BE146" i="8" s="1"/>
  <c r="BI145" i="8"/>
  <c r="BH145" i="8"/>
  <c r="BG145" i="8"/>
  <c r="BF145" i="8"/>
  <c r="T145" i="8"/>
  <c r="T144" i="8" s="1"/>
  <c r="T143" i="8" s="1"/>
  <c r="R145" i="8"/>
  <c r="R144" i="8" s="1"/>
  <c r="R143" i="8" s="1"/>
  <c r="P145" i="8"/>
  <c r="BK145" i="8"/>
  <c r="BK144" i="8" s="1"/>
  <c r="J145" i="8"/>
  <c r="BE145" i="8" s="1"/>
  <c r="BI142" i="8"/>
  <c r="BH142" i="8"/>
  <c r="BG142" i="8"/>
  <c r="BF142" i="8"/>
  <c r="T142" i="8"/>
  <c r="T141" i="8" s="1"/>
  <c r="R142" i="8"/>
  <c r="R141" i="8" s="1"/>
  <c r="P142" i="8"/>
  <c r="P141" i="8" s="1"/>
  <c r="BK142" i="8"/>
  <c r="BK141" i="8" s="1"/>
  <c r="J141" i="8" s="1"/>
  <c r="J104" i="8" s="1"/>
  <c r="J142" i="8"/>
  <c r="BE142" i="8" s="1"/>
  <c r="BI140" i="8"/>
  <c r="BH140" i="8"/>
  <c r="BG140" i="8"/>
  <c r="BF140" i="8"/>
  <c r="T140" i="8"/>
  <c r="R140" i="8"/>
  <c r="P140" i="8"/>
  <c r="BK140" i="8"/>
  <c r="J140" i="8"/>
  <c r="BE140" i="8" s="1"/>
  <c r="BI139" i="8"/>
  <c r="BH139" i="8"/>
  <c r="BG139" i="8"/>
  <c r="BF139" i="8"/>
  <c r="T139" i="8"/>
  <c r="R139" i="8"/>
  <c r="P139" i="8"/>
  <c r="BK139" i="8"/>
  <c r="J139" i="8"/>
  <c r="BE139" i="8" s="1"/>
  <c r="BI138" i="8"/>
  <c r="BH138" i="8"/>
  <c r="BG138" i="8"/>
  <c r="BF138" i="8"/>
  <c r="T138" i="8"/>
  <c r="R138" i="8"/>
  <c r="P138" i="8"/>
  <c r="BK138" i="8"/>
  <c r="J138" i="8"/>
  <c r="BE138" i="8" s="1"/>
  <c r="BI137" i="8"/>
  <c r="BH137" i="8"/>
  <c r="BG137" i="8"/>
  <c r="BF137" i="8"/>
  <c r="T137" i="8"/>
  <c r="R137" i="8"/>
  <c r="P137" i="8"/>
  <c r="BK137" i="8"/>
  <c r="BK136" i="8" s="1"/>
  <c r="J137" i="8"/>
  <c r="BE137" i="8"/>
  <c r="BI135" i="8"/>
  <c r="BH135" i="8"/>
  <c r="BG135" i="8"/>
  <c r="BF135" i="8"/>
  <c r="T135" i="8"/>
  <c r="T134" i="8" s="1"/>
  <c r="T133" i="8" s="1"/>
  <c r="R135" i="8"/>
  <c r="R134" i="8" s="1"/>
  <c r="R133" i="8" s="1"/>
  <c r="P135" i="8"/>
  <c r="P134" i="8" s="1"/>
  <c r="P133" i="8" s="1"/>
  <c r="BK135" i="8"/>
  <c r="BK134" i="8"/>
  <c r="J135" i="8"/>
  <c r="BE135" i="8" s="1"/>
  <c r="BI132" i="8"/>
  <c r="BH132" i="8"/>
  <c r="BG132" i="8"/>
  <c r="BF132" i="8"/>
  <c r="T132" i="8"/>
  <c r="R132" i="8"/>
  <c r="P132" i="8"/>
  <c r="BK132" i="8"/>
  <c r="J132" i="8"/>
  <c r="BE132" i="8" s="1"/>
  <c r="BI131" i="8"/>
  <c r="BH131" i="8"/>
  <c r="BG131" i="8"/>
  <c r="BF131" i="8"/>
  <c r="T131" i="8"/>
  <c r="T130" i="8" s="1"/>
  <c r="R131" i="8"/>
  <c r="R130" i="8" s="1"/>
  <c r="P131" i="8"/>
  <c r="P130" i="8" s="1"/>
  <c r="BK131" i="8"/>
  <c r="BK130" i="8"/>
  <c r="J130" i="8" s="1"/>
  <c r="J100" i="8" s="1"/>
  <c r="J131" i="8"/>
  <c r="BE131" i="8" s="1"/>
  <c r="J125" i="8"/>
  <c r="F125" i="8"/>
  <c r="F124" i="8"/>
  <c r="F122" i="8"/>
  <c r="E120" i="8"/>
  <c r="J94" i="8"/>
  <c r="F94" i="8"/>
  <c r="F93" i="8"/>
  <c r="F91" i="8"/>
  <c r="E89" i="8"/>
  <c r="J23" i="8"/>
  <c r="E23" i="8"/>
  <c r="J124" i="8" s="1"/>
  <c r="J93" i="8"/>
  <c r="J22" i="8"/>
  <c r="J14" i="8"/>
  <c r="J122" i="8" s="1"/>
  <c r="J91" i="8"/>
  <c r="E7" i="8"/>
  <c r="J41" i="7"/>
  <c r="J40" i="7"/>
  <c r="AY102" i="1" s="1"/>
  <c r="J39" i="7"/>
  <c r="AX102" i="1" s="1"/>
  <c r="BI140" i="7"/>
  <c r="BH140" i="7"/>
  <c r="BG140" i="7"/>
  <c r="BF140" i="7"/>
  <c r="T140" i="7"/>
  <c r="R140" i="7"/>
  <c r="P140" i="7"/>
  <c r="BK140" i="7"/>
  <c r="J140" i="7"/>
  <c r="BE140" i="7" s="1"/>
  <c r="BI139" i="7"/>
  <c r="BH139" i="7"/>
  <c r="BG139" i="7"/>
  <c r="BF139" i="7"/>
  <c r="T139" i="7"/>
  <c r="R139" i="7"/>
  <c r="P139" i="7"/>
  <c r="BK139" i="7"/>
  <c r="J139" i="7"/>
  <c r="BE139" i="7" s="1"/>
  <c r="BI138" i="7"/>
  <c r="BH138" i="7"/>
  <c r="BG138" i="7"/>
  <c r="BF138" i="7"/>
  <c r="T138" i="7"/>
  <c r="R138" i="7"/>
  <c r="P138" i="7"/>
  <c r="BK138" i="7"/>
  <c r="J138" i="7"/>
  <c r="BE138" i="7" s="1"/>
  <c r="BI137" i="7"/>
  <c r="BH137" i="7"/>
  <c r="BG137" i="7"/>
  <c r="BF137" i="7"/>
  <c r="T137" i="7"/>
  <c r="T136" i="7" s="1"/>
  <c r="R137" i="7"/>
  <c r="P137" i="7"/>
  <c r="BK137" i="7"/>
  <c r="J137" i="7"/>
  <c r="BE137" i="7" s="1"/>
  <c r="BI135" i="7"/>
  <c r="BH135" i="7"/>
  <c r="BG135" i="7"/>
  <c r="BF135" i="7"/>
  <c r="T135" i="7"/>
  <c r="R135" i="7"/>
  <c r="P135" i="7"/>
  <c r="BK135" i="7"/>
  <c r="J135" i="7"/>
  <c r="BE135" i="7" s="1"/>
  <c r="BI134" i="7"/>
  <c r="BH134" i="7"/>
  <c r="BG134" i="7"/>
  <c r="BF134" i="7"/>
  <c r="T134" i="7"/>
  <c r="T133" i="7" s="1"/>
  <c r="R134" i="7"/>
  <c r="R133" i="7" s="1"/>
  <c r="P134" i="7"/>
  <c r="BK134" i="7"/>
  <c r="BK133" i="7" s="1"/>
  <c r="J134" i="7"/>
  <c r="BE134" i="7"/>
  <c r="BI132" i="7"/>
  <c r="BH132" i="7"/>
  <c r="BG132" i="7"/>
  <c r="BF132" i="7"/>
  <c r="T132" i="7"/>
  <c r="R132" i="7"/>
  <c r="P132" i="7"/>
  <c r="BK132" i="7"/>
  <c r="J132" i="7"/>
  <c r="BE132" i="7" s="1"/>
  <c r="BI131" i="7"/>
  <c r="BH131" i="7"/>
  <c r="F40" i="7"/>
  <c r="BC102" i="1" s="1"/>
  <c r="BG131" i="7"/>
  <c r="BF131" i="7"/>
  <c r="J38" i="7"/>
  <c r="AW102" i="1" s="1"/>
  <c r="AT102" i="1" s="1"/>
  <c r="F38" i="7"/>
  <c r="BA102" i="1" s="1"/>
  <c r="T131" i="7"/>
  <c r="T130" i="7" s="1"/>
  <c r="R131" i="7"/>
  <c r="R130" i="7" s="1"/>
  <c r="P131" i="7"/>
  <c r="P130" i="7" s="1"/>
  <c r="BK131" i="7"/>
  <c r="BK130" i="7" s="1"/>
  <c r="J130" i="7" s="1"/>
  <c r="J102" i="7" s="1"/>
  <c r="J131" i="7"/>
  <c r="BE131" i="7"/>
  <c r="J37" i="7" s="1"/>
  <c r="AV102" i="1" s="1"/>
  <c r="J125" i="7"/>
  <c r="F125" i="7"/>
  <c r="F124" i="7"/>
  <c r="F122" i="7"/>
  <c r="E120" i="7"/>
  <c r="J96" i="7"/>
  <c r="F96" i="7"/>
  <c r="F95" i="7"/>
  <c r="F93" i="7"/>
  <c r="E91" i="7"/>
  <c r="J25" i="7"/>
  <c r="E25" i="7"/>
  <c r="J95" i="7" s="1"/>
  <c r="J124" i="7"/>
  <c r="J24" i="7"/>
  <c r="J16" i="7"/>
  <c r="J93" i="7" s="1"/>
  <c r="J122" i="7"/>
  <c r="E7" i="7"/>
  <c r="E114" i="7" s="1"/>
  <c r="E85" i="7"/>
  <c r="J41" i="6"/>
  <c r="J40" i="6"/>
  <c r="AY101" i="1" s="1"/>
  <c r="J39" i="6"/>
  <c r="AX101" i="1" s="1"/>
  <c r="BI140" i="6"/>
  <c r="BH140" i="6"/>
  <c r="BG140" i="6"/>
  <c r="BF140" i="6"/>
  <c r="T140" i="6"/>
  <c r="R140" i="6"/>
  <c r="P140" i="6"/>
  <c r="BK140" i="6"/>
  <c r="J140" i="6"/>
  <c r="BE140" i="6" s="1"/>
  <c r="BI139" i="6"/>
  <c r="BH139" i="6"/>
  <c r="BG139" i="6"/>
  <c r="BF139" i="6"/>
  <c r="T139" i="6"/>
  <c r="R139" i="6"/>
  <c r="P139" i="6"/>
  <c r="BK139" i="6"/>
  <c r="J139" i="6"/>
  <c r="BE139" i="6" s="1"/>
  <c r="BI138" i="6"/>
  <c r="BH138" i="6"/>
  <c r="BG138" i="6"/>
  <c r="BF138" i="6"/>
  <c r="T138" i="6"/>
  <c r="R138" i="6"/>
  <c r="P138" i="6"/>
  <c r="BK138" i="6"/>
  <c r="J138" i="6"/>
  <c r="BE138" i="6" s="1"/>
  <c r="BI137" i="6"/>
  <c r="BH137" i="6"/>
  <c r="BG137" i="6"/>
  <c r="BF137" i="6"/>
  <c r="T137" i="6"/>
  <c r="R137" i="6"/>
  <c r="R136" i="6" s="1"/>
  <c r="P137" i="6"/>
  <c r="P136" i="6" s="1"/>
  <c r="BK137" i="6"/>
  <c r="J137" i="6"/>
  <c r="BE137" i="6"/>
  <c r="BI135" i="6"/>
  <c r="BH135" i="6"/>
  <c r="BG135" i="6"/>
  <c r="BF135" i="6"/>
  <c r="T135" i="6"/>
  <c r="R135" i="6"/>
  <c r="P135" i="6"/>
  <c r="BK135" i="6"/>
  <c r="J135" i="6"/>
  <c r="BE135" i="6" s="1"/>
  <c r="BI134" i="6"/>
  <c r="BH134" i="6"/>
  <c r="BG134" i="6"/>
  <c r="BF134" i="6"/>
  <c r="T134" i="6"/>
  <c r="R134" i="6"/>
  <c r="R133" i="6" s="1"/>
  <c r="P134" i="6"/>
  <c r="P133" i="6" s="1"/>
  <c r="BK134" i="6"/>
  <c r="BK133" i="6" s="1"/>
  <c r="J134" i="6"/>
  <c r="BE134" i="6"/>
  <c r="BI132" i="6"/>
  <c r="BH132" i="6"/>
  <c r="F40" i="6" s="1"/>
  <c r="BC101" i="1" s="1"/>
  <c r="BG132" i="6"/>
  <c r="BF132" i="6"/>
  <c r="T132" i="6"/>
  <c r="R132" i="6"/>
  <c r="P132" i="6"/>
  <c r="BK132" i="6"/>
  <c r="J132" i="6"/>
  <c r="BE132" i="6" s="1"/>
  <c r="BI131" i="6"/>
  <c r="F41" i="6" s="1"/>
  <c r="BD101" i="1" s="1"/>
  <c r="BH131" i="6"/>
  <c r="BG131" i="6"/>
  <c r="F39" i="6" s="1"/>
  <c r="BB101" i="1" s="1"/>
  <c r="BF131" i="6"/>
  <c r="T131" i="6"/>
  <c r="T130" i="6" s="1"/>
  <c r="R131" i="6"/>
  <c r="P131" i="6"/>
  <c r="P130" i="6" s="1"/>
  <c r="BK131" i="6"/>
  <c r="BK130" i="6"/>
  <c r="J130" i="6" s="1"/>
  <c r="J102" i="6" s="1"/>
  <c r="J131" i="6"/>
  <c r="BE131" i="6" s="1"/>
  <c r="J37" i="6" s="1"/>
  <c r="AV101" i="1" s="1"/>
  <c r="J125" i="6"/>
  <c r="F125" i="6"/>
  <c r="F124" i="6"/>
  <c r="F122" i="6"/>
  <c r="E120" i="6"/>
  <c r="J96" i="6"/>
  <c r="F96" i="6"/>
  <c r="F95" i="6"/>
  <c r="F93" i="6"/>
  <c r="E91" i="6"/>
  <c r="J25" i="6"/>
  <c r="E25" i="6"/>
  <c r="J124" i="6" s="1"/>
  <c r="J95" i="6"/>
  <c r="J24" i="6"/>
  <c r="J16" i="6"/>
  <c r="J122" i="6" s="1"/>
  <c r="J93" i="6"/>
  <c r="E7" i="6"/>
  <c r="J41" i="5"/>
  <c r="J40" i="5"/>
  <c r="AY100" i="1" s="1"/>
  <c r="J39" i="5"/>
  <c r="AX100" i="1" s="1"/>
  <c r="BI140" i="5"/>
  <c r="BH140" i="5"/>
  <c r="BG140" i="5"/>
  <c r="BF140" i="5"/>
  <c r="T140" i="5"/>
  <c r="R140" i="5"/>
  <c r="P140" i="5"/>
  <c r="BK140" i="5"/>
  <c r="J140" i="5"/>
  <c r="BE140" i="5" s="1"/>
  <c r="BI139" i="5"/>
  <c r="BH139" i="5"/>
  <c r="BG139" i="5"/>
  <c r="BF139" i="5"/>
  <c r="T139" i="5"/>
  <c r="R139" i="5"/>
  <c r="P139" i="5"/>
  <c r="BK139" i="5"/>
  <c r="J139" i="5"/>
  <c r="BE139" i="5" s="1"/>
  <c r="BI138" i="5"/>
  <c r="BH138" i="5"/>
  <c r="BG138" i="5"/>
  <c r="BF138" i="5"/>
  <c r="T138" i="5"/>
  <c r="R138" i="5"/>
  <c r="P138" i="5"/>
  <c r="BK138" i="5"/>
  <c r="J138" i="5"/>
  <c r="BE138" i="5" s="1"/>
  <c r="BI137" i="5"/>
  <c r="BH137" i="5"/>
  <c r="BG137" i="5"/>
  <c r="BF137" i="5"/>
  <c r="T137" i="5"/>
  <c r="R137" i="5"/>
  <c r="P137" i="5"/>
  <c r="BK137" i="5"/>
  <c r="BK136" i="5" s="1"/>
  <c r="J136" i="5" s="1"/>
  <c r="J104" i="5" s="1"/>
  <c r="J137" i="5"/>
  <c r="BE137" i="5" s="1"/>
  <c r="BI135" i="5"/>
  <c r="BH135" i="5"/>
  <c r="BG135" i="5"/>
  <c r="BF135" i="5"/>
  <c r="T135" i="5"/>
  <c r="R135" i="5"/>
  <c r="P135" i="5"/>
  <c r="BK135" i="5"/>
  <c r="J135" i="5"/>
  <c r="BE135" i="5" s="1"/>
  <c r="BI134" i="5"/>
  <c r="BH134" i="5"/>
  <c r="BG134" i="5"/>
  <c r="BF134" i="5"/>
  <c r="T134" i="5"/>
  <c r="T133" i="5" s="1"/>
  <c r="R134" i="5"/>
  <c r="R133" i="5" s="1"/>
  <c r="P134" i="5"/>
  <c r="BK134" i="5"/>
  <c r="BK133" i="5" s="1"/>
  <c r="J134" i="5"/>
  <c r="BE134" i="5"/>
  <c r="BI132" i="5"/>
  <c r="BH132" i="5"/>
  <c r="BG132" i="5"/>
  <c r="BF132" i="5"/>
  <c r="J38" i="5" s="1"/>
  <c r="AW100" i="1" s="1"/>
  <c r="AT100" i="1" s="1"/>
  <c r="T132" i="5"/>
  <c r="R132" i="5"/>
  <c r="P132" i="5"/>
  <c r="BK132" i="5"/>
  <c r="J132" i="5"/>
  <c r="BE132" i="5" s="1"/>
  <c r="BI131" i="5"/>
  <c r="BH131" i="5"/>
  <c r="F40" i="5"/>
  <c r="BC100" i="1" s="1"/>
  <c r="BG131" i="5"/>
  <c r="BF131" i="5"/>
  <c r="F38" i="5"/>
  <c r="BA100" i="1" s="1"/>
  <c r="T131" i="5"/>
  <c r="T130" i="5" s="1"/>
  <c r="R131" i="5"/>
  <c r="R130" i="5" s="1"/>
  <c r="P131" i="5"/>
  <c r="P130" i="5" s="1"/>
  <c r="BK131" i="5"/>
  <c r="BK130" i="5" s="1"/>
  <c r="J130" i="5" s="1"/>
  <c r="J102" i="5" s="1"/>
  <c r="J131" i="5"/>
  <c r="BE131" i="5"/>
  <c r="J37" i="5" s="1"/>
  <c r="AV100" i="1" s="1"/>
  <c r="J125" i="5"/>
  <c r="F125" i="5"/>
  <c r="F124" i="5"/>
  <c r="F122" i="5"/>
  <c r="E120" i="5"/>
  <c r="J96" i="5"/>
  <c r="F96" i="5"/>
  <c r="F95" i="5"/>
  <c r="F93" i="5"/>
  <c r="E91" i="5"/>
  <c r="J25" i="5"/>
  <c r="E25" i="5"/>
  <c r="J95" i="5" s="1"/>
  <c r="J24" i="5"/>
  <c r="J16" i="5"/>
  <c r="J93" i="5" s="1"/>
  <c r="J122" i="5"/>
  <c r="E7" i="5"/>
  <c r="E114" i="5" s="1"/>
  <c r="E85" i="5"/>
  <c r="J41" i="4"/>
  <c r="J40" i="4"/>
  <c r="AY99" i="1" s="1"/>
  <c r="J39" i="4"/>
  <c r="AX99" i="1" s="1"/>
  <c r="BI140" i="4"/>
  <c r="BH140" i="4"/>
  <c r="BG140" i="4"/>
  <c r="BF140" i="4"/>
  <c r="T140" i="4"/>
  <c r="R140" i="4"/>
  <c r="P140" i="4"/>
  <c r="BK140" i="4"/>
  <c r="J140" i="4"/>
  <c r="BE140" i="4" s="1"/>
  <c r="BI139" i="4"/>
  <c r="BH139" i="4"/>
  <c r="BG139" i="4"/>
  <c r="BF139" i="4"/>
  <c r="T139" i="4"/>
  <c r="R139" i="4"/>
  <c r="P139" i="4"/>
  <c r="BK139" i="4"/>
  <c r="J139" i="4"/>
  <c r="BE139" i="4" s="1"/>
  <c r="BI138" i="4"/>
  <c r="BH138" i="4"/>
  <c r="BG138" i="4"/>
  <c r="BF138" i="4"/>
  <c r="T138" i="4"/>
  <c r="R138" i="4"/>
  <c r="P138" i="4"/>
  <c r="BK138" i="4"/>
  <c r="J138" i="4"/>
  <c r="BE138" i="4" s="1"/>
  <c r="BI137" i="4"/>
  <c r="BH137" i="4"/>
  <c r="BG137" i="4"/>
  <c r="BF137" i="4"/>
  <c r="T137" i="4"/>
  <c r="R137" i="4"/>
  <c r="R136" i="4" s="1"/>
  <c r="P137" i="4"/>
  <c r="BK137" i="4"/>
  <c r="J137" i="4"/>
  <c r="BE137" i="4"/>
  <c r="BI135" i="4"/>
  <c r="BH135" i="4"/>
  <c r="BG135" i="4"/>
  <c r="BF135" i="4"/>
  <c r="T135" i="4"/>
  <c r="R135" i="4"/>
  <c r="P135" i="4"/>
  <c r="BK135" i="4"/>
  <c r="J135" i="4"/>
  <c r="BE135" i="4" s="1"/>
  <c r="BI134" i="4"/>
  <c r="BH134" i="4"/>
  <c r="BG134" i="4"/>
  <c r="BF134" i="4"/>
  <c r="T134" i="4"/>
  <c r="R134" i="4"/>
  <c r="R133" i="4" s="1"/>
  <c r="P134" i="4"/>
  <c r="P133" i="4" s="1"/>
  <c r="BK134" i="4"/>
  <c r="J134" i="4"/>
  <c r="BE134" i="4" s="1"/>
  <c r="BI132" i="4"/>
  <c r="BH132" i="4"/>
  <c r="BG132" i="4"/>
  <c r="BF132" i="4"/>
  <c r="T132" i="4"/>
  <c r="R132" i="4"/>
  <c r="P132" i="4"/>
  <c r="BK132" i="4"/>
  <c r="J132" i="4"/>
  <c r="BE132" i="4" s="1"/>
  <c r="BI131" i="4"/>
  <c r="F41" i="4" s="1"/>
  <c r="BD99" i="1" s="1"/>
  <c r="BH131" i="4"/>
  <c r="F40" i="4"/>
  <c r="BC99" i="1" s="1"/>
  <c r="BG131" i="4"/>
  <c r="BF131" i="4"/>
  <c r="J38" i="4" s="1"/>
  <c r="AW99" i="1" s="1"/>
  <c r="F38" i="4"/>
  <c r="BA99" i="1" s="1"/>
  <c r="T131" i="4"/>
  <c r="T130" i="4" s="1"/>
  <c r="R131" i="4"/>
  <c r="R130" i="4" s="1"/>
  <c r="P131" i="4"/>
  <c r="P130" i="4" s="1"/>
  <c r="BK131" i="4"/>
  <c r="BK130" i="4" s="1"/>
  <c r="J130" i="4" s="1"/>
  <c r="J102" i="4" s="1"/>
  <c r="J131" i="4"/>
  <c r="BE131" i="4" s="1"/>
  <c r="J37" i="4" s="1"/>
  <c r="AV99" i="1" s="1"/>
  <c r="AT99" i="1" s="1"/>
  <c r="J125" i="4"/>
  <c r="F125" i="4"/>
  <c r="F124" i="4"/>
  <c r="F122" i="4"/>
  <c r="E120" i="4"/>
  <c r="J96" i="4"/>
  <c r="F96" i="4"/>
  <c r="F95" i="4"/>
  <c r="F93" i="4"/>
  <c r="E91" i="4"/>
  <c r="J25" i="4"/>
  <c r="E25" i="4"/>
  <c r="J124" i="4"/>
  <c r="J95" i="4"/>
  <c r="J24" i="4"/>
  <c r="J16" i="4"/>
  <c r="J122" i="4"/>
  <c r="J93" i="4"/>
  <c r="E7" i="4"/>
  <c r="E114" i="4" s="1"/>
  <c r="J41" i="3"/>
  <c r="J40" i="3"/>
  <c r="AY98" i="1" s="1"/>
  <c r="J39" i="3"/>
  <c r="AX98" i="1" s="1"/>
  <c r="BI140" i="3"/>
  <c r="BH140" i="3"/>
  <c r="BG140" i="3"/>
  <c r="BF140" i="3"/>
  <c r="T140" i="3"/>
  <c r="R140" i="3"/>
  <c r="P140" i="3"/>
  <c r="BK140" i="3"/>
  <c r="J140" i="3"/>
  <c r="BE140" i="3" s="1"/>
  <c r="BI139" i="3"/>
  <c r="BH139" i="3"/>
  <c r="BG139" i="3"/>
  <c r="BF139" i="3"/>
  <c r="T139" i="3"/>
  <c r="R139" i="3"/>
  <c r="P139" i="3"/>
  <c r="BK139" i="3"/>
  <c r="J139" i="3"/>
  <c r="BE139" i="3" s="1"/>
  <c r="BI138" i="3"/>
  <c r="BH138" i="3"/>
  <c r="BG138" i="3"/>
  <c r="BF138" i="3"/>
  <c r="T138" i="3"/>
  <c r="R138" i="3"/>
  <c r="P138" i="3"/>
  <c r="BK138" i="3"/>
  <c r="J138" i="3"/>
  <c r="BE138" i="3" s="1"/>
  <c r="BI137" i="3"/>
  <c r="BH137" i="3"/>
  <c r="BG137" i="3"/>
  <c r="BF137" i="3"/>
  <c r="T137" i="3"/>
  <c r="R137" i="3"/>
  <c r="P137" i="3"/>
  <c r="P136" i="3" s="1"/>
  <c r="BK137" i="3"/>
  <c r="J137" i="3"/>
  <c r="BE137" i="3" s="1"/>
  <c r="BI135" i="3"/>
  <c r="BH135" i="3"/>
  <c r="BG135" i="3"/>
  <c r="BF135" i="3"/>
  <c r="T135" i="3"/>
  <c r="R135" i="3"/>
  <c r="P135" i="3"/>
  <c r="BK135" i="3"/>
  <c r="J135" i="3"/>
  <c r="BE135" i="3" s="1"/>
  <c r="BI134" i="3"/>
  <c r="BH134" i="3"/>
  <c r="BG134" i="3"/>
  <c r="BF134" i="3"/>
  <c r="F38" i="3" s="1"/>
  <c r="BA98" i="1" s="1"/>
  <c r="T134" i="3"/>
  <c r="R134" i="3"/>
  <c r="P134" i="3"/>
  <c r="BK134" i="3"/>
  <c r="J134" i="3"/>
  <c r="BE134" i="3" s="1"/>
  <c r="BI133" i="3"/>
  <c r="BH133" i="3"/>
  <c r="BG133" i="3"/>
  <c r="BF133" i="3"/>
  <c r="T133" i="3"/>
  <c r="R133" i="3"/>
  <c r="P133" i="3"/>
  <c r="BK133" i="3"/>
  <c r="J133" i="3"/>
  <c r="BE133" i="3" s="1"/>
  <c r="BI132" i="3"/>
  <c r="BH132" i="3"/>
  <c r="F40" i="3" s="1"/>
  <c r="BC98" i="1" s="1"/>
  <c r="BC97" i="1" s="1"/>
  <c r="AY97" i="1" s="1"/>
  <c r="BG132" i="3"/>
  <c r="BF132" i="3"/>
  <c r="J38" i="3"/>
  <c r="AW98" i="1" s="1"/>
  <c r="T132" i="3"/>
  <c r="R132" i="3"/>
  <c r="R131" i="3"/>
  <c r="R130" i="3" s="1"/>
  <c r="P132" i="3"/>
  <c r="BK132" i="3"/>
  <c r="J132" i="3"/>
  <c r="BE132" i="3" s="1"/>
  <c r="J125" i="3"/>
  <c r="F125" i="3"/>
  <c r="F124" i="3"/>
  <c r="F122" i="3"/>
  <c r="E120" i="3"/>
  <c r="J96" i="3"/>
  <c r="F96" i="3"/>
  <c r="F95" i="3"/>
  <c r="F93" i="3"/>
  <c r="E91" i="3"/>
  <c r="J25" i="3"/>
  <c r="E25" i="3"/>
  <c r="J124" i="3"/>
  <c r="J95" i="3"/>
  <c r="J24" i="3"/>
  <c r="J16" i="3"/>
  <c r="J122" i="3"/>
  <c r="J93" i="3"/>
  <c r="E7" i="3"/>
  <c r="E114" i="3" s="1"/>
  <c r="J39" i="2"/>
  <c r="J38" i="2"/>
  <c r="AY96" i="1" s="1"/>
  <c r="J37" i="2"/>
  <c r="AX96" i="1" s="1"/>
  <c r="BI210" i="2"/>
  <c r="BH210" i="2"/>
  <c r="BG210" i="2"/>
  <c r="BF210" i="2"/>
  <c r="T210" i="2"/>
  <c r="R210" i="2"/>
  <c r="P210" i="2"/>
  <c r="BK210" i="2"/>
  <c r="J210" i="2"/>
  <c r="BE210" i="2" s="1"/>
  <c r="BI209" i="2"/>
  <c r="BH209" i="2"/>
  <c r="BG209" i="2"/>
  <c r="BF209" i="2"/>
  <c r="T209" i="2"/>
  <c r="R209" i="2"/>
  <c r="P209" i="2"/>
  <c r="BK209" i="2"/>
  <c r="J209" i="2"/>
  <c r="BE209" i="2" s="1"/>
  <c r="BI208" i="2"/>
  <c r="BH208" i="2"/>
  <c r="BG208" i="2"/>
  <c r="BF208" i="2"/>
  <c r="T208" i="2"/>
  <c r="R208" i="2"/>
  <c r="P208" i="2"/>
  <c r="BK208" i="2"/>
  <c r="J208" i="2"/>
  <c r="BE208" i="2" s="1"/>
  <c r="BI207" i="2"/>
  <c r="BH207" i="2"/>
  <c r="BG207" i="2"/>
  <c r="BF207" i="2"/>
  <c r="T207" i="2"/>
  <c r="R207" i="2"/>
  <c r="P207" i="2"/>
  <c r="BK207" i="2"/>
  <c r="J207" i="2"/>
  <c r="BE207" i="2" s="1"/>
  <c r="BI206" i="2"/>
  <c r="BH206" i="2"/>
  <c r="BG206" i="2"/>
  <c r="BF206" i="2"/>
  <c r="T206" i="2"/>
  <c r="R206" i="2"/>
  <c r="R205" i="2" s="1"/>
  <c r="P206" i="2"/>
  <c r="BK206" i="2"/>
  <c r="J206" i="2"/>
  <c r="BE206" i="2"/>
  <c r="BI204" i="2"/>
  <c r="BH204" i="2"/>
  <c r="BG204" i="2"/>
  <c r="BF204" i="2"/>
  <c r="T204" i="2"/>
  <c r="R204" i="2"/>
  <c r="P204" i="2"/>
  <c r="BK204" i="2"/>
  <c r="J204" i="2"/>
  <c r="BE204" i="2" s="1"/>
  <c r="BI203" i="2"/>
  <c r="BH203" i="2"/>
  <c r="BG203" i="2"/>
  <c r="BF203" i="2"/>
  <c r="T203" i="2"/>
  <c r="T202" i="2" s="1"/>
  <c r="R203" i="2"/>
  <c r="P203" i="2"/>
  <c r="P202" i="2" s="1"/>
  <c r="BK203" i="2"/>
  <c r="J203" i="2"/>
  <c r="BE203" i="2" s="1"/>
  <c r="BI201" i="2"/>
  <c r="BH201" i="2"/>
  <c r="BG201" i="2"/>
  <c r="BF201" i="2"/>
  <c r="T201" i="2"/>
  <c r="R201" i="2"/>
  <c r="P201" i="2"/>
  <c r="BK201" i="2"/>
  <c r="J201" i="2"/>
  <c r="BE201" i="2" s="1"/>
  <c r="BI200" i="2"/>
  <c r="BH200" i="2"/>
  <c r="BG200" i="2"/>
  <c r="BF200" i="2"/>
  <c r="T200" i="2"/>
  <c r="R200" i="2"/>
  <c r="P200" i="2"/>
  <c r="BK200" i="2"/>
  <c r="J200" i="2"/>
  <c r="BE200" i="2" s="1"/>
  <c r="BI199" i="2"/>
  <c r="BH199" i="2"/>
  <c r="BG199" i="2"/>
  <c r="BF199" i="2"/>
  <c r="T199" i="2"/>
  <c r="R199" i="2"/>
  <c r="P199" i="2"/>
  <c r="BK199" i="2"/>
  <c r="J199" i="2"/>
  <c r="BE199" i="2" s="1"/>
  <c r="BI198" i="2"/>
  <c r="BH198" i="2"/>
  <c r="BG198" i="2"/>
  <c r="BF198" i="2"/>
  <c r="T198" i="2"/>
  <c r="R198" i="2"/>
  <c r="P198" i="2"/>
  <c r="BK198" i="2"/>
  <c r="J198" i="2"/>
  <c r="BE198" i="2" s="1"/>
  <c r="BI197" i="2"/>
  <c r="BH197" i="2"/>
  <c r="BG197" i="2"/>
  <c r="BF197" i="2"/>
  <c r="T197" i="2"/>
  <c r="R197" i="2"/>
  <c r="P197" i="2"/>
  <c r="BK197" i="2"/>
  <c r="J197" i="2"/>
  <c r="BE197" i="2" s="1"/>
  <c r="BI196" i="2"/>
  <c r="BH196" i="2"/>
  <c r="BG196" i="2"/>
  <c r="BF196" i="2"/>
  <c r="T196" i="2"/>
  <c r="R196" i="2"/>
  <c r="P196" i="2"/>
  <c r="BK196" i="2"/>
  <c r="J196" i="2"/>
  <c r="BE196" i="2" s="1"/>
  <c r="BI195" i="2"/>
  <c r="BH195" i="2"/>
  <c r="BG195" i="2"/>
  <c r="BF195" i="2"/>
  <c r="T195" i="2"/>
  <c r="R195" i="2"/>
  <c r="P195" i="2"/>
  <c r="BK195" i="2"/>
  <c r="J195" i="2"/>
  <c r="BE195" i="2" s="1"/>
  <c r="BI194" i="2"/>
  <c r="BH194" i="2"/>
  <c r="BG194" i="2"/>
  <c r="BF194" i="2"/>
  <c r="T194" i="2"/>
  <c r="R194" i="2"/>
  <c r="P194" i="2"/>
  <c r="BK194" i="2"/>
  <c r="J194" i="2"/>
  <c r="BE194" i="2" s="1"/>
  <c r="BI193" i="2"/>
  <c r="BH193" i="2"/>
  <c r="BG193" i="2"/>
  <c r="BF193" i="2"/>
  <c r="T193" i="2"/>
  <c r="T192" i="2" s="1"/>
  <c r="R193" i="2"/>
  <c r="P193" i="2"/>
  <c r="BK193" i="2"/>
  <c r="J193" i="2"/>
  <c r="BE193" i="2" s="1"/>
  <c r="BI191" i="2"/>
  <c r="BH191" i="2"/>
  <c r="BG191" i="2"/>
  <c r="BF191" i="2"/>
  <c r="T191" i="2"/>
  <c r="R191" i="2"/>
  <c r="P191" i="2"/>
  <c r="BK191" i="2"/>
  <c r="J191" i="2"/>
  <c r="BE191" i="2" s="1"/>
  <c r="BI190" i="2"/>
  <c r="BH190" i="2"/>
  <c r="BG190" i="2"/>
  <c r="BF190" i="2"/>
  <c r="T190" i="2"/>
  <c r="R190" i="2"/>
  <c r="P190" i="2"/>
  <c r="BK190" i="2"/>
  <c r="J190" i="2"/>
  <c r="BE190" i="2"/>
  <c r="BI189" i="2"/>
  <c r="BH189" i="2"/>
  <c r="BG189" i="2"/>
  <c r="BF189" i="2"/>
  <c r="T189" i="2"/>
  <c r="R189" i="2"/>
  <c r="P189" i="2"/>
  <c r="BK189" i="2"/>
  <c r="J189" i="2"/>
  <c r="BE189" i="2"/>
  <c r="BI188" i="2"/>
  <c r="BH188" i="2"/>
  <c r="BG188" i="2"/>
  <c r="BF188" i="2"/>
  <c r="T188" i="2"/>
  <c r="R188" i="2"/>
  <c r="R185" i="2" s="1"/>
  <c r="P188" i="2"/>
  <c r="BK188" i="2"/>
  <c r="J188" i="2"/>
  <c r="BE188" i="2"/>
  <c r="BI187" i="2"/>
  <c r="BH187" i="2"/>
  <c r="BG187" i="2"/>
  <c r="BF187" i="2"/>
  <c r="T187" i="2"/>
  <c r="R187" i="2"/>
  <c r="P187" i="2"/>
  <c r="BK187" i="2"/>
  <c r="BK185" i="2" s="1"/>
  <c r="J185" i="2" s="1"/>
  <c r="J110" i="2" s="1"/>
  <c r="J187" i="2"/>
  <c r="BE187" i="2"/>
  <c r="BI186" i="2"/>
  <c r="BH186" i="2"/>
  <c r="BG186" i="2"/>
  <c r="BF186" i="2"/>
  <c r="T186" i="2"/>
  <c r="T185" i="2"/>
  <c r="R186" i="2"/>
  <c r="P186" i="2"/>
  <c r="P185" i="2"/>
  <c r="BK186" i="2"/>
  <c r="J186" i="2"/>
  <c r="BE186" i="2" s="1"/>
  <c r="BI184" i="2"/>
  <c r="BH184" i="2"/>
  <c r="BG184" i="2"/>
  <c r="BF184" i="2"/>
  <c r="T184" i="2"/>
  <c r="R184" i="2"/>
  <c r="P184" i="2"/>
  <c r="BK184" i="2"/>
  <c r="J184" i="2"/>
  <c r="BE184" i="2" s="1"/>
  <c r="BI183" i="2"/>
  <c r="BH183" i="2"/>
  <c r="BG183" i="2"/>
  <c r="BF183" i="2"/>
  <c r="T183" i="2"/>
  <c r="R183" i="2"/>
  <c r="P183" i="2"/>
  <c r="BK183" i="2"/>
  <c r="J183" i="2"/>
  <c r="BE183" i="2" s="1"/>
  <c r="BI182" i="2"/>
  <c r="BH182" i="2"/>
  <c r="BG182" i="2"/>
  <c r="BF182" i="2"/>
  <c r="T182" i="2"/>
  <c r="R182" i="2"/>
  <c r="P182" i="2"/>
  <c r="BK182" i="2"/>
  <c r="J182" i="2"/>
  <c r="BE182" i="2" s="1"/>
  <c r="BI181" i="2"/>
  <c r="BH181" i="2"/>
  <c r="BG181" i="2"/>
  <c r="BF181" i="2"/>
  <c r="T181" i="2"/>
  <c r="R181" i="2"/>
  <c r="P181" i="2"/>
  <c r="BK181" i="2"/>
  <c r="J181" i="2"/>
  <c r="BE181" i="2" s="1"/>
  <c r="BI180" i="2"/>
  <c r="BH180" i="2"/>
  <c r="BG180" i="2"/>
  <c r="BF180" i="2"/>
  <c r="T180" i="2"/>
  <c r="R180" i="2"/>
  <c r="P180" i="2"/>
  <c r="BK180" i="2"/>
  <c r="J180" i="2"/>
  <c r="BE180" i="2" s="1"/>
  <c r="BI179" i="2"/>
  <c r="BH179" i="2"/>
  <c r="BG179" i="2"/>
  <c r="BF179" i="2"/>
  <c r="T179" i="2"/>
  <c r="R179" i="2"/>
  <c r="P179" i="2"/>
  <c r="BK179" i="2"/>
  <c r="J179" i="2"/>
  <c r="BE179" i="2" s="1"/>
  <c r="BI178" i="2"/>
  <c r="BH178" i="2"/>
  <c r="BG178" i="2"/>
  <c r="BF178" i="2"/>
  <c r="T178" i="2"/>
  <c r="R178" i="2"/>
  <c r="P178" i="2"/>
  <c r="BK178" i="2"/>
  <c r="J178" i="2"/>
  <c r="BE178" i="2" s="1"/>
  <c r="BI177" i="2"/>
  <c r="BH177" i="2"/>
  <c r="BG177" i="2"/>
  <c r="BF177" i="2"/>
  <c r="T177" i="2"/>
  <c r="R177" i="2"/>
  <c r="P177" i="2"/>
  <c r="BK177" i="2"/>
  <c r="J177" i="2"/>
  <c r="BE177" i="2" s="1"/>
  <c r="BI176" i="2"/>
  <c r="BH176" i="2"/>
  <c r="BG176" i="2"/>
  <c r="BF176" i="2"/>
  <c r="T176" i="2"/>
  <c r="T175" i="2" s="1"/>
  <c r="R176" i="2"/>
  <c r="R175" i="2" s="1"/>
  <c r="P176" i="2"/>
  <c r="P175" i="2"/>
  <c r="BK176" i="2"/>
  <c r="BK175" i="2" s="1"/>
  <c r="J176" i="2"/>
  <c r="BE176" i="2" s="1"/>
  <c r="BI173" i="2"/>
  <c r="BH173" i="2"/>
  <c r="BG173" i="2"/>
  <c r="BF173" i="2"/>
  <c r="T173" i="2"/>
  <c r="T172" i="2" s="1"/>
  <c r="R173" i="2"/>
  <c r="R172" i="2" s="1"/>
  <c r="P173" i="2"/>
  <c r="P172" i="2" s="1"/>
  <c r="BK173" i="2"/>
  <c r="BK172" i="2" s="1"/>
  <c r="J172" i="2" s="1"/>
  <c r="J107" i="2" s="1"/>
  <c r="J173" i="2"/>
  <c r="BE173" i="2" s="1"/>
  <c r="BI171" i="2"/>
  <c r="BH171" i="2"/>
  <c r="BG171" i="2"/>
  <c r="BF171" i="2"/>
  <c r="T171" i="2"/>
  <c r="R171" i="2"/>
  <c r="P171" i="2"/>
  <c r="BK171" i="2"/>
  <c r="J171" i="2"/>
  <c r="BE171" i="2"/>
  <c r="BI170" i="2"/>
  <c r="BH170" i="2"/>
  <c r="BG170" i="2"/>
  <c r="BF170" i="2"/>
  <c r="T170" i="2"/>
  <c r="R170" i="2"/>
  <c r="R167" i="2" s="1"/>
  <c r="P170" i="2"/>
  <c r="BK170" i="2"/>
  <c r="J170" i="2"/>
  <c r="BE170" i="2"/>
  <c r="BI169" i="2"/>
  <c r="BH169" i="2"/>
  <c r="BG169" i="2"/>
  <c r="BF169" i="2"/>
  <c r="T169" i="2"/>
  <c r="R169" i="2"/>
  <c r="P169" i="2"/>
  <c r="BK169" i="2"/>
  <c r="BK167" i="2" s="1"/>
  <c r="J167" i="2" s="1"/>
  <c r="J106" i="2" s="1"/>
  <c r="J169" i="2"/>
  <c r="BE169" i="2"/>
  <c r="BI168" i="2"/>
  <c r="BH168" i="2"/>
  <c r="BG168" i="2"/>
  <c r="BF168" i="2"/>
  <c r="T168" i="2"/>
  <c r="T167" i="2"/>
  <c r="R168" i="2"/>
  <c r="P168" i="2"/>
  <c r="P167" i="2"/>
  <c r="BK168" i="2"/>
  <c r="J168" i="2"/>
  <c r="BE168" i="2" s="1"/>
  <c r="BI166" i="2"/>
  <c r="BH166" i="2"/>
  <c r="BG166" i="2"/>
  <c r="BF166" i="2"/>
  <c r="T166" i="2"/>
  <c r="R166" i="2"/>
  <c r="P166" i="2"/>
  <c r="BK166" i="2"/>
  <c r="J166" i="2"/>
  <c r="BE166" i="2" s="1"/>
  <c r="BI165" i="2"/>
  <c r="BH165" i="2"/>
  <c r="BG165" i="2"/>
  <c r="BF165" i="2"/>
  <c r="T165" i="2"/>
  <c r="R165" i="2"/>
  <c r="P165" i="2"/>
  <c r="BK165" i="2"/>
  <c r="J165" i="2"/>
  <c r="BE165" i="2" s="1"/>
  <c r="BI164" i="2"/>
  <c r="BH164" i="2"/>
  <c r="BG164" i="2"/>
  <c r="BF164" i="2"/>
  <c r="T164" i="2"/>
  <c r="R164" i="2"/>
  <c r="P164" i="2"/>
  <c r="BK164" i="2"/>
  <c r="J164" i="2"/>
  <c r="BE164" i="2" s="1"/>
  <c r="BI163" i="2"/>
  <c r="BH163" i="2"/>
  <c r="BG163" i="2"/>
  <c r="BF163" i="2"/>
  <c r="T163" i="2"/>
  <c r="R163" i="2"/>
  <c r="P163" i="2"/>
  <c r="BK163" i="2"/>
  <c r="J163" i="2"/>
  <c r="BE163" i="2" s="1"/>
  <c r="BI162" i="2"/>
  <c r="BH162" i="2"/>
  <c r="BG162" i="2"/>
  <c r="BF162" i="2"/>
  <c r="T162" i="2"/>
  <c r="R162" i="2"/>
  <c r="P162" i="2"/>
  <c r="BK162" i="2"/>
  <c r="J162" i="2"/>
  <c r="BE162" i="2" s="1"/>
  <c r="BI161" i="2"/>
  <c r="BH161" i="2"/>
  <c r="BG161" i="2"/>
  <c r="BF161" i="2"/>
  <c r="T161" i="2"/>
  <c r="R161" i="2"/>
  <c r="P161" i="2"/>
  <c r="BK161" i="2"/>
  <c r="J161" i="2"/>
  <c r="BE161" i="2" s="1"/>
  <c r="BI160" i="2"/>
  <c r="BH160" i="2"/>
  <c r="BG160" i="2"/>
  <c r="BF160" i="2"/>
  <c r="T160" i="2"/>
  <c r="R160" i="2"/>
  <c r="P160" i="2"/>
  <c r="BK160" i="2"/>
  <c r="J160" i="2"/>
  <c r="BE160" i="2" s="1"/>
  <c r="BI159" i="2"/>
  <c r="BH159" i="2"/>
  <c r="BG159" i="2"/>
  <c r="BF159" i="2"/>
  <c r="T159" i="2"/>
  <c r="T158" i="2" s="1"/>
  <c r="R159" i="2"/>
  <c r="R158" i="2" s="1"/>
  <c r="P159" i="2"/>
  <c r="P158" i="2" s="1"/>
  <c r="BK159" i="2"/>
  <c r="BK158" i="2" s="1"/>
  <c r="J158" i="2" s="1"/>
  <c r="J105" i="2" s="1"/>
  <c r="J159" i="2"/>
  <c r="BE159" i="2" s="1"/>
  <c r="BI157" i="2"/>
  <c r="BH157" i="2"/>
  <c r="BG157" i="2"/>
  <c r="BF157" i="2"/>
  <c r="T157" i="2"/>
  <c r="R157" i="2"/>
  <c r="P157" i="2"/>
  <c r="BK157" i="2"/>
  <c r="J157" i="2"/>
  <c r="BE157" i="2"/>
  <c r="BI156" i="2"/>
  <c r="BH156" i="2"/>
  <c r="BG156" i="2"/>
  <c r="BF156" i="2"/>
  <c r="T156" i="2"/>
  <c r="T155" i="2"/>
  <c r="R156" i="2"/>
  <c r="R155" i="2"/>
  <c r="P156" i="2"/>
  <c r="P155" i="2"/>
  <c r="BK156" i="2"/>
  <c r="BK155" i="2"/>
  <c r="J155" i="2" s="1"/>
  <c r="J104" i="2" s="1"/>
  <c r="J156" i="2"/>
  <c r="BE156" i="2" s="1"/>
  <c r="BI154" i="2"/>
  <c r="BH154" i="2"/>
  <c r="BG154" i="2"/>
  <c r="BF154" i="2"/>
  <c r="T154" i="2"/>
  <c r="T153" i="2" s="1"/>
  <c r="R154" i="2"/>
  <c r="R153" i="2" s="1"/>
  <c r="P154" i="2"/>
  <c r="P153" i="2" s="1"/>
  <c r="BK154" i="2"/>
  <c r="BK153" i="2" s="1"/>
  <c r="J153" i="2" s="1"/>
  <c r="J103" i="2" s="1"/>
  <c r="J154" i="2"/>
  <c r="BE154" i="2" s="1"/>
  <c r="BI152" i="2"/>
  <c r="BH152" i="2"/>
  <c r="BG152" i="2"/>
  <c r="BF152" i="2"/>
  <c r="T152" i="2"/>
  <c r="T151" i="2"/>
  <c r="R152" i="2"/>
  <c r="R151" i="2"/>
  <c r="P152" i="2"/>
  <c r="P151" i="2"/>
  <c r="BK152" i="2"/>
  <c r="BK151" i="2" s="1"/>
  <c r="J151" i="2" s="1"/>
  <c r="J102" i="2" s="1"/>
  <c r="J152" i="2"/>
  <c r="BE152" i="2" s="1"/>
  <c r="BI150" i="2"/>
  <c r="BH150" i="2"/>
  <c r="BG150" i="2"/>
  <c r="BF150" i="2"/>
  <c r="T150" i="2"/>
  <c r="R150" i="2"/>
  <c r="P150" i="2"/>
  <c r="BK150" i="2"/>
  <c r="J150" i="2"/>
  <c r="BE150" i="2" s="1"/>
  <c r="BI149" i="2"/>
  <c r="BH149" i="2"/>
  <c r="BG149" i="2"/>
  <c r="BF149" i="2"/>
  <c r="T149" i="2"/>
  <c r="R149" i="2"/>
  <c r="P149" i="2"/>
  <c r="BK149" i="2"/>
  <c r="J149" i="2"/>
  <c r="BE149" i="2" s="1"/>
  <c r="BI148" i="2"/>
  <c r="BH148" i="2"/>
  <c r="BG148" i="2"/>
  <c r="BF148" i="2"/>
  <c r="T148" i="2"/>
  <c r="R148" i="2"/>
  <c r="P148" i="2"/>
  <c r="BK148" i="2"/>
  <c r="J148" i="2"/>
  <c r="BE148" i="2" s="1"/>
  <c r="BI147" i="2"/>
  <c r="BH147" i="2"/>
  <c r="BG147" i="2"/>
  <c r="BF147" i="2"/>
  <c r="T147" i="2"/>
  <c r="R147" i="2"/>
  <c r="P147" i="2"/>
  <c r="BK147" i="2"/>
  <c r="J147" i="2"/>
  <c r="BE147" i="2" s="1"/>
  <c r="BI146" i="2"/>
  <c r="F39" i="2" s="1"/>
  <c r="BD96" i="1" s="1"/>
  <c r="BH146" i="2"/>
  <c r="BG146" i="2"/>
  <c r="BF146" i="2"/>
  <c r="T146" i="2"/>
  <c r="R146" i="2"/>
  <c r="P146" i="2"/>
  <c r="BK146" i="2"/>
  <c r="J146" i="2"/>
  <c r="BE146" i="2" s="1"/>
  <c r="BI145" i="2"/>
  <c r="BH145" i="2"/>
  <c r="BG145" i="2"/>
  <c r="BF145" i="2"/>
  <c r="T145" i="2"/>
  <c r="T144" i="2" s="1"/>
  <c r="R145" i="2"/>
  <c r="R144" i="2" s="1"/>
  <c r="P145" i="2"/>
  <c r="P144" i="2" s="1"/>
  <c r="BK145" i="2"/>
  <c r="BK144" i="2" s="1"/>
  <c r="J144" i="2" s="1"/>
  <c r="J101" i="2" s="1"/>
  <c r="J145" i="2"/>
  <c r="BE145" i="2" s="1"/>
  <c r="BI143" i="2"/>
  <c r="BH143" i="2"/>
  <c r="BG143" i="2"/>
  <c r="BF143" i="2"/>
  <c r="T143" i="2"/>
  <c r="R143" i="2"/>
  <c r="P143" i="2"/>
  <c r="BK143" i="2"/>
  <c r="J143" i="2"/>
  <c r="BE143" i="2"/>
  <c r="BI142" i="2"/>
  <c r="BH142" i="2"/>
  <c r="BG142" i="2"/>
  <c r="BF142" i="2"/>
  <c r="T142" i="2"/>
  <c r="R142" i="2"/>
  <c r="P142" i="2"/>
  <c r="BK142" i="2"/>
  <c r="J142" i="2"/>
  <c r="BE142" i="2"/>
  <c r="BI141" i="2"/>
  <c r="BH141" i="2"/>
  <c r="BG141" i="2"/>
  <c r="BF141" i="2"/>
  <c r="T141" i="2"/>
  <c r="R141" i="2"/>
  <c r="P141" i="2"/>
  <c r="BK141" i="2"/>
  <c r="J141" i="2"/>
  <c r="BE141" i="2"/>
  <c r="BI140" i="2"/>
  <c r="BH140" i="2"/>
  <c r="BG140" i="2"/>
  <c r="BF140" i="2"/>
  <c r="T140" i="2"/>
  <c r="R140" i="2"/>
  <c r="P140" i="2"/>
  <c r="BK140" i="2"/>
  <c r="J140" i="2"/>
  <c r="BE140" i="2"/>
  <c r="BI139" i="2"/>
  <c r="BH139" i="2"/>
  <c r="BG139" i="2"/>
  <c r="BF139" i="2"/>
  <c r="T139" i="2"/>
  <c r="R139" i="2"/>
  <c r="R137" i="2" s="1"/>
  <c r="P139" i="2"/>
  <c r="BK139" i="2"/>
  <c r="J139" i="2"/>
  <c r="BE139" i="2"/>
  <c r="BI138" i="2"/>
  <c r="BH138" i="2"/>
  <c r="BG138" i="2"/>
  <c r="F37" i="2" s="1"/>
  <c r="BB96" i="1" s="1"/>
  <c r="BF138" i="2"/>
  <c r="T138" i="2"/>
  <c r="T137" i="2"/>
  <c r="R138" i="2"/>
  <c r="P138" i="2"/>
  <c r="P137" i="2"/>
  <c r="BK138" i="2"/>
  <c r="J138" i="2"/>
  <c r="BE138" i="2" s="1"/>
  <c r="J132" i="2"/>
  <c r="F132" i="2"/>
  <c r="F131" i="2"/>
  <c r="F129" i="2"/>
  <c r="E127" i="2"/>
  <c r="J94" i="2"/>
  <c r="F94" i="2"/>
  <c r="F93" i="2"/>
  <c r="F91" i="2"/>
  <c r="E89" i="2"/>
  <c r="J23" i="2"/>
  <c r="E23" i="2"/>
  <c r="J131" i="2" s="1"/>
  <c r="J22" i="2"/>
  <c r="J14" i="2"/>
  <c r="J129" i="2" s="1"/>
  <c r="J91" i="2"/>
  <c r="E7" i="2"/>
  <c r="E123" i="2"/>
  <c r="E85" i="2"/>
  <c r="AS109" i="1"/>
  <c r="AS97" i="1"/>
  <c r="AS95" i="1" s="1"/>
  <c r="AS94" i="1" s="1"/>
  <c r="L90" i="1"/>
  <c r="AM90" i="1"/>
  <c r="AM89" i="1"/>
  <c r="L89" i="1"/>
  <c r="AM87" i="1"/>
  <c r="L87" i="1"/>
  <c r="L85" i="1"/>
  <c r="L84" i="1"/>
  <c r="R136" i="2" l="1"/>
  <c r="T136" i="2"/>
  <c r="J127" i="15"/>
  <c r="J95" i="15"/>
  <c r="J133" i="15"/>
  <c r="J102" i="15" s="1"/>
  <c r="J93" i="2"/>
  <c r="F38" i="2"/>
  <c r="BC96" i="1" s="1"/>
  <c r="BK192" i="2"/>
  <c r="J192" i="2" s="1"/>
  <c r="J111" i="2" s="1"/>
  <c r="R202" i="2"/>
  <c r="T205" i="2"/>
  <c r="T174" i="2" s="1"/>
  <c r="E85" i="3"/>
  <c r="F41" i="3"/>
  <c r="BD98" i="1" s="1"/>
  <c r="BD97" i="1" s="1"/>
  <c r="R136" i="3"/>
  <c r="E85" i="4"/>
  <c r="P129" i="4"/>
  <c r="P128" i="4" s="1"/>
  <c r="AU99" i="1" s="1"/>
  <c r="BK133" i="4"/>
  <c r="BK129" i="4" s="1"/>
  <c r="P136" i="4"/>
  <c r="T136" i="5"/>
  <c r="R130" i="6"/>
  <c r="E116" i="8"/>
  <c r="E85" i="8"/>
  <c r="P152" i="9"/>
  <c r="P163" i="9"/>
  <c r="F39" i="10"/>
  <c r="BD105" i="1" s="1"/>
  <c r="P127" i="10"/>
  <c r="J36" i="8"/>
  <c r="AW103" i="1" s="1"/>
  <c r="F36" i="8"/>
  <c r="BA103" i="1" s="1"/>
  <c r="F35" i="10"/>
  <c r="AZ105" i="1" s="1"/>
  <c r="P192" i="2"/>
  <c r="BK205" i="2"/>
  <c r="J205" i="2" s="1"/>
  <c r="J113" i="2" s="1"/>
  <c r="BK131" i="3"/>
  <c r="J131" i="3" s="1"/>
  <c r="J103" i="3" s="1"/>
  <c r="T131" i="3"/>
  <c r="T130" i="3" s="1"/>
  <c r="F39" i="3"/>
  <c r="BB98" i="1" s="1"/>
  <c r="T136" i="3"/>
  <c r="J35" i="8"/>
  <c r="AV103" i="1" s="1"/>
  <c r="J134" i="8"/>
  <c r="J102" i="8" s="1"/>
  <c r="BK133" i="8"/>
  <c r="J133" i="8" s="1"/>
  <c r="J101" i="8" s="1"/>
  <c r="J144" i="8"/>
  <c r="J106" i="8" s="1"/>
  <c r="BK143" i="8"/>
  <c r="J143" i="8" s="1"/>
  <c r="J105" i="8" s="1"/>
  <c r="J35" i="9"/>
  <c r="AV104" i="1" s="1"/>
  <c r="P138" i="9"/>
  <c r="P134" i="9" s="1"/>
  <c r="P133" i="9" s="1"/>
  <c r="AU104" i="1" s="1"/>
  <c r="T141" i="9"/>
  <c r="T138" i="9" s="1"/>
  <c r="T134" i="9" s="1"/>
  <c r="T133" i="9" s="1"/>
  <c r="J119" i="10"/>
  <c r="J91" i="10"/>
  <c r="BK124" i="12"/>
  <c r="BK123" i="12" s="1"/>
  <c r="P136" i="2"/>
  <c r="E114" i="6"/>
  <c r="E85" i="6"/>
  <c r="P159" i="9"/>
  <c r="E110" i="11"/>
  <c r="E85" i="11"/>
  <c r="J36" i="2"/>
  <c r="AW96" i="1" s="1"/>
  <c r="BK137" i="2"/>
  <c r="J137" i="2" s="1"/>
  <c r="J100" i="2" s="1"/>
  <c r="R192" i="2"/>
  <c r="BK202" i="2"/>
  <c r="J202" i="2" s="1"/>
  <c r="J112" i="2" s="1"/>
  <c r="P205" i="2"/>
  <c r="P131" i="3"/>
  <c r="P130" i="3" s="1"/>
  <c r="P129" i="3" s="1"/>
  <c r="P128" i="3" s="1"/>
  <c r="AU98" i="1" s="1"/>
  <c r="BK136" i="3"/>
  <c r="J136" i="3" s="1"/>
  <c r="J104" i="3" s="1"/>
  <c r="F39" i="4"/>
  <c r="BB99" i="1" s="1"/>
  <c r="J124" i="5"/>
  <c r="J38" i="6"/>
  <c r="AW101" i="1" s="1"/>
  <c r="AT101" i="1" s="1"/>
  <c r="F38" i="6"/>
  <c r="BA101" i="1" s="1"/>
  <c r="BA97" i="1" s="1"/>
  <c r="AW97" i="1" s="1"/>
  <c r="F39" i="8"/>
  <c r="BD103" i="1" s="1"/>
  <c r="F38" i="8"/>
  <c r="BC103" i="1" s="1"/>
  <c r="T159" i="9"/>
  <c r="R135" i="10"/>
  <c r="R126" i="10" s="1"/>
  <c r="R125" i="10" s="1"/>
  <c r="J116" i="12"/>
  <c r="J91" i="12"/>
  <c r="BK136" i="7"/>
  <c r="J136" i="7" s="1"/>
  <c r="J104" i="7" s="1"/>
  <c r="T129" i="8"/>
  <c r="T128" i="8" s="1"/>
  <c r="F37" i="8"/>
  <c r="BB103" i="1" s="1"/>
  <c r="P136" i="8"/>
  <c r="P144" i="8"/>
  <c r="P143" i="8" s="1"/>
  <c r="P128" i="13"/>
  <c r="J95" i="14"/>
  <c r="J128" i="14"/>
  <c r="F96" i="15"/>
  <c r="F128" i="15"/>
  <c r="F39" i="15"/>
  <c r="BB111" i="1" s="1"/>
  <c r="BB109" i="1" s="1"/>
  <c r="AX109" i="1" s="1"/>
  <c r="F37" i="16"/>
  <c r="AZ112" i="1" s="1"/>
  <c r="T136" i="4"/>
  <c r="F41" i="5"/>
  <c r="BD100" i="1" s="1"/>
  <c r="P136" i="5"/>
  <c r="T136" i="6"/>
  <c r="R129" i="7"/>
  <c r="R128" i="7" s="1"/>
  <c r="F41" i="7"/>
  <c r="BD102" i="1" s="1"/>
  <c r="P136" i="7"/>
  <c r="R136" i="8"/>
  <c r="R129" i="8" s="1"/>
  <c r="R128" i="8" s="1"/>
  <c r="E85" i="9"/>
  <c r="J93" i="12"/>
  <c r="T138" i="13"/>
  <c r="T128" i="13" s="1"/>
  <c r="T127" i="13" s="1"/>
  <c r="F37" i="14"/>
  <c r="AZ110" i="1" s="1"/>
  <c r="R133" i="14"/>
  <c r="R132" i="14" s="1"/>
  <c r="F40" i="15"/>
  <c r="BC111" i="1" s="1"/>
  <c r="F38" i="15"/>
  <c r="BA111" i="1" s="1"/>
  <c r="J124" i="21"/>
  <c r="J100" i="21" s="1"/>
  <c r="BK123" i="21"/>
  <c r="T133" i="4"/>
  <c r="T129" i="4" s="1"/>
  <c r="T128" i="4" s="1"/>
  <c r="BK136" i="4"/>
  <c r="J136" i="4" s="1"/>
  <c r="J104" i="4" s="1"/>
  <c r="T129" i="5"/>
  <c r="T128" i="5" s="1"/>
  <c r="F39" i="5"/>
  <c r="BB100" i="1" s="1"/>
  <c r="P133" i="5"/>
  <c r="P129" i="5" s="1"/>
  <c r="P128" i="5" s="1"/>
  <c r="AU100" i="1" s="1"/>
  <c r="R136" i="5"/>
  <c r="P129" i="6"/>
  <c r="P128" i="6" s="1"/>
  <c r="AU101" i="1" s="1"/>
  <c r="T133" i="6"/>
  <c r="T129" i="6" s="1"/>
  <c r="T128" i="6" s="1"/>
  <c r="BK136" i="6"/>
  <c r="J136" i="6" s="1"/>
  <c r="J104" i="6" s="1"/>
  <c r="T129" i="7"/>
  <c r="T128" i="7" s="1"/>
  <c r="F39" i="7"/>
  <c r="BB102" i="1" s="1"/>
  <c r="P133" i="7"/>
  <c r="P129" i="7" s="1"/>
  <c r="P128" i="7" s="1"/>
  <c r="AU102" i="1" s="1"/>
  <c r="R136" i="7"/>
  <c r="P129" i="8"/>
  <c r="P128" i="8" s="1"/>
  <c r="AU103" i="1" s="1"/>
  <c r="T136" i="8"/>
  <c r="J35" i="10"/>
  <c r="AV105" i="1" s="1"/>
  <c r="J36" i="12"/>
  <c r="AW107" i="1" s="1"/>
  <c r="J123" i="13"/>
  <c r="J93" i="13"/>
  <c r="F39" i="13"/>
  <c r="BD108" i="1" s="1"/>
  <c r="F38" i="12"/>
  <c r="BC107" i="1" s="1"/>
  <c r="R133" i="15"/>
  <c r="F41" i="15"/>
  <c r="BD111" i="1" s="1"/>
  <c r="BD109" i="1" s="1"/>
  <c r="T140" i="15"/>
  <c r="J121" i="16"/>
  <c r="F123" i="16"/>
  <c r="F96" i="16"/>
  <c r="J37" i="16"/>
  <c r="AV112" i="1" s="1"/>
  <c r="BK128" i="16"/>
  <c r="F95" i="17"/>
  <c r="BK136" i="17"/>
  <c r="R136" i="17"/>
  <c r="R135" i="17" s="1"/>
  <c r="F41" i="17"/>
  <c r="BD113" i="1" s="1"/>
  <c r="BK154" i="17"/>
  <c r="J154" i="17" s="1"/>
  <c r="J108" i="17" s="1"/>
  <c r="T126" i="18"/>
  <c r="T125" i="18" s="1"/>
  <c r="R125" i="19"/>
  <c r="R124" i="19" s="1"/>
  <c r="R123" i="19" s="1"/>
  <c r="J36" i="19"/>
  <c r="AW115" i="1" s="1"/>
  <c r="J93" i="21"/>
  <c r="J35" i="21"/>
  <c r="AV117" i="1" s="1"/>
  <c r="E110" i="22"/>
  <c r="F38" i="22"/>
  <c r="BC118" i="1" s="1"/>
  <c r="BK124" i="23"/>
  <c r="BK124" i="24"/>
  <c r="J37" i="17"/>
  <c r="AV113" i="1" s="1"/>
  <c r="AT113" i="1" s="1"/>
  <c r="T135" i="17"/>
  <c r="P154" i="17"/>
  <c r="F38" i="13"/>
  <c r="BC108" i="1" s="1"/>
  <c r="BK144" i="13"/>
  <c r="BK143" i="13" s="1"/>
  <c r="J143" i="13" s="1"/>
  <c r="J104" i="13" s="1"/>
  <c r="T144" i="13"/>
  <c r="T143" i="13" s="1"/>
  <c r="P140" i="15"/>
  <c r="F93" i="18"/>
  <c r="P126" i="18"/>
  <c r="P125" i="18" s="1"/>
  <c r="AU114" i="1" s="1"/>
  <c r="BK124" i="19"/>
  <c r="J124" i="19" s="1"/>
  <c r="J99" i="19" s="1"/>
  <c r="F37" i="19"/>
  <c r="BB115" i="1" s="1"/>
  <c r="J91" i="22"/>
  <c r="J94" i="22"/>
  <c r="BK124" i="22"/>
  <c r="J93" i="23"/>
  <c r="F38" i="23"/>
  <c r="BC119" i="1" s="1"/>
  <c r="J93" i="24"/>
  <c r="F38" i="24"/>
  <c r="BC120" i="1" s="1"/>
  <c r="R128" i="13"/>
  <c r="R127" i="13" s="1"/>
  <c r="J36" i="13"/>
  <c r="AW108" i="1" s="1"/>
  <c r="P144" i="13"/>
  <c r="P143" i="13" s="1"/>
  <c r="J37" i="14"/>
  <c r="AV110" i="1" s="1"/>
  <c r="R140" i="15"/>
  <c r="BK146" i="15"/>
  <c r="J146" i="15" s="1"/>
  <c r="J104" i="15" s="1"/>
  <c r="P136" i="17"/>
  <c r="P135" i="17" s="1"/>
  <c r="AU113" i="1" s="1"/>
  <c r="R154" i="17"/>
  <c r="R126" i="18"/>
  <c r="R125" i="18" s="1"/>
  <c r="J36" i="24"/>
  <c r="AW120" i="1" s="1"/>
  <c r="J35" i="2"/>
  <c r="AV96" i="1" s="1"/>
  <c r="AT96" i="1" s="1"/>
  <c r="F35" i="2"/>
  <c r="AZ96" i="1" s="1"/>
  <c r="P174" i="2"/>
  <c r="P135" i="2" s="1"/>
  <c r="AU96" i="1" s="1"/>
  <c r="R174" i="2"/>
  <c r="R135" i="2" s="1"/>
  <c r="R129" i="3"/>
  <c r="R128" i="3" s="1"/>
  <c r="BB97" i="1"/>
  <c r="AX97" i="1" s="1"/>
  <c r="R129" i="4"/>
  <c r="R128" i="4" s="1"/>
  <c r="R129" i="5"/>
  <c r="R128" i="5" s="1"/>
  <c r="J133" i="5"/>
  <c r="J103" i="5" s="1"/>
  <c r="BK129" i="5"/>
  <c r="R129" i="6"/>
  <c r="R128" i="6" s="1"/>
  <c r="J133" i="6"/>
  <c r="J103" i="6" s="1"/>
  <c r="BK129" i="6"/>
  <c r="J133" i="7"/>
  <c r="J103" i="7" s="1"/>
  <c r="BK129" i="7"/>
  <c r="J136" i="8"/>
  <c r="J103" i="8" s="1"/>
  <c r="BK174" i="2"/>
  <c r="J174" i="2" s="1"/>
  <c r="J108" i="2" s="1"/>
  <c r="J175" i="2"/>
  <c r="J109" i="2" s="1"/>
  <c r="J37" i="3"/>
  <c r="AV98" i="1" s="1"/>
  <c r="AT98" i="1" s="1"/>
  <c r="F37" i="3"/>
  <c r="AZ98" i="1" s="1"/>
  <c r="F37" i="4"/>
  <c r="AZ99" i="1" s="1"/>
  <c r="F37" i="5"/>
  <c r="AZ100" i="1" s="1"/>
  <c r="F37" i="6"/>
  <c r="AZ101" i="1" s="1"/>
  <c r="F37" i="7"/>
  <c r="AZ102" i="1" s="1"/>
  <c r="F35" i="8"/>
  <c r="AZ103" i="1" s="1"/>
  <c r="F35" i="9"/>
  <c r="AZ104" i="1" s="1"/>
  <c r="BK135" i="9"/>
  <c r="J36" i="9"/>
  <c r="AW104" i="1" s="1"/>
  <c r="AT104" i="1" s="1"/>
  <c r="F36" i="9"/>
  <c r="BA104" i="1" s="1"/>
  <c r="F38" i="9"/>
  <c r="BC104" i="1" s="1"/>
  <c r="BC95" i="1" s="1"/>
  <c r="BK149" i="9"/>
  <c r="R149" i="9"/>
  <c r="R148" i="9" s="1"/>
  <c r="BK160" i="9"/>
  <c r="R160" i="9"/>
  <c r="R159" i="9" s="1"/>
  <c r="J93" i="10"/>
  <c r="BK127" i="10"/>
  <c r="P126" i="10"/>
  <c r="P125" i="10" s="1"/>
  <c r="AU105" i="1" s="1"/>
  <c r="T126" i="10"/>
  <c r="T125" i="10" s="1"/>
  <c r="J36" i="10"/>
  <c r="AW105" i="1" s="1"/>
  <c r="AT105" i="1" s="1"/>
  <c r="F36" i="10"/>
  <c r="BA105" i="1" s="1"/>
  <c r="F38" i="10"/>
  <c r="BC105" i="1" s="1"/>
  <c r="BK123" i="11"/>
  <c r="J124" i="11"/>
  <c r="J100" i="11" s="1"/>
  <c r="BK128" i="13"/>
  <c r="J129" i="13"/>
  <c r="J100" i="13" s="1"/>
  <c r="F36" i="2"/>
  <c r="BA96" i="1" s="1"/>
  <c r="R134" i="9"/>
  <c r="R133" i="9" s="1"/>
  <c r="J35" i="11"/>
  <c r="AV106" i="1" s="1"/>
  <c r="AT106" i="1" s="1"/>
  <c r="F35" i="11"/>
  <c r="AZ106" i="1" s="1"/>
  <c r="J35" i="12"/>
  <c r="AV107" i="1" s="1"/>
  <c r="AT107" i="1" s="1"/>
  <c r="F35" i="12"/>
  <c r="AZ107" i="1" s="1"/>
  <c r="J35" i="13"/>
  <c r="AV108" i="1" s="1"/>
  <c r="F35" i="13"/>
  <c r="AZ108" i="1" s="1"/>
  <c r="F36" i="11"/>
  <c r="BA106" i="1" s="1"/>
  <c r="F36" i="12"/>
  <c r="BA107" i="1" s="1"/>
  <c r="F36" i="13"/>
  <c r="BA108" i="1" s="1"/>
  <c r="E85" i="14"/>
  <c r="J96" i="14"/>
  <c r="BK134" i="14"/>
  <c r="P133" i="14"/>
  <c r="P132" i="14" s="1"/>
  <c r="AU110" i="1" s="1"/>
  <c r="T133" i="14"/>
  <c r="T132" i="14" s="1"/>
  <c r="J38" i="14"/>
  <c r="AW110" i="1" s="1"/>
  <c r="AT110" i="1" s="1"/>
  <c r="F38" i="14"/>
  <c r="BA110" i="1" s="1"/>
  <c r="F40" i="14"/>
  <c r="BC110" i="1" s="1"/>
  <c r="BC109" i="1" s="1"/>
  <c r="AY109" i="1" s="1"/>
  <c r="F95" i="15"/>
  <c r="J37" i="15"/>
  <c r="AV111" i="1" s="1"/>
  <c r="AT111" i="1" s="1"/>
  <c r="F37" i="15"/>
  <c r="AZ111" i="1" s="1"/>
  <c r="P133" i="15"/>
  <c r="T133" i="15"/>
  <c r="P146" i="15"/>
  <c r="T146" i="15"/>
  <c r="BK154" i="15"/>
  <c r="J154" i="15" s="1"/>
  <c r="J106" i="15" s="1"/>
  <c r="E85" i="16"/>
  <c r="J96" i="16"/>
  <c r="J38" i="16"/>
  <c r="AW112" i="1" s="1"/>
  <c r="F38" i="16"/>
  <c r="BA112" i="1" s="1"/>
  <c r="F37" i="17"/>
  <c r="AZ113" i="1" s="1"/>
  <c r="J155" i="17"/>
  <c r="J109" i="17" s="1"/>
  <c r="J91" i="18"/>
  <c r="J93" i="18"/>
  <c r="BK126" i="18"/>
  <c r="F37" i="18"/>
  <c r="BB114" i="1" s="1"/>
  <c r="F39" i="18"/>
  <c r="BD114" i="1" s="1"/>
  <c r="BD95" i="1" s="1"/>
  <c r="BD94" i="1" s="1"/>
  <c r="W33" i="1" s="1"/>
  <c r="J35" i="19"/>
  <c r="AV115" i="1" s="1"/>
  <c r="AT115" i="1" s="1"/>
  <c r="F35" i="19"/>
  <c r="AZ115" i="1" s="1"/>
  <c r="BK123" i="19"/>
  <c r="J123" i="19" s="1"/>
  <c r="BK123" i="20"/>
  <c r="J124" i="20"/>
  <c r="J100" i="20" s="1"/>
  <c r="AW117" i="1"/>
  <c r="AT117" i="1" s="1"/>
  <c r="J124" i="22"/>
  <c r="J100" i="22" s="1"/>
  <c r="BK123" i="22"/>
  <c r="J124" i="23"/>
  <c r="J100" i="23" s="1"/>
  <c r="BK123" i="23"/>
  <c r="J124" i="24"/>
  <c r="J100" i="24" s="1"/>
  <c r="BK123" i="24"/>
  <c r="J35" i="18"/>
  <c r="AV114" i="1" s="1"/>
  <c r="AT114" i="1" s="1"/>
  <c r="F35" i="18"/>
  <c r="AZ114" i="1" s="1"/>
  <c r="J35" i="20"/>
  <c r="AV116" i="1" s="1"/>
  <c r="AT116" i="1" s="1"/>
  <c r="F35" i="20"/>
  <c r="AZ116" i="1" s="1"/>
  <c r="J35" i="22"/>
  <c r="AV118" i="1" s="1"/>
  <c r="AT118" i="1" s="1"/>
  <c r="F35" i="22"/>
  <c r="AZ118" i="1" s="1"/>
  <c r="J35" i="23"/>
  <c r="AV119" i="1" s="1"/>
  <c r="AT119" i="1" s="1"/>
  <c r="F35" i="23"/>
  <c r="AZ119" i="1" s="1"/>
  <c r="J35" i="24"/>
  <c r="AV120" i="1" s="1"/>
  <c r="F35" i="24"/>
  <c r="AZ120" i="1" s="1"/>
  <c r="F36" i="22"/>
  <c r="BA118" i="1" s="1"/>
  <c r="F36" i="23"/>
  <c r="BA119" i="1" s="1"/>
  <c r="F36" i="24"/>
  <c r="BA120" i="1" s="1"/>
  <c r="F36" i="20"/>
  <c r="BA116" i="1" s="1"/>
  <c r="T135" i="2" l="1"/>
  <c r="J136" i="17"/>
  <c r="J101" i="17" s="1"/>
  <c r="BK135" i="17"/>
  <c r="J135" i="17" s="1"/>
  <c r="P127" i="13"/>
  <c r="AU108" i="1" s="1"/>
  <c r="BB95" i="1"/>
  <c r="AT112" i="1"/>
  <c r="J144" i="13"/>
  <c r="J105" i="13" s="1"/>
  <c r="J124" i="12"/>
  <c r="J100" i="12" s="1"/>
  <c r="BK136" i="2"/>
  <c r="J133" i="4"/>
  <c r="J103" i="4" s="1"/>
  <c r="BK130" i="3"/>
  <c r="BK129" i="3" s="1"/>
  <c r="R132" i="15"/>
  <c r="R131" i="15" s="1"/>
  <c r="J123" i="21"/>
  <c r="J99" i="21" s="1"/>
  <c r="BK122" i="21"/>
  <c r="J122" i="21" s="1"/>
  <c r="AU97" i="1"/>
  <c r="AT120" i="1"/>
  <c r="AT108" i="1"/>
  <c r="BK129" i="8"/>
  <c r="J129" i="8" s="1"/>
  <c r="J99" i="8" s="1"/>
  <c r="BK127" i="16"/>
  <c r="J127" i="16" s="1"/>
  <c r="J128" i="16"/>
  <c r="J101" i="16" s="1"/>
  <c r="AT103" i="1"/>
  <c r="T129" i="3"/>
  <c r="T128" i="3" s="1"/>
  <c r="BK132" i="15"/>
  <c r="BB94" i="1"/>
  <c r="AX95" i="1"/>
  <c r="AY95" i="1"/>
  <c r="BC94" i="1"/>
  <c r="BK122" i="20"/>
  <c r="J122" i="20" s="1"/>
  <c r="J123" i="20"/>
  <c r="J99" i="20" s="1"/>
  <c r="J126" i="18"/>
  <c r="J99" i="18" s="1"/>
  <c r="BK125" i="18"/>
  <c r="J125" i="18" s="1"/>
  <c r="P132" i="15"/>
  <c r="P131" i="15" s="1"/>
  <c r="AU111" i="1" s="1"/>
  <c r="AZ109" i="1"/>
  <c r="AV109" i="1" s="1"/>
  <c r="BA109" i="1"/>
  <c r="AW109" i="1" s="1"/>
  <c r="BK133" i="14"/>
  <c r="J134" i="14"/>
  <c r="J102" i="14" s="1"/>
  <c r="BK159" i="9"/>
  <c r="J159" i="9" s="1"/>
  <c r="J108" i="9" s="1"/>
  <c r="J160" i="9"/>
  <c r="J109" i="9" s="1"/>
  <c r="BK148" i="9"/>
  <c r="J148" i="9" s="1"/>
  <c r="J104" i="9" s="1"/>
  <c r="J149" i="9"/>
  <c r="J105" i="9" s="1"/>
  <c r="J135" i="9"/>
  <c r="J100" i="9" s="1"/>
  <c r="BK135" i="2"/>
  <c r="J135" i="2" s="1"/>
  <c r="J136" i="2"/>
  <c r="J99" i="2" s="1"/>
  <c r="BK128" i="5"/>
  <c r="J128" i="5" s="1"/>
  <c r="J129" i="5"/>
  <c r="J101" i="5" s="1"/>
  <c r="J130" i="3"/>
  <c r="J102" i="3" s="1"/>
  <c r="J123" i="24"/>
  <c r="J99" i="24" s="1"/>
  <c r="BK122" i="24"/>
  <c r="J122" i="24" s="1"/>
  <c r="J123" i="23"/>
  <c r="J99" i="23" s="1"/>
  <c r="BK122" i="23"/>
  <c r="J122" i="23" s="1"/>
  <c r="J123" i="22"/>
  <c r="J99" i="22" s="1"/>
  <c r="BK122" i="22"/>
  <c r="J122" i="22" s="1"/>
  <c r="J32" i="19"/>
  <c r="J98" i="19"/>
  <c r="T132" i="15"/>
  <c r="T131" i="15" s="1"/>
  <c r="AU109" i="1"/>
  <c r="BK127" i="13"/>
  <c r="J127" i="13" s="1"/>
  <c r="J128" i="13"/>
  <c r="J99" i="13" s="1"/>
  <c r="BK122" i="12"/>
  <c r="J122" i="12" s="1"/>
  <c r="J123" i="12"/>
  <c r="J99" i="12" s="1"/>
  <c r="BK122" i="11"/>
  <c r="J122" i="11" s="1"/>
  <c r="J123" i="11"/>
  <c r="J99" i="11" s="1"/>
  <c r="BK126" i="10"/>
  <c r="J127" i="10"/>
  <c r="J100" i="10" s="1"/>
  <c r="AZ97" i="1"/>
  <c r="AV97" i="1" s="1"/>
  <c r="AT97" i="1" s="1"/>
  <c r="BK128" i="8"/>
  <c r="J128" i="8" s="1"/>
  <c r="BK128" i="7"/>
  <c r="J128" i="7" s="1"/>
  <c r="J129" i="7"/>
  <c r="J101" i="7" s="1"/>
  <c r="BK128" i="6"/>
  <c r="J128" i="6" s="1"/>
  <c r="J129" i="6"/>
  <c r="J101" i="6" s="1"/>
  <c r="BK128" i="4"/>
  <c r="J128" i="4" s="1"/>
  <c r="J129" i="4"/>
  <c r="J101" i="4" s="1"/>
  <c r="J100" i="16" l="1"/>
  <c r="J34" i="16"/>
  <c r="J34" i="17"/>
  <c r="J100" i="17"/>
  <c r="BA95" i="1"/>
  <c r="BK134" i="9"/>
  <c r="J134" i="9" s="1"/>
  <c r="J99" i="9" s="1"/>
  <c r="AT109" i="1"/>
  <c r="J132" i="15"/>
  <c r="J101" i="15" s="1"/>
  <c r="BK131" i="15"/>
  <c r="J131" i="15" s="1"/>
  <c r="J32" i="21"/>
  <c r="J98" i="21"/>
  <c r="AU95" i="1"/>
  <c r="AU94" i="1" s="1"/>
  <c r="J100" i="4"/>
  <c r="J34" i="4"/>
  <c r="J100" i="6"/>
  <c r="J34" i="6"/>
  <c r="J100" i="7"/>
  <c r="J34" i="7"/>
  <c r="J98" i="8"/>
  <c r="J32" i="8"/>
  <c r="AW95" i="1"/>
  <c r="BA94" i="1"/>
  <c r="J41" i="19"/>
  <c r="AG115" i="1"/>
  <c r="AN115" i="1" s="1"/>
  <c r="J129" i="3"/>
  <c r="J101" i="3" s="1"/>
  <c r="BK128" i="3"/>
  <c r="J128" i="3" s="1"/>
  <c r="J98" i="20"/>
  <c r="J32" i="20"/>
  <c r="AY94" i="1"/>
  <c r="W32" i="1"/>
  <c r="BK125" i="10"/>
  <c r="J125" i="10" s="1"/>
  <c r="J126" i="10"/>
  <c r="J99" i="10" s="1"/>
  <c r="J98" i="11"/>
  <c r="J32" i="11"/>
  <c r="J98" i="12"/>
  <c r="J32" i="12"/>
  <c r="J98" i="13"/>
  <c r="J32" i="13"/>
  <c r="J32" i="22"/>
  <c r="J98" i="22"/>
  <c r="J32" i="23"/>
  <c r="J98" i="23"/>
  <c r="J32" i="24"/>
  <c r="J98" i="24"/>
  <c r="AZ95" i="1"/>
  <c r="J100" i="5"/>
  <c r="J34" i="5"/>
  <c r="J98" i="2"/>
  <c r="J32" i="2"/>
  <c r="BK133" i="9"/>
  <c r="J133" i="9" s="1"/>
  <c r="BK132" i="14"/>
  <c r="J132" i="14" s="1"/>
  <c r="J133" i="14"/>
  <c r="J101" i="14" s="1"/>
  <c r="J32" i="18"/>
  <c r="J98" i="18"/>
  <c r="W31" i="1"/>
  <c r="AX94" i="1"/>
  <c r="J43" i="17" l="1"/>
  <c r="AG113" i="1"/>
  <c r="AN113" i="1" s="1"/>
  <c r="AG117" i="1"/>
  <c r="AN117" i="1" s="1"/>
  <c r="J41" i="21"/>
  <c r="J43" i="16"/>
  <c r="AG112" i="1"/>
  <c r="AN112" i="1" s="1"/>
  <c r="J100" i="15"/>
  <c r="J34" i="15"/>
  <c r="J41" i="18"/>
  <c r="AG114" i="1"/>
  <c r="AN114" i="1" s="1"/>
  <c r="J100" i="14"/>
  <c r="J34" i="14"/>
  <c r="J98" i="9"/>
  <c r="J32" i="9"/>
  <c r="AG108" i="1"/>
  <c r="AN108" i="1" s="1"/>
  <c r="J41" i="13"/>
  <c r="AG107" i="1"/>
  <c r="AN107" i="1" s="1"/>
  <c r="J41" i="12"/>
  <c r="AG106" i="1"/>
  <c r="AN106" i="1" s="1"/>
  <c r="J41" i="11"/>
  <c r="AG116" i="1"/>
  <c r="AN116" i="1" s="1"/>
  <c r="J41" i="20"/>
  <c r="J34" i="3"/>
  <c r="J100" i="3"/>
  <c r="AW94" i="1"/>
  <c r="AK30" i="1" s="1"/>
  <c r="W30" i="1"/>
  <c r="AG103" i="1"/>
  <c r="AN103" i="1" s="1"/>
  <c r="J41" i="8"/>
  <c r="AG102" i="1"/>
  <c r="AN102" i="1" s="1"/>
  <c r="J43" i="7"/>
  <c r="AG101" i="1"/>
  <c r="AN101" i="1" s="1"/>
  <c r="J43" i="6"/>
  <c r="AG99" i="1"/>
  <c r="AN99" i="1" s="1"/>
  <c r="J43" i="4"/>
  <c r="AG96" i="1"/>
  <c r="J41" i="2"/>
  <c r="AG100" i="1"/>
  <c r="AN100" i="1" s="1"/>
  <c r="J43" i="5"/>
  <c r="AZ94" i="1"/>
  <c r="AV95" i="1"/>
  <c r="AT95" i="1" s="1"/>
  <c r="J41" i="24"/>
  <c r="AG120" i="1"/>
  <c r="AN120" i="1" s="1"/>
  <c r="J41" i="23"/>
  <c r="AG119" i="1"/>
  <c r="AN119" i="1" s="1"/>
  <c r="J41" i="22"/>
  <c r="AG118" i="1"/>
  <c r="AN118" i="1" s="1"/>
  <c r="J98" i="10"/>
  <c r="J32" i="10"/>
  <c r="J43" i="15" l="1"/>
  <c r="AG111" i="1"/>
  <c r="AN111" i="1" s="1"/>
  <c r="AG105" i="1"/>
  <c r="AN105" i="1" s="1"/>
  <c r="J41" i="10"/>
  <c r="AG104" i="1"/>
  <c r="AN104" i="1" s="1"/>
  <c r="J41" i="9"/>
  <c r="AG110" i="1"/>
  <c r="J43" i="14"/>
  <c r="W29" i="1"/>
  <c r="AV94" i="1"/>
  <c r="AN96" i="1"/>
  <c r="AG98" i="1"/>
  <c r="J43" i="3"/>
  <c r="AK29" i="1" l="1"/>
  <c r="AT94" i="1"/>
  <c r="AG97" i="1"/>
  <c r="AN98" i="1"/>
  <c r="AG109" i="1"/>
  <c r="AN109" i="1" s="1"/>
  <c r="AN110" i="1"/>
  <c r="AN97" i="1" l="1"/>
  <c r="AG95" i="1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<sst xmlns="http://schemas.openxmlformats.org/spreadsheetml/2006/main" count="7984" uniqueCount="987">
  <si>
    <t>Export Komplet</t>
  </si>
  <si>
    <t/>
  </si>
  <si>
    <t>2.0</t>
  </si>
  <si>
    <t>ZAMOK</t>
  </si>
  <si>
    <t>False</t>
  </si>
  <si>
    <t>{6c539bda-7424-4e55-a0d5-a82ab6165480}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</si>
  <si>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</si>
  <si>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</si>
  <si>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</si>
  <si>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</si>
  <si>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</si>
  <si>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</si>
  <si>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</si>
  <si>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VZ_04_2020_ZL</t>
  </si>
  <si>
    <t>Stavba:</t>
  </si>
  <si>
    <t>Modernizace v ZŠ a MŠ Veselý Žďár - ZMĚNOVÉ LISTY</t>
  </si>
  <si>
    <t>KSO:</t>
  </si>
  <si>
    <t>CC-CZ:</t>
  </si>
  <si>
    <t>Místo:</t>
  </si>
  <si>
    <t>Veselý Žďár</t>
  </si>
  <si>
    <t>Datum:</t>
  </si>
  <si>
    <t>15. 7. 2020</t>
  </si>
  <si>
    <t>Zadavatel:</t>
  </si>
  <si>
    <t>IČ:</t>
  </si>
  <si>
    <t>00268445</t>
  </si>
  <si>
    <t>Obec Veselý Žďár</t>
  </si>
  <si>
    <t>DIČ:</t>
  </si>
  <si>
    <t>Zhotovitel:</t>
  </si>
  <si>
    <t>62028081</t>
  </si>
  <si>
    <t>ATOS, spol.s r.o. Ledeč nad Sázavou</t>
  </si>
  <si>
    <t>CZ62028081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</si>
  <si>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</si>
  <si>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</si>
  <si>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</si>
  <si>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</si>
  <si>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</si>
  <si>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</si>
  <si>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</si>
  <si>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</si>
  <si>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</si>
  <si>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</si>
  <si>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</si>
  <si>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</si>
  <si>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</si>
  <si>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</si>
  <si>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</si>
  <si>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</si>
  <si>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</si>
  <si>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</si>
  <si>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</si>
  <si>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</si>
  <si>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</si>
  <si>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</si>
  <si>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</si>
  <si>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</si>
  <si>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</si>
  <si>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</si>
  <si>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</si>
  <si>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</si>
  <si>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</si>
  <si>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</si>
  <si>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</si>
  <si>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</si>
  <si>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</si>
  <si>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</si>
  <si>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</si>
  <si>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</si>
  <si>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</si>
  <si>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</si>
  <si>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</si>
  <si>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</si>
  <si>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</si>
  <si>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</si>
  <si>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</si>
  <si>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</si>
  <si>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</si>
  <si>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</si>
  <si>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</si>
  <si>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</si>
  <si>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</si>
  <si>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1a</t>
  </si>
  <si>
    <t>Modernizace v ZŠ a MŠ Veselý Žďár</t>
  </si>
  <si>
    <t>STA</t>
  </si>
  <si>
    <t>1</t>
  </si>
  <si>
    <t>{aa0511b8-e016-422a-9444-3882bf2ad49b}</t>
  </si>
  <si>
    <t>2</t>
  </si>
  <si>
    <t>/</t>
  </si>
  <si>
    <t>ZL 001</t>
  </si>
  <si>
    <t>Rekonstrukce ZŠ a MŠ Veselý Žďár - místnosti navíc (chodba -  herna, 1.03_herna, 1.14_šatna)</t>
  </si>
  <si>
    <t>Soupis</t>
  </si>
  <si>
    <t>{acfc265f-49ef-4599-9f8a-88938b6c6ea1}</t>
  </si>
  <si>
    <t>ZL 002</t>
  </si>
  <si>
    <t>Bourání betonu podlah - větší tloušťka</t>
  </si>
  <si>
    <t>{3442521f-f7c9-4232-9beb-98149eeda424}</t>
  </si>
  <si>
    <t>SO 1</t>
  </si>
  <si>
    <t>Sociální zařízení</t>
  </si>
  <si>
    <t>3</t>
  </si>
  <si>
    <t>{3c6fd817-010e-4115-b5ca-91d18fc2909f}</t>
  </si>
  <si>
    <t>SO 01</t>
  </si>
  <si>
    <t>Rekonstrukce zázemí a ložnice</t>
  </si>
  <si>
    <t>{1172418e-ba03-438a-8659-d4ee1adc4f39}</t>
  </si>
  <si>
    <t>SO 02</t>
  </si>
  <si>
    <t>Rekonstrukce zádveří, chodby a zázemí 1.NP</t>
  </si>
  <si>
    <t>{906d631d-f769-4058-b176-482f9b382e35}</t>
  </si>
  <si>
    <t>SO 03</t>
  </si>
  <si>
    <t>Rekonstrukce jídelny, kuchyně a jejího zázemí</t>
  </si>
  <si>
    <t>{e51a2e9c-aa7c-4d47-be92-9f26e952262a}</t>
  </si>
  <si>
    <t>Chodba - herna, šatna</t>
  </si>
  <si>
    <t>{2ee3405a-0c3b-48d0-8bf0-3caa3f652a2e}</t>
  </si>
  <si>
    <t>ZL 003</t>
  </si>
  <si>
    <t>Změna šířek zárubní</t>
  </si>
  <si>
    <t>{54b1afc6-3a65-43c3-83e5-2f482c7d8a84}</t>
  </si>
  <si>
    <t>ZL 004</t>
  </si>
  <si>
    <t>Bourání SDK příčky, vyzdění nové příčky</t>
  </si>
  <si>
    <t>{e3f4bcf5-7d12-4d97-b475-42dcfbf50967}</t>
  </si>
  <si>
    <t>ZL 005</t>
  </si>
  <si>
    <t>Chybějící podkladní beton pod schodištěm</t>
  </si>
  <si>
    <t>{297e5f76-aebb-4ed9-96f1-1a4bbdad13bd}</t>
  </si>
  <si>
    <t>ZL 006</t>
  </si>
  <si>
    <t>Elektromontáže</t>
  </si>
  <si>
    <t>{d2ce1cdc-81fc-41f4-8515-af6da7b0b65a}</t>
  </si>
  <si>
    <t>ZL 007</t>
  </si>
  <si>
    <t>Odpočet dřevěné prosklené stěny na chodbě</t>
  </si>
  <si>
    <t>{aa6b72a3-a1f7-48aa-a719-1f3b80748d04}</t>
  </si>
  <si>
    <t>ZL 009</t>
  </si>
  <si>
    <t>Drenáž místností 1.04 - 1.10</t>
  </si>
  <si>
    <t>{7375e251-69d4-4128-9d46-66bfa6c7ef83}</t>
  </si>
  <si>
    <t>ZL 010</t>
  </si>
  <si>
    <t>ZTI a ÚT</t>
  </si>
  <si>
    <t>{16a14296-0a55-46ef-929c-1393b9b32bb9}</t>
  </si>
  <si>
    <t>SO 01_ZTI</t>
  </si>
  <si>
    <t>ZTI_SO 01_Rekonstrukce zázení a ložnice v 1.NP</t>
  </si>
  <si>
    <t>{346c6802-44eb-44d6-8d2a-d38b6015cf8b}</t>
  </si>
  <si>
    <t>SO 02_ZTI</t>
  </si>
  <si>
    <t>ZTI_SO 02_Rekonstrukce zádveří, chodby a zázemí</t>
  </si>
  <si>
    <t>{da11b4b3-ee2d-4a18-9ff9-58b06073fca6}</t>
  </si>
  <si>
    <t>SO 03_ZTI</t>
  </si>
  <si>
    <t>ZTI_SO 03_Rekonstrukce jídelny, kuchyně a jejího zázemí</t>
  </si>
  <si>
    <t>{28a610b3-f49c-436e-90f3-b0316539c053}</t>
  </si>
  <si>
    <t>Objekt4</t>
  </si>
  <si>
    <t>Kuchyně a 1PP</t>
  </si>
  <si>
    <t>{909145e0-a922-44c9-a073-90a9491ee2ee}</t>
  </si>
  <si>
    <t>ZL 012</t>
  </si>
  <si>
    <t>Elektroinstalace pisoáry a baterie</t>
  </si>
  <si>
    <t>{a7f6ec5f-65b4-4c3f-a921-813c0e5816c1}</t>
  </si>
  <si>
    <t>ZL 013</t>
  </si>
  <si>
    <t>Zadlažďovací poklopy</t>
  </si>
  <si>
    <t>{b64072e6-6c5a-41bd-9b24-8c80f819583c}</t>
  </si>
  <si>
    <t>ZL 014</t>
  </si>
  <si>
    <t>Policové skříně</t>
  </si>
  <si>
    <t>{5edf0880-70da-43ff-8185-3f0c8de93d1b}</t>
  </si>
  <si>
    <t>ZL 015</t>
  </si>
  <si>
    <t>Změna výmalby na barevnou v chodbě a herně</t>
  </si>
  <si>
    <t>{cd8014cb-0f9c-4661-8e67-283b367496fc}</t>
  </si>
  <si>
    <t>ZL 016</t>
  </si>
  <si>
    <t>Podlahové krytiny - místnosti (chodba -  herna, 1.03 herna, 1.14 šatna)</t>
  </si>
  <si>
    <t>{08b858ea-afa9-4dbf-b84a-1052ebcc6b8a}</t>
  </si>
  <si>
    <t>ZL 017</t>
  </si>
  <si>
    <t>Ohřívač TUV do kuchyně</t>
  </si>
  <si>
    <t>{f12d0cc4-7a47-418e-9985-4f7683e2fa46}</t>
  </si>
  <si>
    <t>ZL 018</t>
  </si>
  <si>
    <t>Uzavírací nátěr podlah pod PVC-krytiny</t>
  </si>
  <si>
    <t>{1d93817f-510c-4320-b37a-0d839da8b7e1}</t>
  </si>
  <si>
    <t>KRYCÍ LIST SOUPISU PRACÍ</t>
  </si>
  <si>
    <t>Objekt:</t>
  </si>
  <si>
    <t>1a - Modernizace v ZŠ a MŠ Veselý Žďár</t>
  </si>
  <si>
    <t>Soupis:</t>
  </si>
  <si>
    <t>ZL 001 - Rekonstrukce ZŠ a MŠ Veselý Žďár - místnosti navíc (chodba -  herna, 1.03_herna, 1.14_šatna)</t>
  </si>
  <si>
    <t>Veselý Žďár 144</t>
  </si>
  <si>
    <t>Kateřina Šrámková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</si>
  <si>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</si>
  <si>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</si>
  <si>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</si>
  <si>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</si>
  <si>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</si>
  <si>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</si>
  <si>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61 - Úprava povrchů vnitřních</t>
  </si>
  <si>
    <t xml:space="preserve">    63 - Podlahy a podlahové konstrukce</t>
  </si>
  <si>
    <t xml:space="preserve">    94 - Lešení a stavební výtahy</t>
  </si>
  <si>
    <t xml:space="preserve">    95 - Různé dokončovací konstrukce a práce pozemních staveb</t>
  </si>
  <si>
    <t xml:space="preserve">    96 - Bourání konstrukcí</t>
  </si>
  <si>
    <t xml:space="preserve">    97 - Prorážení otvorů a ostatní bourací práce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</si>
  <si>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</si>
  <si>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</si>
  <si>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</si>
  <si>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</si>
  <si>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</si>
  <si>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771 - Podlahy z dlaždic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</si>
  <si>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</si>
  <si>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</si>
  <si>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</si>
  <si>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</si>
  <si>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</si>
  <si>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</si>
  <si>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</si>
  <si>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</si>
  <si>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</si>
  <si>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</si>
  <si>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</si>
  <si>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</si>
  <si>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</si>
  <si>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</si>
  <si>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</si>
  <si>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</si>
  <si>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</si>
  <si>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</si>
  <si>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61</t>
  </si>
  <si>
    <t>Úprava povrchů vnitřních</t>
  </si>
  <si>
    <t>K</t>
  </si>
  <si>
    <t>611131121</t>
  </si>
  <si>
    <t>Penetrační disperzní nátěr vnitřních stropů nanášený ručně</t>
  </si>
  <si>
    <t>m2</t>
  </si>
  <si>
    <t>4</t>
  </si>
  <si>
    <t>1742726155</t>
  </si>
  <si>
    <t>611311131</t>
  </si>
  <si>
    <t>Potažení vnitřních rovných stropů vápenným štukem tloušťky do 3 mm</t>
  </si>
  <si>
    <t>-2020376809</t>
  </si>
  <si>
    <t>612131111</t>
  </si>
  <si>
    <t>Polymercementový spojovací můstek vnitřních stěn nanášený ručně</t>
  </si>
  <si>
    <t>462965779</t>
  </si>
  <si>
    <t>612131121</t>
  </si>
  <si>
    <t>Penetrační disperzní nátěr vnitřních stěn nanášený ručně</t>
  </si>
  <si>
    <t>191010637</t>
  </si>
  <si>
    <t>5</t>
  </si>
  <si>
    <t>612311131</t>
  </si>
  <si>
    <t>Potažení vnitřních stěn vápenným štukem tloušťky do 3 mm</t>
  </si>
  <si>
    <t>1332354549</t>
  </si>
  <si>
    <t>6</t>
  </si>
  <si>
    <t>619995001</t>
  </si>
  <si>
    <t>Začištění omítek kolem oken, dveří, podlah nebo obkladů</t>
  </si>
  <si>
    <t>m</t>
  </si>
  <si>
    <t>390368572</t>
  </si>
  <si>
    <t>63</t>
  </si>
  <si>
    <t>Podlahy a podlahové konstrukce</t>
  </si>
  <si>
    <t>7</t>
  </si>
  <si>
    <t>631311115</t>
  </si>
  <si>
    <t>Mazanina tl do 80 mm z betonu prostého bez zvýšených nároků na prostředí tř. C 20/25</t>
  </si>
  <si>
    <t>m3</t>
  </si>
  <si>
    <t>1674458248</t>
  </si>
  <si>
    <t>8</t>
  </si>
  <si>
    <t>631319011</t>
  </si>
  <si>
    <t>Příplatek k mazanině tl do 80 mm za přehlazení povrchu</t>
  </si>
  <si>
    <t>-1468153434</t>
  </si>
  <si>
    <t>9</t>
  </si>
  <si>
    <t>631319171</t>
  </si>
  <si>
    <t>Příplatek k mazanině tl do 80 mm za stržení povrchu spodní vrstvy před vložením výztuže</t>
  </si>
  <si>
    <t>1017640031</t>
  </si>
  <si>
    <t>10</t>
  </si>
  <si>
    <t>631362021</t>
  </si>
  <si>
    <t>Výztuž mazanin svařovanými sítěmi Kari</t>
  </si>
  <si>
    <t>t</t>
  </si>
  <si>
    <t>866152551</t>
  </si>
  <si>
    <t>11</t>
  </si>
  <si>
    <t>634112123</t>
  </si>
  <si>
    <t>Obvodová dilatace podlahovým páskem z pěnového PE s fólií mezi stěnou a mazaninou nebo potěrem v 80 mm</t>
  </si>
  <si>
    <t>-1700298494</t>
  </si>
  <si>
    <t>12</t>
  </si>
  <si>
    <t>634113115</t>
  </si>
  <si>
    <t>Výplň dilatačních spár mazanin profilem v 80 mm</t>
  </si>
  <si>
    <t>1338195596</t>
  </si>
  <si>
    <t>94</t>
  </si>
  <si>
    <t>Lešení a stavební výtahy</t>
  </si>
  <si>
    <t>13</t>
  </si>
  <si>
    <t>949101111</t>
  </si>
  <si>
    <t>Lešení pomocné pro objekty pozemních staveb s lešeňovou podlahou v do 1,9 m zatížení do 150 kg/m2</t>
  </si>
  <si>
    <t>-161439218</t>
  </si>
  <si>
    <t>95</t>
  </si>
  <si>
    <t>Různé dokončovací konstrukce a práce pozemních staveb</t>
  </si>
  <si>
    <t>14</t>
  </si>
  <si>
    <t>952901111</t>
  </si>
  <si>
    <t>Vyčištění budov bytové a občanské výstavby při výšce podlaží do 4 m</t>
  </si>
  <si>
    <t>-36066999</t>
  </si>
  <si>
    <t>96</t>
  </si>
  <si>
    <t>Bourání konstrukcí</t>
  </si>
  <si>
    <t>965042141</t>
  </si>
  <si>
    <t>Bourání podkladů pod dlažby nebo mazanin betonových nebo z litého asfaltu tl do 100 mm pl přes 4 m2</t>
  </si>
  <si>
    <t>-627113805</t>
  </si>
  <si>
    <t>16</t>
  </si>
  <si>
    <t>965049111</t>
  </si>
  <si>
    <t>Příplatek k bourání betonových mazanin za bourání mazanin se svařovanou sítí tl do 100 mm</t>
  </si>
  <si>
    <t>186904210</t>
  </si>
  <si>
    <t>97</t>
  </si>
  <si>
    <t>Prorážení otvorů a ostatní bourací práce</t>
  </si>
  <si>
    <t>17</t>
  </si>
  <si>
    <t>711131811</t>
  </si>
  <si>
    <t>Odstranění izolace proti zemní vlhkosti vodorovné</t>
  </si>
  <si>
    <t>1307051527</t>
  </si>
  <si>
    <t>18</t>
  </si>
  <si>
    <t>711131821</t>
  </si>
  <si>
    <t>Odstranění izolace proti zemní vlhkosti svislé</t>
  </si>
  <si>
    <t>379212944</t>
  </si>
  <si>
    <t>19</t>
  </si>
  <si>
    <t>713120811</t>
  </si>
  <si>
    <t>Odstranění tepelné izolace podlah volně kladené z vláknitých materiálů suchých tl do 100 mm</t>
  </si>
  <si>
    <t>-731371581</t>
  </si>
  <si>
    <t>20</t>
  </si>
  <si>
    <t>771471810</t>
  </si>
  <si>
    <t>Demontáž soklíků z dlaždic keramických kladených do malty rovných</t>
  </si>
  <si>
    <t>-2119692551</t>
  </si>
  <si>
    <t>771571810</t>
  </si>
  <si>
    <t>Demontáž podlah z dlaždic keramických kladených do malty</t>
  </si>
  <si>
    <t>1392012160</t>
  </si>
  <si>
    <t>22</t>
  </si>
  <si>
    <t>775411820</t>
  </si>
  <si>
    <t>Demontáž soklíků nebo lišt dřevěných připevňovaných vruty</t>
  </si>
  <si>
    <t>1932681778</t>
  </si>
  <si>
    <t>23</t>
  </si>
  <si>
    <t>775511820</t>
  </si>
  <si>
    <t>Demontáž podlah vlysových lepených bez lišt</t>
  </si>
  <si>
    <t>578193415</t>
  </si>
  <si>
    <t>24</t>
  </si>
  <si>
    <t>776201814</t>
  </si>
  <si>
    <t>Demontáž povlakových podlahovin volně položených podlepených páskou</t>
  </si>
  <si>
    <t>-993491499</t>
  </si>
  <si>
    <t>997</t>
  </si>
  <si>
    <t>Přesun sutě</t>
  </si>
  <si>
    <t>25</t>
  </si>
  <si>
    <t>997013211</t>
  </si>
  <si>
    <t>Vnitrostaveništní doprava suti a vybouraných hmot pro budovy v do 6 m ručně</t>
  </si>
  <si>
    <t>-698246657</t>
  </si>
  <si>
    <t>26</t>
  </si>
  <si>
    <t>997013501</t>
  </si>
  <si>
    <t>Odvoz suti a vybouraných hmot na skládku nebo meziskládku do 1 km se složením</t>
  </si>
  <si>
    <t>418583239</t>
  </si>
  <si>
    <t>27</t>
  </si>
  <si>
    <t>997013509</t>
  </si>
  <si>
    <t>Příplatek k odvozu suti a vybouraných hmot na skládku ZKD 1 km přes 1 km</t>
  </si>
  <si>
    <t>411016642</t>
  </si>
  <si>
    <t>28</t>
  </si>
  <si>
    <t>997013831</t>
  </si>
  <si>
    <t>Poplatek za uložení na skládce (skládkovné) stavebního odpadu směsného kód odpadu 170 904</t>
  </si>
  <si>
    <t>-1265704478</t>
  </si>
  <si>
    <t>998</t>
  </si>
  <si>
    <t>Přesun hmot</t>
  </si>
  <si>
    <t>29</t>
  </si>
  <si>
    <t>998018001</t>
  </si>
  <si>
    <t>Přesun hmot ruční pro budovy v do 6 m</t>
  </si>
  <si>
    <t>-1815030647</t>
  </si>
  <si>
    <t>PSV</t>
  </si>
  <si>
    <t>Práce a dodávky PSV</t>
  </si>
  <si>
    <t>711</t>
  </si>
  <si>
    <t>Izolace proti vodě, vlhkosti a plynům</t>
  </si>
  <si>
    <t>30</t>
  </si>
  <si>
    <t>711.R1</t>
  </si>
  <si>
    <t>Fabion pro napojení svislé izolace k vodorovné izolaci</t>
  </si>
  <si>
    <t>-1433362579</t>
  </si>
  <si>
    <t>31</t>
  </si>
  <si>
    <t>711111002</t>
  </si>
  <si>
    <t>Provedení izolace proti zemní vlhkosti vodorovné za studena lakem asfaltovým</t>
  </si>
  <si>
    <t>691398798</t>
  </si>
  <si>
    <t>32</t>
  </si>
  <si>
    <t>711112002</t>
  </si>
  <si>
    <t>Provedení izolace proti zemní vlhkosti svislé za studena lakem asfaltovým</t>
  </si>
  <si>
    <t>1955904344</t>
  </si>
  <si>
    <t>33</t>
  </si>
  <si>
    <t>M</t>
  </si>
  <si>
    <t>11163150</t>
  </si>
  <si>
    <t>lak penetrační asfaltový</t>
  </si>
  <si>
    <t>-659941425</t>
  </si>
  <si>
    <t>34</t>
  </si>
  <si>
    <t>711141559</t>
  </si>
  <si>
    <t>Provedení izolace proti zemní vlhkosti pásy přitavením vodorovné NAIP</t>
  </si>
  <si>
    <t>632014152</t>
  </si>
  <si>
    <t>35</t>
  </si>
  <si>
    <t>711142559</t>
  </si>
  <si>
    <t>Provedení izolace proti zemní vlhkosti pásy přitavením svislé NAIP</t>
  </si>
  <si>
    <t>-1095062697</t>
  </si>
  <si>
    <t>36</t>
  </si>
  <si>
    <t>62853004</t>
  </si>
  <si>
    <t>pás asfaltový natavitelný modifikovaný SBS tl 4,0mm s vložkou ze skleněné tkaniny a spalitelnou PE fólií nebo jemnozrnný minerálním posypem na horním povrchu</t>
  </si>
  <si>
    <t>1483399813</t>
  </si>
  <si>
    <t>37</t>
  </si>
  <si>
    <t>998711101</t>
  </si>
  <si>
    <t>Přesun hmot tonážní pro izolace proti vodě, vlhkosti a plynům v objektech výšky do 6 m</t>
  </si>
  <si>
    <t>-1049735226</t>
  </si>
  <si>
    <t>38</t>
  </si>
  <si>
    <t>998711181</t>
  </si>
  <si>
    <t>Příplatek k přesunu hmot tonážní 711 prováděný bez použití mechanizace</t>
  </si>
  <si>
    <t>1939206399</t>
  </si>
  <si>
    <t>713</t>
  </si>
  <si>
    <t>Izolace tepelné</t>
  </si>
  <si>
    <t>39</t>
  </si>
  <si>
    <t>713121111</t>
  </si>
  <si>
    <t>Montáž izolace tepelné podlah volně kladenými rohožemi, pásy, dílci, deskami 1 vrstva</t>
  </si>
  <si>
    <t>1502801627</t>
  </si>
  <si>
    <t>40</t>
  </si>
  <si>
    <t>28375908</t>
  </si>
  <si>
    <t>deska EPS 150 do plochých střech a podlah λ=0,035 tl 40mm</t>
  </si>
  <si>
    <t>503411753</t>
  </si>
  <si>
    <t>41</t>
  </si>
  <si>
    <t>713191133</t>
  </si>
  <si>
    <t>Montáž izolace tepelné podlah, stropů vrchem nebo střech překrytí fólií s přelepeným spojem</t>
  </si>
  <si>
    <t>119217506</t>
  </si>
  <si>
    <t>42</t>
  </si>
  <si>
    <t>28323020</t>
  </si>
  <si>
    <t>fólie separační PE 2 x 50 m</t>
  </si>
  <si>
    <t>-1893506100</t>
  </si>
  <si>
    <t>43</t>
  </si>
  <si>
    <t>998713101</t>
  </si>
  <si>
    <t>Přesun hmot tonážní pro izolace tepelné v objektech v do 6 m</t>
  </si>
  <si>
    <t>1647839030</t>
  </si>
  <si>
    <t>44</t>
  </si>
  <si>
    <t>998713181</t>
  </si>
  <si>
    <t>Příplatek k přesunu hmot tonážní 713 prováděný bez použití mechanizace</t>
  </si>
  <si>
    <t>-359318652</t>
  </si>
  <si>
    <t>771</t>
  </si>
  <si>
    <t>Podlahy z dlaždic</t>
  </si>
  <si>
    <t>45</t>
  </si>
  <si>
    <t>771121011</t>
  </si>
  <si>
    <t>Nátěr penetrační na podlahu</t>
  </si>
  <si>
    <t>-854355816</t>
  </si>
  <si>
    <t>46</t>
  </si>
  <si>
    <t>771474112</t>
  </si>
  <si>
    <t>Montáž soklů z dlaždic keramických rovných flexibilní lepidlo v do 90 mm</t>
  </si>
  <si>
    <t>2133967742</t>
  </si>
  <si>
    <t>47</t>
  </si>
  <si>
    <t>59761416</t>
  </si>
  <si>
    <t>sokl-dlažba keramická slinutá hladká do interiéru i exteriéru 300x80mm</t>
  </si>
  <si>
    <t>kus</t>
  </si>
  <si>
    <t>-1300369134</t>
  </si>
  <si>
    <t>48</t>
  </si>
  <si>
    <t>771574112</t>
  </si>
  <si>
    <t>Montáž podlah keramických hladkých lepených flexibilním lepidlem do 12 ks/ m2</t>
  </si>
  <si>
    <t>652287670</t>
  </si>
  <si>
    <t>49</t>
  </si>
  <si>
    <t>LSS.TAA35069</t>
  </si>
  <si>
    <t>dlaždice slinutá TAURUS GRANIT, 298 x 298 x 9 mm, R10, ŠEDÁ</t>
  </si>
  <si>
    <t>2117671936</t>
  </si>
  <si>
    <t>50</t>
  </si>
  <si>
    <t>LSS.TAA35069.1</t>
  </si>
  <si>
    <t>dlaždice slinutá TAURUS GRANIT, 298 x 298 x 9 mm, R10, TMAVĚ ŠEDÁ (ANTRACIT)</t>
  </si>
  <si>
    <t>-496930006</t>
  </si>
  <si>
    <t>51</t>
  </si>
  <si>
    <t>771591115</t>
  </si>
  <si>
    <t>Podlahy spárování silikonem</t>
  </si>
  <si>
    <t>1255070092</t>
  </si>
  <si>
    <t>52</t>
  </si>
  <si>
    <t>998771101</t>
  </si>
  <si>
    <t>Přesun hmot tonážní pro podlahy z dlaždic v objektech v do 6 m</t>
  </si>
  <si>
    <t>-1675806117</t>
  </si>
  <si>
    <t>53</t>
  </si>
  <si>
    <t>998771181</t>
  </si>
  <si>
    <t>Příplatek k přesunu hmot tonážní 771 prováděný bez použití mechanizace</t>
  </si>
  <si>
    <t>1047361153</t>
  </si>
  <si>
    <t>783</t>
  </si>
  <si>
    <t>Dokončovací práce - nátěry</t>
  </si>
  <si>
    <t>54</t>
  </si>
  <si>
    <t>783806805</t>
  </si>
  <si>
    <t>Odstranění nátěrů z omítek opálením</t>
  </si>
  <si>
    <t>-1369725543</t>
  </si>
  <si>
    <t>55</t>
  </si>
  <si>
    <t>783901453</t>
  </si>
  <si>
    <t>Vysátí betonových podlah před provedením nátěru</t>
  </si>
  <si>
    <t>418015946</t>
  </si>
  <si>
    <t>784</t>
  </si>
  <si>
    <t>Dokončovací práce - malby a tapety</t>
  </si>
  <si>
    <t>56</t>
  </si>
  <si>
    <t>784121001</t>
  </si>
  <si>
    <t>Oškrabání malby v mísnostech výšky do 3,80 m</t>
  </si>
  <si>
    <t>763580473</t>
  </si>
  <si>
    <t>57</t>
  </si>
  <si>
    <t>784121011</t>
  </si>
  <si>
    <t>Rozmývání podkladu po oškrabání malby v místnostech výšky do 3,80 m</t>
  </si>
  <si>
    <t>90589043</t>
  </si>
  <si>
    <t>58</t>
  </si>
  <si>
    <t>784181121</t>
  </si>
  <si>
    <t>Hloubková jednonásobná penetrace podkladu v místnostech výšky do 3,80 m</t>
  </si>
  <si>
    <t>-1340702378</t>
  </si>
  <si>
    <t>59</t>
  </si>
  <si>
    <t>784221101</t>
  </si>
  <si>
    <t>Dvojnásobné bílé malby ze směsí za sucha dobře otěruvzdorných v místnostech do 3,80 m</t>
  </si>
  <si>
    <t>1527269679</t>
  </si>
  <si>
    <t>60</t>
  </si>
  <si>
    <t>78440-R01</t>
  </si>
  <si>
    <t>Malba disperzní  omyvatelná, vysoce kryjící barva akrylátová, nátěr matný, 1x penetrační nátěr, 2x vrchní nátěr neředěný, BÍLÁ</t>
  </si>
  <si>
    <t>1593022337</t>
  </si>
  <si>
    <t>ZL 002 - Bourání betonu podlah - větší tloušťka</t>
  </si>
  <si>
    <t>Úroveň 3:</t>
  </si>
  <si>
    <t>SO 1 - Sociální zařízení</t>
  </si>
  <si>
    <t xml:space="preserve">    9 - Ostatní konstrukce a práce, bourání</t>
  </si>
  <si>
    <t xml:space="preserve">      97 - Prorážení otvorů a ostatní bourací práce</t>
  </si>
  <si>
    <t>Ostatní konstrukce a práce, bourání</t>
  </si>
  <si>
    <t>1909935720</t>
  </si>
  <si>
    <t>977311112</t>
  </si>
  <si>
    <t>Řezání stávajících betonových mazanin nevyztužených hl do 100 mm</t>
  </si>
  <si>
    <t>-1265682441</t>
  </si>
  <si>
    <t>965042241</t>
  </si>
  <si>
    <t>Bourání podkladů pod dlažby nebo mazanin betonových nebo z litého asfaltu tl přes 100 mm pl pře 4 m2</t>
  </si>
  <si>
    <t>-216717763</t>
  </si>
  <si>
    <t>977311113</t>
  </si>
  <si>
    <t>Řezání stávajících betonových mazanin nevyztužených hl do 150 mm</t>
  </si>
  <si>
    <t>-1335604088</t>
  </si>
  <si>
    <t>1552755269</t>
  </si>
  <si>
    <t>-513085532</t>
  </si>
  <si>
    <t>1275048797</t>
  </si>
  <si>
    <t>1007432257</t>
  </si>
  <si>
    <t>SO 01 - Rekonstrukce zázemí a ložnice</t>
  </si>
  <si>
    <t>-319608635</t>
  </si>
  <si>
    <t>1459292957</t>
  </si>
  <si>
    <t>-1302792850</t>
  </si>
  <si>
    <t>666139911</t>
  </si>
  <si>
    <t>1765003189</t>
  </si>
  <si>
    <t>1936458082</t>
  </si>
  <si>
    <t>262728211</t>
  </si>
  <si>
    <t>-1523014564</t>
  </si>
  <si>
    <t>SO 02 - Rekonstrukce zádveří, chodby a zázemí 1.NP</t>
  </si>
  <si>
    <t>374473881</t>
  </si>
  <si>
    <t>-1987122386</t>
  </si>
  <si>
    <t>-668488334</t>
  </si>
  <si>
    <t>1937912244</t>
  </si>
  <si>
    <t>111478773</t>
  </si>
  <si>
    <t>982037003</t>
  </si>
  <si>
    <t>-1007966792</t>
  </si>
  <si>
    <t>-1675265956</t>
  </si>
  <si>
    <t>SO 03 - Rekonstrukce jídelny, kuchyně a jejího zázemí</t>
  </si>
  <si>
    <t>1812033549</t>
  </si>
  <si>
    <t>1158557175</t>
  </si>
  <si>
    <t>-1091701960</t>
  </si>
  <si>
    <t>126703802</t>
  </si>
  <si>
    <t>162809888</t>
  </si>
  <si>
    <t>-493688315</t>
  </si>
  <si>
    <t>-96371429</t>
  </si>
  <si>
    <t>78749771</t>
  </si>
  <si>
    <t>ZL 001 - Chodba - herna, šatna</t>
  </si>
  <si>
    <t>-847760942</t>
  </si>
  <si>
    <t>-475517847</t>
  </si>
  <si>
    <t>-1414279515</t>
  </si>
  <si>
    <t>1226898331</t>
  </si>
  <si>
    <t>718685</t>
  </si>
  <si>
    <t>1829935557</t>
  </si>
  <si>
    <t>385337472</t>
  </si>
  <si>
    <t>-1557353583</t>
  </si>
  <si>
    <t>ZL 003 - Změna šířek zárubní</t>
  </si>
  <si>
    <t xml:space="preserve">    64 - Osazování výplní otvorů</t>
  </si>
  <si>
    <t xml:space="preserve">      96 - Bourání konstrukcí</t>
  </si>
  <si>
    <t>64</t>
  </si>
  <si>
    <t>Osazování výplní otvorů</t>
  </si>
  <si>
    <t>642942111</t>
  </si>
  <si>
    <t>Osazování zárubní nebo rámů dveřních kovových do 2,5 m2 na MC</t>
  </si>
  <si>
    <t>1468075001</t>
  </si>
  <si>
    <t>55331400</t>
  </si>
  <si>
    <t>zárubeň ocelová pro běžné zdění a porobeton s drážkou 100 levá/pravá 700</t>
  </si>
  <si>
    <t>-267040729</t>
  </si>
  <si>
    <t>968072455</t>
  </si>
  <si>
    <t>Vybourání kovových dveřních zárubní pl do 2 m2</t>
  </si>
  <si>
    <t>-689297056</t>
  </si>
  <si>
    <t>1100926946</t>
  </si>
  <si>
    <t>-1943132220</t>
  </si>
  <si>
    <t>-1370980796</t>
  </si>
  <si>
    <t>-1964272934</t>
  </si>
  <si>
    <t>-763457788</t>
  </si>
  <si>
    <t>783314201R</t>
  </si>
  <si>
    <t>Základní antikorozní jednonásobný syntetický standardní nátěr zámečnických konstrukcí</t>
  </si>
  <si>
    <t>1139719288</t>
  </si>
  <si>
    <t>783315101R</t>
  </si>
  <si>
    <t>Mezinátěr jednonásobný syntetický standardní zámečnických konstrukcí</t>
  </si>
  <si>
    <t>-1069934111</t>
  </si>
  <si>
    <t>783317101R</t>
  </si>
  <si>
    <t>Krycí jednonásobný syntetický standardní nátěr zámečnických konstrukcí</t>
  </si>
  <si>
    <t>-1490927395</t>
  </si>
  <si>
    <t>ZL 004 - Bourání SDK příčky, vyzdění nové příčky</t>
  </si>
  <si>
    <t xml:space="preserve">    3 - Svislé a kompletní konstrukce</t>
  </si>
  <si>
    <t xml:space="preserve">    6 - Úpravy povrchů, podlahy a osazování výplní</t>
  </si>
  <si>
    <t xml:space="preserve">      61 - Úprava povrchů vnitřních</t>
  </si>
  <si>
    <t xml:space="preserve">    763 - Konstrukce suché výstavby</t>
  </si>
  <si>
    <t>Svislé a kompletní konstrukce</t>
  </si>
  <si>
    <t>317142422</t>
  </si>
  <si>
    <t>Překlad nenosný pórobetonový š 100 mm v do 250 mm na tenkovrstvou maltu dl do 1250 mm</t>
  </si>
  <si>
    <t>1186403099</t>
  </si>
  <si>
    <t>342272225</t>
  </si>
  <si>
    <t>Příčka z pórobetonových hladkých tvárnic na tenkovrstvou maltu tl 100 mm</t>
  </si>
  <si>
    <t>-1841930143</t>
  </si>
  <si>
    <t>Úpravy povrchů, podlahy a osazování výplní</t>
  </si>
  <si>
    <t>611315121</t>
  </si>
  <si>
    <t>Vápenná štuková omítka rýh ve stropech šířky do 150 mm</t>
  </si>
  <si>
    <t>1744168773</t>
  </si>
  <si>
    <t>612315121</t>
  </si>
  <si>
    <t>Vápenná štuková omítka rýh ve stěnách šířky do 150 mm</t>
  </si>
  <si>
    <t>1870021638</t>
  </si>
  <si>
    <t>-2029211336</t>
  </si>
  <si>
    <t>612142001</t>
  </si>
  <si>
    <t>Potažení vnitřních stěn sklovláknitým pletivem vtlačeným do tenkovrstvé hmoty</t>
  </si>
  <si>
    <t>926991507</t>
  </si>
  <si>
    <t>1447262111</t>
  </si>
  <si>
    <t>478634762</t>
  </si>
  <si>
    <t>55331402</t>
  </si>
  <si>
    <t>zárubeň ocelová pro běžné zdění a porobeton s drážkou 100 levá/pravá 800</t>
  </si>
  <si>
    <t>-1900854804</t>
  </si>
  <si>
    <t>962031132</t>
  </si>
  <si>
    <t>Bourání příček z cihel pálených na MVC tl do 100 mm</t>
  </si>
  <si>
    <t>624583838</t>
  </si>
  <si>
    <t>902396232</t>
  </si>
  <si>
    <t>1087440606</t>
  </si>
  <si>
    <t>2019940845</t>
  </si>
  <si>
    <t>-292274809</t>
  </si>
  <si>
    <t>243269931</t>
  </si>
  <si>
    <t>261925043</t>
  </si>
  <si>
    <t>763</t>
  </si>
  <si>
    <t>Konstrukce suché výstavby</t>
  </si>
  <si>
    <t>763111811</t>
  </si>
  <si>
    <t>Demontáž SDK příčky s jednoduchou ocelovou nosnou konstrukcí opláštění jednoduché</t>
  </si>
  <si>
    <t>-359389319</t>
  </si>
  <si>
    <t>763181811</t>
  </si>
  <si>
    <t>Demontáž jednokřídlové kovové zárubně v do 2,75 m SDK příčka</t>
  </si>
  <si>
    <t>922780378</t>
  </si>
  <si>
    <t>-2040809899</t>
  </si>
  <si>
    <t>1174610780</t>
  </si>
  <si>
    <t>-1635707343</t>
  </si>
  <si>
    <t>400535927</t>
  </si>
  <si>
    <t>ZL 005 - Chybějící podkladní beton pod schodištěm</t>
  </si>
  <si>
    <t xml:space="preserve">    1 - Zemní práce</t>
  </si>
  <si>
    <t xml:space="preserve">      63 - Podlahy a podlahové konstrukce</t>
  </si>
  <si>
    <t>Zemní práce</t>
  </si>
  <si>
    <t>139711101</t>
  </si>
  <si>
    <t>Vykopávky v uzavřených prostorách v hornině tř. 1 až 4</t>
  </si>
  <si>
    <t>1670249590</t>
  </si>
  <si>
    <t>162201219</t>
  </si>
  <si>
    <t>Příplatek k vodorovnému přemístění výkopku z horniny tř. 1 až 4 stavebním kolečkem ZKD 10 m</t>
  </si>
  <si>
    <t>-1344851207</t>
  </si>
  <si>
    <t>162201211</t>
  </si>
  <si>
    <t>Vodorovné přemístění výkopku z horniny tř. 1 až 4 stavebním kolečkem do 10 m</t>
  </si>
  <si>
    <t>-120818323</t>
  </si>
  <si>
    <t>162701105</t>
  </si>
  <si>
    <t>Vodorovné přemístění do 10000 m výkopku/sypaniny z horniny tř. 1 až 4</t>
  </si>
  <si>
    <t>-1206244567</t>
  </si>
  <si>
    <t>162701109</t>
  </si>
  <si>
    <t>Příplatek k vodorovnému přemístění výkopku/sypaniny z horniny tř. 1 až 4 ZKD 1000 m přes 10000 m</t>
  </si>
  <si>
    <t>-140419981</t>
  </si>
  <si>
    <t>171201201</t>
  </si>
  <si>
    <t>Uložení sypaniny na skládky</t>
  </si>
  <si>
    <t>1963787523</t>
  </si>
  <si>
    <t>171201211</t>
  </si>
  <si>
    <t>Poplatek za uložení stavebního odpadu - zeminy a kameniva na skládce</t>
  </si>
  <si>
    <t>1019041404</t>
  </si>
  <si>
    <t>631311124</t>
  </si>
  <si>
    <t>Mazanina tl do 120 mm z betonu prostého bez zvýšených nároků na prostředí tř. C 16/20</t>
  </si>
  <si>
    <t>284729237</t>
  </si>
  <si>
    <t>631319173</t>
  </si>
  <si>
    <t>Příplatek k mazanině tl do 120 mm za stržení povrchu spodní vrstvy před vložením výztuže</t>
  </si>
  <si>
    <t>-492415284</t>
  </si>
  <si>
    <t>161955096</t>
  </si>
  <si>
    <t>2023301837</t>
  </si>
  <si>
    <t>ZL 006 - Elektromontáže</t>
  </si>
  <si>
    <t xml:space="preserve">    741 - Elektroinstalace - silnoproud</t>
  </si>
  <si>
    <t>741</t>
  </si>
  <si>
    <t>Elektroinstalace - silnoproud</t>
  </si>
  <si>
    <t>74101</t>
  </si>
  <si>
    <t>Elektromontáže - viz.přloha</t>
  </si>
  <si>
    <t>soubor</t>
  </si>
  <si>
    <t>626549648</t>
  </si>
  <si>
    <t>ZL 007 - Odpočet dřevěné prosklené stěny na chodbě</t>
  </si>
  <si>
    <t xml:space="preserve">    766 - Konstrukce truhlářské</t>
  </si>
  <si>
    <t>766</t>
  </si>
  <si>
    <t>Konstrukce truhlářské</t>
  </si>
  <si>
    <t>766660142.R</t>
  </si>
  <si>
    <t>D+M dveří dřevěných kyvných dvoukřídlových 1600x2100 mm /2450x3100 mm</t>
  </si>
  <si>
    <t>984932377</t>
  </si>
  <si>
    <t>998766101</t>
  </si>
  <si>
    <t>Přesun hmot tonážní pro konstrukce truhlářské v objektech v do 6 m</t>
  </si>
  <si>
    <t>-589830706</t>
  </si>
  <si>
    <t>998766181</t>
  </si>
  <si>
    <t>Příplatek k přesunu hmot tonážní 766 prováděný bez použití mechanizace</t>
  </si>
  <si>
    <t>-510715790</t>
  </si>
  <si>
    <t>ZL 009 - Drenáž místností 1.04 - 1.10</t>
  </si>
  <si>
    <t xml:space="preserve">    2 - Zakládání</t>
  </si>
  <si>
    <t xml:space="preserve">    8 - Trubní vedení</t>
  </si>
  <si>
    <t xml:space="preserve">    751 - Vzduchotechnika</t>
  </si>
  <si>
    <t>Zakládání</t>
  </si>
  <si>
    <t>212755214</t>
  </si>
  <si>
    <t>Trativody z drenážních trubek plastových flexibilních D 100 mm bez lože</t>
  </si>
  <si>
    <t>-515218356</t>
  </si>
  <si>
    <t>Trubní vedení</t>
  </si>
  <si>
    <t>877270320</t>
  </si>
  <si>
    <t>Montáž odboček na kanalizačním potrubí z PP trub hladkých plnostěnných DN 125</t>
  </si>
  <si>
    <t>-97451821</t>
  </si>
  <si>
    <t>28611426</t>
  </si>
  <si>
    <t>odbočka kanalizační plastová s hrdlem KG 125/125/87°</t>
  </si>
  <si>
    <t>1458997459</t>
  </si>
  <si>
    <t>971033231</t>
  </si>
  <si>
    <t>Vybourání otvorů ve zdivu cihelném pl do 0,0225 m2 na MVC nebo MV tl do 150 mm</t>
  </si>
  <si>
    <t>1666070852</t>
  </si>
  <si>
    <t>971042341</t>
  </si>
  <si>
    <t>Vybourání otvorů v betonových příčkách a zdech pl do 0,09 m2 tl do 300 mm</t>
  </si>
  <si>
    <t>192684369</t>
  </si>
  <si>
    <t>977151122</t>
  </si>
  <si>
    <t>Jádrové vrty diamantovými korunkami do D 130 mm do stavebních materiálů</t>
  </si>
  <si>
    <t>-804629407</t>
  </si>
  <si>
    <t>1182426328</t>
  </si>
  <si>
    <t>-142026156</t>
  </si>
  <si>
    <t>653080376</t>
  </si>
  <si>
    <t>1455906032</t>
  </si>
  <si>
    <t>751</t>
  </si>
  <si>
    <t>Vzduchotechnika</t>
  </si>
  <si>
    <t>751398012</t>
  </si>
  <si>
    <t>Mtž větrací mřížky na kruhové potrubí D do 200 mm</t>
  </si>
  <si>
    <t>1416342605</t>
  </si>
  <si>
    <t>56245648</t>
  </si>
  <si>
    <t>mřížka větrací kruhová plast se síťovinou 100mm</t>
  </si>
  <si>
    <t>1515972685</t>
  </si>
  <si>
    <t>998751101</t>
  </si>
  <si>
    <t>Přesun hmot tonážní pro vzduchotechniku v objektech v do 6 m</t>
  </si>
  <si>
    <t>1552566696</t>
  </si>
  <si>
    <t>998751181</t>
  </si>
  <si>
    <t>Příplatek k přesunu hmot tonážní 751 prováděný bez použití mechanizace</t>
  </si>
  <si>
    <t>1678873847</t>
  </si>
  <si>
    <t>ZL 010 - ZTI a ÚT</t>
  </si>
  <si>
    <t>SO 01_ZTI - ZTI_SO 01_Rekonstrukce zázení a ložnice v 1.NP</t>
  </si>
  <si>
    <t xml:space="preserve">    721 - Zdravotechnika - vnitřní kanalizace</t>
  </si>
  <si>
    <t xml:space="preserve">    722 - Zdravotechnika - vnitřní vodovod</t>
  </si>
  <si>
    <t xml:space="preserve">    734 - Ústřední vytápění - armatury</t>
  </si>
  <si>
    <t xml:space="preserve">    735 - Ústřední vytápění - otopná tělesa</t>
  </si>
  <si>
    <t>HZS - Hodinové zúčtovací sazby</t>
  </si>
  <si>
    <t>VRN - Vedlejší rozpočtové náklady</t>
  </si>
  <si>
    <t xml:space="preserve">    VRN9 - Ostatní náklady</t>
  </si>
  <si>
    <t>721</t>
  </si>
  <si>
    <t>Zdravotechnika - vnitřní kanalizace</t>
  </si>
  <si>
    <t>721140806</t>
  </si>
  <si>
    <t>Demontáž potrubí litinové do DN 200</t>
  </si>
  <si>
    <t>721140915</t>
  </si>
  <si>
    <t>Potrubí litinové propojení potrubí DN 100</t>
  </si>
  <si>
    <t>721174025</t>
  </si>
  <si>
    <t>Potrubí kanalizační z PP odpadní DN 110</t>
  </si>
  <si>
    <t>998721202</t>
  </si>
  <si>
    <t>Přesun hmot procentní pro vnitřní kanalizace v objektech v do 12 m</t>
  </si>
  <si>
    <t>%</t>
  </si>
  <si>
    <t>722</t>
  </si>
  <si>
    <t>Zdravotechnika - vnitřní vodovod</t>
  </si>
  <si>
    <t>722174003</t>
  </si>
  <si>
    <t>Potrubí vodovodní plastové PPR svar polyfuze PN 16 D 25 x 3,5 mm</t>
  </si>
  <si>
    <t>722181252</t>
  </si>
  <si>
    <t>Ochrana vodovodního potrubí přilepenými termoizolačními trubicemi z PE tl do 25 mm DN do 45 mm</t>
  </si>
  <si>
    <t>722131913</t>
  </si>
  <si>
    <t>Potrubí pozinkované závitové vsazení odbočky do potrubí DN 25 - napojení</t>
  </si>
  <si>
    <t>722290226</t>
  </si>
  <si>
    <t>Zkouška těsnosti vodovodního potrubí závitového do DN 50</t>
  </si>
  <si>
    <t>722290234</t>
  </si>
  <si>
    <t>Proplach a dezinfekce vodovodního potrubí do DN 80</t>
  </si>
  <si>
    <t>998722202</t>
  </si>
  <si>
    <t>Přesun hmot procentní pro vnitřní vodovod v objektech v do 12 m</t>
  </si>
  <si>
    <t>734</t>
  </si>
  <si>
    <t>Ústřední vytápění - armatury</t>
  </si>
  <si>
    <t>734209113</t>
  </si>
  <si>
    <t>Montáž armatury závitové s dvěma závity G 1/2</t>
  </si>
  <si>
    <t>734211115</t>
  </si>
  <si>
    <t>Ventil závitový odvzdušňovací G 1/2 PN 10 do 120°C otopných těles</t>
  </si>
  <si>
    <t>734221533</t>
  </si>
  <si>
    <t>Ventil závitový termostatický rohový jednoregulační G 3/4 PN 16 do 110°C bez hlavice ovládání</t>
  </si>
  <si>
    <t>734261413</t>
  </si>
  <si>
    <t>Šroubení regulační radiátorové rohové G 3/4 bez vypouštění</t>
  </si>
  <si>
    <t>998734202</t>
  </si>
  <si>
    <t>Přesun hmot procentní pro armatury v objektech v do 12 m</t>
  </si>
  <si>
    <t>735</t>
  </si>
  <si>
    <t>Ústřední vytápění - otopná tělesa</t>
  </si>
  <si>
    <t>735111810r</t>
  </si>
  <si>
    <t>Demontáž otopného tělesa článkového vč. odnosu, odvozu a likvidace</t>
  </si>
  <si>
    <t>ks.</t>
  </si>
  <si>
    <t>735152677</t>
  </si>
  <si>
    <t>Otopné těleso panelové VK třídeskové 3 přídavné přestupní plochy výška/délka 554/1000mm výkon 2406 W</t>
  </si>
  <si>
    <t>735152679</t>
  </si>
  <si>
    <t>Otopné těleso panelové VK třídeskové 3 přídavné přestupní plochy výška/délka 554/1200mm výkon 2887 W</t>
  </si>
  <si>
    <t>735159320</t>
  </si>
  <si>
    <t>Montáž otopných těles panelových třířadých délky do 1500 mm</t>
  </si>
  <si>
    <t>998735202</t>
  </si>
  <si>
    <t>Přesun hmot procentní pro otopná tělesa v objektech v do 12 m</t>
  </si>
  <si>
    <t>HZS</t>
  </si>
  <si>
    <t>Hodinové zúčtovací sazby</t>
  </si>
  <si>
    <t>HZS2211</t>
  </si>
  <si>
    <t>Hodinová zúčtovací sazba instalatér</t>
  </si>
  <si>
    <t>hod</t>
  </si>
  <si>
    <t>262144</t>
  </si>
  <si>
    <t>VRN</t>
  </si>
  <si>
    <t>Vedlejší rozpočtové náklady</t>
  </si>
  <si>
    <t>VRN9</t>
  </si>
  <si>
    <t>Ostatní náklady</t>
  </si>
  <si>
    <t>091003000</t>
  </si>
  <si>
    <t>Zednické přípomoce</t>
  </si>
  <si>
    <t>SO 02_ZTI - ZTI_SO 02_Rekonstrukce zádveří, chodby a zázemí</t>
  </si>
  <si>
    <t xml:space="preserve">    725 - Zdravotechnika - zařizovací předměty</t>
  </si>
  <si>
    <t>725</t>
  </si>
  <si>
    <t>Zdravotechnika - zařizovací předměty</t>
  </si>
  <si>
    <t>72500000</t>
  </si>
  <si>
    <t>Výměna hydrantu ve stěně vč. Revize (úpravy potrubí, bourací práce atd.)</t>
  </si>
  <si>
    <t>725112022</t>
  </si>
  <si>
    <t>Demontáž a zpětná montáž elektrického ohřívače</t>
  </si>
  <si>
    <t>725119125</t>
  </si>
  <si>
    <t>Demontáž a zpětná montáž umyvadel</t>
  </si>
  <si>
    <t>725820000</t>
  </si>
  <si>
    <t>Baterie umyvadlová nástěnná rozteč 150 mm - výlevka</t>
  </si>
  <si>
    <t>725820001</t>
  </si>
  <si>
    <t>D+M keramické výlevky</t>
  </si>
  <si>
    <t>998725202</t>
  </si>
  <si>
    <t>Přesun hmot procentní pro zařizovací předměty v objektech v do 12 m</t>
  </si>
  <si>
    <t>735152674</t>
  </si>
  <si>
    <t>Otopné těleso panelové VK třídeskové 3 přídavné přestupní plochy výška/délka 554/700 mm výkon 1684 W</t>
  </si>
  <si>
    <t>SO 03_ZTI - ZTI_SO 03_Rekonstrukce jídelny, kuchyně a jejího zázemí</t>
  </si>
  <si>
    <t>Objekt4 - Kuchyně a 1PP</t>
  </si>
  <si>
    <t>612325101</t>
  </si>
  <si>
    <t>Vápenocementová hrubá omítka rýh ve stěnách šířky do 150 mm</t>
  </si>
  <si>
    <t>631311114</t>
  </si>
  <si>
    <t>Zabetonování průrazů v podlahách vč. Bednění</t>
  </si>
  <si>
    <t>974031164</t>
  </si>
  <si>
    <t>Vysekání rýh ve zdivu cihelném hl do 150 mm š do 150 mm</t>
  </si>
  <si>
    <t>974031164.1</t>
  </si>
  <si>
    <t>Demontáž a zaslepení rozvodu zemního plynu</t>
  </si>
  <si>
    <t>kpl</t>
  </si>
  <si>
    <t>721174004</t>
  </si>
  <si>
    <t>Potrubí kanalizační z PP svodné DN 75</t>
  </si>
  <si>
    <t>721174042</t>
  </si>
  <si>
    <t>Potrubí kanalizační z PP připojovací DN 40</t>
  </si>
  <si>
    <t>721174043</t>
  </si>
  <si>
    <t>Potrubí kanalizační z PP připojovací DN 50</t>
  </si>
  <si>
    <t>721174045</t>
  </si>
  <si>
    <t>Potrubí kanalizační z PP připojovací DN 110</t>
  </si>
  <si>
    <t>721194104</t>
  </si>
  <si>
    <t>Vyvedení a upevnění odpadních výpustek DN 40</t>
  </si>
  <si>
    <t>721194105</t>
  </si>
  <si>
    <t>Vyvedení a upevnění odpadních výpustek DN 50</t>
  </si>
  <si>
    <t>721212123</t>
  </si>
  <si>
    <t>Odtokový sprchový žlab délky 800 mm s krycím roštem a zápachovou uzávěrkou</t>
  </si>
  <si>
    <t>721290111</t>
  </si>
  <si>
    <t>Zkouška těsnosti potrubí kanalizace vodou do DN 125</t>
  </si>
  <si>
    <t>721290821</t>
  </si>
  <si>
    <t>Přemístění vnitrostaveništní demontovaných hmot vnitřní kanalizace v objektech výšky do 6 m</t>
  </si>
  <si>
    <t>721300922</t>
  </si>
  <si>
    <t>Pročištění svodů ležatých do DN 300</t>
  </si>
  <si>
    <t>-756183551</t>
  </si>
  <si>
    <t>722130801</t>
  </si>
  <si>
    <t>Demontáž potrubí ocelové pozinkované závitové do DN 25</t>
  </si>
  <si>
    <t>722174002</t>
  </si>
  <si>
    <t>Potrubí vodovodní plastové PPR svar polyfuze PN 16 D 20 x 2,8 mm</t>
  </si>
  <si>
    <t>722174004</t>
  </si>
  <si>
    <t>Potrubí vodovodní plastové PPR svar polyfuze  D 32 x 4,4 mm</t>
  </si>
  <si>
    <t>722174005</t>
  </si>
  <si>
    <t>Potrubí vodovodní plastové PPR svar polyfuze  D 40 x 5,5 mm</t>
  </si>
  <si>
    <t>62</t>
  </si>
  <si>
    <t>722174005.1</t>
  </si>
  <si>
    <t>Potrubí vodovodní plastové PPR svar polyfuze  D 50 x 6,9 mm</t>
  </si>
  <si>
    <t>722181251</t>
  </si>
  <si>
    <t>Ochrana vodovodního potrubí přilepenými termoizolačními trubicemi z PE tl do 25 mm DN do 22 mm</t>
  </si>
  <si>
    <t>66</t>
  </si>
  <si>
    <t>68</t>
  </si>
  <si>
    <t>722181253</t>
  </si>
  <si>
    <t>Ochrana vodovodního potrubí přilepenými termoizolačními trubicemi z PE tl do 25 mm DN do 63 mm</t>
  </si>
  <si>
    <t>70</t>
  </si>
  <si>
    <t>722182012</t>
  </si>
  <si>
    <t>Podpůrný žlab pro potrubí D 25</t>
  </si>
  <si>
    <t>72</t>
  </si>
  <si>
    <t>722190401</t>
  </si>
  <si>
    <t>Vyvedení a upevnění výpustku do DN 25</t>
  </si>
  <si>
    <t>74</t>
  </si>
  <si>
    <t>722220152</t>
  </si>
  <si>
    <t>Nástěnka závitová plastová PPR PN 20 DN 20 x G 1/2</t>
  </si>
  <si>
    <t>76</t>
  </si>
  <si>
    <t>722220153</t>
  </si>
  <si>
    <t>Nástěnka závitová plastová PPR PN 20 DN 20 x G 3/4</t>
  </si>
  <si>
    <t>78</t>
  </si>
  <si>
    <t>722240122</t>
  </si>
  <si>
    <t>Kohout kulový DN 20</t>
  </si>
  <si>
    <t>80</t>
  </si>
  <si>
    <t>722240123</t>
  </si>
  <si>
    <t>Kohout kulový  DN 25</t>
  </si>
  <si>
    <t>82</t>
  </si>
  <si>
    <t>722240124</t>
  </si>
  <si>
    <t>Kohout kulový  DN 32</t>
  </si>
  <si>
    <t>84</t>
  </si>
  <si>
    <t>722240125</t>
  </si>
  <si>
    <t>Kohout kulový  DN 40</t>
  </si>
  <si>
    <t>86</t>
  </si>
  <si>
    <t>88</t>
  </si>
  <si>
    <t>90</t>
  </si>
  <si>
    <t>722290821</t>
  </si>
  <si>
    <t>Přemístění vnitrostaveništní demontovaných hmot pro vnitřní vodovod v objektech výšky do 6 m</t>
  </si>
  <si>
    <t>92</t>
  </si>
  <si>
    <t>-1529426592</t>
  </si>
  <si>
    <t>725822611r</t>
  </si>
  <si>
    <t>Baterie umyvadlová nástěná - 1PP</t>
  </si>
  <si>
    <t>98</t>
  </si>
  <si>
    <t>725210821</t>
  </si>
  <si>
    <t>Demontáž umyvadel bez výtokových armatur</t>
  </si>
  <si>
    <t>100</t>
  </si>
  <si>
    <t>725530823</t>
  </si>
  <si>
    <t>Demontáž ohřívač elektrický tlakový do 200 litrů</t>
  </si>
  <si>
    <t>102</t>
  </si>
  <si>
    <t>725590811</t>
  </si>
  <si>
    <t>Přemístění vnitrostaveništní demontovaných zařizovacích předmětů v objektech výšky do 6 m</t>
  </si>
  <si>
    <t>106</t>
  </si>
  <si>
    <t>725813111</t>
  </si>
  <si>
    <t>Ventil rohový bez připojovací trubičky nebo flexi hadičky G 1/2</t>
  </si>
  <si>
    <t>108</t>
  </si>
  <si>
    <t>725820802</t>
  </si>
  <si>
    <t>Demontáž baterie stojánkové do jednoho otvoru</t>
  </si>
  <si>
    <t>110</t>
  </si>
  <si>
    <t>725980123</t>
  </si>
  <si>
    <t>Dvířka 30/30</t>
  </si>
  <si>
    <t>112</t>
  </si>
  <si>
    <t>-537059282</t>
  </si>
  <si>
    <t>ZL 012 - Elektroinstalace pisoáry a baterie</t>
  </si>
  <si>
    <t xml:space="preserve">    744 - Elektromontáže - rozvody vodičů měděných</t>
  </si>
  <si>
    <t xml:space="preserve">    747 - Elektromontáže - kompletace rozvodů</t>
  </si>
  <si>
    <t xml:space="preserve">    749 - Elektromontáže - ostatní práce a konstrukce</t>
  </si>
  <si>
    <t>741000001</t>
  </si>
  <si>
    <t>Rozvaděč RE - úprava/doplnění rozvaděče</t>
  </si>
  <si>
    <t>744</t>
  </si>
  <si>
    <t>Elektromontáže - rozvody vodičů měděných</t>
  </si>
  <si>
    <t>744000001</t>
  </si>
  <si>
    <t>Kabel s Cu jádrem CYKY-J 3x1,5</t>
  </si>
  <si>
    <t>747</t>
  </si>
  <si>
    <t>Elektromontáže - kompletace rozvodů</t>
  </si>
  <si>
    <t>747000001</t>
  </si>
  <si>
    <t>pisoárový zdroj</t>
  </si>
  <si>
    <t>749</t>
  </si>
  <si>
    <t>Elektromontáže - ostatní práce a konstrukce</t>
  </si>
  <si>
    <t>749000001</t>
  </si>
  <si>
    <t>Drážkování do zdi</t>
  </si>
  <si>
    <t>ZL 013 - Zadlažďovací poklopy</t>
  </si>
  <si>
    <t>953941210</t>
  </si>
  <si>
    <t>Osazování kovových poklopů s rámy pl do 1 m2</t>
  </si>
  <si>
    <t>-1715894244</t>
  </si>
  <si>
    <t>19425100</t>
  </si>
  <si>
    <t>poklop - 700x800 mm pro zadláždění</t>
  </si>
  <si>
    <t>946765554</t>
  </si>
  <si>
    <t>1959533658</t>
  </si>
  <si>
    <t>ZL 014 - Policové skříně</t>
  </si>
  <si>
    <t>03475786</t>
  </si>
  <si>
    <t>BT Stavby s.r.o.,Husovo nám. 139, Ledeč n.S.</t>
  </si>
  <si>
    <t>CZ03475786</t>
  </si>
  <si>
    <t>76601</t>
  </si>
  <si>
    <t>D+M policová skříň 1120x2560x370 mm</t>
  </si>
  <si>
    <t>989526302</t>
  </si>
  <si>
    <t>ZL 015 - Změna výmalby na barevnou v chodbě a herně</t>
  </si>
  <si>
    <t>784221153</t>
  </si>
  <si>
    <t>Příplatek k cenám 2x maleb za sucha otěruvzdorných za barevnou malbu v odstínu středně sytém</t>
  </si>
  <si>
    <t>974223994</t>
  </si>
  <si>
    <t>ZL 016 - Podlahové krytiny - místnosti (chodba -  herna, 1.03 herna, 1.14 šatna)</t>
  </si>
  <si>
    <t xml:space="preserve">    776 - Podlahy povlakové</t>
  </si>
  <si>
    <t>776</t>
  </si>
  <si>
    <t>Podlahy povlakové</t>
  </si>
  <si>
    <t>776121311</t>
  </si>
  <si>
    <t>Vodou ředitelná penetrace savého podkladu povlakových podlah ředěná v poměru 1:1</t>
  </si>
  <si>
    <t>-1166537742</t>
  </si>
  <si>
    <t>776141111</t>
  </si>
  <si>
    <t>Vyrovnání podkladu povlakových podlah stěrkou pevnosti 20 MPa tl 3 mm</t>
  </si>
  <si>
    <t>-1072103704</t>
  </si>
  <si>
    <t>776212111</t>
  </si>
  <si>
    <t>Volné položení textilních pásů s podlepením spojů páskou</t>
  </si>
  <si>
    <t>-1453017274</t>
  </si>
  <si>
    <t>69751055</t>
  </si>
  <si>
    <t>koberec v rolích š 4m, všívaná střižená smyčka, vlákno 100% PA, hm 680g/m2, R ≤1000MΩ, PA, zátěž 33, útlum 24dB, hořlavost Cfl S1</t>
  </si>
  <si>
    <t>-972121486</t>
  </si>
  <si>
    <t>776221111</t>
  </si>
  <si>
    <t>Lepení pásů z PVC standardním lepidlem</t>
  </si>
  <si>
    <t>971680146</t>
  </si>
  <si>
    <t>28412285</t>
  </si>
  <si>
    <t>krytina podlahová heterogenní tl 2mm</t>
  </si>
  <si>
    <t>118653078</t>
  </si>
  <si>
    <t>776223111</t>
  </si>
  <si>
    <t>Spoj povlakových podlahovin z PVC svařováním za tepla</t>
  </si>
  <si>
    <t>-1122660313</t>
  </si>
  <si>
    <t>776411112</t>
  </si>
  <si>
    <t>Montáž obvodových soklíků výšky do 100 mm</t>
  </si>
  <si>
    <t>-1655337789</t>
  </si>
  <si>
    <t>28411010</t>
  </si>
  <si>
    <t>lišta soklová PVC 20x100mm</t>
  </si>
  <si>
    <t>-1677025008</t>
  </si>
  <si>
    <t>998776101</t>
  </si>
  <si>
    <t>Přesun hmot tonážní pro podlahy povlakové v objektech v do 6 m</t>
  </si>
  <si>
    <t>331684006</t>
  </si>
  <si>
    <t>998776181</t>
  </si>
  <si>
    <t>Příplatek k přesunu hmot tonážní 776 prováděný bez použití mechanizace</t>
  </si>
  <si>
    <t>661163315</t>
  </si>
  <si>
    <t>ZL 017 - Ohřívač TUV do kuchyně</t>
  </si>
  <si>
    <t>725532000</t>
  </si>
  <si>
    <t>Elektrický ohřívač zásobníkový akumulační stacionární 160 l (OKCE 160S) + topné těleso (TPK 210-12/2,2k) D+M</t>
  </si>
  <si>
    <t>1939364833</t>
  </si>
  <si>
    <t>307289237</t>
  </si>
  <si>
    <t>ZL 018 - Uzavírací nátěr podlah pod PVC-krytiny</t>
  </si>
  <si>
    <t>711111051</t>
  </si>
  <si>
    <t>Provedení izolace proti zemní vlhkosti vodorovné za studena 2x nátěr tekutou elastickou hydroizolací</t>
  </si>
  <si>
    <t>-1266104977</t>
  </si>
  <si>
    <t>58501</t>
  </si>
  <si>
    <t>Triblock  P /A+B+C</t>
  </si>
  <si>
    <t>kg</t>
  </si>
  <si>
    <t>-195726485</t>
  </si>
  <si>
    <t>P</t>
  </si>
  <si>
    <t>Poznámka k položce:_x000D_
Třísložkový epoxicementový primer na vlhké podklady</t>
  </si>
  <si>
    <t>-1063244760</t>
  </si>
  <si>
    <t>303506296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</si>
</sst>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17" fillId="3" borderId="0" xfId="0" applyFont="1" applyFill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7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0" fontId="17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4" fontId="17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166" fontId="18" fillId="0" borderId="0" xfId="0" applyNumberFormat="1" applyFont="1" applyBorder="1" applyAlignment="1" applyProtection="1">
      <alignment vertical="center"/>
    </xf>
    <xf numFmtId="166" fontId="18" fillId="0" borderId="15" xfId="0" applyNumberFormat="1" applyFont="1" applyBorder="1" applyAlignment="1" applyProtection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left" vertical="center"/>
    </xf>
    <xf numFmtId="0" fontId="18" fillId="0" borderId="20" xfId="0" applyFont="1" applyBorder="1" applyAlignment="1" applyProtection="1">
      <alignment horizontal="center" vertical="center"/>
    </xf>
    <xf numFmtId="166" fontId="18" fillId="0" borderId="20" xfId="0" applyNumberFormat="1" applyFont="1" applyBorder="1" applyAlignment="1" applyProtection="1">
      <alignment vertical="center"/>
    </xf>
    <xf numFmtId="166" fontId="18" fillId="0" borderId="21" xfId="0" applyNumberFormat="1" applyFont="1" applyBorder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 wrapText="1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left" vertical="center"/>
    </xf>
    <xf numFmtId="4" fontId="22" fillId="0" borderId="0" xfId="0" applyNumberFormat="1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4" fontId="22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horizontal="right" vertical="center"/>
    </xf>
    <xf numFmtId="0" fontId="17" fillId="3" borderId="7" xfId="0" applyFont="1" applyFill="1" applyBorder="1" applyAlignment="1" applyProtection="1">
      <alignment horizontal="right" vertical="center"/>
    </xf>
    <xf numFmtId="4" fontId="1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0" fillId="0" borderId="0" xfId="0"/>
    <xf numFmtId="0" fontId="2" fillId="0" borderId="0" xfId="0" applyFont="1" applyAlignment="1" applyProtection="1">
      <alignment horizontal="left" vertical="center" wrapText="1"/>
    </xf>
    <xf numFmtId="4" fontId="12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22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S4" s="14" t="s">
        <v>11</v>
      </c>
    </row>
    <row r="5" spans="1:74" s="1" customFormat="1" ht="12" customHeight="1">
      <c r="B5" s="18"/>
      <c r="C5" s="19"/>
      <c r="D5" s="22" t="s">
        <v>12</v>
      </c>
      <c r="E5" s="19"/>
      <c r="F5" s="19"/>
      <c r="G5" s="19"/>
      <c r="H5" s="19"/>
      <c r="I5" s="19"/>
      <c r="J5" s="19"/>
      <c r="K5" s="248" t="s">
        <v>13</v>
      </c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19"/>
      <c r="AQ5" s="19"/>
      <c r="AR5" s="17"/>
      <c r="BS5" s="14" t="s">
        <v>6</v>
      </c>
    </row>
    <row r="6" spans="1:74" s="1" customFormat="1" ht="36.950000000000003" customHeight="1">
      <c r="B6" s="18"/>
      <c r="C6" s="19"/>
      <c r="D6" s="24" t="s">
        <v>14</v>
      </c>
      <c r="E6" s="19"/>
      <c r="F6" s="19"/>
      <c r="G6" s="19"/>
      <c r="H6" s="19"/>
      <c r="I6" s="19"/>
      <c r="J6" s="19"/>
      <c r="K6" s="250" t="s">
        <v>15</v>
      </c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19"/>
      <c r="AQ6" s="19"/>
      <c r="AR6" s="17"/>
      <c r="BS6" s="14" t="s">
        <v>6</v>
      </c>
    </row>
    <row r="7" spans="1:74" s="1" customFormat="1" ht="12" customHeight="1">
      <c r="B7" s="18"/>
      <c r="C7" s="19"/>
      <c r="D7" s="25" t="s">
        <v>16</v>
      </c>
      <c r="E7" s="19"/>
      <c r="F7" s="19"/>
      <c r="G7" s="19"/>
      <c r="H7" s="19"/>
      <c r="I7" s="19"/>
      <c r="J7" s="19"/>
      <c r="K7" s="23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5" t="s">
        <v>17</v>
      </c>
      <c r="AL7" s="19"/>
      <c r="AM7" s="19"/>
      <c r="AN7" s="23" t="s">
        <v>1</v>
      </c>
      <c r="AO7" s="19"/>
      <c r="AP7" s="19"/>
      <c r="AQ7" s="19"/>
      <c r="AR7" s="17"/>
      <c r="BS7" s="14" t="s">
        <v>6</v>
      </c>
    </row>
    <row r="8" spans="1:74" s="1" customFormat="1" ht="12" customHeight="1">
      <c r="B8" s="18"/>
      <c r="C8" s="19"/>
      <c r="D8" s="25" t="s">
        <v>18</v>
      </c>
      <c r="E8" s="19"/>
      <c r="F8" s="19"/>
      <c r="G8" s="19"/>
      <c r="H8" s="19"/>
      <c r="I8" s="19"/>
      <c r="J8" s="19"/>
      <c r="K8" s="23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5" t="s">
        <v>20</v>
      </c>
      <c r="AL8" s="19"/>
      <c r="AM8" s="19"/>
      <c r="AN8" s="23" t="s">
        <v>21</v>
      </c>
      <c r="AO8" s="19"/>
      <c r="AP8" s="19"/>
      <c r="AQ8" s="19"/>
      <c r="AR8" s="17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S9" s="14" t="s">
        <v>6</v>
      </c>
    </row>
    <row r="10" spans="1:74" s="1" customFormat="1" ht="12" customHeight="1">
      <c r="B10" s="18"/>
      <c r="C10" s="19"/>
      <c r="D10" s="25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5" t="s">
        <v>23</v>
      </c>
      <c r="AL10" s="19"/>
      <c r="AM10" s="19"/>
      <c r="AN10" s="23" t="s">
        <v>24</v>
      </c>
      <c r="AO10" s="19"/>
      <c r="AP10" s="19"/>
      <c r="AQ10" s="19"/>
      <c r="AR10" s="17"/>
      <c r="BS10" s="14" t="s">
        <v>6</v>
      </c>
    </row>
    <row r="11" spans="1:74" s="1" customFormat="1" ht="18.399999999999999" customHeight="1">
      <c r="B11" s="18"/>
      <c r="C11" s="19"/>
      <c r="D11" s="19"/>
      <c r="E11" s="23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5" t="s">
        <v>26</v>
      </c>
      <c r="AL11" s="19"/>
      <c r="AM11" s="19"/>
      <c r="AN11" s="23" t="s">
        <v>1</v>
      </c>
      <c r="AO11" s="19"/>
      <c r="AP11" s="19"/>
      <c r="AQ11" s="19"/>
      <c r="AR11" s="17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S12" s="14" t="s">
        <v>6</v>
      </c>
    </row>
    <row r="13" spans="1:74" s="1" customFormat="1" ht="12" customHeight="1">
      <c r="B13" s="18"/>
      <c r="C13" s="19"/>
      <c r="D13" s="25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5" t="s">
        <v>23</v>
      </c>
      <c r="AL13" s="19"/>
      <c r="AM13" s="19"/>
      <c r="AN13" s="23" t="s">
        <v>28</v>
      </c>
      <c r="AO13" s="19"/>
      <c r="AP13" s="19"/>
      <c r="AQ13" s="19"/>
      <c r="AR13" s="17"/>
      <c r="BS13" s="14" t="s">
        <v>6</v>
      </c>
    </row>
    <row r="14" spans="1:74" ht="12.75">
      <c r="B14" s="18"/>
      <c r="C14" s="19"/>
      <c r="D14" s="19"/>
      <c r="E14" s="23" t="s">
        <v>29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5" t="s">
        <v>26</v>
      </c>
      <c r="AL14" s="19"/>
      <c r="AM14" s="19"/>
      <c r="AN14" s="23" t="s">
        <v>30</v>
      </c>
      <c r="AO14" s="19"/>
      <c r="AP14" s="19"/>
      <c r="AQ14" s="19"/>
      <c r="AR14" s="17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S15" s="14" t="s">
        <v>4</v>
      </c>
    </row>
    <row r="16" spans="1:74" s="1" customFormat="1" ht="12" customHeight="1">
      <c r="B16" s="18"/>
      <c r="C16" s="19"/>
      <c r="D16" s="25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5" t="s">
        <v>23</v>
      </c>
      <c r="AL16" s="19"/>
      <c r="AM16" s="19"/>
      <c r="AN16" s="23" t="s">
        <v>1</v>
      </c>
      <c r="AO16" s="19"/>
      <c r="AP16" s="19"/>
      <c r="AQ16" s="19"/>
      <c r="AR16" s="17"/>
      <c r="BS16" s="14" t="s">
        <v>4</v>
      </c>
    </row>
    <row r="17" spans="1:71" s="1" customFormat="1" ht="18.399999999999999" customHeight="1">
      <c r="B17" s="18"/>
      <c r="C17" s="19"/>
      <c r="D17" s="19"/>
      <c r="E17" s="23" t="s">
        <v>32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5" t="s">
        <v>26</v>
      </c>
      <c r="AL17" s="19"/>
      <c r="AM17" s="19"/>
      <c r="AN17" s="23" t="s">
        <v>1</v>
      </c>
      <c r="AO17" s="19"/>
      <c r="AP17" s="19"/>
      <c r="AQ17" s="19"/>
      <c r="AR17" s="17"/>
      <c r="BS17" s="14" t="s">
        <v>33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S18" s="14" t="s">
        <v>6</v>
      </c>
    </row>
    <row r="19" spans="1:71" s="1" customFormat="1" ht="12" customHeight="1">
      <c r="B19" s="18"/>
      <c r="C19" s="19"/>
      <c r="D19" s="25" t="s">
        <v>34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5" t="s">
        <v>23</v>
      </c>
      <c r="AL19" s="19"/>
      <c r="AM19" s="19"/>
      <c r="AN19" s="23" t="s">
        <v>1</v>
      </c>
      <c r="AO19" s="19"/>
      <c r="AP19" s="19"/>
      <c r="AQ19" s="19"/>
      <c r="AR19" s="17"/>
      <c r="BS19" s="14" t="s">
        <v>6</v>
      </c>
    </row>
    <row r="20" spans="1:71" s="1" customFormat="1" ht="18.399999999999999" customHeight="1">
      <c r="B20" s="18"/>
      <c r="C20" s="19"/>
      <c r="D20" s="19"/>
      <c r="E20" s="23" t="s">
        <v>32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5" t="s">
        <v>26</v>
      </c>
      <c r="AL20" s="19"/>
      <c r="AM20" s="19"/>
      <c r="AN20" s="23" t="s">
        <v>1</v>
      </c>
      <c r="AO20" s="19"/>
      <c r="AP20" s="19"/>
      <c r="AQ20" s="19"/>
      <c r="AR20" s="17"/>
      <c r="BS20" s="14" t="s">
        <v>33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</row>
    <row r="22" spans="1:71" s="1" customFormat="1" ht="12" customHeight="1">
      <c r="B22" s="18"/>
      <c r="C22" s="19"/>
      <c r="D22" s="25" t="s">
        <v>35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</row>
    <row r="23" spans="1:71" s="1" customFormat="1" ht="16.5" customHeight="1">
      <c r="B23" s="18"/>
      <c r="C23" s="19"/>
      <c r="D23" s="19"/>
      <c r="E23" s="252" t="s">
        <v>1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19"/>
      <c r="AP23" s="19"/>
      <c r="AQ23" s="19"/>
      <c r="AR23" s="17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</row>
    <row r="25" spans="1:71" s="1" customFormat="1" ht="6.95" customHeight="1">
      <c r="B25" s="18"/>
      <c r="C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19"/>
      <c r="AQ25" s="19"/>
      <c r="AR25" s="17"/>
    </row>
    <row r="26" spans="1:71" s="2" customFormat="1" ht="25.9" customHeight="1">
      <c r="A26" s="28"/>
      <c r="B26" s="29"/>
      <c r="C26" s="30"/>
      <c r="D26" s="31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53">
        <f>ROUND(AG94,2)</f>
        <v>833899.14</v>
      </c>
      <c r="AL26" s="254"/>
      <c r="AM26" s="254"/>
      <c r="AN26" s="254"/>
      <c r="AO26" s="254"/>
      <c r="AP26" s="30"/>
      <c r="AQ26" s="30"/>
      <c r="AR26" s="33"/>
      <c r="BE26" s="28"/>
    </row>
    <row r="27" spans="1:71" s="2" customFormat="1" ht="6.95" customHeight="1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3"/>
      <c r="BE27" s="28"/>
    </row>
    <row r="28" spans="1:71" s="2" customFormat="1" ht="12.7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255" t="s">
        <v>37</v>
      </c>
      <c r="M28" s="255"/>
      <c r="N28" s="255"/>
      <c r="O28" s="255"/>
      <c r="P28" s="255"/>
      <c r="Q28" s="30"/>
      <c r="R28" s="30"/>
      <c r="S28" s="30"/>
      <c r="T28" s="30"/>
      <c r="U28" s="30"/>
      <c r="V28" s="30"/>
      <c r="W28" s="255" t="s">
        <v>38</v>
      </c>
      <c r="X28" s="255"/>
      <c r="Y28" s="255"/>
      <c r="Z28" s="255"/>
      <c r="AA28" s="255"/>
      <c r="AB28" s="255"/>
      <c r="AC28" s="255"/>
      <c r="AD28" s="255"/>
      <c r="AE28" s="255"/>
      <c r="AF28" s="30"/>
      <c r="AG28" s="30"/>
      <c r="AH28" s="30"/>
      <c r="AI28" s="30"/>
      <c r="AJ28" s="30"/>
      <c r="AK28" s="255" t="s">
        <v>39</v>
      </c>
      <c r="AL28" s="255"/>
      <c r="AM28" s="255"/>
      <c r="AN28" s="255"/>
      <c r="AO28" s="255"/>
      <c r="AP28" s="30"/>
      <c r="AQ28" s="30"/>
      <c r="AR28" s="33"/>
      <c r="BE28" s="28"/>
    </row>
    <row r="29" spans="1:71" s="3" customFormat="1" ht="14.45" customHeight="1">
      <c r="B29" s="34"/>
      <c r="C29" s="35"/>
      <c r="D29" s="25" t="s">
        <v>40</v>
      </c>
      <c r="E29" s="35"/>
      <c r="F29" s="25" t="s">
        <v>41</v>
      </c>
      <c r="G29" s="35"/>
      <c r="H29" s="35"/>
      <c r="I29" s="35"/>
      <c r="J29" s="35"/>
      <c r="K29" s="35"/>
      <c r="L29" s="256">
        <v>0.21</v>
      </c>
      <c r="M29" s="240"/>
      <c r="N29" s="240"/>
      <c r="O29" s="240"/>
      <c r="P29" s="240"/>
      <c r="Q29" s="35"/>
      <c r="R29" s="35"/>
      <c r="S29" s="35"/>
      <c r="T29" s="35"/>
      <c r="U29" s="35"/>
      <c r="V29" s="35"/>
      <c r="W29" s="239">
        <f>ROUND(AZ94, 2)</f>
        <v>833899.14</v>
      </c>
      <c r="X29" s="240"/>
      <c r="Y29" s="240"/>
      <c r="Z29" s="240"/>
      <c r="AA29" s="240"/>
      <c r="AB29" s="240"/>
      <c r="AC29" s="240"/>
      <c r="AD29" s="240"/>
      <c r="AE29" s="240"/>
      <c r="AF29" s="35"/>
      <c r="AG29" s="35"/>
      <c r="AH29" s="35"/>
      <c r="AI29" s="35"/>
      <c r="AJ29" s="35"/>
      <c r="AK29" s="239">
        <f>ROUND(AV94, 2)</f>
        <v>175118.82</v>
      </c>
      <c r="AL29" s="240"/>
      <c r="AM29" s="240"/>
      <c r="AN29" s="240"/>
      <c r="AO29" s="240"/>
      <c r="AP29" s="35"/>
      <c r="AQ29" s="35"/>
      <c r="AR29" s="36"/>
    </row>
    <row r="30" spans="1:71" s="3" customFormat="1" ht="14.45" customHeight="1">
      <c r="B30" s="34"/>
      <c r="C30" s="35"/>
      <c r="D30" s="35"/>
      <c r="E30" s="35"/>
      <c r="F30" s="25" t="s">
        <v>42</v>
      </c>
      <c r="G30" s="35"/>
      <c r="H30" s="35"/>
      <c r="I30" s="35"/>
      <c r="J30" s="35"/>
      <c r="K30" s="35"/>
      <c r="L30" s="256">
        <v>0.15</v>
      </c>
      <c r="M30" s="240"/>
      <c r="N30" s="240"/>
      <c r="O30" s="240"/>
      <c r="P30" s="240"/>
      <c r="Q30" s="35"/>
      <c r="R30" s="35"/>
      <c r="S30" s="35"/>
      <c r="T30" s="35"/>
      <c r="U30" s="35"/>
      <c r="V30" s="35"/>
      <c r="W30" s="239">
        <f>ROUND(BA94, 2)</f>
        <v>0</v>
      </c>
      <c r="X30" s="240"/>
      <c r="Y30" s="240"/>
      <c r="Z30" s="240"/>
      <c r="AA30" s="240"/>
      <c r="AB30" s="240"/>
      <c r="AC30" s="240"/>
      <c r="AD30" s="240"/>
      <c r="AE30" s="240"/>
      <c r="AF30" s="35"/>
      <c r="AG30" s="35"/>
      <c r="AH30" s="35"/>
      <c r="AI30" s="35"/>
      <c r="AJ30" s="35"/>
      <c r="AK30" s="239">
        <f>ROUND(AW94, 2)</f>
        <v>0</v>
      </c>
      <c r="AL30" s="240"/>
      <c r="AM30" s="240"/>
      <c r="AN30" s="240"/>
      <c r="AO30" s="240"/>
      <c r="AP30" s="35"/>
      <c r="AQ30" s="35"/>
      <c r="AR30" s="36"/>
    </row>
    <row r="31" spans="1:71" s="3" customFormat="1" ht="14.45" hidden="1" customHeight="1">
      <c r="B31" s="34"/>
      <c r="C31" s="35"/>
      <c r="D31" s="35"/>
      <c r="E31" s="35"/>
      <c r="F31" s="25" t="s">
        <v>43</v>
      </c>
      <c r="G31" s="35"/>
      <c r="H31" s="35"/>
      <c r="I31" s="35"/>
      <c r="J31" s="35"/>
      <c r="K31" s="35"/>
      <c r="L31" s="256">
        <v>0.21</v>
      </c>
      <c r="M31" s="240"/>
      <c r="N31" s="240"/>
      <c r="O31" s="240"/>
      <c r="P31" s="240"/>
      <c r="Q31" s="35"/>
      <c r="R31" s="35"/>
      <c r="S31" s="35"/>
      <c r="T31" s="35"/>
      <c r="U31" s="35"/>
      <c r="V31" s="35"/>
      <c r="W31" s="239">
        <f>ROUND(BB94, 2)</f>
        <v>0</v>
      </c>
      <c r="X31" s="240"/>
      <c r="Y31" s="240"/>
      <c r="Z31" s="240"/>
      <c r="AA31" s="240"/>
      <c r="AB31" s="240"/>
      <c r="AC31" s="240"/>
      <c r="AD31" s="240"/>
      <c r="AE31" s="240"/>
      <c r="AF31" s="35"/>
      <c r="AG31" s="35"/>
      <c r="AH31" s="35"/>
      <c r="AI31" s="35"/>
      <c r="AJ31" s="35"/>
      <c r="AK31" s="239">
        <v>0</v>
      </c>
      <c r="AL31" s="240"/>
      <c r="AM31" s="240"/>
      <c r="AN31" s="240"/>
      <c r="AO31" s="240"/>
      <c r="AP31" s="35"/>
      <c r="AQ31" s="35"/>
      <c r="AR31" s="36"/>
    </row>
    <row r="32" spans="1:71" s="3" customFormat="1" ht="14.45" hidden="1" customHeight="1">
      <c r="B32" s="34"/>
      <c r="C32" s="35"/>
      <c r="D32" s="35"/>
      <c r="E32" s="35"/>
      <c r="F32" s="25" t="s">
        <v>44</v>
      </c>
      <c r="G32" s="35"/>
      <c r="H32" s="35"/>
      <c r="I32" s="35"/>
      <c r="J32" s="35"/>
      <c r="K32" s="35"/>
      <c r="L32" s="256">
        <v>0.15</v>
      </c>
      <c r="M32" s="240"/>
      <c r="N32" s="240"/>
      <c r="O32" s="240"/>
      <c r="P32" s="240"/>
      <c r="Q32" s="35"/>
      <c r="R32" s="35"/>
      <c r="S32" s="35"/>
      <c r="T32" s="35"/>
      <c r="U32" s="35"/>
      <c r="V32" s="35"/>
      <c r="W32" s="239">
        <f>ROUND(BC94, 2)</f>
        <v>0</v>
      </c>
      <c r="X32" s="240"/>
      <c r="Y32" s="240"/>
      <c r="Z32" s="240"/>
      <c r="AA32" s="240"/>
      <c r="AB32" s="240"/>
      <c r="AC32" s="240"/>
      <c r="AD32" s="240"/>
      <c r="AE32" s="240"/>
      <c r="AF32" s="35"/>
      <c r="AG32" s="35"/>
      <c r="AH32" s="35"/>
      <c r="AI32" s="35"/>
      <c r="AJ32" s="35"/>
      <c r="AK32" s="239">
        <v>0</v>
      </c>
      <c r="AL32" s="240"/>
      <c r="AM32" s="240"/>
      <c r="AN32" s="240"/>
      <c r="AO32" s="240"/>
      <c r="AP32" s="35"/>
      <c r="AQ32" s="35"/>
      <c r="AR32" s="36"/>
    </row>
    <row r="33" spans="1:57" s="3" customFormat="1" ht="14.45" hidden="1" customHeight="1">
      <c r="B33" s="34"/>
      <c r="C33" s="35"/>
      <c r="D33" s="35"/>
      <c r="E33" s="35"/>
      <c r="F33" s="25" t="s">
        <v>45</v>
      </c>
      <c r="G33" s="35"/>
      <c r="H33" s="35"/>
      <c r="I33" s="35"/>
      <c r="J33" s="35"/>
      <c r="K33" s="35"/>
      <c r="L33" s="256">
        <v>0</v>
      </c>
      <c r="M33" s="240"/>
      <c r="N33" s="240"/>
      <c r="O33" s="240"/>
      <c r="P33" s="240"/>
      <c r="Q33" s="35"/>
      <c r="R33" s="35"/>
      <c r="S33" s="35"/>
      <c r="T33" s="35"/>
      <c r="U33" s="35"/>
      <c r="V33" s="35"/>
      <c r="W33" s="239">
        <f>ROUND(BD94, 2)</f>
        <v>0</v>
      </c>
      <c r="X33" s="240"/>
      <c r="Y33" s="240"/>
      <c r="Z33" s="240"/>
      <c r="AA33" s="240"/>
      <c r="AB33" s="240"/>
      <c r="AC33" s="240"/>
      <c r="AD33" s="240"/>
      <c r="AE33" s="240"/>
      <c r="AF33" s="35"/>
      <c r="AG33" s="35"/>
      <c r="AH33" s="35"/>
      <c r="AI33" s="35"/>
      <c r="AJ33" s="35"/>
      <c r="AK33" s="239">
        <v>0</v>
      </c>
      <c r="AL33" s="240"/>
      <c r="AM33" s="240"/>
      <c r="AN33" s="240"/>
      <c r="AO33" s="240"/>
      <c r="AP33" s="35"/>
      <c r="AQ33" s="35"/>
      <c r="AR33" s="36"/>
    </row>
    <row r="34" spans="1:57" s="2" customFormat="1" ht="6.95" customHeight="1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3"/>
      <c r="BE34" s="28"/>
    </row>
    <row r="35" spans="1:57" s="2" customFormat="1" ht="25.9" customHeight="1">
      <c r="A35" s="28"/>
      <c r="B35" s="29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41" t="s">
        <v>48</v>
      </c>
      <c r="Y35" s="242"/>
      <c r="Z35" s="242"/>
      <c r="AA35" s="242"/>
      <c r="AB35" s="242"/>
      <c r="AC35" s="39"/>
      <c r="AD35" s="39"/>
      <c r="AE35" s="39"/>
      <c r="AF35" s="39"/>
      <c r="AG35" s="39"/>
      <c r="AH35" s="39"/>
      <c r="AI35" s="39"/>
      <c r="AJ35" s="39"/>
      <c r="AK35" s="243">
        <f>SUM(AK26:AK33)</f>
        <v>1009017.96</v>
      </c>
      <c r="AL35" s="242"/>
      <c r="AM35" s="242"/>
      <c r="AN35" s="242"/>
      <c r="AO35" s="244"/>
      <c r="AP35" s="37"/>
      <c r="AQ35" s="37"/>
      <c r="AR35" s="33"/>
      <c r="BE35" s="28"/>
    </row>
    <row r="36" spans="1:57" s="2" customFormat="1" ht="6.95" customHeight="1">
      <c r="A36" s="28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3"/>
      <c r="BE36" s="28"/>
    </row>
    <row r="37" spans="1:57" s="2" customFormat="1" ht="14.45" customHeight="1">
      <c r="A37" s="28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3"/>
      <c r="BE37" s="28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1"/>
      <c r="C49" s="42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P49" s="42"/>
      <c r="AQ49" s="42"/>
      <c r="AR49" s="45"/>
    </row>
    <row r="50" spans="1:57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28"/>
      <c r="B60" s="29"/>
      <c r="C60" s="30"/>
      <c r="D60" s="46" t="s">
        <v>51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6" t="s">
        <v>52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6" t="s">
        <v>51</v>
      </c>
      <c r="AI60" s="32"/>
      <c r="AJ60" s="32"/>
      <c r="AK60" s="32"/>
      <c r="AL60" s="32"/>
      <c r="AM60" s="46" t="s">
        <v>52</v>
      </c>
      <c r="AN60" s="32"/>
      <c r="AO60" s="32"/>
      <c r="AP60" s="30"/>
      <c r="AQ60" s="30"/>
      <c r="AR60" s="33"/>
      <c r="BE60" s="28"/>
    </row>
    <row r="61" spans="1:57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28"/>
      <c r="B64" s="29"/>
      <c r="C64" s="30"/>
      <c r="D64" s="43" t="s">
        <v>53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3" t="s">
        <v>54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3"/>
      <c r="BE64" s="28"/>
    </row>
    <row r="65" spans="1:57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28"/>
      <c r="B75" s="29"/>
      <c r="C75" s="30"/>
      <c r="D75" s="46" t="s">
        <v>51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6" t="s">
        <v>52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6" t="s">
        <v>51</v>
      </c>
      <c r="AI75" s="32"/>
      <c r="AJ75" s="32"/>
      <c r="AK75" s="32"/>
      <c r="AL75" s="32"/>
      <c r="AM75" s="46" t="s">
        <v>52</v>
      </c>
      <c r="AN75" s="32"/>
      <c r="AO75" s="32"/>
      <c r="AP75" s="30"/>
      <c r="AQ75" s="30"/>
      <c r="AR75" s="33"/>
      <c r="BE75" s="28"/>
    </row>
    <row r="76" spans="1:57" s="2" customFormat="1">
      <c r="A76" s="28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3"/>
      <c r="BE76" s="28"/>
    </row>
    <row r="77" spans="1:57" s="2" customFormat="1" ht="6.95" customHeight="1">
      <c r="A77" s="28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3"/>
      <c r="BE77" s="28"/>
    </row>
    <row r="81" spans="1:91" s="2" customFormat="1" ht="6.95" customHeight="1">
      <c r="A81" s="28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3"/>
      <c r="BE81" s="28"/>
    </row>
    <row r="82" spans="1:91" s="2" customFormat="1" ht="24.95" customHeight="1">
      <c r="A82" s="28"/>
      <c r="B82" s="29"/>
      <c r="C82" s="20" t="s">
        <v>55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3"/>
      <c r="BE82" s="28"/>
    </row>
    <row r="83" spans="1:9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3"/>
      <c r="BE83" s="28"/>
    </row>
    <row r="84" spans="1:91" s="4" customFormat="1" ht="12" customHeight="1">
      <c r="B84" s="52"/>
      <c r="C84" s="25" t="s">
        <v>12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VZ_04_2020_ZL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1" s="5" customFormat="1" ht="36.950000000000003" customHeight="1">
      <c r="B85" s="55"/>
      <c r="C85" s="56" t="s">
        <v>14</v>
      </c>
      <c r="D85" s="57"/>
      <c r="E85" s="57"/>
      <c r="F85" s="57"/>
      <c r="G85" s="57"/>
      <c r="H85" s="57"/>
      <c r="I85" s="57"/>
      <c r="J85" s="57"/>
      <c r="K85" s="57"/>
      <c r="L85" s="245" t="str">
        <f>K6</f>
        <v>Modernizace v ZŠ a MŠ Veselý Žďár - ZMĚNOVÉ LISTY</v>
      </c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  <c r="AO85" s="246"/>
      <c r="AP85" s="57"/>
      <c r="AQ85" s="57"/>
      <c r="AR85" s="58"/>
    </row>
    <row r="86" spans="1:91" s="2" customFormat="1" ht="6.95" customHeight="1">
      <c r="A86" s="28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3"/>
      <c r="BE86" s="28"/>
    </row>
    <row r="87" spans="1:91" s="2" customFormat="1" ht="12" customHeight="1">
      <c r="A87" s="28"/>
      <c r="B87" s="29"/>
      <c r="C87" s="25" t="s">
        <v>18</v>
      </c>
      <c r="D87" s="30"/>
      <c r="E87" s="30"/>
      <c r="F87" s="30"/>
      <c r="G87" s="30"/>
      <c r="H87" s="30"/>
      <c r="I87" s="30"/>
      <c r="J87" s="30"/>
      <c r="K87" s="30"/>
      <c r="L87" s="59" t="str">
        <f>IF(K8="","",K8)</f>
        <v>Veselý Žďár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20</v>
      </c>
      <c r="AJ87" s="30"/>
      <c r="AK87" s="30"/>
      <c r="AL87" s="30"/>
      <c r="AM87" s="247" t="str">
        <f>IF(AN8= "","",AN8)</f>
        <v>15. 7. 2020</v>
      </c>
      <c r="AN87" s="247"/>
      <c r="AO87" s="30"/>
      <c r="AP87" s="30"/>
      <c r="AQ87" s="30"/>
      <c r="AR87" s="33"/>
      <c r="BE87" s="28"/>
    </row>
    <row r="88" spans="1:91" s="2" customFormat="1" ht="6.95" customHeight="1">
      <c r="A88" s="28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3"/>
      <c r="BE88" s="28"/>
    </row>
    <row r="89" spans="1:91" s="2" customFormat="1" ht="15.2" customHeight="1">
      <c r="A89" s="28"/>
      <c r="B89" s="29"/>
      <c r="C89" s="25" t="s">
        <v>22</v>
      </c>
      <c r="D89" s="30"/>
      <c r="E89" s="30"/>
      <c r="F89" s="30"/>
      <c r="G89" s="30"/>
      <c r="H89" s="30"/>
      <c r="I89" s="30"/>
      <c r="J89" s="30"/>
      <c r="K89" s="30"/>
      <c r="L89" s="53" t="str">
        <f>IF(E11= "","",E11)</f>
        <v>Obec Veselý Žďár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31</v>
      </c>
      <c r="AJ89" s="30"/>
      <c r="AK89" s="30"/>
      <c r="AL89" s="30"/>
      <c r="AM89" s="227" t="str">
        <f>IF(E17="","",E17)</f>
        <v xml:space="preserve"> </v>
      </c>
      <c r="AN89" s="228"/>
      <c r="AO89" s="228"/>
      <c r="AP89" s="228"/>
      <c r="AQ89" s="30"/>
      <c r="AR89" s="33"/>
      <c r="AS89" s="229" t="s">
        <v>56</v>
      </c>
      <c r="AT89" s="230"/>
      <c r="AU89" s="61"/>
      <c r="AV89" s="61"/>
      <c r="AW89" s="61"/>
      <c r="AX89" s="61"/>
      <c r="AY89" s="61"/>
      <c r="AZ89" s="61"/>
      <c r="BA89" s="61"/>
      <c r="BB89" s="61"/>
      <c r="BC89" s="61"/>
      <c r="BD89" s="62"/>
      <c r="BE89" s="28"/>
    </row>
    <row r="90" spans="1:91" s="2" customFormat="1" ht="15.2" customHeight="1">
      <c r="A90" s="28"/>
      <c r="B90" s="29"/>
      <c r="C90" s="25" t="s">
        <v>27</v>
      </c>
      <c r="D90" s="30"/>
      <c r="E90" s="30"/>
      <c r="F90" s="30"/>
      <c r="G90" s="30"/>
      <c r="H90" s="30"/>
      <c r="I90" s="30"/>
      <c r="J90" s="30"/>
      <c r="K90" s="30"/>
      <c r="L90" s="53" t="str">
        <f>IF(E14="","",E14)</f>
        <v>ATOS, spol.s r.o. Ledeč nad Sázavou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34</v>
      </c>
      <c r="AJ90" s="30"/>
      <c r="AK90" s="30"/>
      <c r="AL90" s="30"/>
      <c r="AM90" s="227" t="str">
        <f>IF(E20="","",E20)</f>
        <v xml:space="preserve"> </v>
      </c>
      <c r="AN90" s="228"/>
      <c r="AO90" s="228"/>
      <c r="AP90" s="228"/>
      <c r="AQ90" s="30"/>
      <c r="AR90" s="33"/>
      <c r="AS90" s="231"/>
      <c r="AT90" s="232"/>
      <c r="AU90" s="63"/>
      <c r="AV90" s="63"/>
      <c r="AW90" s="63"/>
      <c r="AX90" s="63"/>
      <c r="AY90" s="63"/>
      <c r="AZ90" s="63"/>
      <c r="BA90" s="63"/>
      <c r="BB90" s="63"/>
      <c r="BC90" s="63"/>
      <c r="BD90" s="64"/>
      <c r="BE90" s="28"/>
    </row>
    <row r="91" spans="1:91" s="2" customFormat="1" ht="10.9" customHeight="1">
      <c r="A91" s="28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3"/>
      <c r="AS91" s="233"/>
      <c r="AT91" s="234"/>
      <c r="AU91" s="65"/>
      <c r="AV91" s="65"/>
      <c r="AW91" s="65"/>
      <c r="AX91" s="65"/>
      <c r="AY91" s="65"/>
      <c r="AZ91" s="65"/>
      <c r="BA91" s="65"/>
      <c r="BB91" s="65"/>
      <c r="BC91" s="65"/>
      <c r="BD91" s="66"/>
      <c r="BE91" s="28"/>
    </row>
    <row r="92" spans="1:91" s="2" customFormat="1" ht="29.25" customHeight="1">
      <c r="A92" s="28"/>
      <c r="B92" s="29"/>
      <c r="C92" s="220" t="s">
        <v>57</v>
      </c>
      <c r="D92" s="221"/>
      <c r="E92" s="221"/>
      <c r="F92" s="221"/>
      <c r="G92" s="221"/>
      <c r="H92" s="67"/>
      <c r="I92" s="223" t="s">
        <v>58</v>
      </c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38" t="s">
        <v>59</v>
      </c>
      <c r="AH92" s="221"/>
      <c r="AI92" s="221"/>
      <c r="AJ92" s="221"/>
      <c r="AK92" s="221"/>
      <c r="AL92" s="221"/>
      <c r="AM92" s="221"/>
      <c r="AN92" s="223" t="s">
        <v>60</v>
      </c>
      <c r="AO92" s="221"/>
      <c r="AP92" s="224"/>
      <c r="AQ92" s="68" t="s">
        <v>61</v>
      </c>
      <c r="AR92" s="33"/>
      <c r="AS92" s="69" t="s">
        <v>62</v>
      </c>
      <c r="AT92" s="70" t="s">
        <v>63</v>
      </c>
      <c r="AU92" s="70" t="s">
        <v>64</v>
      </c>
      <c r="AV92" s="70" t="s">
        <v>65</v>
      </c>
      <c r="AW92" s="70" t="s">
        <v>66</v>
      </c>
      <c r="AX92" s="70" t="s">
        <v>67</v>
      </c>
      <c r="AY92" s="70" t="s">
        <v>68</v>
      </c>
      <c r="AZ92" s="70" t="s">
        <v>69</v>
      </c>
      <c r="BA92" s="70" t="s">
        <v>70</v>
      </c>
      <c r="BB92" s="70" t="s">
        <v>71</v>
      </c>
      <c r="BC92" s="70" t="s">
        <v>72</v>
      </c>
      <c r="BD92" s="71" t="s">
        <v>73</v>
      </c>
      <c r="BE92" s="28"/>
    </row>
    <row r="93" spans="1:91" s="2" customFormat="1" ht="10.9" customHeight="1">
      <c r="A93" s="28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3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  <c r="BE93" s="28"/>
    </row>
    <row r="94" spans="1:91" s="6" customFormat="1" ht="32.450000000000003" customHeight="1">
      <c r="B94" s="75"/>
      <c r="C94" s="76" t="s">
        <v>74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237">
        <f>ROUND(AG95,2)</f>
        <v>833899.14</v>
      </c>
      <c r="AH94" s="237"/>
      <c r="AI94" s="237"/>
      <c r="AJ94" s="237"/>
      <c r="AK94" s="237"/>
      <c r="AL94" s="237"/>
      <c r="AM94" s="237"/>
      <c r="AN94" s="219">
        <f t="shared" ref="AN94:AN120" si="0">SUM(AG94,AT94)</f>
        <v>1009017.96</v>
      </c>
      <c r="AO94" s="219"/>
      <c r="AP94" s="219"/>
      <c r="AQ94" s="79" t="s">
        <v>1</v>
      </c>
      <c r="AR94" s="80"/>
      <c r="AS94" s="81">
        <f>ROUND(AS95,2)</f>
        <v>0</v>
      </c>
      <c r="AT94" s="82">
        <f t="shared" ref="AT94:AT120" si="1">ROUND(SUM(AV94:AW94),2)</f>
        <v>175118.82</v>
      </c>
      <c r="AU94" s="83">
        <f>ROUND(AU95,5)</f>
        <v>717.44318999999996</v>
      </c>
      <c r="AV94" s="82">
        <f>ROUND(AZ94*L29,2)</f>
        <v>175118.82</v>
      </c>
      <c r="AW94" s="82">
        <f>ROUND(BA94*L30,2)</f>
        <v>0</v>
      </c>
      <c r="AX94" s="82">
        <f>ROUND(BB94*L29,2)</f>
        <v>0</v>
      </c>
      <c r="AY94" s="82">
        <f>ROUND(BC94*L30,2)</f>
        <v>0</v>
      </c>
      <c r="AZ94" s="82">
        <f>ROUND(AZ95,2)</f>
        <v>833899.14</v>
      </c>
      <c r="BA94" s="82">
        <f>ROUND(BA95,2)</f>
        <v>0</v>
      </c>
      <c r="BB94" s="82">
        <f>ROUND(BB95,2)</f>
        <v>0</v>
      </c>
      <c r="BC94" s="82">
        <f>ROUND(BC95,2)</f>
        <v>0</v>
      </c>
      <c r="BD94" s="84">
        <f>ROUND(BD95,2)</f>
        <v>0</v>
      </c>
      <c r="BS94" s="85" t="s">
        <v>75</v>
      </c>
      <c r="BT94" s="85" t="s">
        <v>76</v>
      </c>
      <c r="BU94" s="86" t="s">
        <v>77</v>
      </c>
      <c r="BV94" s="85" t="s">
        <v>78</v>
      </c>
      <c r="BW94" s="85" t="s">
        <v>5</v>
      </c>
      <c r="BX94" s="85" t="s">
        <v>79</v>
      </c>
      <c r="CL94" s="85" t="s">
        <v>1</v>
      </c>
    </row>
    <row r="95" spans="1:91" s="7" customFormat="1" ht="16.5" customHeight="1">
      <c r="B95" s="87"/>
      <c r="C95" s="88"/>
      <c r="D95" s="222" t="s">
        <v>80</v>
      </c>
      <c r="E95" s="222"/>
      <c r="F95" s="222"/>
      <c r="G95" s="222"/>
      <c r="H95" s="222"/>
      <c r="I95" s="89"/>
      <c r="J95" s="222" t="s">
        <v>81</v>
      </c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35">
        <f>ROUND(AG96+AG97+SUM(AG103:AG109)+SUM(AG114:AG120),2)</f>
        <v>833899.14</v>
      </c>
      <c r="AH95" s="226"/>
      <c r="AI95" s="226"/>
      <c r="AJ95" s="226"/>
      <c r="AK95" s="226"/>
      <c r="AL95" s="226"/>
      <c r="AM95" s="226"/>
      <c r="AN95" s="225">
        <f t="shared" si="0"/>
        <v>1009017.96</v>
      </c>
      <c r="AO95" s="226"/>
      <c r="AP95" s="226"/>
      <c r="AQ95" s="90" t="s">
        <v>82</v>
      </c>
      <c r="AR95" s="91"/>
      <c r="AS95" s="92">
        <f>ROUND(AS96+AS97+SUM(AS103:AS109)+SUM(AS114:AS120),2)</f>
        <v>0</v>
      </c>
      <c r="AT95" s="93">
        <f t="shared" si="1"/>
        <v>175118.82</v>
      </c>
      <c r="AU95" s="94">
        <f>ROUND(AU96+AU97+SUM(AU103:AU109)+SUM(AU114:AU120),5)</f>
        <v>717.44318999999996</v>
      </c>
      <c r="AV95" s="93">
        <f>ROUND(AZ95*L29,2)</f>
        <v>175118.82</v>
      </c>
      <c r="AW95" s="93">
        <f>ROUND(BA95*L30,2)</f>
        <v>0</v>
      </c>
      <c r="AX95" s="93">
        <f>ROUND(BB95*L29,2)</f>
        <v>0</v>
      </c>
      <c r="AY95" s="93">
        <f>ROUND(BC95*L30,2)</f>
        <v>0</v>
      </c>
      <c r="AZ95" s="93">
        <f>ROUND(AZ96+AZ97+SUM(AZ103:AZ109)+SUM(AZ114:AZ120),2)</f>
        <v>833899.14</v>
      </c>
      <c r="BA95" s="93">
        <f>ROUND(BA96+BA97+SUM(BA103:BA109)+SUM(BA114:BA120),2)</f>
        <v>0</v>
      </c>
      <c r="BB95" s="93">
        <f>ROUND(BB96+BB97+SUM(BB103:BB109)+SUM(BB114:BB120),2)</f>
        <v>0</v>
      </c>
      <c r="BC95" s="93">
        <f>ROUND(BC96+BC97+SUM(BC103:BC109)+SUM(BC114:BC120),2)</f>
        <v>0</v>
      </c>
      <c r="BD95" s="95">
        <f>ROUND(BD96+BD97+SUM(BD103:BD109)+SUM(BD114:BD120),2)</f>
        <v>0</v>
      </c>
      <c r="BS95" s="96" t="s">
        <v>75</v>
      </c>
      <c r="BT95" s="96" t="s">
        <v>83</v>
      </c>
      <c r="BU95" s="96" t="s">
        <v>77</v>
      </c>
      <c r="BV95" s="96" t="s">
        <v>78</v>
      </c>
      <c r="BW95" s="96" t="s">
        <v>84</v>
      </c>
      <c r="BX95" s="96" t="s">
        <v>5</v>
      </c>
      <c r="CL95" s="96" t="s">
        <v>1</v>
      </c>
      <c r="CM95" s="96" t="s">
        <v>85</v>
      </c>
    </row>
    <row r="96" spans="1:91" s="4" customFormat="1" ht="38.25" customHeight="1">
      <c r="A96" s="97" t="s">
        <v>86</v>
      </c>
      <c r="B96" s="52"/>
      <c r="C96" s="98"/>
      <c r="D96" s="98"/>
      <c r="E96" s="216" t="s">
        <v>87</v>
      </c>
      <c r="F96" s="216"/>
      <c r="G96" s="216"/>
      <c r="H96" s="216"/>
      <c r="I96" s="216"/>
      <c r="J96" s="98"/>
      <c r="K96" s="216" t="s">
        <v>88</v>
      </c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7">
        <f>'ZL 001 - Rekonstrukce ZŠ ...'!J32</f>
        <v>311410.09000000003</v>
      </c>
      <c r="AH96" s="218"/>
      <c r="AI96" s="218"/>
      <c r="AJ96" s="218"/>
      <c r="AK96" s="218"/>
      <c r="AL96" s="218"/>
      <c r="AM96" s="218"/>
      <c r="AN96" s="217">
        <f t="shared" si="0"/>
        <v>376806.21</v>
      </c>
      <c r="AO96" s="218"/>
      <c r="AP96" s="218"/>
      <c r="AQ96" s="99" t="s">
        <v>89</v>
      </c>
      <c r="AR96" s="54"/>
      <c r="AS96" s="100">
        <v>0</v>
      </c>
      <c r="AT96" s="101">
        <f t="shared" si="1"/>
        <v>65396.12</v>
      </c>
      <c r="AU96" s="102">
        <f>'ZL 001 - Rekonstrukce ZŠ ...'!P135</f>
        <v>547.33498800000007</v>
      </c>
      <c r="AV96" s="101">
        <f>'ZL 001 - Rekonstrukce ZŠ ...'!J35</f>
        <v>65396.12</v>
      </c>
      <c r="AW96" s="101">
        <f>'ZL 001 - Rekonstrukce ZŠ ...'!J36</f>
        <v>0</v>
      </c>
      <c r="AX96" s="101">
        <f>'ZL 001 - Rekonstrukce ZŠ ...'!J37</f>
        <v>0</v>
      </c>
      <c r="AY96" s="101">
        <f>'ZL 001 - Rekonstrukce ZŠ ...'!J38</f>
        <v>0</v>
      </c>
      <c r="AZ96" s="101">
        <f>'ZL 001 - Rekonstrukce ZŠ ...'!F35</f>
        <v>311410.09000000003</v>
      </c>
      <c r="BA96" s="101">
        <f>'ZL 001 - Rekonstrukce ZŠ ...'!F36</f>
        <v>0</v>
      </c>
      <c r="BB96" s="101">
        <f>'ZL 001 - Rekonstrukce ZŠ ...'!F37</f>
        <v>0</v>
      </c>
      <c r="BC96" s="101">
        <f>'ZL 001 - Rekonstrukce ZŠ ...'!F38</f>
        <v>0</v>
      </c>
      <c r="BD96" s="103">
        <f>'ZL 001 - Rekonstrukce ZŠ ...'!F39</f>
        <v>0</v>
      </c>
      <c r="BT96" s="104" t="s">
        <v>85</v>
      </c>
      <c r="BV96" s="104" t="s">
        <v>78</v>
      </c>
      <c r="BW96" s="104" t="s">
        <v>90</v>
      </c>
      <c r="BX96" s="104" t="s">
        <v>84</v>
      </c>
      <c r="CL96" s="104" t="s">
        <v>1</v>
      </c>
    </row>
    <row r="97" spans="1:90" s="4" customFormat="1" ht="16.5" customHeight="1">
      <c r="B97" s="52"/>
      <c r="C97" s="98"/>
      <c r="D97" s="98"/>
      <c r="E97" s="216" t="s">
        <v>91</v>
      </c>
      <c r="F97" s="216"/>
      <c r="G97" s="216"/>
      <c r="H97" s="216"/>
      <c r="I97" s="216"/>
      <c r="J97" s="98"/>
      <c r="K97" s="216" t="s">
        <v>92</v>
      </c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36">
        <f>ROUND(SUM(AG98:AG102),2)</f>
        <v>26862.880000000001</v>
      </c>
      <c r="AH97" s="218"/>
      <c r="AI97" s="218"/>
      <c r="AJ97" s="218"/>
      <c r="AK97" s="218"/>
      <c r="AL97" s="218"/>
      <c r="AM97" s="218"/>
      <c r="AN97" s="217">
        <f t="shared" si="0"/>
        <v>32504.080000000002</v>
      </c>
      <c r="AO97" s="218"/>
      <c r="AP97" s="218"/>
      <c r="AQ97" s="99" t="s">
        <v>89</v>
      </c>
      <c r="AR97" s="54"/>
      <c r="AS97" s="100">
        <f>ROUND(SUM(AS98:AS102),2)</f>
        <v>0</v>
      </c>
      <c r="AT97" s="101">
        <f t="shared" si="1"/>
        <v>5641.2</v>
      </c>
      <c r="AU97" s="102">
        <f>ROUND(SUM(AU98:AU102),5)</f>
        <v>15.24784</v>
      </c>
      <c r="AV97" s="101">
        <f>ROUND(AZ97*L29,2)</f>
        <v>5641.2</v>
      </c>
      <c r="AW97" s="101">
        <f>ROUND(BA97*L30,2)</f>
        <v>0</v>
      </c>
      <c r="AX97" s="101">
        <f>ROUND(BB97*L29,2)</f>
        <v>0</v>
      </c>
      <c r="AY97" s="101">
        <f>ROUND(BC97*L30,2)</f>
        <v>0</v>
      </c>
      <c r="AZ97" s="101">
        <f>ROUND(SUM(AZ98:AZ102),2)</f>
        <v>26862.880000000001</v>
      </c>
      <c r="BA97" s="101">
        <f>ROUND(SUM(BA98:BA102),2)</f>
        <v>0</v>
      </c>
      <c r="BB97" s="101">
        <f>ROUND(SUM(BB98:BB102),2)</f>
        <v>0</v>
      </c>
      <c r="BC97" s="101">
        <f>ROUND(SUM(BC98:BC102),2)</f>
        <v>0</v>
      </c>
      <c r="BD97" s="103">
        <f>ROUND(SUM(BD98:BD102),2)</f>
        <v>0</v>
      </c>
      <c r="BS97" s="104" t="s">
        <v>75</v>
      </c>
      <c r="BT97" s="104" t="s">
        <v>85</v>
      </c>
      <c r="BU97" s="104" t="s">
        <v>77</v>
      </c>
      <c r="BV97" s="104" t="s">
        <v>78</v>
      </c>
      <c r="BW97" s="104" t="s">
        <v>93</v>
      </c>
      <c r="BX97" s="104" t="s">
        <v>84</v>
      </c>
      <c r="CL97" s="104" t="s">
        <v>1</v>
      </c>
    </row>
    <row r="98" spans="1:90" s="4" customFormat="1" ht="16.5" customHeight="1">
      <c r="A98" s="97" t="s">
        <v>86</v>
      </c>
      <c r="B98" s="52"/>
      <c r="C98" s="98"/>
      <c r="D98" s="98"/>
      <c r="E98" s="98"/>
      <c r="F98" s="216" t="s">
        <v>94</v>
      </c>
      <c r="G98" s="216"/>
      <c r="H98" s="216"/>
      <c r="I98" s="216"/>
      <c r="J98" s="216"/>
      <c r="K98" s="98"/>
      <c r="L98" s="216" t="s">
        <v>95</v>
      </c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7">
        <f>'SO 1 - Sociální zařízení'!J34</f>
        <v>5957.61</v>
      </c>
      <c r="AH98" s="218"/>
      <c r="AI98" s="218"/>
      <c r="AJ98" s="218"/>
      <c r="AK98" s="218"/>
      <c r="AL98" s="218"/>
      <c r="AM98" s="218"/>
      <c r="AN98" s="217">
        <f t="shared" si="0"/>
        <v>7208.7099999999991</v>
      </c>
      <c r="AO98" s="218"/>
      <c r="AP98" s="218"/>
      <c r="AQ98" s="99" t="s">
        <v>89</v>
      </c>
      <c r="AR98" s="54"/>
      <c r="AS98" s="100">
        <v>0</v>
      </c>
      <c r="AT98" s="101">
        <f t="shared" si="1"/>
        <v>1251.0999999999999</v>
      </c>
      <c r="AU98" s="102">
        <f>'SO 1 - Sociální zařízení'!P128</f>
        <v>14.212097999999999</v>
      </c>
      <c r="AV98" s="101">
        <f>'SO 1 - Sociální zařízení'!J37</f>
        <v>1251.0999999999999</v>
      </c>
      <c r="AW98" s="101">
        <f>'SO 1 - Sociální zařízení'!J38</f>
        <v>0</v>
      </c>
      <c r="AX98" s="101">
        <f>'SO 1 - Sociální zařízení'!J39</f>
        <v>0</v>
      </c>
      <c r="AY98" s="101">
        <f>'SO 1 - Sociální zařízení'!J40</f>
        <v>0</v>
      </c>
      <c r="AZ98" s="101">
        <f>'SO 1 - Sociální zařízení'!F37</f>
        <v>5957.61</v>
      </c>
      <c r="BA98" s="101">
        <f>'SO 1 - Sociální zařízení'!F38</f>
        <v>0</v>
      </c>
      <c r="BB98" s="101">
        <f>'SO 1 - Sociální zařízení'!F39</f>
        <v>0</v>
      </c>
      <c r="BC98" s="101">
        <f>'SO 1 - Sociální zařízení'!F40</f>
        <v>0</v>
      </c>
      <c r="BD98" s="103">
        <f>'SO 1 - Sociální zařízení'!F41</f>
        <v>0</v>
      </c>
      <c r="BT98" s="104" t="s">
        <v>96</v>
      </c>
      <c r="BV98" s="104" t="s">
        <v>78</v>
      </c>
      <c r="BW98" s="104" t="s">
        <v>97</v>
      </c>
      <c r="BX98" s="104" t="s">
        <v>93</v>
      </c>
      <c r="CL98" s="104" t="s">
        <v>1</v>
      </c>
    </row>
    <row r="99" spans="1:90" s="4" customFormat="1" ht="16.5" customHeight="1">
      <c r="A99" s="97" t="s">
        <v>86</v>
      </c>
      <c r="B99" s="52"/>
      <c r="C99" s="98"/>
      <c r="D99" s="98"/>
      <c r="E99" s="98"/>
      <c r="F99" s="216" t="s">
        <v>98</v>
      </c>
      <c r="G99" s="216"/>
      <c r="H99" s="216"/>
      <c r="I99" s="216"/>
      <c r="J99" s="216"/>
      <c r="K99" s="98"/>
      <c r="L99" s="216" t="s">
        <v>99</v>
      </c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7">
        <f>'SO 01 - Rekonstrukce záze...'!J34</f>
        <v>-15726.31</v>
      </c>
      <c r="AH99" s="218"/>
      <c r="AI99" s="218"/>
      <c r="AJ99" s="218"/>
      <c r="AK99" s="218"/>
      <c r="AL99" s="218"/>
      <c r="AM99" s="218"/>
      <c r="AN99" s="217">
        <f t="shared" si="0"/>
        <v>-19028.84</v>
      </c>
      <c r="AO99" s="218"/>
      <c r="AP99" s="218"/>
      <c r="AQ99" s="99" t="s">
        <v>89</v>
      </c>
      <c r="AR99" s="54"/>
      <c r="AS99" s="100">
        <v>0</v>
      </c>
      <c r="AT99" s="101">
        <f t="shared" si="1"/>
        <v>-3302.53</v>
      </c>
      <c r="AU99" s="102">
        <f>'SO 01 - Rekonstrukce záze...'!P128</f>
        <v>-55.233776000000013</v>
      </c>
      <c r="AV99" s="101">
        <f>'SO 01 - Rekonstrukce záze...'!J37</f>
        <v>-3302.53</v>
      </c>
      <c r="AW99" s="101">
        <f>'SO 01 - Rekonstrukce záze...'!J38</f>
        <v>0</v>
      </c>
      <c r="AX99" s="101">
        <f>'SO 01 - Rekonstrukce záze...'!J39</f>
        <v>0</v>
      </c>
      <c r="AY99" s="101">
        <f>'SO 01 - Rekonstrukce záze...'!J40</f>
        <v>0</v>
      </c>
      <c r="AZ99" s="101">
        <f>'SO 01 - Rekonstrukce záze...'!F37</f>
        <v>-15726.31</v>
      </c>
      <c r="BA99" s="101">
        <f>'SO 01 - Rekonstrukce záze...'!F38</f>
        <v>0</v>
      </c>
      <c r="BB99" s="101">
        <f>'SO 01 - Rekonstrukce záze...'!F39</f>
        <v>0</v>
      </c>
      <c r="BC99" s="101">
        <f>'SO 01 - Rekonstrukce záze...'!F40</f>
        <v>0</v>
      </c>
      <c r="BD99" s="103">
        <f>'SO 01 - Rekonstrukce záze...'!F41</f>
        <v>0</v>
      </c>
      <c r="BT99" s="104" t="s">
        <v>96</v>
      </c>
      <c r="BV99" s="104" t="s">
        <v>78</v>
      </c>
      <c r="BW99" s="104" t="s">
        <v>100</v>
      </c>
      <c r="BX99" s="104" t="s">
        <v>93</v>
      </c>
      <c r="CL99" s="104" t="s">
        <v>1</v>
      </c>
    </row>
    <row r="100" spans="1:90" s="4" customFormat="1" ht="25.5" customHeight="1">
      <c r="A100" s="97" t="s">
        <v>86</v>
      </c>
      <c r="B100" s="52"/>
      <c r="C100" s="98"/>
      <c r="D100" s="98"/>
      <c r="E100" s="98"/>
      <c r="F100" s="216" t="s">
        <v>101</v>
      </c>
      <c r="G100" s="216"/>
      <c r="H100" s="216"/>
      <c r="I100" s="216"/>
      <c r="J100" s="216"/>
      <c r="K100" s="98"/>
      <c r="L100" s="216" t="s">
        <v>102</v>
      </c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  <c r="AG100" s="217">
        <f>'SO 02 - Rekonstrukce zádv...'!J34</f>
        <v>12492.61</v>
      </c>
      <c r="AH100" s="218"/>
      <c r="AI100" s="218"/>
      <c r="AJ100" s="218"/>
      <c r="AK100" s="218"/>
      <c r="AL100" s="218"/>
      <c r="AM100" s="218"/>
      <c r="AN100" s="217">
        <f t="shared" si="0"/>
        <v>15116.060000000001</v>
      </c>
      <c r="AO100" s="218"/>
      <c r="AP100" s="218"/>
      <c r="AQ100" s="99" t="s">
        <v>89</v>
      </c>
      <c r="AR100" s="54"/>
      <c r="AS100" s="100">
        <v>0</v>
      </c>
      <c r="AT100" s="101">
        <f t="shared" si="1"/>
        <v>2623.45</v>
      </c>
      <c r="AU100" s="102">
        <f>'SO 02 - Rekonstrukce zádv...'!P128</f>
        <v>19.196369999999977</v>
      </c>
      <c r="AV100" s="101">
        <f>'SO 02 - Rekonstrukce zádv...'!J37</f>
        <v>2623.45</v>
      </c>
      <c r="AW100" s="101">
        <f>'SO 02 - Rekonstrukce zádv...'!J38</f>
        <v>0</v>
      </c>
      <c r="AX100" s="101">
        <f>'SO 02 - Rekonstrukce zádv...'!J39</f>
        <v>0</v>
      </c>
      <c r="AY100" s="101">
        <f>'SO 02 - Rekonstrukce zádv...'!J40</f>
        <v>0</v>
      </c>
      <c r="AZ100" s="101">
        <f>'SO 02 - Rekonstrukce zádv...'!F37</f>
        <v>12492.61</v>
      </c>
      <c r="BA100" s="101">
        <f>'SO 02 - Rekonstrukce zádv...'!F38</f>
        <v>0</v>
      </c>
      <c r="BB100" s="101">
        <f>'SO 02 - Rekonstrukce zádv...'!F39</f>
        <v>0</v>
      </c>
      <c r="BC100" s="101">
        <f>'SO 02 - Rekonstrukce zádv...'!F40</f>
        <v>0</v>
      </c>
      <c r="BD100" s="103">
        <f>'SO 02 - Rekonstrukce zádv...'!F41</f>
        <v>0</v>
      </c>
      <c r="BT100" s="104" t="s">
        <v>96</v>
      </c>
      <c r="BV100" s="104" t="s">
        <v>78</v>
      </c>
      <c r="BW100" s="104" t="s">
        <v>103</v>
      </c>
      <c r="BX100" s="104" t="s">
        <v>93</v>
      </c>
      <c r="CL100" s="104" t="s">
        <v>1</v>
      </c>
    </row>
    <row r="101" spans="1:90" s="4" customFormat="1" ht="25.5" customHeight="1">
      <c r="A101" s="97" t="s">
        <v>86</v>
      </c>
      <c r="B101" s="52"/>
      <c r="C101" s="98"/>
      <c r="D101" s="98"/>
      <c r="E101" s="98"/>
      <c r="F101" s="216" t="s">
        <v>104</v>
      </c>
      <c r="G101" s="216"/>
      <c r="H101" s="216"/>
      <c r="I101" s="216"/>
      <c r="J101" s="216"/>
      <c r="K101" s="98"/>
      <c r="L101" s="216" t="s">
        <v>105</v>
      </c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  <c r="AG101" s="217">
        <f>'SO 03 - Rekonstrukce jíde...'!J34</f>
        <v>9924.5</v>
      </c>
      <c r="AH101" s="218"/>
      <c r="AI101" s="218"/>
      <c r="AJ101" s="218"/>
      <c r="AK101" s="218"/>
      <c r="AL101" s="218"/>
      <c r="AM101" s="218"/>
      <c r="AN101" s="217">
        <f t="shared" si="0"/>
        <v>12008.65</v>
      </c>
      <c r="AO101" s="218"/>
      <c r="AP101" s="218"/>
      <c r="AQ101" s="99" t="s">
        <v>89</v>
      </c>
      <c r="AR101" s="54"/>
      <c r="AS101" s="100">
        <v>0</v>
      </c>
      <c r="AT101" s="101">
        <f t="shared" si="1"/>
        <v>2084.15</v>
      </c>
      <c r="AU101" s="102">
        <f>'SO 03 - Rekonstrukce jíde...'!P128</f>
        <v>15.246952999999991</v>
      </c>
      <c r="AV101" s="101">
        <f>'SO 03 - Rekonstrukce jíde...'!J37</f>
        <v>2084.15</v>
      </c>
      <c r="AW101" s="101">
        <f>'SO 03 - Rekonstrukce jíde...'!J38</f>
        <v>0</v>
      </c>
      <c r="AX101" s="101">
        <f>'SO 03 - Rekonstrukce jíde...'!J39</f>
        <v>0</v>
      </c>
      <c r="AY101" s="101">
        <f>'SO 03 - Rekonstrukce jíde...'!J40</f>
        <v>0</v>
      </c>
      <c r="AZ101" s="101">
        <f>'SO 03 - Rekonstrukce jíde...'!F37</f>
        <v>9924.5</v>
      </c>
      <c r="BA101" s="101">
        <f>'SO 03 - Rekonstrukce jíde...'!F38</f>
        <v>0</v>
      </c>
      <c r="BB101" s="101">
        <f>'SO 03 - Rekonstrukce jíde...'!F39</f>
        <v>0</v>
      </c>
      <c r="BC101" s="101">
        <f>'SO 03 - Rekonstrukce jíde...'!F40</f>
        <v>0</v>
      </c>
      <c r="BD101" s="103">
        <f>'SO 03 - Rekonstrukce jíde...'!F41</f>
        <v>0</v>
      </c>
      <c r="BT101" s="104" t="s">
        <v>96</v>
      </c>
      <c r="BV101" s="104" t="s">
        <v>78</v>
      </c>
      <c r="BW101" s="104" t="s">
        <v>106</v>
      </c>
      <c r="BX101" s="104" t="s">
        <v>93</v>
      </c>
      <c r="CL101" s="104" t="s">
        <v>1</v>
      </c>
    </row>
    <row r="102" spans="1:90" s="4" customFormat="1" ht="16.5" customHeight="1">
      <c r="A102" s="97" t="s">
        <v>86</v>
      </c>
      <c r="B102" s="52"/>
      <c r="C102" s="98"/>
      <c r="D102" s="98"/>
      <c r="E102" s="98"/>
      <c r="F102" s="216" t="s">
        <v>87</v>
      </c>
      <c r="G102" s="216"/>
      <c r="H102" s="216"/>
      <c r="I102" s="216"/>
      <c r="J102" s="216"/>
      <c r="K102" s="98"/>
      <c r="L102" s="216" t="s">
        <v>107</v>
      </c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7">
        <f>'ZL 001 - Chodba - herna, ...'!J34</f>
        <v>14214.47</v>
      </c>
      <c r="AH102" s="218"/>
      <c r="AI102" s="218"/>
      <c r="AJ102" s="218"/>
      <c r="AK102" s="218"/>
      <c r="AL102" s="218"/>
      <c r="AM102" s="218"/>
      <c r="AN102" s="217">
        <f t="shared" si="0"/>
        <v>17199.509999999998</v>
      </c>
      <c r="AO102" s="218"/>
      <c r="AP102" s="218"/>
      <c r="AQ102" s="99" t="s">
        <v>89</v>
      </c>
      <c r="AR102" s="54"/>
      <c r="AS102" s="100">
        <v>0</v>
      </c>
      <c r="AT102" s="101">
        <f t="shared" si="1"/>
        <v>2985.04</v>
      </c>
      <c r="AU102" s="102">
        <f>'ZL 001 - Chodba - herna, ...'!P128</f>
        <v>21.826197999999998</v>
      </c>
      <c r="AV102" s="101">
        <f>'ZL 001 - Chodba - herna, ...'!J37</f>
        <v>2985.04</v>
      </c>
      <c r="AW102" s="101">
        <f>'ZL 001 - Chodba - herna, ...'!J38</f>
        <v>0</v>
      </c>
      <c r="AX102" s="101">
        <f>'ZL 001 - Chodba - herna, ...'!J39</f>
        <v>0</v>
      </c>
      <c r="AY102" s="101">
        <f>'ZL 001 - Chodba - herna, ...'!J40</f>
        <v>0</v>
      </c>
      <c r="AZ102" s="101">
        <f>'ZL 001 - Chodba - herna, ...'!F37</f>
        <v>14214.47</v>
      </c>
      <c r="BA102" s="101">
        <f>'ZL 001 - Chodba - herna, ...'!F38</f>
        <v>0</v>
      </c>
      <c r="BB102" s="101">
        <f>'ZL 001 - Chodba - herna, ...'!F39</f>
        <v>0</v>
      </c>
      <c r="BC102" s="101">
        <f>'ZL 001 - Chodba - herna, ...'!F40</f>
        <v>0</v>
      </c>
      <c r="BD102" s="103">
        <f>'ZL 001 - Chodba - herna, ...'!F41</f>
        <v>0</v>
      </c>
      <c r="BT102" s="104" t="s">
        <v>96</v>
      </c>
      <c r="BV102" s="104" t="s">
        <v>78</v>
      </c>
      <c r="BW102" s="104" t="s">
        <v>108</v>
      </c>
      <c r="BX102" s="104" t="s">
        <v>93</v>
      </c>
      <c r="CL102" s="104" t="s">
        <v>1</v>
      </c>
    </row>
    <row r="103" spans="1:90" s="4" customFormat="1" ht="16.5" customHeight="1">
      <c r="A103" s="97" t="s">
        <v>86</v>
      </c>
      <c r="B103" s="52"/>
      <c r="C103" s="98"/>
      <c r="D103" s="98"/>
      <c r="E103" s="216" t="s">
        <v>109</v>
      </c>
      <c r="F103" s="216"/>
      <c r="G103" s="216"/>
      <c r="H103" s="216"/>
      <c r="I103" s="216"/>
      <c r="J103" s="98"/>
      <c r="K103" s="216" t="s">
        <v>110</v>
      </c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7">
        <f>'ZL 003 - Změna šířek zárubní'!J32</f>
        <v>15268.19</v>
      </c>
      <c r="AH103" s="218"/>
      <c r="AI103" s="218"/>
      <c r="AJ103" s="218"/>
      <c r="AK103" s="218"/>
      <c r="AL103" s="218"/>
      <c r="AM103" s="218"/>
      <c r="AN103" s="217">
        <f t="shared" si="0"/>
        <v>18474.510000000002</v>
      </c>
      <c r="AO103" s="218"/>
      <c r="AP103" s="218"/>
      <c r="AQ103" s="99" t="s">
        <v>89</v>
      </c>
      <c r="AR103" s="54"/>
      <c r="AS103" s="100">
        <v>0</v>
      </c>
      <c r="AT103" s="101">
        <f t="shared" si="1"/>
        <v>3206.32</v>
      </c>
      <c r="AU103" s="102">
        <f>'ZL 003 - Změna šířek zárubní'!P128</f>
        <v>17.390054999999997</v>
      </c>
      <c r="AV103" s="101">
        <f>'ZL 003 - Změna šířek zárubní'!J35</f>
        <v>3206.32</v>
      </c>
      <c r="AW103" s="101">
        <f>'ZL 003 - Změna šířek zárubní'!J36</f>
        <v>0</v>
      </c>
      <c r="AX103" s="101">
        <f>'ZL 003 - Změna šířek zárubní'!J37</f>
        <v>0</v>
      </c>
      <c r="AY103" s="101">
        <f>'ZL 003 - Změna šířek zárubní'!J38</f>
        <v>0</v>
      </c>
      <c r="AZ103" s="101">
        <f>'ZL 003 - Změna šířek zárubní'!F35</f>
        <v>15268.19</v>
      </c>
      <c r="BA103" s="101">
        <f>'ZL 003 - Změna šířek zárubní'!F36</f>
        <v>0</v>
      </c>
      <c r="BB103" s="101">
        <f>'ZL 003 - Změna šířek zárubní'!F37</f>
        <v>0</v>
      </c>
      <c r="BC103" s="101">
        <f>'ZL 003 - Změna šířek zárubní'!F38</f>
        <v>0</v>
      </c>
      <c r="BD103" s="103">
        <f>'ZL 003 - Změna šířek zárubní'!F39</f>
        <v>0</v>
      </c>
      <c r="BT103" s="104" t="s">
        <v>85</v>
      </c>
      <c r="BV103" s="104" t="s">
        <v>78</v>
      </c>
      <c r="BW103" s="104" t="s">
        <v>111</v>
      </c>
      <c r="BX103" s="104" t="s">
        <v>84</v>
      </c>
      <c r="CL103" s="104" t="s">
        <v>1</v>
      </c>
    </row>
    <row r="104" spans="1:90" s="4" customFormat="1" ht="16.5" customHeight="1">
      <c r="A104" s="97" t="s">
        <v>86</v>
      </c>
      <c r="B104" s="52"/>
      <c r="C104" s="98"/>
      <c r="D104" s="98"/>
      <c r="E104" s="216" t="s">
        <v>112</v>
      </c>
      <c r="F104" s="216"/>
      <c r="G104" s="216"/>
      <c r="H104" s="216"/>
      <c r="I104" s="216"/>
      <c r="J104" s="98"/>
      <c r="K104" s="216" t="s">
        <v>113</v>
      </c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7">
        <f>'ZL 004 - Bourání SDK příč...'!J32</f>
        <v>16838.57</v>
      </c>
      <c r="AH104" s="218"/>
      <c r="AI104" s="218"/>
      <c r="AJ104" s="218"/>
      <c r="AK104" s="218"/>
      <c r="AL104" s="218"/>
      <c r="AM104" s="218"/>
      <c r="AN104" s="217">
        <f t="shared" si="0"/>
        <v>20374.669999999998</v>
      </c>
      <c r="AO104" s="218"/>
      <c r="AP104" s="218"/>
      <c r="AQ104" s="99" t="s">
        <v>89</v>
      </c>
      <c r="AR104" s="54"/>
      <c r="AS104" s="100">
        <v>0</v>
      </c>
      <c r="AT104" s="101">
        <f t="shared" si="1"/>
        <v>3536.1</v>
      </c>
      <c r="AU104" s="102">
        <f>'ZL 004 - Bourání SDK příč...'!P133</f>
        <v>14.610659999999999</v>
      </c>
      <c r="AV104" s="101">
        <f>'ZL 004 - Bourání SDK příč...'!J35</f>
        <v>3536.1</v>
      </c>
      <c r="AW104" s="101">
        <f>'ZL 004 - Bourání SDK příč...'!J36</f>
        <v>0</v>
      </c>
      <c r="AX104" s="101">
        <f>'ZL 004 - Bourání SDK příč...'!J37</f>
        <v>0</v>
      </c>
      <c r="AY104" s="101">
        <f>'ZL 004 - Bourání SDK příč...'!J38</f>
        <v>0</v>
      </c>
      <c r="AZ104" s="101">
        <f>'ZL 004 - Bourání SDK příč...'!F35</f>
        <v>16838.57</v>
      </c>
      <c r="BA104" s="101">
        <f>'ZL 004 - Bourání SDK příč...'!F36</f>
        <v>0</v>
      </c>
      <c r="BB104" s="101">
        <f>'ZL 004 - Bourání SDK příč...'!F37</f>
        <v>0</v>
      </c>
      <c r="BC104" s="101">
        <f>'ZL 004 - Bourání SDK příč...'!F38</f>
        <v>0</v>
      </c>
      <c r="BD104" s="103">
        <f>'ZL 004 - Bourání SDK příč...'!F39</f>
        <v>0</v>
      </c>
      <c r="BT104" s="104" t="s">
        <v>85</v>
      </c>
      <c r="BV104" s="104" t="s">
        <v>78</v>
      </c>
      <c r="BW104" s="104" t="s">
        <v>114</v>
      </c>
      <c r="BX104" s="104" t="s">
        <v>84</v>
      </c>
      <c r="CL104" s="104" t="s">
        <v>1</v>
      </c>
    </row>
    <row r="105" spans="1:90" s="4" customFormat="1" ht="16.5" customHeight="1">
      <c r="A105" s="97" t="s">
        <v>86</v>
      </c>
      <c r="B105" s="52"/>
      <c r="C105" s="98"/>
      <c r="D105" s="98"/>
      <c r="E105" s="216" t="s">
        <v>115</v>
      </c>
      <c r="F105" s="216"/>
      <c r="G105" s="216"/>
      <c r="H105" s="216"/>
      <c r="I105" s="216"/>
      <c r="J105" s="98"/>
      <c r="K105" s="216" t="s">
        <v>116</v>
      </c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  <c r="AG105" s="217">
        <f>'ZL 005 - Chybějící podkla...'!J32</f>
        <v>16704.490000000002</v>
      </c>
      <c r="AH105" s="218"/>
      <c r="AI105" s="218"/>
      <c r="AJ105" s="218"/>
      <c r="AK105" s="218"/>
      <c r="AL105" s="218"/>
      <c r="AM105" s="218"/>
      <c r="AN105" s="217">
        <f t="shared" si="0"/>
        <v>20212.43</v>
      </c>
      <c r="AO105" s="218"/>
      <c r="AP105" s="218"/>
      <c r="AQ105" s="99" t="s">
        <v>89</v>
      </c>
      <c r="AR105" s="54"/>
      <c r="AS105" s="100">
        <v>0</v>
      </c>
      <c r="AT105" s="101">
        <f t="shared" si="1"/>
        <v>3507.94</v>
      </c>
      <c r="AU105" s="102">
        <f>'ZL 005 - Chybějící podkla...'!P125</f>
        <v>31.262225000000001</v>
      </c>
      <c r="AV105" s="101">
        <f>'ZL 005 - Chybějící podkla...'!J35</f>
        <v>3507.94</v>
      </c>
      <c r="AW105" s="101">
        <f>'ZL 005 - Chybějící podkla...'!J36</f>
        <v>0</v>
      </c>
      <c r="AX105" s="101">
        <f>'ZL 005 - Chybějící podkla...'!J37</f>
        <v>0</v>
      </c>
      <c r="AY105" s="101">
        <f>'ZL 005 - Chybějící podkla...'!J38</f>
        <v>0</v>
      </c>
      <c r="AZ105" s="101">
        <f>'ZL 005 - Chybějící podkla...'!F35</f>
        <v>16704.490000000002</v>
      </c>
      <c r="BA105" s="101">
        <f>'ZL 005 - Chybějící podkla...'!F36</f>
        <v>0</v>
      </c>
      <c r="BB105" s="101">
        <f>'ZL 005 - Chybějící podkla...'!F37</f>
        <v>0</v>
      </c>
      <c r="BC105" s="101">
        <f>'ZL 005 - Chybějící podkla...'!F38</f>
        <v>0</v>
      </c>
      <c r="BD105" s="103">
        <f>'ZL 005 - Chybějící podkla...'!F39</f>
        <v>0</v>
      </c>
      <c r="BT105" s="104" t="s">
        <v>85</v>
      </c>
      <c r="BV105" s="104" t="s">
        <v>78</v>
      </c>
      <c r="BW105" s="104" t="s">
        <v>117</v>
      </c>
      <c r="BX105" s="104" t="s">
        <v>84</v>
      </c>
      <c r="CL105" s="104" t="s">
        <v>1</v>
      </c>
    </row>
    <row r="106" spans="1:90" s="4" customFormat="1" ht="16.5" customHeight="1">
      <c r="A106" s="97" t="s">
        <v>86</v>
      </c>
      <c r="B106" s="52"/>
      <c r="C106" s="98"/>
      <c r="D106" s="98"/>
      <c r="E106" s="216" t="s">
        <v>118</v>
      </c>
      <c r="F106" s="216"/>
      <c r="G106" s="216"/>
      <c r="H106" s="216"/>
      <c r="I106" s="216"/>
      <c r="J106" s="98"/>
      <c r="K106" s="216" t="s">
        <v>119</v>
      </c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  <c r="AG106" s="217">
        <f>'ZL 006 - Elektromontáže'!J32</f>
        <v>233323.74</v>
      </c>
      <c r="AH106" s="218"/>
      <c r="AI106" s="218"/>
      <c r="AJ106" s="218"/>
      <c r="AK106" s="218"/>
      <c r="AL106" s="218"/>
      <c r="AM106" s="218"/>
      <c r="AN106" s="217">
        <f t="shared" si="0"/>
        <v>282321.73</v>
      </c>
      <c r="AO106" s="218"/>
      <c r="AP106" s="218"/>
      <c r="AQ106" s="99" t="s">
        <v>89</v>
      </c>
      <c r="AR106" s="54"/>
      <c r="AS106" s="100">
        <v>0</v>
      </c>
      <c r="AT106" s="101">
        <f t="shared" si="1"/>
        <v>48997.99</v>
      </c>
      <c r="AU106" s="102">
        <f>'ZL 006 - Elektromontáže'!P122</f>
        <v>0</v>
      </c>
      <c r="AV106" s="101">
        <f>'ZL 006 - Elektromontáže'!J35</f>
        <v>48997.99</v>
      </c>
      <c r="AW106" s="101">
        <f>'ZL 006 - Elektromontáže'!J36</f>
        <v>0</v>
      </c>
      <c r="AX106" s="101">
        <f>'ZL 006 - Elektromontáže'!J37</f>
        <v>0</v>
      </c>
      <c r="AY106" s="101">
        <f>'ZL 006 - Elektromontáže'!J38</f>
        <v>0</v>
      </c>
      <c r="AZ106" s="101">
        <f>'ZL 006 - Elektromontáže'!F35</f>
        <v>233323.74</v>
      </c>
      <c r="BA106" s="101">
        <f>'ZL 006 - Elektromontáže'!F36</f>
        <v>0</v>
      </c>
      <c r="BB106" s="101">
        <f>'ZL 006 - Elektromontáže'!F37</f>
        <v>0</v>
      </c>
      <c r="BC106" s="101">
        <f>'ZL 006 - Elektromontáže'!F38</f>
        <v>0</v>
      </c>
      <c r="BD106" s="103">
        <f>'ZL 006 - Elektromontáže'!F39</f>
        <v>0</v>
      </c>
      <c r="BT106" s="104" t="s">
        <v>85</v>
      </c>
      <c r="BV106" s="104" t="s">
        <v>78</v>
      </c>
      <c r="BW106" s="104" t="s">
        <v>120</v>
      </c>
      <c r="BX106" s="104" t="s">
        <v>84</v>
      </c>
      <c r="CL106" s="104" t="s">
        <v>1</v>
      </c>
    </row>
    <row r="107" spans="1:90" s="4" customFormat="1" ht="25.5" customHeight="1">
      <c r="A107" s="97" t="s">
        <v>86</v>
      </c>
      <c r="B107" s="52"/>
      <c r="C107" s="98"/>
      <c r="D107" s="98"/>
      <c r="E107" s="216" t="s">
        <v>121</v>
      </c>
      <c r="F107" s="216"/>
      <c r="G107" s="216"/>
      <c r="H107" s="216"/>
      <c r="I107" s="216"/>
      <c r="J107" s="98"/>
      <c r="K107" s="216" t="s">
        <v>122</v>
      </c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  <c r="AF107" s="216"/>
      <c r="AG107" s="217">
        <f>'ZL 007 - Odpočet dřevěné ...'!J32</f>
        <v>-80194.490000000005</v>
      </c>
      <c r="AH107" s="218"/>
      <c r="AI107" s="218"/>
      <c r="AJ107" s="218"/>
      <c r="AK107" s="218"/>
      <c r="AL107" s="218"/>
      <c r="AM107" s="218"/>
      <c r="AN107" s="217">
        <f t="shared" si="0"/>
        <v>-97035.33</v>
      </c>
      <c r="AO107" s="218"/>
      <c r="AP107" s="218"/>
      <c r="AQ107" s="99" t="s">
        <v>89</v>
      </c>
      <c r="AR107" s="54"/>
      <c r="AS107" s="100">
        <v>0</v>
      </c>
      <c r="AT107" s="101">
        <f t="shared" si="1"/>
        <v>-16840.84</v>
      </c>
      <c r="AU107" s="102">
        <f>'ZL 007 - Odpočet dřevěné ...'!P122</f>
        <v>-3.5731950000000001</v>
      </c>
      <c r="AV107" s="101">
        <f>'ZL 007 - Odpočet dřevěné ...'!J35</f>
        <v>-16840.84</v>
      </c>
      <c r="AW107" s="101">
        <f>'ZL 007 - Odpočet dřevěné ...'!J36</f>
        <v>0</v>
      </c>
      <c r="AX107" s="101">
        <f>'ZL 007 - Odpočet dřevěné ...'!J37</f>
        <v>0</v>
      </c>
      <c r="AY107" s="101">
        <f>'ZL 007 - Odpočet dřevěné ...'!J38</f>
        <v>0</v>
      </c>
      <c r="AZ107" s="101">
        <f>'ZL 007 - Odpočet dřevěné ...'!F35</f>
        <v>-80194.490000000005</v>
      </c>
      <c r="BA107" s="101">
        <f>'ZL 007 - Odpočet dřevěné ...'!F36</f>
        <v>0</v>
      </c>
      <c r="BB107" s="101">
        <f>'ZL 007 - Odpočet dřevěné ...'!F37</f>
        <v>0</v>
      </c>
      <c r="BC107" s="101">
        <f>'ZL 007 - Odpočet dřevěné ...'!F38</f>
        <v>0</v>
      </c>
      <c r="BD107" s="103">
        <f>'ZL 007 - Odpočet dřevěné ...'!F39</f>
        <v>0</v>
      </c>
      <c r="BT107" s="104" t="s">
        <v>85</v>
      </c>
      <c r="BV107" s="104" t="s">
        <v>78</v>
      </c>
      <c r="BW107" s="104" t="s">
        <v>123</v>
      </c>
      <c r="BX107" s="104" t="s">
        <v>84</v>
      </c>
      <c r="CL107" s="104" t="s">
        <v>1</v>
      </c>
    </row>
    <row r="108" spans="1:90" s="4" customFormat="1" ht="16.5" customHeight="1">
      <c r="A108" s="97" t="s">
        <v>86</v>
      </c>
      <c r="B108" s="52"/>
      <c r="C108" s="98"/>
      <c r="D108" s="98"/>
      <c r="E108" s="216" t="s">
        <v>124</v>
      </c>
      <c r="F108" s="216"/>
      <c r="G108" s="216"/>
      <c r="H108" s="216"/>
      <c r="I108" s="216"/>
      <c r="J108" s="98"/>
      <c r="K108" s="216" t="s">
        <v>125</v>
      </c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216"/>
      <c r="AG108" s="217">
        <f>'ZL 009 - Drenáž místností...'!J32</f>
        <v>5120.26</v>
      </c>
      <c r="AH108" s="218"/>
      <c r="AI108" s="218"/>
      <c r="AJ108" s="218"/>
      <c r="AK108" s="218"/>
      <c r="AL108" s="218"/>
      <c r="AM108" s="218"/>
      <c r="AN108" s="217">
        <f t="shared" si="0"/>
        <v>6195.51</v>
      </c>
      <c r="AO108" s="218"/>
      <c r="AP108" s="218"/>
      <c r="AQ108" s="99" t="s">
        <v>89</v>
      </c>
      <c r="AR108" s="54"/>
      <c r="AS108" s="100">
        <v>0</v>
      </c>
      <c r="AT108" s="101">
        <f t="shared" si="1"/>
        <v>1075.25</v>
      </c>
      <c r="AU108" s="102">
        <f>'ZL 009 - Drenáž místností...'!P127</f>
        <v>7.5701099999999988</v>
      </c>
      <c r="AV108" s="101">
        <f>'ZL 009 - Drenáž místností...'!J35</f>
        <v>1075.25</v>
      </c>
      <c r="AW108" s="101">
        <f>'ZL 009 - Drenáž místností...'!J36</f>
        <v>0</v>
      </c>
      <c r="AX108" s="101">
        <f>'ZL 009 - Drenáž místností...'!J37</f>
        <v>0</v>
      </c>
      <c r="AY108" s="101">
        <f>'ZL 009 - Drenáž místností...'!J38</f>
        <v>0</v>
      </c>
      <c r="AZ108" s="101">
        <f>'ZL 009 - Drenáž místností...'!F35</f>
        <v>5120.26</v>
      </c>
      <c r="BA108" s="101">
        <f>'ZL 009 - Drenáž místností...'!F36</f>
        <v>0</v>
      </c>
      <c r="BB108" s="101">
        <f>'ZL 009 - Drenáž místností...'!F37</f>
        <v>0</v>
      </c>
      <c r="BC108" s="101">
        <f>'ZL 009 - Drenáž místností...'!F38</f>
        <v>0</v>
      </c>
      <c r="BD108" s="103">
        <f>'ZL 009 - Drenáž místností...'!F39</f>
        <v>0</v>
      </c>
      <c r="BT108" s="104" t="s">
        <v>85</v>
      </c>
      <c r="BV108" s="104" t="s">
        <v>78</v>
      </c>
      <c r="BW108" s="104" t="s">
        <v>126</v>
      </c>
      <c r="BX108" s="104" t="s">
        <v>84</v>
      </c>
      <c r="CL108" s="104" t="s">
        <v>1</v>
      </c>
    </row>
    <row r="109" spans="1:90" s="4" customFormat="1" ht="16.5" customHeight="1">
      <c r="B109" s="52"/>
      <c r="C109" s="98"/>
      <c r="D109" s="98"/>
      <c r="E109" s="216" t="s">
        <v>127</v>
      </c>
      <c r="F109" s="216"/>
      <c r="G109" s="216"/>
      <c r="H109" s="216"/>
      <c r="I109" s="216"/>
      <c r="J109" s="98"/>
      <c r="K109" s="216" t="s">
        <v>128</v>
      </c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  <c r="AF109" s="216"/>
      <c r="AG109" s="236">
        <f>ROUND(SUM(AG110:AG113),2)</f>
        <v>103943.38</v>
      </c>
      <c r="AH109" s="218"/>
      <c r="AI109" s="218"/>
      <c r="AJ109" s="218"/>
      <c r="AK109" s="218"/>
      <c r="AL109" s="218"/>
      <c r="AM109" s="218"/>
      <c r="AN109" s="217">
        <f t="shared" si="0"/>
        <v>125771.49</v>
      </c>
      <c r="AO109" s="218"/>
      <c r="AP109" s="218"/>
      <c r="AQ109" s="99" t="s">
        <v>89</v>
      </c>
      <c r="AR109" s="54"/>
      <c r="AS109" s="100">
        <f>ROUND(SUM(AS110:AS113),2)</f>
        <v>0</v>
      </c>
      <c r="AT109" s="101">
        <f t="shared" si="1"/>
        <v>21828.11</v>
      </c>
      <c r="AU109" s="102">
        <f>ROUND(SUM(AU110:AU113),5)</f>
        <v>0</v>
      </c>
      <c r="AV109" s="101">
        <f>ROUND(AZ109*L29,2)</f>
        <v>21828.11</v>
      </c>
      <c r="AW109" s="101">
        <f>ROUND(BA109*L30,2)</f>
        <v>0</v>
      </c>
      <c r="AX109" s="101">
        <f>ROUND(BB109*L29,2)</f>
        <v>0</v>
      </c>
      <c r="AY109" s="101">
        <f>ROUND(BC109*L30,2)</f>
        <v>0</v>
      </c>
      <c r="AZ109" s="101">
        <f>ROUND(SUM(AZ110:AZ113),2)</f>
        <v>103943.38</v>
      </c>
      <c r="BA109" s="101">
        <f>ROUND(SUM(BA110:BA113),2)</f>
        <v>0</v>
      </c>
      <c r="BB109" s="101">
        <f>ROUND(SUM(BB110:BB113),2)</f>
        <v>0</v>
      </c>
      <c r="BC109" s="101">
        <f>ROUND(SUM(BC110:BC113),2)</f>
        <v>0</v>
      </c>
      <c r="BD109" s="103">
        <f>ROUND(SUM(BD110:BD113),2)</f>
        <v>0</v>
      </c>
      <c r="BS109" s="104" t="s">
        <v>75</v>
      </c>
      <c r="BT109" s="104" t="s">
        <v>85</v>
      </c>
      <c r="BU109" s="104" t="s">
        <v>77</v>
      </c>
      <c r="BV109" s="104" t="s">
        <v>78</v>
      </c>
      <c r="BW109" s="104" t="s">
        <v>129</v>
      </c>
      <c r="BX109" s="104" t="s">
        <v>84</v>
      </c>
      <c r="CL109" s="104" t="s">
        <v>1</v>
      </c>
    </row>
    <row r="110" spans="1:90" s="4" customFormat="1" ht="25.5" customHeight="1">
      <c r="A110" s="97" t="s">
        <v>86</v>
      </c>
      <c r="B110" s="52"/>
      <c r="C110" s="98"/>
      <c r="D110" s="98"/>
      <c r="E110" s="98"/>
      <c r="F110" s="216" t="s">
        <v>130</v>
      </c>
      <c r="G110" s="216"/>
      <c r="H110" s="216"/>
      <c r="I110" s="216"/>
      <c r="J110" s="216"/>
      <c r="K110" s="98"/>
      <c r="L110" s="216" t="s">
        <v>131</v>
      </c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  <c r="AF110" s="216"/>
      <c r="AG110" s="217">
        <f>'SO 01_ZTI - ZTI_SO 01_Rek...'!J34</f>
        <v>-14336.7</v>
      </c>
      <c r="AH110" s="218"/>
      <c r="AI110" s="218"/>
      <c r="AJ110" s="218"/>
      <c r="AK110" s="218"/>
      <c r="AL110" s="218"/>
      <c r="AM110" s="218"/>
      <c r="AN110" s="217">
        <f t="shared" si="0"/>
        <v>-17347.41</v>
      </c>
      <c r="AO110" s="218"/>
      <c r="AP110" s="218"/>
      <c r="AQ110" s="99" t="s">
        <v>89</v>
      </c>
      <c r="AR110" s="54"/>
      <c r="AS110" s="100">
        <v>0</v>
      </c>
      <c r="AT110" s="101">
        <f t="shared" si="1"/>
        <v>-3010.71</v>
      </c>
      <c r="AU110" s="102">
        <f>'SO 01_ZTI - ZTI_SO 01_Rek...'!P132</f>
        <v>0</v>
      </c>
      <c r="AV110" s="101">
        <f>'SO 01_ZTI - ZTI_SO 01_Rek...'!J37</f>
        <v>-3010.71</v>
      </c>
      <c r="AW110" s="101">
        <f>'SO 01_ZTI - ZTI_SO 01_Rek...'!J38</f>
        <v>0</v>
      </c>
      <c r="AX110" s="101">
        <f>'SO 01_ZTI - ZTI_SO 01_Rek...'!J39</f>
        <v>0</v>
      </c>
      <c r="AY110" s="101">
        <f>'SO 01_ZTI - ZTI_SO 01_Rek...'!J40</f>
        <v>0</v>
      </c>
      <c r="AZ110" s="101">
        <f>'SO 01_ZTI - ZTI_SO 01_Rek...'!F37</f>
        <v>-14336.7</v>
      </c>
      <c r="BA110" s="101">
        <f>'SO 01_ZTI - ZTI_SO 01_Rek...'!F38</f>
        <v>0</v>
      </c>
      <c r="BB110" s="101">
        <f>'SO 01_ZTI - ZTI_SO 01_Rek...'!F39</f>
        <v>0</v>
      </c>
      <c r="BC110" s="101">
        <f>'SO 01_ZTI - ZTI_SO 01_Rek...'!F40</f>
        <v>0</v>
      </c>
      <c r="BD110" s="103">
        <f>'SO 01_ZTI - ZTI_SO 01_Rek...'!F41</f>
        <v>0</v>
      </c>
      <c r="BT110" s="104" t="s">
        <v>96</v>
      </c>
      <c r="BV110" s="104" t="s">
        <v>78</v>
      </c>
      <c r="BW110" s="104" t="s">
        <v>132</v>
      </c>
      <c r="BX110" s="104" t="s">
        <v>129</v>
      </c>
      <c r="CL110" s="104" t="s">
        <v>1</v>
      </c>
    </row>
    <row r="111" spans="1:90" s="4" customFormat="1" ht="25.5" customHeight="1">
      <c r="A111" s="97" t="s">
        <v>86</v>
      </c>
      <c r="B111" s="52"/>
      <c r="C111" s="98"/>
      <c r="D111" s="98"/>
      <c r="E111" s="98"/>
      <c r="F111" s="216" t="s">
        <v>133</v>
      </c>
      <c r="G111" s="216"/>
      <c r="H111" s="216"/>
      <c r="I111" s="216"/>
      <c r="J111" s="216"/>
      <c r="K111" s="98"/>
      <c r="L111" s="216" t="s">
        <v>134</v>
      </c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  <c r="AF111" s="216"/>
      <c r="AG111" s="217">
        <f>'SO 02_ZTI - ZTI_SO 02_Rek...'!J34</f>
        <v>6498.79</v>
      </c>
      <c r="AH111" s="218"/>
      <c r="AI111" s="218"/>
      <c r="AJ111" s="218"/>
      <c r="AK111" s="218"/>
      <c r="AL111" s="218"/>
      <c r="AM111" s="218"/>
      <c r="AN111" s="217">
        <f t="shared" si="0"/>
        <v>7863.54</v>
      </c>
      <c r="AO111" s="218"/>
      <c r="AP111" s="218"/>
      <c r="AQ111" s="99" t="s">
        <v>89</v>
      </c>
      <c r="AR111" s="54"/>
      <c r="AS111" s="100">
        <v>0</v>
      </c>
      <c r="AT111" s="101">
        <f t="shared" si="1"/>
        <v>1364.75</v>
      </c>
      <c r="AU111" s="102">
        <f>'SO 02_ZTI - ZTI_SO 02_Rek...'!P131</f>
        <v>0</v>
      </c>
      <c r="AV111" s="101">
        <f>'SO 02_ZTI - ZTI_SO 02_Rek...'!J37</f>
        <v>1364.75</v>
      </c>
      <c r="AW111" s="101">
        <f>'SO 02_ZTI - ZTI_SO 02_Rek...'!J38</f>
        <v>0</v>
      </c>
      <c r="AX111" s="101">
        <f>'SO 02_ZTI - ZTI_SO 02_Rek...'!J39</f>
        <v>0</v>
      </c>
      <c r="AY111" s="101">
        <f>'SO 02_ZTI - ZTI_SO 02_Rek...'!J40</f>
        <v>0</v>
      </c>
      <c r="AZ111" s="101">
        <f>'SO 02_ZTI - ZTI_SO 02_Rek...'!F37</f>
        <v>6498.79</v>
      </c>
      <c r="BA111" s="101">
        <f>'SO 02_ZTI - ZTI_SO 02_Rek...'!F38</f>
        <v>0</v>
      </c>
      <c r="BB111" s="101">
        <f>'SO 02_ZTI - ZTI_SO 02_Rek...'!F39</f>
        <v>0</v>
      </c>
      <c r="BC111" s="101">
        <f>'SO 02_ZTI - ZTI_SO 02_Rek...'!F40</f>
        <v>0</v>
      </c>
      <c r="BD111" s="103">
        <f>'SO 02_ZTI - ZTI_SO 02_Rek...'!F41</f>
        <v>0</v>
      </c>
      <c r="BT111" s="104" t="s">
        <v>96</v>
      </c>
      <c r="BV111" s="104" t="s">
        <v>78</v>
      </c>
      <c r="BW111" s="104" t="s">
        <v>135</v>
      </c>
      <c r="BX111" s="104" t="s">
        <v>129</v>
      </c>
      <c r="CL111" s="104" t="s">
        <v>1</v>
      </c>
    </row>
    <row r="112" spans="1:90" s="4" customFormat="1" ht="25.5" customHeight="1">
      <c r="A112" s="97" t="s">
        <v>86</v>
      </c>
      <c r="B112" s="52"/>
      <c r="C112" s="98"/>
      <c r="D112" s="98"/>
      <c r="E112" s="98"/>
      <c r="F112" s="216" t="s">
        <v>136</v>
      </c>
      <c r="G112" s="216"/>
      <c r="H112" s="216"/>
      <c r="I112" s="216"/>
      <c r="J112" s="216"/>
      <c r="K112" s="98"/>
      <c r="L112" s="216" t="s">
        <v>137</v>
      </c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  <c r="AF112" s="216"/>
      <c r="AG112" s="217">
        <f>'SO 03_ZTI - ZTI_SO 03_Rek...'!J34</f>
        <v>-29627.72</v>
      </c>
      <c r="AH112" s="218"/>
      <c r="AI112" s="218"/>
      <c r="AJ112" s="218"/>
      <c r="AK112" s="218"/>
      <c r="AL112" s="218"/>
      <c r="AM112" s="218"/>
      <c r="AN112" s="217">
        <f t="shared" si="0"/>
        <v>-35849.54</v>
      </c>
      <c r="AO112" s="218"/>
      <c r="AP112" s="218"/>
      <c r="AQ112" s="99" t="s">
        <v>89</v>
      </c>
      <c r="AR112" s="54"/>
      <c r="AS112" s="100">
        <v>0</v>
      </c>
      <c r="AT112" s="101">
        <f t="shared" si="1"/>
        <v>-6221.82</v>
      </c>
      <c r="AU112" s="102">
        <f>'SO 03_ZTI - ZTI_SO 03_Rek...'!P127</f>
        <v>0</v>
      </c>
      <c r="AV112" s="101">
        <f>'SO 03_ZTI - ZTI_SO 03_Rek...'!J37</f>
        <v>-6221.82</v>
      </c>
      <c r="AW112" s="101">
        <f>'SO 03_ZTI - ZTI_SO 03_Rek...'!J38</f>
        <v>0</v>
      </c>
      <c r="AX112" s="101">
        <f>'SO 03_ZTI - ZTI_SO 03_Rek...'!J39</f>
        <v>0</v>
      </c>
      <c r="AY112" s="101">
        <f>'SO 03_ZTI - ZTI_SO 03_Rek...'!J40</f>
        <v>0</v>
      </c>
      <c r="AZ112" s="101">
        <f>'SO 03_ZTI - ZTI_SO 03_Rek...'!F37</f>
        <v>-29627.72</v>
      </c>
      <c r="BA112" s="101">
        <f>'SO 03_ZTI - ZTI_SO 03_Rek...'!F38</f>
        <v>0</v>
      </c>
      <c r="BB112" s="101">
        <f>'SO 03_ZTI - ZTI_SO 03_Rek...'!F39</f>
        <v>0</v>
      </c>
      <c r="BC112" s="101">
        <f>'SO 03_ZTI - ZTI_SO 03_Rek...'!F40</f>
        <v>0</v>
      </c>
      <c r="BD112" s="103">
        <f>'SO 03_ZTI - ZTI_SO 03_Rek...'!F41</f>
        <v>0</v>
      </c>
      <c r="BT112" s="104" t="s">
        <v>96</v>
      </c>
      <c r="BV112" s="104" t="s">
        <v>78</v>
      </c>
      <c r="BW112" s="104" t="s">
        <v>138</v>
      </c>
      <c r="BX112" s="104" t="s">
        <v>129</v>
      </c>
      <c r="CL112" s="104" t="s">
        <v>1</v>
      </c>
    </row>
    <row r="113" spans="1:90" s="4" customFormat="1" ht="16.5" customHeight="1">
      <c r="A113" s="97" t="s">
        <v>86</v>
      </c>
      <c r="B113" s="52"/>
      <c r="C113" s="98"/>
      <c r="D113" s="98"/>
      <c r="E113" s="98"/>
      <c r="F113" s="216" t="s">
        <v>139</v>
      </c>
      <c r="G113" s="216"/>
      <c r="H113" s="216"/>
      <c r="I113" s="216"/>
      <c r="J113" s="216"/>
      <c r="K113" s="98"/>
      <c r="L113" s="216" t="s">
        <v>140</v>
      </c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  <c r="AA113" s="216"/>
      <c r="AB113" s="216"/>
      <c r="AC113" s="216"/>
      <c r="AD113" s="216"/>
      <c r="AE113" s="216"/>
      <c r="AF113" s="216"/>
      <c r="AG113" s="217">
        <f>'Objekt4 - Kuchyně a 1PP'!J34</f>
        <v>141409.01</v>
      </c>
      <c r="AH113" s="218"/>
      <c r="AI113" s="218"/>
      <c r="AJ113" s="218"/>
      <c r="AK113" s="218"/>
      <c r="AL113" s="218"/>
      <c r="AM113" s="218"/>
      <c r="AN113" s="217">
        <f t="shared" si="0"/>
        <v>171104.90000000002</v>
      </c>
      <c r="AO113" s="218"/>
      <c r="AP113" s="218"/>
      <c r="AQ113" s="99" t="s">
        <v>89</v>
      </c>
      <c r="AR113" s="54"/>
      <c r="AS113" s="100">
        <v>0</v>
      </c>
      <c r="AT113" s="101">
        <f t="shared" si="1"/>
        <v>29695.89</v>
      </c>
      <c r="AU113" s="102">
        <f>'Objekt4 - Kuchyně a 1PP'!P135</f>
        <v>0</v>
      </c>
      <c r="AV113" s="101">
        <f>'Objekt4 - Kuchyně a 1PP'!J37</f>
        <v>29695.89</v>
      </c>
      <c r="AW113" s="101">
        <f>'Objekt4 - Kuchyně a 1PP'!J38</f>
        <v>0</v>
      </c>
      <c r="AX113" s="101">
        <f>'Objekt4 - Kuchyně a 1PP'!J39</f>
        <v>0</v>
      </c>
      <c r="AY113" s="101">
        <f>'Objekt4 - Kuchyně a 1PP'!J40</f>
        <v>0</v>
      </c>
      <c r="AZ113" s="101">
        <f>'Objekt4 - Kuchyně a 1PP'!F37</f>
        <v>141409.01</v>
      </c>
      <c r="BA113" s="101">
        <f>'Objekt4 - Kuchyně a 1PP'!F38</f>
        <v>0</v>
      </c>
      <c r="BB113" s="101">
        <f>'Objekt4 - Kuchyně a 1PP'!F39</f>
        <v>0</v>
      </c>
      <c r="BC113" s="101">
        <f>'Objekt4 - Kuchyně a 1PP'!F40</f>
        <v>0</v>
      </c>
      <c r="BD113" s="103">
        <f>'Objekt4 - Kuchyně a 1PP'!F41</f>
        <v>0</v>
      </c>
      <c r="BT113" s="104" t="s">
        <v>96</v>
      </c>
      <c r="BV113" s="104" t="s">
        <v>78</v>
      </c>
      <c r="BW113" s="104" t="s">
        <v>141</v>
      </c>
      <c r="BX113" s="104" t="s">
        <v>129</v>
      </c>
      <c r="CL113" s="104" t="s">
        <v>1</v>
      </c>
    </row>
    <row r="114" spans="1:90" s="4" customFormat="1" ht="16.5" customHeight="1">
      <c r="A114" s="97" t="s">
        <v>86</v>
      </c>
      <c r="B114" s="52"/>
      <c r="C114" s="98"/>
      <c r="D114" s="98"/>
      <c r="E114" s="216" t="s">
        <v>142</v>
      </c>
      <c r="F114" s="216"/>
      <c r="G114" s="216"/>
      <c r="H114" s="216"/>
      <c r="I114" s="216"/>
      <c r="J114" s="98"/>
      <c r="K114" s="216" t="s">
        <v>143</v>
      </c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  <c r="AA114" s="216"/>
      <c r="AB114" s="216"/>
      <c r="AC114" s="216"/>
      <c r="AD114" s="216"/>
      <c r="AE114" s="216"/>
      <c r="AF114" s="216"/>
      <c r="AG114" s="217">
        <f>'ZL 012 - Elektroinstalace...'!J32</f>
        <v>6296.6</v>
      </c>
      <c r="AH114" s="218"/>
      <c r="AI114" s="218"/>
      <c r="AJ114" s="218"/>
      <c r="AK114" s="218"/>
      <c r="AL114" s="218"/>
      <c r="AM114" s="218"/>
      <c r="AN114" s="217">
        <f t="shared" si="0"/>
        <v>7618.89</v>
      </c>
      <c r="AO114" s="218"/>
      <c r="AP114" s="218"/>
      <c r="AQ114" s="99" t="s">
        <v>89</v>
      </c>
      <c r="AR114" s="54"/>
      <c r="AS114" s="100">
        <v>0</v>
      </c>
      <c r="AT114" s="101">
        <f t="shared" si="1"/>
        <v>1322.29</v>
      </c>
      <c r="AU114" s="102">
        <f>'ZL 012 - Elektroinstalace...'!P125</f>
        <v>0</v>
      </c>
      <c r="AV114" s="101">
        <f>'ZL 012 - Elektroinstalace...'!J35</f>
        <v>1322.29</v>
      </c>
      <c r="AW114" s="101">
        <f>'ZL 012 - Elektroinstalace...'!J36</f>
        <v>0</v>
      </c>
      <c r="AX114" s="101">
        <f>'ZL 012 - Elektroinstalace...'!J37</f>
        <v>0</v>
      </c>
      <c r="AY114" s="101">
        <f>'ZL 012 - Elektroinstalace...'!J38</f>
        <v>0</v>
      </c>
      <c r="AZ114" s="101">
        <f>'ZL 012 - Elektroinstalace...'!F35</f>
        <v>6296.6</v>
      </c>
      <c r="BA114" s="101">
        <f>'ZL 012 - Elektroinstalace...'!F36</f>
        <v>0</v>
      </c>
      <c r="BB114" s="101">
        <f>'ZL 012 - Elektroinstalace...'!F37</f>
        <v>0</v>
      </c>
      <c r="BC114" s="101">
        <f>'ZL 012 - Elektroinstalace...'!F38</f>
        <v>0</v>
      </c>
      <c r="BD114" s="103">
        <f>'ZL 012 - Elektroinstalace...'!F39</f>
        <v>0</v>
      </c>
      <c r="BT114" s="104" t="s">
        <v>85</v>
      </c>
      <c r="BV114" s="104" t="s">
        <v>78</v>
      </c>
      <c r="BW114" s="104" t="s">
        <v>144</v>
      </c>
      <c r="BX114" s="104" t="s">
        <v>84</v>
      </c>
      <c r="CL114" s="104" t="s">
        <v>1</v>
      </c>
    </row>
    <row r="115" spans="1:90" s="4" customFormat="1" ht="16.5" customHeight="1">
      <c r="A115" s="97" t="s">
        <v>86</v>
      </c>
      <c r="B115" s="52"/>
      <c r="C115" s="98"/>
      <c r="D115" s="98"/>
      <c r="E115" s="216" t="s">
        <v>145</v>
      </c>
      <c r="F115" s="216"/>
      <c r="G115" s="216"/>
      <c r="H115" s="216"/>
      <c r="I115" s="216"/>
      <c r="J115" s="98"/>
      <c r="K115" s="216" t="s">
        <v>146</v>
      </c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6"/>
      <c r="AD115" s="216"/>
      <c r="AE115" s="216"/>
      <c r="AF115" s="216"/>
      <c r="AG115" s="217">
        <f>'ZL 013 - Zadlažďovací pok...'!J32</f>
        <v>11472.2</v>
      </c>
      <c r="AH115" s="218"/>
      <c r="AI115" s="218"/>
      <c r="AJ115" s="218"/>
      <c r="AK115" s="218"/>
      <c r="AL115" s="218"/>
      <c r="AM115" s="218"/>
      <c r="AN115" s="217">
        <f t="shared" si="0"/>
        <v>13881.36</v>
      </c>
      <c r="AO115" s="218"/>
      <c r="AP115" s="218"/>
      <c r="AQ115" s="99" t="s">
        <v>89</v>
      </c>
      <c r="AR115" s="54"/>
      <c r="AS115" s="100">
        <v>0</v>
      </c>
      <c r="AT115" s="101">
        <f t="shared" si="1"/>
        <v>2409.16</v>
      </c>
      <c r="AU115" s="102">
        <f>'ZL 013 - Zadlažďovací pok...'!P123</f>
        <v>1.2374400000000001</v>
      </c>
      <c r="AV115" s="101">
        <f>'ZL 013 - Zadlažďovací pok...'!J35</f>
        <v>2409.16</v>
      </c>
      <c r="AW115" s="101">
        <f>'ZL 013 - Zadlažďovací pok...'!J36</f>
        <v>0</v>
      </c>
      <c r="AX115" s="101">
        <f>'ZL 013 - Zadlažďovací pok...'!J37</f>
        <v>0</v>
      </c>
      <c r="AY115" s="101">
        <f>'ZL 013 - Zadlažďovací pok...'!J38</f>
        <v>0</v>
      </c>
      <c r="AZ115" s="101">
        <f>'ZL 013 - Zadlažďovací pok...'!F35</f>
        <v>11472.2</v>
      </c>
      <c r="BA115" s="101">
        <f>'ZL 013 - Zadlažďovací pok...'!F36</f>
        <v>0</v>
      </c>
      <c r="BB115" s="101">
        <f>'ZL 013 - Zadlažďovací pok...'!F37</f>
        <v>0</v>
      </c>
      <c r="BC115" s="101">
        <f>'ZL 013 - Zadlažďovací pok...'!F38</f>
        <v>0</v>
      </c>
      <c r="BD115" s="103">
        <f>'ZL 013 - Zadlažďovací pok...'!F39</f>
        <v>0</v>
      </c>
      <c r="BT115" s="104" t="s">
        <v>85</v>
      </c>
      <c r="BV115" s="104" t="s">
        <v>78</v>
      </c>
      <c r="BW115" s="104" t="s">
        <v>147</v>
      </c>
      <c r="BX115" s="104" t="s">
        <v>84</v>
      </c>
      <c r="CL115" s="104" t="s">
        <v>1</v>
      </c>
    </row>
    <row r="116" spans="1:90" s="4" customFormat="1" ht="16.5" customHeight="1">
      <c r="A116" s="97" t="s">
        <v>86</v>
      </c>
      <c r="B116" s="52"/>
      <c r="C116" s="98"/>
      <c r="D116" s="98"/>
      <c r="E116" s="216" t="s">
        <v>148</v>
      </c>
      <c r="F116" s="216"/>
      <c r="G116" s="216"/>
      <c r="H116" s="216"/>
      <c r="I116" s="216"/>
      <c r="J116" s="98"/>
      <c r="K116" s="216" t="s">
        <v>149</v>
      </c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  <c r="AF116" s="216"/>
      <c r="AG116" s="217">
        <f>'ZL 014 - Policové skříně'!J32</f>
        <v>22560</v>
      </c>
      <c r="AH116" s="218"/>
      <c r="AI116" s="218"/>
      <c r="AJ116" s="218"/>
      <c r="AK116" s="218"/>
      <c r="AL116" s="218"/>
      <c r="AM116" s="218"/>
      <c r="AN116" s="217">
        <f t="shared" si="0"/>
        <v>27297.599999999999</v>
      </c>
      <c r="AO116" s="218"/>
      <c r="AP116" s="218"/>
      <c r="AQ116" s="99" t="s">
        <v>89</v>
      </c>
      <c r="AR116" s="54"/>
      <c r="AS116" s="100">
        <v>0</v>
      </c>
      <c r="AT116" s="101">
        <f t="shared" si="1"/>
        <v>4737.6000000000004</v>
      </c>
      <c r="AU116" s="102">
        <f>'ZL 014 - Policové skříně'!P122</f>
        <v>0</v>
      </c>
      <c r="AV116" s="101">
        <f>'ZL 014 - Policové skříně'!J35</f>
        <v>4737.6000000000004</v>
      </c>
      <c r="AW116" s="101">
        <f>'ZL 014 - Policové skříně'!J36</f>
        <v>0</v>
      </c>
      <c r="AX116" s="101">
        <f>'ZL 014 - Policové skříně'!J37</f>
        <v>0</v>
      </c>
      <c r="AY116" s="101">
        <f>'ZL 014 - Policové skříně'!J38</f>
        <v>0</v>
      </c>
      <c r="AZ116" s="101">
        <f>'ZL 014 - Policové skříně'!F35</f>
        <v>22560</v>
      </c>
      <c r="BA116" s="101">
        <f>'ZL 014 - Policové skříně'!F36</f>
        <v>0</v>
      </c>
      <c r="BB116" s="101">
        <f>'ZL 014 - Policové skříně'!F37</f>
        <v>0</v>
      </c>
      <c r="BC116" s="101">
        <f>'ZL 014 - Policové skříně'!F38</f>
        <v>0</v>
      </c>
      <c r="BD116" s="103">
        <f>'ZL 014 - Policové skříně'!F39</f>
        <v>0</v>
      </c>
      <c r="BT116" s="104" t="s">
        <v>85</v>
      </c>
      <c r="BV116" s="104" t="s">
        <v>78</v>
      </c>
      <c r="BW116" s="104" t="s">
        <v>150</v>
      </c>
      <c r="BX116" s="104" t="s">
        <v>84</v>
      </c>
      <c r="CL116" s="104" t="s">
        <v>1</v>
      </c>
    </row>
    <row r="117" spans="1:90" s="4" customFormat="1" ht="25.5" customHeight="1">
      <c r="A117" s="97" t="s">
        <v>86</v>
      </c>
      <c r="B117" s="52"/>
      <c r="C117" s="98"/>
      <c r="D117" s="98"/>
      <c r="E117" s="216" t="s">
        <v>151</v>
      </c>
      <c r="F117" s="216"/>
      <c r="G117" s="216"/>
      <c r="H117" s="216"/>
      <c r="I117" s="216"/>
      <c r="J117" s="98"/>
      <c r="K117" s="216" t="s">
        <v>152</v>
      </c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  <c r="AA117" s="216"/>
      <c r="AB117" s="216"/>
      <c r="AC117" s="216"/>
      <c r="AD117" s="216"/>
      <c r="AE117" s="216"/>
      <c r="AF117" s="216"/>
      <c r="AG117" s="217">
        <f>'ZL 015 - Změna výmalby na...'!J32</f>
        <v>1717.6</v>
      </c>
      <c r="AH117" s="218"/>
      <c r="AI117" s="218"/>
      <c r="AJ117" s="218"/>
      <c r="AK117" s="218"/>
      <c r="AL117" s="218"/>
      <c r="AM117" s="218"/>
      <c r="AN117" s="217">
        <f t="shared" si="0"/>
        <v>2078.2999999999997</v>
      </c>
      <c r="AO117" s="218"/>
      <c r="AP117" s="218"/>
      <c r="AQ117" s="99" t="s">
        <v>89</v>
      </c>
      <c r="AR117" s="54"/>
      <c r="AS117" s="100">
        <v>0</v>
      </c>
      <c r="AT117" s="101">
        <f t="shared" si="1"/>
        <v>360.7</v>
      </c>
      <c r="AU117" s="102">
        <f>'ZL 015 - Změna výmalby na...'!P122</f>
        <v>0</v>
      </c>
      <c r="AV117" s="101">
        <f>'ZL 015 - Změna výmalby na...'!J35</f>
        <v>360.7</v>
      </c>
      <c r="AW117" s="101">
        <f>'ZL 015 - Změna výmalby na...'!J36</f>
        <v>0</v>
      </c>
      <c r="AX117" s="101">
        <f>'ZL 015 - Změna výmalby na...'!J37</f>
        <v>0</v>
      </c>
      <c r="AY117" s="101">
        <f>'ZL 015 - Změna výmalby na...'!J38</f>
        <v>0</v>
      </c>
      <c r="AZ117" s="101">
        <f>'ZL 015 - Změna výmalby na...'!F35</f>
        <v>1717.6</v>
      </c>
      <c r="BA117" s="101">
        <f>'ZL 015 - Změna výmalby na...'!F36</f>
        <v>0</v>
      </c>
      <c r="BB117" s="101">
        <f>'ZL 015 - Změna výmalby na...'!F37</f>
        <v>0</v>
      </c>
      <c r="BC117" s="101">
        <f>'ZL 015 - Změna výmalby na...'!F38</f>
        <v>0</v>
      </c>
      <c r="BD117" s="103">
        <f>'ZL 015 - Změna výmalby na...'!F39</f>
        <v>0</v>
      </c>
      <c r="BT117" s="104" t="s">
        <v>85</v>
      </c>
      <c r="BV117" s="104" t="s">
        <v>78</v>
      </c>
      <c r="BW117" s="104" t="s">
        <v>153</v>
      </c>
      <c r="BX117" s="104" t="s">
        <v>84</v>
      </c>
      <c r="CL117" s="104" t="s">
        <v>1</v>
      </c>
    </row>
    <row r="118" spans="1:90" s="4" customFormat="1" ht="25.5" customHeight="1">
      <c r="A118" s="97" t="s">
        <v>86</v>
      </c>
      <c r="B118" s="52"/>
      <c r="C118" s="98"/>
      <c r="D118" s="98"/>
      <c r="E118" s="216" t="s">
        <v>154</v>
      </c>
      <c r="F118" s="216"/>
      <c r="G118" s="216"/>
      <c r="H118" s="216"/>
      <c r="I118" s="216"/>
      <c r="J118" s="98"/>
      <c r="K118" s="216" t="s">
        <v>155</v>
      </c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  <c r="AF118" s="216"/>
      <c r="AG118" s="217">
        <f>'ZL 016 - Podlahové krytin...'!J32</f>
        <v>101427.82</v>
      </c>
      <c r="AH118" s="218"/>
      <c r="AI118" s="218"/>
      <c r="AJ118" s="218"/>
      <c r="AK118" s="218"/>
      <c r="AL118" s="218"/>
      <c r="AM118" s="218"/>
      <c r="AN118" s="217">
        <f t="shared" si="0"/>
        <v>122727.66</v>
      </c>
      <c r="AO118" s="218"/>
      <c r="AP118" s="218"/>
      <c r="AQ118" s="99" t="s">
        <v>89</v>
      </c>
      <c r="AR118" s="54"/>
      <c r="AS118" s="100">
        <v>0</v>
      </c>
      <c r="AT118" s="101">
        <f t="shared" si="1"/>
        <v>21299.84</v>
      </c>
      <c r="AU118" s="102">
        <f>'ZL 016 - Podlahové krytin...'!P122</f>
        <v>66.556935999999993</v>
      </c>
      <c r="AV118" s="101">
        <f>'ZL 016 - Podlahové krytin...'!J35</f>
        <v>21299.84</v>
      </c>
      <c r="AW118" s="101">
        <f>'ZL 016 - Podlahové krytin...'!J36</f>
        <v>0</v>
      </c>
      <c r="AX118" s="101">
        <f>'ZL 016 - Podlahové krytin...'!J37</f>
        <v>0</v>
      </c>
      <c r="AY118" s="101">
        <f>'ZL 016 - Podlahové krytin...'!J38</f>
        <v>0</v>
      </c>
      <c r="AZ118" s="101">
        <f>'ZL 016 - Podlahové krytin...'!F35</f>
        <v>101427.82</v>
      </c>
      <c r="BA118" s="101">
        <f>'ZL 016 - Podlahové krytin...'!F36</f>
        <v>0</v>
      </c>
      <c r="BB118" s="101">
        <f>'ZL 016 - Podlahové krytin...'!F37</f>
        <v>0</v>
      </c>
      <c r="BC118" s="101">
        <f>'ZL 016 - Podlahové krytin...'!F38</f>
        <v>0</v>
      </c>
      <c r="BD118" s="103">
        <f>'ZL 016 - Podlahové krytin...'!F39</f>
        <v>0</v>
      </c>
      <c r="BT118" s="104" t="s">
        <v>85</v>
      </c>
      <c r="BV118" s="104" t="s">
        <v>78</v>
      </c>
      <c r="BW118" s="104" t="s">
        <v>156</v>
      </c>
      <c r="BX118" s="104" t="s">
        <v>84</v>
      </c>
      <c r="CL118" s="104" t="s">
        <v>1</v>
      </c>
    </row>
    <row r="119" spans="1:90" s="4" customFormat="1" ht="16.5" customHeight="1">
      <c r="A119" s="97" t="s">
        <v>86</v>
      </c>
      <c r="B119" s="52"/>
      <c r="C119" s="98"/>
      <c r="D119" s="98"/>
      <c r="E119" s="216" t="s">
        <v>157</v>
      </c>
      <c r="F119" s="216"/>
      <c r="G119" s="216"/>
      <c r="H119" s="216"/>
      <c r="I119" s="216"/>
      <c r="J119" s="98"/>
      <c r="K119" s="216" t="s">
        <v>158</v>
      </c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  <c r="AA119" s="216"/>
      <c r="AB119" s="216"/>
      <c r="AC119" s="216"/>
      <c r="AD119" s="216"/>
      <c r="AE119" s="216"/>
      <c r="AF119" s="216"/>
      <c r="AG119" s="217">
        <f>'ZL 017 - Ohřívač TUV do k...'!J32</f>
        <v>15494.01</v>
      </c>
      <c r="AH119" s="218"/>
      <c r="AI119" s="218"/>
      <c r="AJ119" s="218"/>
      <c r="AK119" s="218"/>
      <c r="AL119" s="218"/>
      <c r="AM119" s="218"/>
      <c r="AN119" s="217">
        <f t="shared" si="0"/>
        <v>18747.75</v>
      </c>
      <c r="AO119" s="218"/>
      <c r="AP119" s="218"/>
      <c r="AQ119" s="99" t="s">
        <v>89</v>
      </c>
      <c r="AR119" s="54"/>
      <c r="AS119" s="100">
        <v>0</v>
      </c>
      <c r="AT119" s="101">
        <f t="shared" si="1"/>
        <v>3253.74</v>
      </c>
      <c r="AU119" s="102">
        <f>'ZL 017 - Ohřívač TUV do k...'!P122</f>
        <v>0</v>
      </c>
      <c r="AV119" s="101">
        <f>'ZL 017 - Ohřívač TUV do k...'!J35</f>
        <v>3253.74</v>
      </c>
      <c r="AW119" s="101">
        <f>'ZL 017 - Ohřívač TUV do k...'!J36</f>
        <v>0</v>
      </c>
      <c r="AX119" s="101">
        <f>'ZL 017 - Ohřívač TUV do k...'!J37</f>
        <v>0</v>
      </c>
      <c r="AY119" s="101">
        <f>'ZL 017 - Ohřívač TUV do k...'!J38</f>
        <v>0</v>
      </c>
      <c r="AZ119" s="101">
        <f>'ZL 017 - Ohřívač TUV do k...'!F35</f>
        <v>15494.01</v>
      </c>
      <c r="BA119" s="101">
        <f>'ZL 017 - Ohřívač TUV do k...'!F36</f>
        <v>0</v>
      </c>
      <c r="BB119" s="101">
        <f>'ZL 017 - Ohřívač TUV do k...'!F37</f>
        <v>0</v>
      </c>
      <c r="BC119" s="101">
        <f>'ZL 017 - Ohřívač TUV do k...'!F38</f>
        <v>0</v>
      </c>
      <c r="BD119" s="103">
        <f>'ZL 017 - Ohřívač TUV do k...'!F39</f>
        <v>0</v>
      </c>
      <c r="BT119" s="104" t="s">
        <v>85</v>
      </c>
      <c r="BV119" s="104" t="s">
        <v>78</v>
      </c>
      <c r="BW119" s="104" t="s">
        <v>159</v>
      </c>
      <c r="BX119" s="104" t="s">
        <v>84</v>
      </c>
      <c r="CL119" s="104" t="s">
        <v>1</v>
      </c>
    </row>
    <row r="120" spans="1:90" s="4" customFormat="1" ht="16.5" customHeight="1">
      <c r="A120" s="97" t="s">
        <v>86</v>
      </c>
      <c r="B120" s="52"/>
      <c r="C120" s="98"/>
      <c r="D120" s="98"/>
      <c r="E120" s="216" t="s">
        <v>160</v>
      </c>
      <c r="F120" s="216"/>
      <c r="G120" s="216"/>
      <c r="H120" s="216"/>
      <c r="I120" s="216"/>
      <c r="J120" s="98"/>
      <c r="K120" s="216" t="s">
        <v>161</v>
      </c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6"/>
      <c r="AE120" s="216"/>
      <c r="AF120" s="216"/>
      <c r="AG120" s="217">
        <f>'ZL 018 - Uzavírací nátěr ...'!J32</f>
        <v>25653.8</v>
      </c>
      <c r="AH120" s="218"/>
      <c r="AI120" s="218"/>
      <c r="AJ120" s="218"/>
      <c r="AK120" s="218"/>
      <c r="AL120" s="218"/>
      <c r="AM120" s="218"/>
      <c r="AN120" s="217">
        <f t="shared" si="0"/>
        <v>31041.1</v>
      </c>
      <c r="AO120" s="218"/>
      <c r="AP120" s="218"/>
      <c r="AQ120" s="99" t="s">
        <v>89</v>
      </c>
      <c r="AR120" s="54"/>
      <c r="AS120" s="105">
        <v>0</v>
      </c>
      <c r="AT120" s="106">
        <f t="shared" si="1"/>
        <v>5387.3</v>
      </c>
      <c r="AU120" s="107">
        <f>'ZL 018 - Uzavírací nátěr ...'!P122</f>
        <v>19.806135000000001</v>
      </c>
      <c r="AV120" s="106">
        <f>'ZL 018 - Uzavírací nátěr ...'!J35</f>
        <v>5387.3</v>
      </c>
      <c r="AW120" s="106">
        <f>'ZL 018 - Uzavírací nátěr ...'!J36</f>
        <v>0</v>
      </c>
      <c r="AX120" s="106">
        <f>'ZL 018 - Uzavírací nátěr ...'!J37</f>
        <v>0</v>
      </c>
      <c r="AY120" s="106">
        <f>'ZL 018 - Uzavírací nátěr ...'!J38</f>
        <v>0</v>
      </c>
      <c r="AZ120" s="106">
        <f>'ZL 018 - Uzavírací nátěr ...'!F35</f>
        <v>25653.8</v>
      </c>
      <c r="BA120" s="106">
        <f>'ZL 018 - Uzavírací nátěr ...'!F36</f>
        <v>0</v>
      </c>
      <c r="BB120" s="106">
        <f>'ZL 018 - Uzavírací nátěr ...'!F37</f>
        <v>0</v>
      </c>
      <c r="BC120" s="106">
        <f>'ZL 018 - Uzavírací nátěr ...'!F38</f>
        <v>0</v>
      </c>
      <c r="BD120" s="108">
        <f>'ZL 018 - Uzavírací nátěr ...'!F39</f>
        <v>0</v>
      </c>
      <c r="BT120" s="104" t="s">
        <v>85</v>
      </c>
      <c r="BV120" s="104" t="s">
        <v>78</v>
      </c>
      <c r="BW120" s="104" t="s">
        <v>162</v>
      </c>
      <c r="BX120" s="104" t="s">
        <v>84</v>
      </c>
      <c r="CL120" s="104" t="s">
        <v>1</v>
      </c>
    </row>
    <row r="121" spans="1:90" s="2" customFormat="1" ht="30" customHeight="1">
      <c r="A121" s="28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3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</row>
    <row r="122" spans="1:90" s="2" customFormat="1" ht="6.95" customHeight="1">
      <c r="A122" s="28"/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33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</row>
  </sheetData>
  <sheetProtection algorithmName="SHA-512" hashValue="0BZHEVtHENt7h0geJ6dSQkkdgZ+euApKGyemDQG5Uke+zsJwLMuht93M3kqhoSAYPWXd2jkfoL4GbUR/7oyCUA==" saltValue="broPOxvvfQ7Slh64z5u2Z40b3llCz2IN7ktOCP7w3G84LlkbSclB77mjfwZK+NArihMORsRv3Srk7lYsTNH1zg==" spinCount="100000" sheet="1" objects="1" scenarios="1" formatColumns="0" formatRows="0"/>
  <mergeCells count="140">
    <mergeCell ref="AN110:AP110"/>
    <mergeCell ref="AN111:AP111"/>
    <mergeCell ref="AN112:AP112"/>
    <mergeCell ref="AN113:AP113"/>
    <mergeCell ref="AN114:AP114"/>
    <mergeCell ref="AN115:AP115"/>
    <mergeCell ref="AN116:AP116"/>
    <mergeCell ref="L31:P31"/>
    <mergeCell ref="AK32:AO32"/>
    <mergeCell ref="L32:P32"/>
    <mergeCell ref="AK33:AO33"/>
    <mergeCell ref="L33:P33"/>
    <mergeCell ref="W29:AE29"/>
    <mergeCell ref="W32:AE32"/>
    <mergeCell ref="AN109:AP109"/>
    <mergeCell ref="AN108:AP108"/>
    <mergeCell ref="K5:AO5"/>
    <mergeCell ref="K6:AO6"/>
    <mergeCell ref="AR2:BE2"/>
    <mergeCell ref="E23:AN23"/>
    <mergeCell ref="AK26:AO26"/>
    <mergeCell ref="L28:P28"/>
    <mergeCell ref="W28:AE28"/>
    <mergeCell ref="AK28:AO28"/>
    <mergeCell ref="AK29:AO29"/>
    <mergeCell ref="L29:P29"/>
    <mergeCell ref="E114:I114"/>
    <mergeCell ref="F110:J110"/>
    <mergeCell ref="E109:I109"/>
    <mergeCell ref="F111:J111"/>
    <mergeCell ref="F112:J112"/>
    <mergeCell ref="F113:J113"/>
    <mergeCell ref="K108:AF108"/>
    <mergeCell ref="K109:AF109"/>
    <mergeCell ref="L110:AF110"/>
    <mergeCell ref="L111:AF111"/>
    <mergeCell ref="L112:AF112"/>
    <mergeCell ref="L113:AF113"/>
    <mergeCell ref="K114:AF114"/>
    <mergeCell ref="AG117:AM117"/>
    <mergeCell ref="AG118:AM118"/>
    <mergeCell ref="AG119:AM119"/>
    <mergeCell ref="AG120:AM120"/>
    <mergeCell ref="K107:AF107"/>
    <mergeCell ref="K106:AF106"/>
    <mergeCell ref="W30:AE30"/>
    <mergeCell ref="W31:AE31"/>
    <mergeCell ref="W33:AE33"/>
    <mergeCell ref="X35:AB35"/>
    <mergeCell ref="AK35:AO35"/>
    <mergeCell ref="L85:AO85"/>
    <mergeCell ref="AM87:AN87"/>
    <mergeCell ref="K97:AF97"/>
    <mergeCell ref="L98:AF98"/>
    <mergeCell ref="L99:AF99"/>
    <mergeCell ref="L100:AF100"/>
    <mergeCell ref="AN117:AP117"/>
    <mergeCell ref="AN118:AP118"/>
    <mergeCell ref="AN119:AP119"/>
    <mergeCell ref="AN120:AP120"/>
    <mergeCell ref="AK30:AO30"/>
    <mergeCell ref="L30:P30"/>
    <mergeCell ref="AK31:AO31"/>
    <mergeCell ref="AG108:AM108"/>
    <mergeCell ref="AG109:AM109"/>
    <mergeCell ref="AG110:AM110"/>
    <mergeCell ref="AG111:AM111"/>
    <mergeCell ref="AG112:AM112"/>
    <mergeCell ref="AG113:AM113"/>
    <mergeCell ref="AG114:AM114"/>
    <mergeCell ref="AG115:AM115"/>
    <mergeCell ref="AG116:AM116"/>
    <mergeCell ref="AS89:AT91"/>
    <mergeCell ref="AM90:AP90"/>
    <mergeCell ref="AG95:AM95"/>
    <mergeCell ref="AG96:AM96"/>
    <mergeCell ref="AG97:AM97"/>
    <mergeCell ref="AG98:AM98"/>
    <mergeCell ref="AG99:AM99"/>
    <mergeCell ref="AG100:AM100"/>
    <mergeCell ref="AG101:AM101"/>
    <mergeCell ref="AG94:AM94"/>
    <mergeCell ref="AG92:AM92"/>
    <mergeCell ref="AN104:AP104"/>
    <mergeCell ref="AN105:AP105"/>
    <mergeCell ref="K115:AF115"/>
    <mergeCell ref="K116:AF116"/>
    <mergeCell ref="K117:AF117"/>
    <mergeCell ref="K118:AF118"/>
    <mergeCell ref="K119:AF119"/>
    <mergeCell ref="K120:AF120"/>
    <mergeCell ref="AM89:AP89"/>
    <mergeCell ref="AG102:AM102"/>
    <mergeCell ref="AG103:AM103"/>
    <mergeCell ref="AG104:AM104"/>
    <mergeCell ref="I92:AF92"/>
    <mergeCell ref="J95:AF95"/>
    <mergeCell ref="K96:AF96"/>
    <mergeCell ref="E115:I115"/>
    <mergeCell ref="E116:I116"/>
    <mergeCell ref="E117:I117"/>
    <mergeCell ref="E118:I118"/>
    <mergeCell ref="E119:I119"/>
    <mergeCell ref="E120:I120"/>
    <mergeCell ref="AG107:AM107"/>
    <mergeCell ref="AG105:AM105"/>
    <mergeCell ref="AG106:AM106"/>
    <mergeCell ref="AN100:AP100"/>
    <mergeCell ref="AN95:AP95"/>
    <mergeCell ref="AN96:AP96"/>
    <mergeCell ref="AN97:AP97"/>
    <mergeCell ref="AN98:AP98"/>
    <mergeCell ref="AN99:AP99"/>
    <mergeCell ref="AN101:AP101"/>
    <mergeCell ref="AN102:AP102"/>
    <mergeCell ref="AN103:AP103"/>
    <mergeCell ref="E108:I108"/>
    <mergeCell ref="AN106:AP106"/>
    <mergeCell ref="AN107:AP107"/>
    <mergeCell ref="AN94:AP94"/>
    <mergeCell ref="C92:G92"/>
    <mergeCell ref="D95:H95"/>
    <mergeCell ref="E96:I96"/>
    <mergeCell ref="E97:I97"/>
    <mergeCell ref="F98:J98"/>
    <mergeCell ref="F100:J100"/>
    <mergeCell ref="F99:J99"/>
    <mergeCell ref="F101:J101"/>
    <mergeCell ref="F102:J102"/>
    <mergeCell ref="E103:I103"/>
    <mergeCell ref="E104:I104"/>
    <mergeCell ref="E105:I105"/>
    <mergeCell ref="E106:I106"/>
    <mergeCell ref="E107:I107"/>
    <mergeCell ref="L101:AF101"/>
    <mergeCell ref="L102:AF102"/>
    <mergeCell ref="K103:AF103"/>
    <mergeCell ref="K104:AF104"/>
    <mergeCell ref="K105:AF105"/>
    <mergeCell ref="AN92:AP92"/>
  </mergeCells>
  <hyperlinks>
    <hyperlink ref="A96" location="'ZL 001 - Rekonstrukce ZŠ ...'!C2" display="/" xr:uid="{00000000-0004-0000-0000-000000000000}"/>
    <hyperlink ref="A98" location="'SO 1 - Sociální zařízení'!C2" display="/" xr:uid="{00000000-0004-0000-0000-000001000000}"/>
    <hyperlink ref="A99" location="'SO 01 - Rekonstrukce záze...'!C2" display="/" xr:uid="{00000000-0004-0000-0000-000002000000}"/>
    <hyperlink ref="A100" location="'SO 02 - Rekonstrukce zádv...'!C2" display="/" xr:uid="{00000000-0004-0000-0000-000003000000}"/>
    <hyperlink ref="A101" location="'SO 03 - Rekonstrukce jíde...'!C2" display="/" xr:uid="{00000000-0004-0000-0000-000004000000}"/>
    <hyperlink ref="A102" location="'ZL 001 - Chodba - herna, ...'!C2" display="/" xr:uid="{00000000-0004-0000-0000-000005000000}"/>
    <hyperlink ref="A103" location="'ZL 003 - Změna šířek zárubní'!C2" display="/" xr:uid="{00000000-0004-0000-0000-000006000000}"/>
    <hyperlink ref="A104" location="'ZL 004 - Bourání SDK příč...'!C2" display="/" xr:uid="{00000000-0004-0000-0000-000007000000}"/>
    <hyperlink ref="A105" location="'ZL 005 - Chybějící podkla...'!C2" display="/" xr:uid="{00000000-0004-0000-0000-000008000000}"/>
    <hyperlink ref="A106" location="'ZL 006 - Elektromontáže'!C2" display="/" xr:uid="{00000000-0004-0000-0000-000009000000}"/>
    <hyperlink ref="A107" location="'ZL 007 - Odpočet dřevěné ...'!C2" display="/" xr:uid="{00000000-0004-0000-0000-00000A000000}"/>
    <hyperlink ref="A108" location="'ZL 009 - Drenáž místností...'!C2" display="/" xr:uid="{00000000-0004-0000-0000-00000B000000}"/>
    <hyperlink ref="A110" location="'SO 01_ZTI - ZTI_SO 01_Rek...'!C2" display="/" xr:uid="{00000000-0004-0000-0000-00000C000000}"/>
    <hyperlink ref="A111" location="'SO 02_ZTI - ZTI_SO 02_Rek...'!C2" display="/" xr:uid="{00000000-0004-0000-0000-00000D000000}"/>
    <hyperlink ref="A112" location="'SO 03_ZTI - ZTI_SO 03_Rek...'!C2" display="/" xr:uid="{00000000-0004-0000-0000-00000E000000}"/>
    <hyperlink ref="A113" location="'Objekt4 - Kuchyně a 1PP'!C2" display="/" xr:uid="{00000000-0004-0000-0000-00000F000000}"/>
    <hyperlink ref="A114" location="'ZL 012 - Elektroinstalace...'!C2" display="/" xr:uid="{00000000-0004-0000-0000-000010000000}"/>
    <hyperlink ref="A115" location="'ZL 013 - Zadlažďovací pok...'!C2" display="/" xr:uid="{00000000-0004-0000-0000-000011000000}"/>
    <hyperlink ref="A116" location="'ZL 014 - Policové skříně'!C2" display="/" xr:uid="{00000000-0004-0000-0000-000012000000}"/>
    <hyperlink ref="A117" location="'ZL 015 - Změna výmalby na...'!C2" display="/" xr:uid="{00000000-0004-0000-0000-000013000000}"/>
    <hyperlink ref="A118" location="'ZL 016 - Podlahové krytin...'!C2" display="/" xr:uid="{00000000-0004-0000-0000-000014000000}"/>
    <hyperlink ref="A119" location="'ZL 017 - Ohřívač TUV do k...'!C2" display="/" xr:uid="{00000000-0004-0000-0000-000015000000}"/>
    <hyperlink ref="A120" location="'ZL 018 - Uzavírací nátěr ...'!C2" display="/" xr:uid="{00000000-0004-0000-0000-00001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M142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117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609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28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29</v>
      </c>
      <c r="F20" s="28"/>
      <c r="G20" s="28"/>
      <c r="H20" s="28"/>
      <c r="I20" s="113" t="s">
        <v>26</v>
      </c>
      <c r="J20" s="104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32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ROUND(J125, 2)</f>
        <v>16704.490000000002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ROUND((SUM(BE125:BE141)),  2)</f>
        <v>16704.490000000002</v>
      </c>
      <c r="G35" s="28"/>
      <c r="H35" s="28"/>
      <c r="I35" s="124">
        <v>0.21</v>
      </c>
      <c r="J35" s="123">
        <f>ROUND(((SUM(BE125:BE141))*I35),  2)</f>
        <v>3507.94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ROUND((SUM(BF125:BF141)),  2)</f>
        <v>0</v>
      </c>
      <c r="G36" s="28"/>
      <c r="H36" s="28"/>
      <c r="I36" s="124">
        <v>0.15</v>
      </c>
      <c r="J36" s="123">
        <f>ROUND(((SUM(BF125:BF141))*I36),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ROUND((SUM(BG125:BG141)),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ROUND((SUM(BH125:BH141)),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ROUND((SUM(BI125:BI141)),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20212.43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005 - Chybějící podkladní beton pod schodištěm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ATOS, spol.s r.o. Ledeč nad Sázavou</v>
      </c>
      <c r="G94" s="30"/>
      <c r="H94" s="30"/>
      <c r="I94" s="25" t="s">
        <v>34</v>
      </c>
      <c r="J94" s="26" t="str">
        <f>E26</f>
        <v xml:space="preserve"> 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J125</f>
        <v>16704.489999999998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175</v>
      </c>
      <c r="E99" s="150"/>
      <c r="F99" s="150"/>
      <c r="G99" s="150"/>
      <c r="H99" s="150"/>
      <c r="I99" s="150"/>
      <c r="J99" s="151">
        <f>J126</f>
        <v>16704.489999999998</v>
      </c>
      <c r="K99" s="148"/>
      <c r="L99" s="152"/>
    </row>
    <row r="100" spans="1:47" s="10" customFormat="1" ht="19.899999999999999" customHeight="1">
      <c r="B100" s="153"/>
      <c r="C100" s="98"/>
      <c r="D100" s="154" t="s">
        <v>610</v>
      </c>
      <c r="E100" s="155"/>
      <c r="F100" s="155"/>
      <c r="G100" s="155"/>
      <c r="H100" s="155"/>
      <c r="I100" s="155"/>
      <c r="J100" s="156">
        <f>J127</f>
        <v>5218.0499999999993</v>
      </c>
      <c r="K100" s="98"/>
      <c r="L100" s="157"/>
    </row>
    <row r="101" spans="1:47" s="10" customFormat="1" ht="19.899999999999999" customHeight="1">
      <c r="B101" s="153"/>
      <c r="C101" s="98"/>
      <c r="D101" s="154" t="s">
        <v>562</v>
      </c>
      <c r="E101" s="155"/>
      <c r="F101" s="155"/>
      <c r="G101" s="155"/>
      <c r="H101" s="155"/>
      <c r="I101" s="155"/>
      <c r="J101" s="156">
        <f>J135</f>
        <v>7317.35</v>
      </c>
      <c r="K101" s="98"/>
      <c r="L101" s="157"/>
    </row>
    <row r="102" spans="1:47" s="10" customFormat="1" ht="14.85" customHeight="1">
      <c r="B102" s="153"/>
      <c r="C102" s="98"/>
      <c r="D102" s="154" t="s">
        <v>611</v>
      </c>
      <c r="E102" s="155"/>
      <c r="F102" s="155"/>
      <c r="G102" s="155"/>
      <c r="H102" s="155"/>
      <c r="I102" s="155"/>
      <c r="J102" s="156">
        <f>J138</f>
        <v>1899.35</v>
      </c>
      <c r="K102" s="98"/>
      <c r="L102" s="157"/>
    </row>
    <row r="103" spans="1:47" s="10" customFormat="1" ht="19.899999999999999" customHeight="1">
      <c r="B103" s="153"/>
      <c r="C103" s="98"/>
      <c r="D103" s="154" t="s">
        <v>183</v>
      </c>
      <c r="E103" s="155"/>
      <c r="F103" s="155"/>
      <c r="G103" s="155"/>
      <c r="H103" s="155"/>
      <c r="I103" s="155"/>
      <c r="J103" s="156">
        <f>J140</f>
        <v>4169.09</v>
      </c>
      <c r="K103" s="98"/>
      <c r="L103" s="157"/>
    </row>
    <row r="104" spans="1:47" s="2" customFormat="1" ht="21.75" customHeight="1">
      <c r="A104" s="28"/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45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47" s="2" customFormat="1" ht="6.95" customHeight="1">
      <c r="A105" s="28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9" spans="1:47" s="2" customFormat="1" ht="6.95" customHeight="1">
      <c r="A109" s="28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24.95" customHeight="1">
      <c r="A110" s="28"/>
      <c r="B110" s="29"/>
      <c r="C110" s="20" t="s">
        <v>190</v>
      </c>
      <c r="D110" s="30"/>
      <c r="E110" s="30"/>
      <c r="F110" s="30"/>
      <c r="G110" s="30"/>
      <c r="H110" s="30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6.95" customHeight="1">
      <c r="A111" s="28"/>
      <c r="B111" s="29"/>
      <c r="C111" s="30"/>
      <c r="D111" s="30"/>
      <c r="E111" s="30"/>
      <c r="F111" s="30"/>
      <c r="G111" s="30"/>
      <c r="H111" s="30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12" customHeight="1">
      <c r="A112" s="28"/>
      <c r="B112" s="29"/>
      <c r="C112" s="25" t="s">
        <v>14</v>
      </c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6.5" customHeight="1">
      <c r="A113" s="28"/>
      <c r="B113" s="29"/>
      <c r="C113" s="30"/>
      <c r="D113" s="30"/>
      <c r="E113" s="257" t="str">
        <f>E7</f>
        <v>Modernizace v ZŠ a MŠ Veselý Žďár - ZMĚNOVÉ LISTY</v>
      </c>
      <c r="F113" s="259"/>
      <c r="G113" s="259"/>
      <c r="H113" s="259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1" customFormat="1" ht="12" customHeight="1">
      <c r="B114" s="18"/>
      <c r="C114" s="25" t="s">
        <v>164</v>
      </c>
      <c r="D114" s="19"/>
      <c r="E114" s="19"/>
      <c r="F114" s="19"/>
      <c r="G114" s="19"/>
      <c r="H114" s="19"/>
      <c r="I114" s="19"/>
      <c r="J114" s="19"/>
      <c r="K114" s="19"/>
      <c r="L114" s="17"/>
    </row>
    <row r="115" spans="1:65" s="2" customFormat="1" ht="16.5" customHeight="1">
      <c r="A115" s="28"/>
      <c r="B115" s="29"/>
      <c r="C115" s="30"/>
      <c r="D115" s="30"/>
      <c r="E115" s="257" t="s">
        <v>165</v>
      </c>
      <c r="F115" s="258"/>
      <c r="G115" s="258"/>
      <c r="H115" s="258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166</v>
      </c>
      <c r="D116" s="30"/>
      <c r="E116" s="30"/>
      <c r="F116" s="30"/>
      <c r="G116" s="30"/>
      <c r="H116" s="30"/>
      <c r="I116" s="30"/>
      <c r="J116" s="30"/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16.5" customHeight="1">
      <c r="A117" s="28"/>
      <c r="B117" s="29"/>
      <c r="C117" s="30"/>
      <c r="D117" s="30"/>
      <c r="E117" s="245" t="str">
        <f>E11</f>
        <v>ZL 005 - Chybějící podkladní beton pod schodištěm</v>
      </c>
      <c r="F117" s="258"/>
      <c r="G117" s="258"/>
      <c r="H117" s="258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6.95" customHeight="1">
      <c r="A118" s="28"/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2" customHeight="1">
      <c r="A119" s="28"/>
      <c r="B119" s="29"/>
      <c r="C119" s="25" t="s">
        <v>18</v>
      </c>
      <c r="D119" s="30"/>
      <c r="E119" s="30"/>
      <c r="F119" s="23" t="str">
        <f>F14</f>
        <v>Veselý Žďár 144</v>
      </c>
      <c r="G119" s="30"/>
      <c r="H119" s="30"/>
      <c r="I119" s="25" t="s">
        <v>20</v>
      </c>
      <c r="J119" s="60" t="str">
        <f>IF(J14="","",J14)</f>
        <v>15. 7. 2020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6.95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2" customFormat="1" ht="15.2" customHeight="1">
      <c r="A121" s="28"/>
      <c r="B121" s="29"/>
      <c r="C121" s="25" t="s">
        <v>22</v>
      </c>
      <c r="D121" s="30"/>
      <c r="E121" s="30"/>
      <c r="F121" s="23" t="str">
        <f>E17</f>
        <v>Obec Veselý Žďár</v>
      </c>
      <c r="G121" s="30"/>
      <c r="H121" s="30"/>
      <c r="I121" s="25" t="s">
        <v>31</v>
      </c>
      <c r="J121" s="26" t="str">
        <f>E23</f>
        <v xml:space="preserve"> </v>
      </c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5" s="2" customFormat="1" ht="15.2" customHeight="1">
      <c r="A122" s="28"/>
      <c r="B122" s="29"/>
      <c r="C122" s="25" t="s">
        <v>27</v>
      </c>
      <c r="D122" s="30"/>
      <c r="E122" s="30"/>
      <c r="F122" s="23" t="str">
        <f>IF(E20="","",E20)</f>
        <v>ATOS, spol.s r.o. Ledeč nad Sázavou</v>
      </c>
      <c r="G122" s="30"/>
      <c r="H122" s="30"/>
      <c r="I122" s="25" t="s">
        <v>34</v>
      </c>
      <c r="J122" s="26" t="str">
        <f>E26</f>
        <v xml:space="preserve"> </v>
      </c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5" s="2" customFormat="1" ht="10.35" customHeight="1">
      <c r="A123" s="28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5" s="11" customFormat="1" ht="29.25" customHeight="1">
      <c r="A124" s="158"/>
      <c r="B124" s="159"/>
      <c r="C124" s="160" t="s">
        <v>191</v>
      </c>
      <c r="D124" s="161" t="s">
        <v>61</v>
      </c>
      <c r="E124" s="161" t="s">
        <v>57</v>
      </c>
      <c r="F124" s="161" t="s">
        <v>58</v>
      </c>
      <c r="G124" s="161" t="s">
        <v>192</v>
      </c>
      <c r="H124" s="161" t="s">
        <v>193</v>
      </c>
      <c r="I124" s="161" t="s">
        <v>194</v>
      </c>
      <c r="J124" s="162" t="s">
        <v>172</v>
      </c>
      <c r="K124" s="163" t="s">
        <v>195</v>
      </c>
      <c r="L124" s="164"/>
      <c r="M124" s="69" t="s">
        <v>1</v>
      </c>
      <c r="N124" s="70" t="s">
        <v>40</v>
      </c>
      <c r="O124" s="70" t="s">
        <v>196</v>
      </c>
      <c r="P124" s="70" t="s">
        <v>197</v>
      </c>
      <c r="Q124" s="70" t="s">
        <v>198</v>
      </c>
      <c r="R124" s="70" t="s">
        <v>199</v>
      </c>
      <c r="S124" s="70" t="s">
        <v>200</v>
      </c>
      <c r="T124" s="71" t="s">
        <v>201</v>
      </c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</row>
    <row r="125" spans="1:65" s="2" customFormat="1" ht="22.9" customHeight="1">
      <c r="A125" s="28"/>
      <c r="B125" s="29"/>
      <c r="C125" s="76" t="s">
        <v>202</v>
      </c>
      <c r="D125" s="30"/>
      <c r="E125" s="30"/>
      <c r="F125" s="30"/>
      <c r="G125" s="30"/>
      <c r="H125" s="30"/>
      <c r="I125" s="30"/>
      <c r="J125" s="165">
        <f>BK125</f>
        <v>16704.489999999998</v>
      </c>
      <c r="K125" s="30"/>
      <c r="L125" s="33"/>
      <c r="M125" s="72"/>
      <c r="N125" s="166"/>
      <c r="O125" s="73"/>
      <c r="P125" s="167">
        <f>P126</f>
        <v>31.262225000000001</v>
      </c>
      <c r="Q125" s="73"/>
      <c r="R125" s="167">
        <f>R126</f>
        <v>3.4429625028834998</v>
      </c>
      <c r="S125" s="73"/>
      <c r="T125" s="168">
        <f>T126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T125" s="14" t="s">
        <v>75</v>
      </c>
      <c r="AU125" s="14" t="s">
        <v>174</v>
      </c>
      <c r="BK125" s="169">
        <f>BK126</f>
        <v>16704.489999999998</v>
      </c>
    </row>
    <row r="126" spans="1:65" s="12" customFormat="1" ht="25.9" customHeight="1">
      <c r="B126" s="170"/>
      <c r="C126" s="171"/>
      <c r="D126" s="172" t="s">
        <v>75</v>
      </c>
      <c r="E126" s="173" t="s">
        <v>203</v>
      </c>
      <c r="F126" s="173" t="s">
        <v>204</v>
      </c>
      <c r="G126" s="171"/>
      <c r="H126" s="171"/>
      <c r="I126" s="171"/>
      <c r="J126" s="174">
        <f>BK126</f>
        <v>16704.489999999998</v>
      </c>
      <c r="K126" s="171"/>
      <c r="L126" s="175"/>
      <c r="M126" s="176"/>
      <c r="N126" s="177"/>
      <c r="O126" s="177"/>
      <c r="P126" s="178">
        <f>P127+P135+P140</f>
        <v>31.262225000000001</v>
      </c>
      <c r="Q126" s="177"/>
      <c r="R126" s="178">
        <f>R127+R135+R140</f>
        <v>3.4429625028834998</v>
      </c>
      <c r="S126" s="177"/>
      <c r="T126" s="179">
        <f>T127+T135+T140</f>
        <v>0</v>
      </c>
      <c r="AR126" s="180" t="s">
        <v>83</v>
      </c>
      <c r="AT126" s="181" t="s">
        <v>75</v>
      </c>
      <c r="AU126" s="181" t="s">
        <v>76</v>
      </c>
      <c r="AY126" s="180" t="s">
        <v>205</v>
      </c>
      <c r="BK126" s="182">
        <f>BK127+BK135+BK140</f>
        <v>16704.489999999998</v>
      </c>
    </row>
    <row r="127" spans="1:65" s="12" customFormat="1" ht="22.9" customHeight="1">
      <c r="B127" s="170"/>
      <c r="C127" s="171"/>
      <c r="D127" s="172" t="s">
        <v>75</v>
      </c>
      <c r="E127" s="183" t="s">
        <v>83</v>
      </c>
      <c r="F127" s="183" t="s">
        <v>612</v>
      </c>
      <c r="G127" s="171"/>
      <c r="H127" s="171"/>
      <c r="I127" s="171"/>
      <c r="J127" s="184">
        <f>BK127</f>
        <v>5218.0499999999993</v>
      </c>
      <c r="K127" s="171"/>
      <c r="L127" s="175"/>
      <c r="M127" s="176"/>
      <c r="N127" s="177"/>
      <c r="O127" s="177"/>
      <c r="P127" s="178">
        <f>SUM(P128:P134)</f>
        <v>13.407</v>
      </c>
      <c r="Q127" s="177"/>
      <c r="R127" s="178">
        <f>SUM(R128:R134)</f>
        <v>0</v>
      </c>
      <c r="S127" s="177"/>
      <c r="T127" s="179">
        <f>SUM(T128:T134)</f>
        <v>0</v>
      </c>
      <c r="AR127" s="180" t="s">
        <v>83</v>
      </c>
      <c r="AT127" s="181" t="s">
        <v>75</v>
      </c>
      <c r="AU127" s="181" t="s">
        <v>83</v>
      </c>
      <c r="AY127" s="180" t="s">
        <v>205</v>
      </c>
      <c r="BK127" s="182">
        <f>SUM(BK128:BK134)</f>
        <v>5218.0499999999993</v>
      </c>
    </row>
    <row r="128" spans="1:65" s="2" customFormat="1" ht="16.5" customHeight="1">
      <c r="A128" s="28"/>
      <c r="B128" s="29"/>
      <c r="C128" s="185" t="s">
        <v>83</v>
      </c>
      <c r="D128" s="185" t="s">
        <v>208</v>
      </c>
      <c r="E128" s="186" t="s">
        <v>613</v>
      </c>
      <c r="F128" s="187" t="s">
        <v>614</v>
      </c>
      <c r="G128" s="188" t="s">
        <v>237</v>
      </c>
      <c r="H128" s="189">
        <v>1.5</v>
      </c>
      <c r="I128" s="190">
        <v>2334.65832</v>
      </c>
      <c r="J128" s="190">
        <f t="shared" ref="J128:J134" si="0">ROUND(I128*H128,2)</f>
        <v>3501.99</v>
      </c>
      <c r="K128" s="191"/>
      <c r="L128" s="33"/>
      <c r="M128" s="192" t="s">
        <v>1</v>
      </c>
      <c r="N128" s="193" t="s">
        <v>41</v>
      </c>
      <c r="O128" s="194">
        <v>7.7039999999999997</v>
      </c>
      <c r="P128" s="194">
        <f t="shared" ref="P128:P134" si="1">O128*H128</f>
        <v>11.555999999999999</v>
      </c>
      <c r="Q128" s="194">
        <v>0</v>
      </c>
      <c r="R128" s="194">
        <f t="shared" ref="R128:R134" si="2">Q128*H128</f>
        <v>0</v>
      </c>
      <c r="S128" s="194">
        <v>0</v>
      </c>
      <c r="T128" s="195">
        <f t="shared" ref="T128:T134" si="3"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96" t="s">
        <v>212</v>
      </c>
      <c r="AT128" s="196" t="s">
        <v>208</v>
      </c>
      <c r="AU128" s="196" t="s">
        <v>85</v>
      </c>
      <c r="AY128" s="14" t="s">
        <v>205</v>
      </c>
      <c r="BE128" s="197">
        <f t="shared" ref="BE128:BE134" si="4">IF(N128="základní",J128,0)</f>
        <v>3501.99</v>
      </c>
      <c r="BF128" s="197">
        <f t="shared" ref="BF128:BF134" si="5">IF(N128="snížená",J128,0)</f>
        <v>0</v>
      </c>
      <c r="BG128" s="197">
        <f t="shared" ref="BG128:BG134" si="6">IF(N128="zákl. přenesená",J128,0)</f>
        <v>0</v>
      </c>
      <c r="BH128" s="197">
        <f t="shared" ref="BH128:BH134" si="7">IF(N128="sníž. přenesená",J128,0)</f>
        <v>0</v>
      </c>
      <c r="BI128" s="197">
        <f t="shared" ref="BI128:BI134" si="8">IF(N128="nulová",J128,0)</f>
        <v>0</v>
      </c>
      <c r="BJ128" s="14" t="s">
        <v>83</v>
      </c>
      <c r="BK128" s="197">
        <f t="shared" ref="BK128:BK134" si="9">ROUND(I128*H128,2)</f>
        <v>3501.99</v>
      </c>
      <c r="BL128" s="14" t="s">
        <v>212</v>
      </c>
      <c r="BM128" s="196" t="s">
        <v>615</v>
      </c>
    </row>
    <row r="129" spans="1:65" s="2" customFormat="1" ht="24" customHeight="1">
      <c r="A129" s="28"/>
      <c r="B129" s="29"/>
      <c r="C129" s="185" t="s">
        <v>85</v>
      </c>
      <c r="D129" s="185" t="s">
        <v>208</v>
      </c>
      <c r="E129" s="186" t="s">
        <v>616</v>
      </c>
      <c r="F129" s="187" t="s">
        <v>617</v>
      </c>
      <c r="G129" s="188" t="s">
        <v>237</v>
      </c>
      <c r="H129" s="189">
        <v>3</v>
      </c>
      <c r="I129" s="190">
        <v>98.011979999999994</v>
      </c>
      <c r="J129" s="190">
        <f t="shared" si="0"/>
        <v>294.04000000000002</v>
      </c>
      <c r="K129" s="191"/>
      <c r="L129" s="33"/>
      <c r="M129" s="192" t="s">
        <v>1</v>
      </c>
      <c r="N129" s="193" t="s">
        <v>41</v>
      </c>
      <c r="O129" s="194">
        <v>0.34799999999999998</v>
      </c>
      <c r="P129" s="194">
        <f t="shared" si="1"/>
        <v>1.044</v>
      </c>
      <c r="Q129" s="194">
        <v>0</v>
      </c>
      <c r="R129" s="194">
        <f t="shared" si="2"/>
        <v>0</v>
      </c>
      <c r="S129" s="194">
        <v>0</v>
      </c>
      <c r="T129" s="195">
        <f t="shared" si="3"/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96" t="s">
        <v>212</v>
      </c>
      <c r="AT129" s="196" t="s">
        <v>208</v>
      </c>
      <c r="AU129" s="196" t="s">
        <v>85</v>
      </c>
      <c r="AY129" s="14" t="s">
        <v>205</v>
      </c>
      <c r="BE129" s="197">
        <f t="shared" si="4"/>
        <v>294.04000000000002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4" t="s">
        <v>83</v>
      </c>
      <c r="BK129" s="197">
        <f t="shared" si="9"/>
        <v>294.04000000000002</v>
      </c>
      <c r="BL129" s="14" t="s">
        <v>212</v>
      </c>
      <c r="BM129" s="196" t="s">
        <v>618</v>
      </c>
    </row>
    <row r="130" spans="1:65" s="2" customFormat="1" ht="24" customHeight="1">
      <c r="A130" s="28"/>
      <c r="B130" s="29"/>
      <c r="C130" s="185" t="s">
        <v>96</v>
      </c>
      <c r="D130" s="185" t="s">
        <v>208</v>
      </c>
      <c r="E130" s="186" t="s">
        <v>619</v>
      </c>
      <c r="F130" s="187" t="s">
        <v>620</v>
      </c>
      <c r="G130" s="188" t="s">
        <v>237</v>
      </c>
      <c r="H130" s="189">
        <v>1.5</v>
      </c>
      <c r="I130" s="190">
        <v>107.59122000000001</v>
      </c>
      <c r="J130" s="190">
        <f t="shared" si="0"/>
        <v>161.38999999999999</v>
      </c>
      <c r="K130" s="191"/>
      <c r="L130" s="33"/>
      <c r="M130" s="192" t="s">
        <v>1</v>
      </c>
      <c r="N130" s="193" t="s">
        <v>41</v>
      </c>
      <c r="O130" s="194">
        <v>0.38200000000000001</v>
      </c>
      <c r="P130" s="194">
        <f t="shared" si="1"/>
        <v>0.57299999999999995</v>
      </c>
      <c r="Q130" s="194">
        <v>0</v>
      </c>
      <c r="R130" s="194">
        <f t="shared" si="2"/>
        <v>0</v>
      </c>
      <c r="S130" s="194">
        <v>0</v>
      </c>
      <c r="T130" s="195">
        <f t="shared" si="3"/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96" t="s">
        <v>212</v>
      </c>
      <c r="AT130" s="196" t="s">
        <v>208</v>
      </c>
      <c r="AU130" s="196" t="s">
        <v>85</v>
      </c>
      <c r="AY130" s="14" t="s">
        <v>205</v>
      </c>
      <c r="BE130" s="197">
        <f t="shared" si="4"/>
        <v>161.38999999999999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4" t="s">
        <v>83</v>
      </c>
      <c r="BK130" s="197">
        <f t="shared" si="9"/>
        <v>161.38999999999999</v>
      </c>
      <c r="BL130" s="14" t="s">
        <v>212</v>
      </c>
      <c r="BM130" s="196" t="s">
        <v>621</v>
      </c>
    </row>
    <row r="131" spans="1:65" s="2" customFormat="1" ht="24" customHeight="1">
      <c r="A131" s="28"/>
      <c r="B131" s="29"/>
      <c r="C131" s="185" t="s">
        <v>212</v>
      </c>
      <c r="D131" s="185" t="s">
        <v>208</v>
      </c>
      <c r="E131" s="186" t="s">
        <v>622</v>
      </c>
      <c r="F131" s="187" t="s">
        <v>623</v>
      </c>
      <c r="G131" s="188" t="s">
        <v>237</v>
      </c>
      <c r="H131" s="189">
        <v>1.5</v>
      </c>
      <c r="I131" s="190">
        <v>273.81545999999997</v>
      </c>
      <c r="J131" s="190">
        <f t="shared" si="0"/>
        <v>410.72</v>
      </c>
      <c r="K131" s="191"/>
      <c r="L131" s="33"/>
      <c r="M131" s="192" t="s">
        <v>1</v>
      </c>
      <c r="N131" s="193" t="s">
        <v>41</v>
      </c>
      <c r="O131" s="194">
        <v>8.3000000000000004E-2</v>
      </c>
      <c r="P131" s="194">
        <f t="shared" si="1"/>
        <v>0.1245</v>
      </c>
      <c r="Q131" s="194">
        <v>0</v>
      </c>
      <c r="R131" s="194">
        <f t="shared" si="2"/>
        <v>0</v>
      </c>
      <c r="S131" s="194">
        <v>0</v>
      </c>
      <c r="T131" s="195">
        <f t="shared" si="3"/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96" t="s">
        <v>212</v>
      </c>
      <c r="AT131" s="196" t="s">
        <v>208</v>
      </c>
      <c r="AU131" s="196" t="s">
        <v>85</v>
      </c>
      <c r="AY131" s="14" t="s">
        <v>205</v>
      </c>
      <c r="BE131" s="197">
        <f t="shared" si="4"/>
        <v>410.72</v>
      </c>
      <c r="BF131" s="197">
        <f t="shared" si="5"/>
        <v>0</v>
      </c>
      <c r="BG131" s="197">
        <f t="shared" si="6"/>
        <v>0</v>
      </c>
      <c r="BH131" s="197">
        <f t="shared" si="7"/>
        <v>0</v>
      </c>
      <c r="BI131" s="197">
        <f t="shared" si="8"/>
        <v>0</v>
      </c>
      <c r="BJ131" s="14" t="s">
        <v>83</v>
      </c>
      <c r="BK131" s="197">
        <f t="shared" si="9"/>
        <v>410.72</v>
      </c>
      <c r="BL131" s="14" t="s">
        <v>212</v>
      </c>
      <c r="BM131" s="196" t="s">
        <v>624</v>
      </c>
    </row>
    <row r="132" spans="1:65" s="2" customFormat="1" ht="24" customHeight="1">
      <c r="A132" s="28"/>
      <c r="B132" s="29"/>
      <c r="C132" s="185" t="s">
        <v>223</v>
      </c>
      <c r="D132" s="185" t="s">
        <v>208</v>
      </c>
      <c r="E132" s="186" t="s">
        <v>625</v>
      </c>
      <c r="F132" s="187" t="s">
        <v>626</v>
      </c>
      <c r="G132" s="188" t="s">
        <v>237</v>
      </c>
      <c r="H132" s="189">
        <v>24</v>
      </c>
      <c r="I132" s="190">
        <v>21.0276</v>
      </c>
      <c r="J132" s="190">
        <f t="shared" si="0"/>
        <v>504.66</v>
      </c>
      <c r="K132" s="191"/>
      <c r="L132" s="33"/>
      <c r="M132" s="192" t="s">
        <v>1</v>
      </c>
      <c r="N132" s="193" t="s">
        <v>41</v>
      </c>
      <c r="O132" s="194">
        <v>4.0000000000000001E-3</v>
      </c>
      <c r="P132" s="194">
        <f t="shared" si="1"/>
        <v>9.6000000000000002E-2</v>
      </c>
      <c r="Q132" s="194">
        <v>0</v>
      </c>
      <c r="R132" s="194">
        <f t="shared" si="2"/>
        <v>0</v>
      </c>
      <c r="S132" s="194">
        <v>0</v>
      </c>
      <c r="T132" s="195">
        <f t="shared" si="3"/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6" t="s">
        <v>212</v>
      </c>
      <c r="AT132" s="196" t="s">
        <v>208</v>
      </c>
      <c r="AU132" s="196" t="s">
        <v>85</v>
      </c>
      <c r="AY132" s="14" t="s">
        <v>205</v>
      </c>
      <c r="BE132" s="197">
        <f t="shared" si="4"/>
        <v>504.66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4" t="s">
        <v>83</v>
      </c>
      <c r="BK132" s="197">
        <f t="shared" si="9"/>
        <v>504.66</v>
      </c>
      <c r="BL132" s="14" t="s">
        <v>212</v>
      </c>
      <c r="BM132" s="196" t="s">
        <v>627</v>
      </c>
    </row>
    <row r="133" spans="1:65" s="2" customFormat="1" ht="16.5" customHeight="1">
      <c r="A133" s="28"/>
      <c r="B133" s="29"/>
      <c r="C133" s="185" t="s">
        <v>227</v>
      </c>
      <c r="D133" s="185" t="s">
        <v>208</v>
      </c>
      <c r="E133" s="186" t="s">
        <v>628</v>
      </c>
      <c r="F133" s="187" t="s">
        <v>629</v>
      </c>
      <c r="G133" s="188" t="s">
        <v>237</v>
      </c>
      <c r="H133" s="189">
        <v>1.5</v>
      </c>
      <c r="I133" s="190">
        <v>17.76726</v>
      </c>
      <c r="J133" s="190">
        <f t="shared" si="0"/>
        <v>26.65</v>
      </c>
      <c r="K133" s="191"/>
      <c r="L133" s="33"/>
      <c r="M133" s="192" t="s">
        <v>1</v>
      </c>
      <c r="N133" s="193" t="s">
        <v>41</v>
      </c>
      <c r="O133" s="194">
        <v>8.9999999999999993E-3</v>
      </c>
      <c r="P133" s="194">
        <f t="shared" si="1"/>
        <v>1.3499999999999998E-2</v>
      </c>
      <c r="Q133" s="194">
        <v>0</v>
      </c>
      <c r="R133" s="194">
        <f t="shared" si="2"/>
        <v>0</v>
      </c>
      <c r="S133" s="194">
        <v>0</v>
      </c>
      <c r="T133" s="195">
        <f t="shared" si="3"/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96" t="s">
        <v>212</v>
      </c>
      <c r="AT133" s="196" t="s">
        <v>208</v>
      </c>
      <c r="AU133" s="196" t="s">
        <v>85</v>
      </c>
      <c r="AY133" s="14" t="s">
        <v>205</v>
      </c>
      <c r="BE133" s="197">
        <f t="shared" si="4"/>
        <v>26.65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83</v>
      </c>
      <c r="BK133" s="197">
        <f t="shared" si="9"/>
        <v>26.65</v>
      </c>
      <c r="BL133" s="14" t="s">
        <v>212</v>
      </c>
      <c r="BM133" s="196" t="s">
        <v>630</v>
      </c>
    </row>
    <row r="134" spans="1:65" s="2" customFormat="1" ht="24" customHeight="1">
      <c r="A134" s="28"/>
      <c r="B134" s="29"/>
      <c r="C134" s="185" t="s">
        <v>234</v>
      </c>
      <c r="D134" s="185" t="s">
        <v>208</v>
      </c>
      <c r="E134" s="186" t="s">
        <v>631</v>
      </c>
      <c r="F134" s="187" t="s">
        <v>632</v>
      </c>
      <c r="G134" s="188" t="s">
        <v>250</v>
      </c>
      <c r="H134" s="189">
        <v>3</v>
      </c>
      <c r="I134" s="190">
        <v>106.2</v>
      </c>
      <c r="J134" s="190">
        <f t="shared" si="0"/>
        <v>318.60000000000002</v>
      </c>
      <c r="K134" s="191"/>
      <c r="L134" s="33"/>
      <c r="M134" s="192" t="s">
        <v>1</v>
      </c>
      <c r="N134" s="193" t="s">
        <v>41</v>
      </c>
      <c r="O134" s="194">
        <v>0</v>
      </c>
      <c r="P134" s="194">
        <f t="shared" si="1"/>
        <v>0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6" t="s">
        <v>212</v>
      </c>
      <c r="AT134" s="196" t="s">
        <v>208</v>
      </c>
      <c r="AU134" s="196" t="s">
        <v>85</v>
      </c>
      <c r="AY134" s="14" t="s">
        <v>205</v>
      </c>
      <c r="BE134" s="197">
        <f t="shared" si="4"/>
        <v>318.60000000000002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83</v>
      </c>
      <c r="BK134" s="197">
        <f t="shared" si="9"/>
        <v>318.60000000000002</v>
      </c>
      <c r="BL134" s="14" t="s">
        <v>212</v>
      </c>
      <c r="BM134" s="196" t="s">
        <v>633</v>
      </c>
    </row>
    <row r="135" spans="1:65" s="12" customFormat="1" ht="22.9" customHeight="1">
      <c r="B135" s="170"/>
      <c r="C135" s="171"/>
      <c r="D135" s="172" t="s">
        <v>75</v>
      </c>
      <c r="E135" s="183" t="s">
        <v>227</v>
      </c>
      <c r="F135" s="183" t="s">
        <v>572</v>
      </c>
      <c r="G135" s="171"/>
      <c r="H135" s="171"/>
      <c r="I135" s="171"/>
      <c r="J135" s="184">
        <f>BK135</f>
        <v>7317.35</v>
      </c>
      <c r="K135" s="171"/>
      <c r="L135" s="175"/>
      <c r="M135" s="176"/>
      <c r="N135" s="177"/>
      <c r="O135" s="177"/>
      <c r="P135" s="178">
        <f>P136+P137+P138</f>
        <v>5.322705</v>
      </c>
      <c r="Q135" s="177"/>
      <c r="R135" s="178">
        <f>R136+R137+R138</f>
        <v>3.4429625028834998</v>
      </c>
      <c r="S135" s="177"/>
      <c r="T135" s="179">
        <f>T136+T137+T138</f>
        <v>0</v>
      </c>
      <c r="AR135" s="180" t="s">
        <v>83</v>
      </c>
      <c r="AT135" s="181" t="s">
        <v>75</v>
      </c>
      <c r="AU135" s="181" t="s">
        <v>83</v>
      </c>
      <c r="AY135" s="180" t="s">
        <v>205</v>
      </c>
      <c r="BK135" s="182">
        <f>BK136+BK137+BK138</f>
        <v>7317.35</v>
      </c>
    </row>
    <row r="136" spans="1:65" s="2" customFormat="1" ht="24" customHeight="1">
      <c r="A136" s="28"/>
      <c r="B136" s="29"/>
      <c r="C136" s="185" t="s">
        <v>239</v>
      </c>
      <c r="D136" s="185" t="s">
        <v>208</v>
      </c>
      <c r="E136" s="186" t="s">
        <v>634</v>
      </c>
      <c r="F136" s="187" t="s">
        <v>635</v>
      </c>
      <c r="G136" s="188" t="s">
        <v>237</v>
      </c>
      <c r="H136" s="189">
        <v>1.5</v>
      </c>
      <c r="I136" s="190">
        <v>3470</v>
      </c>
      <c r="J136" s="190">
        <f>ROUND(I136*H136,2)</f>
        <v>5205</v>
      </c>
      <c r="K136" s="191"/>
      <c r="L136" s="33"/>
      <c r="M136" s="192" t="s">
        <v>1</v>
      </c>
      <c r="N136" s="193" t="s">
        <v>41</v>
      </c>
      <c r="O136" s="194">
        <v>2.58</v>
      </c>
      <c r="P136" s="194">
        <f>O136*H136</f>
        <v>3.87</v>
      </c>
      <c r="Q136" s="194">
        <v>2.2563399999999998</v>
      </c>
      <c r="R136" s="194">
        <f>Q136*H136</f>
        <v>3.3845099999999997</v>
      </c>
      <c r="S136" s="194">
        <v>0</v>
      </c>
      <c r="T136" s="195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96" t="s">
        <v>212</v>
      </c>
      <c r="AT136" s="196" t="s">
        <v>208</v>
      </c>
      <c r="AU136" s="196" t="s">
        <v>85</v>
      </c>
      <c r="AY136" s="14" t="s">
        <v>205</v>
      </c>
      <c r="BE136" s="197">
        <f>IF(N136="základní",J136,0)</f>
        <v>5205</v>
      </c>
      <c r="BF136" s="197">
        <f>IF(N136="snížená",J136,0)</f>
        <v>0</v>
      </c>
      <c r="BG136" s="197">
        <f>IF(N136="zákl. přenesená",J136,0)</f>
        <v>0</v>
      </c>
      <c r="BH136" s="197">
        <f>IF(N136="sníž. přenesená",J136,0)</f>
        <v>0</v>
      </c>
      <c r="BI136" s="197">
        <f>IF(N136="nulová",J136,0)</f>
        <v>0</v>
      </c>
      <c r="BJ136" s="14" t="s">
        <v>83</v>
      </c>
      <c r="BK136" s="197">
        <f>ROUND(I136*H136,2)</f>
        <v>5205</v>
      </c>
      <c r="BL136" s="14" t="s">
        <v>212</v>
      </c>
      <c r="BM136" s="196" t="s">
        <v>636</v>
      </c>
    </row>
    <row r="137" spans="1:65" s="2" customFormat="1" ht="24" customHeight="1">
      <c r="A137" s="28"/>
      <c r="B137" s="29"/>
      <c r="C137" s="185" t="s">
        <v>243</v>
      </c>
      <c r="D137" s="185" t="s">
        <v>208</v>
      </c>
      <c r="E137" s="186" t="s">
        <v>637</v>
      </c>
      <c r="F137" s="187" t="s">
        <v>638</v>
      </c>
      <c r="G137" s="188" t="s">
        <v>237</v>
      </c>
      <c r="H137" s="189">
        <v>1.5</v>
      </c>
      <c r="I137" s="190">
        <v>142</v>
      </c>
      <c r="J137" s="190">
        <f>ROUND(I137*H137,2)</f>
        <v>213</v>
      </c>
      <c r="K137" s="191"/>
      <c r="L137" s="33"/>
      <c r="M137" s="192" t="s">
        <v>1</v>
      </c>
      <c r="N137" s="193" t="s">
        <v>41</v>
      </c>
      <c r="O137" s="194">
        <v>0.41</v>
      </c>
      <c r="P137" s="194">
        <f>O137*H137</f>
        <v>0.61499999999999999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212</v>
      </c>
      <c r="AT137" s="196" t="s">
        <v>208</v>
      </c>
      <c r="AU137" s="196" t="s">
        <v>85</v>
      </c>
      <c r="AY137" s="14" t="s">
        <v>205</v>
      </c>
      <c r="BE137" s="197">
        <f>IF(N137="základní",J137,0)</f>
        <v>213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213</v>
      </c>
      <c r="BL137" s="14" t="s">
        <v>212</v>
      </c>
      <c r="BM137" s="196" t="s">
        <v>639</v>
      </c>
    </row>
    <row r="138" spans="1:65" s="12" customFormat="1" ht="20.85" customHeight="1">
      <c r="B138" s="170"/>
      <c r="C138" s="171"/>
      <c r="D138" s="172" t="s">
        <v>75</v>
      </c>
      <c r="E138" s="183" t="s">
        <v>232</v>
      </c>
      <c r="F138" s="183" t="s">
        <v>233</v>
      </c>
      <c r="G138" s="171"/>
      <c r="H138" s="171"/>
      <c r="I138" s="171"/>
      <c r="J138" s="184">
        <f>BK138</f>
        <v>1899.35</v>
      </c>
      <c r="K138" s="171"/>
      <c r="L138" s="175"/>
      <c r="M138" s="176"/>
      <c r="N138" s="177"/>
      <c r="O138" s="177"/>
      <c r="P138" s="178">
        <f>P139</f>
        <v>0.83770500000000003</v>
      </c>
      <c r="Q138" s="177"/>
      <c r="R138" s="178">
        <f>R139</f>
        <v>5.8452502883499999E-2</v>
      </c>
      <c r="S138" s="177"/>
      <c r="T138" s="179">
        <f>T139</f>
        <v>0</v>
      </c>
      <c r="AR138" s="180" t="s">
        <v>83</v>
      </c>
      <c r="AT138" s="181" t="s">
        <v>75</v>
      </c>
      <c r="AU138" s="181" t="s">
        <v>85</v>
      </c>
      <c r="AY138" s="180" t="s">
        <v>205</v>
      </c>
      <c r="BK138" s="182">
        <f>BK139</f>
        <v>1899.35</v>
      </c>
    </row>
    <row r="139" spans="1:65" s="2" customFormat="1" ht="16.5" customHeight="1">
      <c r="A139" s="28"/>
      <c r="B139" s="29"/>
      <c r="C139" s="185" t="s">
        <v>247</v>
      </c>
      <c r="D139" s="185" t="s">
        <v>208</v>
      </c>
      <c r="E139" s="186" t="s">
        <v>248</v>
      </c>
      <c r="F139" s="187" t="s">
        <v>249</v>
      </c>
      <c r="G139" s="188" t="s">
        <v>250</v>
      </c>
      <c r="H139" s="189">
        <v>5.5E-2</v>
      </c>
      <c r="I139" s="190">
        <v>34533.660000000003</v>
      </c>
      <c r="J139" s="190">
        <f>ROUND(I139*H139,2)</f>
        <v>1899.35</v>
      </c>
      <c r="K139" s="191"/>
      <c r="L139" s="33"/>
      <c r="M139" s="192" t="s">
        <v>1</v>
      </c>
      <c r="N139" s="193" t="s">
        <v>41</v>
      </c>
      <c r="O139" s="194">
        <v>15.231</v>
      </c>
      <c r="P139" s="194">
        <f>O139*H139</f>
        <v>0.83770500000000003</v>
      </c>
      <c r="Q139" s="194">
        <v>1.0627727796999999</v>
      </c>
      <c r="R139" s="194">
        <f>Q139*H139</f>
        <v>5.8452502883499999E-2</v>
      </c>
      <c r="S139" s="194">
        <v>0</v>
      </c>
      <c r="T139" s="195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212</v>
      </c>
      <c r="AT139" s="196" t="s">
        <v>208</v>
      </c>
      <c r="AU139" s="196" t="s">
        <v>96</v>
      </c>
      <c r="AY139" s="14" t="s">
        <v>205</v>
      </c>
      <c r="BE139" s="197">
        <f>IF(N139="základní",J139,0)</f>
        <v>1899.35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83</v>
      </c>
      <c r="BK139" s="197">
        <f>ROUND(I139*H139,2)</f>
        <v>1899.35</v>
      </c>
      <c r="BL139" s="14" t="s">
        <v>212</v>
      </c>
      <c r="BM139" s="196" t="s">
        <v>640</v>
      </c>
    </row>
    <row r="140" spans="1:65" s="12" customFormat="1" ht="22.9" customHeight="1">
      <c r="B140" s="170"/>
      <c r="C140" s="171"/>
      <c r="D140" s="172" t="s">
        <v>75</v>
      </c>
      <c r="E140" s="183" t="s">
        <v>332</v>
      </c>
      <c r="F140" s="183" t="s">
        <v>333</v>
      </c>
      <c r="G140" s="171"/>
      <c r="H140" s="171"/>
      <c r="I140" s="171"/>
      <c r="J140" s="184">
        <f>BK140</f>
        <v>4169.09</v>
      </c>
      <c r="K140" s="171"/>
      <c r="L140" s="175"/>
      <c r="M140" s="176"/>
      <c r="N140" s="177"/>
      <c r="O140" s="177"/>
      <c r="P140" s="178">
        <f>P141</f>
        <v>12.53252</v>
      </c>
      <c r="Q140" s="177"/>
      <c r="R140" s="178">
        <f>R141</f>
        <v>0</v>
      </c>
      <c r="S140" s="177"/>
      <c r="T140" s="179">
        <f>T141</f>
        <v>0</v>
      </c>
      <c r="AR140" s="180" t="s">
        <v>83</v>
      </c>
      <c r="AT140" s="181" t="s">
        <v>75</v>
      </c>
      <c r="AU140" s="181" t="s">
        <v>83</v>
      </c>
      <c r="AY140" s="180" t="s">
        <v>205</v>
      </c>
      <c r="BK140" s="182">
        <f>BK141</f>
        <v>4169.09</v>
      </c>
    </row>
    <row r="141" spans="1:65" s="2" customFormat="1" ht="16.5" customHeight="1">
      <c r="A141" s="28"/>
      <c r="B141" s="29"/>
      <c r="C141" s="185" t="s">
        <v>252</v>
      </c>
      <c r="D141" s="185" t="s">
        <v>208</v>
      </c>
      <c r="E141" s="186" t="s">
        <v>335</v>
      </c>
      <c r="F141" s="187" t="s">
        <v>336</v>
      </c>
      <c r="G141" s="188" t="s">
        <v>250</v>
      </c>
      <c r="H141" s="189">
        <v>3.4430000000000001</v>
      </c>
      <c r="I141" s="190">
        <v>1210.8900000000001</v>
      </c>
      <c r="J141" s="190">
        <f>ROUND(I141*H141,2)</f>
        <v>4169.09</v>
      </c>
      <c r="K141" s="191"/>
      <c r="L141" s="33"/>
      <c r="M141" s="208" t="s">
        <v>1</v>
      </c>
      <c r="N141" s="209" t="s">
        <v>41</v>
      </c>
      <c r="O141" s="210">
        <v>3.64</v>
      </c>
      <c r="P141" s="210">
        <f>O141*H141</f>
        <v>12.53252</v>
      </c>
      <c r="Q141" s="210">
        <v>0</v>
      </c>
      <c r="R141" s="210">
        <f>Q141*H141</f>
        <v>0</v>
      </c>
      <c r="S141" s="210">
        <v>0</v>
      </c>
      <c r="T141" s="211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96" t="s">
        <v>212</v>
      </c>
      <c r="AT141" s="196" t="s">
        <v>208</v>
      </c>
      <c r="AU141" s="196" t="s">
        <v>85</v>
      </c>
      <c r="AY141" s="14" t="s">
        <v>205</v>
      </c>
      <c r="BE141" s="197">
        <f>IF(N141="základní",J141,0)</f>
        <v>4169.09</v>
      </c>
      <c r="BF141" s="197">
        <f>IF(N141="snížená",J141,0)</f>
        <v>0</v>
      </c>
      <c r="BG141" s="197">
        <f>IF(N141="zákl. přenesená",J141,0)</f>
        <v>0</v>
      </c>
      <c r="BH141" s="197">
        <f>IF(N141="sníž. přenesená",J141,0)</f>
        <v>0</v>
      </c>
      <c r="BI141" s="197">
        <f>IF(N141="nulová",J141,0)</f>
        <v>0</v>
      </c>
      <c r="BJ141" s="14" t="s">
        <v>83</v>
      </c>
      <c r="BK141" s="197">
        <f>ROUND(I141*H141,2)</f>
        <v>4169.09</v>
      </c>
      <c r="BL141" s="14" t="s">
        <v>212</v>
      </c>
      <c r="BM141" s="196" t="s">
        <v>641</v>
      </c>
    </row>
    <row r="142" spans="1:65" s="2" customFormat="1" ht="6.95" customHeight="1">
      <c r="A142" s="28"/>
      <c r="B142" s="48"/>
      <c r="C142" s="49"/>
      <c r="D142" s="49"/>
      <c r="E142" s="49"/>
      <c r="F142" s="49"/>
      <c r="G142" s="49"/>
      <c r="H142" s="49"/>
      <c r="I142" s="49"/>
      <c r="J142" s="49"/>
      <c r="K142" s="49"/>
      <c r="L142" s="33"/>
      <c r="M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</row>
  </sheetData>
  <sheetProtection algorithmName="SHA-512" hashValue="lWpPYd4GH0upyU7c8KDkOaHnOZXvxBmPw/GFnjICC3gwIWRL7izi5w+OKYgD1yqnJNXMxY99OIN8i8JisProvw==" saltValue="NKuM4SAJ1E5c8niltTeUYQuNpN40c92St+Brn9tVKh9kahAbu9O4/kYP2FD0A1ydJuKCZvKmXP36bjIOSkgkCQ==" spinCount="100000" sheet="1" objects="1" scenarios="1" formatColumns="0" formatRows="0" autoFilter="0"/>
  <autoFilter ref="C124:K141" xr:uid="{00000000-0009-0000-0000-000009000000}"/>
  <mergeCells count="11">
    <mergeCell ref="E117:H117"/>
    <mergeCell ref="E7:H7"/>
    <mergeCell ref="E9:H9"/>
    <mergeCell ref="E11:H11"/>
    <mergeCell ref="E29:H29"/>
    <mergeCell ref="E85:H85"/>
    <mergeCell ref="L2:V2"/>
    <mergeCell ref="E87:H87"/>
    <mergeCell ref="E89:H89"/>
    <mergeCell ref="E113:H113"/>
    <mergeCell ref="E115:H11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M126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120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642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28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29</v>
      </c>
      <c r="F20" s="28"/>
      <c r="G20" s="28"/>
      <c r="H20" s="28"/>
      <c r="I20" s="113" t="s">
        <v>26</v>
      </c>
      <c r="J20" s="104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32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ROUND(J122, 2)</f>
        <v>233323.74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ROUND((SUM(BE122:BE125)),  2)</f>
        <v>233323.74</v>
      </c>
      <c r="G35" s="28"/>
      <c r="H35" s="28"/>
      <c r="I35" s="124">
        <v>0.21</v>
      </c>
      <c r="J35" s="123">
        <f>ROUND(((SUM(BE122:BE125))*I35),  2)</f>
        <v>48997.99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ROUND((SUM(BF122:BF125)),  2)</f>
        <v>0</v>
      </c>
      <c r="G36" s="28"/>
      <c r="H36" s="28"/>
      <c r="I36" s="124">
        <v>0.15</v>
      </c>
      <c r="J36" s="123">
        <f>ROUND(((SUM(BF122:BF125))*I36),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ROUND((SUM(BG122:BG125)),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ROUND((SUM(BH122:BH125)),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ROUND((SUM(BI122:BI125)),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282321.73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006 - Elektromontáže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ATOS, spol.s r.o. Ledeč nad Sázavou</v>
      </c>
      <c r="G94" s="30"/>
      <c r="H94" s="30"/>
      <c r="I94" s="25" t="s">
        <v>34</v>
      </c>
      <c r="J94" s="26" t="str">
        <f>E26</f>
        <v xml:space="preserve"> 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J122</f>
        <v>233323.74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184</v>
      </c>
      <c r="E99" s="150"/>
      <c r="F99" s="150"/>
      <c r="G99" s="150"/>
      <c r="H99" s="150"/>
      <c r="I99" s="150"/>
      <c r="J99" s="151">
        <f>J123</f>
        <v>233323.74</v>
      </c>
      <c r="K99" s="148"/>
      <c r="L99" s="152"/>
    </row>
    <row r="100" spans="1:47" s="10" customFormat="1" ht="19.899999999999999" customHeight="1">
      <c r="B100" s="153"/>
      <c r="C100" s="98"/>
      <c r="D100" s="154" t="s">
        <v>643</v>
      </c>
      <c r="E100" s="155"/>
      <c r="F100" s="155"/>
      <c r="G100" s="155"/>
      <c r="H100" s="155"/>
      <c r="I100" s="155"/>
      <c r="J100" s="156">
        <f>J124</f>
        <v>233323.74</v>
      </c>
      <c r="K100" s="98"/>
      <c r="L100" s="157"/>
    </row>
    <row r="101" spans="1:47" s="2" customFormat="1" ht="21.75" customHeight="1">
      <c r="A101" s="28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45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1:47" s="2" customFormat="1" ht="6.95" customHeight="1">
      <c r="A102" s="2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5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6" spans="1:47" s="2" customFormat="1" ht="6.95" customHeight="1">
      <c r="A106" s="28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47" s="2" customFormat="1" ht="24.95" customHeight="1">
      <c r="A107" s="28"/>
      <c r="B107" s="29"/>
      <c r="C107" s="20" t="s">
        <v>190</v>
      </c>
      <c r="D107" s="30"/>
      <c r="E107" s="30"/>
      <c r="F107" s="30"/>
      <c r="G107" s="30"/>
      <c r="H107" s="30"/>
      <c r="I107" s="30"/>
      <c r="J107" s="30"/>
      <c r="K107" s="30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47" s="2" customFormat="1" ht="6.95" customHeight="1">
      <c r="A108" s="28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12" customHeight="1">
      <c r="A109" s="28"/>
      <c r="B109" s="29"/>
      <c r="C109" s="25" t="s">
        <v>14</v>
      </c>
      <c r="D109" s="30"/>
      <c r="E109" s="30"/>
      <c r="F109" s="30"/>
      <c r="G109" s="30"/>
      <c r="H109" s="3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16.5" customHeight="1">
      <c r="A110" s="28"/>
      <c r="B110" s="29"/>
      <c r="C110" s="30"/>
      <c r="D110" s="30"/>
      <c r="E110" s="257" t="str">
        <f>E7</f>
        <v>Modernizace v ZŠ a MŠ Veselý Žďár - ZMĚNOVÉ LISTY</v>
      </c>
      <c r="F110" s="259"/>
      <c r="G110" s="259"/>
      <c r="H110" s="259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1" customFormat="1" ht="12" customHeight="1">
      <c r="B111" s="18"/>
      <c r="C111" s="25" t="s">
        <v>164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pans="1:47" s="2" customFormat="1" ht="16.5" customHeight="1">
      <c r="A112" s="28"/>
      <c r="B112" s="29"/>
      <c r="C112" s="30"/>
      <c r="D112" s="30"/>
      <c r="E112" s="257" t="s">
        <v>165</v>
      </c>
      <c r="F112" s="258"/>
      <c r="G112" s="258"/>
      <c r="H112" s="258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166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6.5" customHeight="1">
      <c r="A114" s="28"/>
      <c r="B114" s="29"/>
      <c r="C114" s="30"/>
      <c r="D114" s="30"/>
      <c r="E114" s="245" t="str">
        <f>E11</f>
        <v>ZL 006 - Elektromontáže</v>
      </c>
      <c r="F114" s="258"/>
      <c r="G114" s="258"/>
      <c r="H114" s="258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6.95" customHeight="1">
      <c r="A115" s="28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18</v>
      </c>
      <c r="D116" s="30"/>
      <c r="E116" s="30"/>
      <c r="F116" s="23" t="str">
        <f>F14</f>
        <v>Veselý Žďár 144</v>
      </c>
      <c r="G116" s="30"/>
      <c r="H116" s="30"/>
      <c r="I116" s="25" t="s">
        <v>20</v>
      </c>
      <c r="J116" s="60" t="str">
        <f>IF(J14="","",J14)</f>
        <v>15. 7. 2020</v>
      </c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5.2" customHeight="1">
      <c r="A118" s="28"/>
      <c r="B118" s="29"/>
      <c r="C118" s="25" t="s">
        <v>22</v>
      </c>
      <c r="D118" s="30"/>
      <c r="E118" s="30"/>
      <c r="F118" s="23" t="str">
        <f>E17</f>
        <v>Obec Veselý Žďár</v>
      </c>
      <c r="G118" s="30"/>
      <c r="H118" s="30"/>
      <c r="I118" s="25" t="s">
        <v>31</v>
      </c>
      <c r="J118" s="26" t="str">
        <f>E23</f>
        <v xml:space="preserve"> </v>
      </c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5.2" customHeight="1">
      <c r="A119" s="28"/>
      <c r="B119" s="29"/>
      <c r="C119" s="25" t="s">
        <v>27</v>
      </c>
      <c r="D119" s="30"/>
      <c r="E119" s="30"/>
      <c r="F119" s="23" t="str">
        <f>IF(E20="","",E20)</f>
        <v>ATOS, spol.s r.o. Ledeč nad Sázavou</v>
      </c>
      <c r="G119" s="30"/>
      <c r="H119" s="30"/>
      <c r="I119" s="25" t="s">
        <v>34</v>
      </c>
      <c r="J119" s="26" t="str">
        <f>E26</f>
        <v xml:space="preserve"> 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0.35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11" customFormat="1" ht="29.25" customHeight="1">
      <c r="A121" s="158"/>
      <c r="B121" s="159"/>
      <c r="C121" s="160" t="s">
        <v>191</v>
      </c>
      <c r="D121" s="161" t="s">
        <v>61</v>
      </c>
      <c r="E121" s="161" t="s">
        <v>57</v>
      </c>
      <c r="F121" s="161" t="s">
        <v>58</v>
      </c>
      <c r="G121" s="161" t="s">
        <v>192</v>
      </c>
      <c r="H121" s="161" t="s">
        <v>193</v>
      </c>
      <c r="I121" s="161" t="s">
        <v>194</v>
      </c>
      <c r="J121" s="162" t="s">
        <v>172</v>
      </c>
      <c r="K121" s="163" t="s">
        <v>195</v>
      </c>
      <c r="L121" s="164"/>
      <c r="M121" s="69" t="s">
        <v>1</v>
      </c>
      <c r="N121" s="70" t="s">
        <v>40</v>
      </c>
      <c r="O121" s="70" t="s">
        <v>196</v>
      </c>
      <c r="P121" s="70" t="s">
        <v>197</v>
      </c>
      <c r="Q121" s="70" t="s">
        <v>198</v>
      </c>
      <c r="R121" s="70" t="s">
        <v>199</v>
      </c>
      <c r="S121" s="70" t="s">
        <v>200</v>
      </c>
      <c r="T121" s="71" t="s">
        <v>201</v>
      </c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</row>
    <row r="122" spans="1:65" s="2" customFormat="1" ht="22.9" customHeight="1">
      <c r="A122" s="28"/>
      <c r="B122" s="29"/>
      <c r="C122" s="76" t="s">
        <v>202</v>
      </c>
      <c r="D122" s="30"/>
      <c r="E122" s="30"/>
      <c r="F122" s="30"/>
      <c r="G122" s="30"/>
      <c r="H122" s="30"/>
      <c r="I122" s="30"/>
      <c r="J122" s="165">
        <f>BK122</f>
        <v>233323.74</v>
      </c>
      <c r="K122" s="30"/>
      <c r="L122" s="33"/>
      <c r="M122" s="72"/>
      <c r="N122" s="166"/>
      <c r="O122" s="73"/>
      <c r="P122" s="167">
        <f>P123</f>
        <v>0</v>
      </c>
      <c r="Q122" s="73"/>
      <c r="R122" s="167">
        <f>R123</f>
        <v>0</v>
      </c>
      <c r="S122" s="73"/>
      <c r="T122" s="168">
        <f>T123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4" t="s">
        <v>75</v>
      </c>
      <c r="AU122" s="14" t="s">
        <v>174</v>
      </c>
      <c r="BK122" s="169">
        <f>BK123</f>
        <v>233323.74</v>
      </c>
    </row>
    <row r="123" spans="1:65" s="12" customFormat="1" ht="25.9" customHeight="1">
      <c r="B123" s="170"/>
      <c r="C123" s="171"/>
      <c r="D123" s="172" t="s">
        <v>75</v>
      </c>
      <c r="E123" s="173" t="s">
        <v>338</v>
      </c>
      <c r="F123" s="173" t="s">
        <v>339</v>
      </c>
      <c r="G123" s="171"/>
      <c r="H123" s="171"/>
      <c r="I123" s="171"/>
      <c r="J123" s="174">
        <f>BK123</f>
        <v>233323.74</v>
      </c>
      <c r="K123" s="171"/>
      <c r="L123" s="175"/>
      <c r="M123" s="176"/>
      <c r="N123" s="177"/>
      <c r="O123" s="177"/>
      <c r="P123" s="178">
        <f>P124</f>
        <v>0</v>
      </c>
      <c r="Q123" s="177"/>
      <c r="R123" s="178">
        <f>R124</f>
        <v>0</v>
      </c>
      <c r="S123" s="177"/>
      <c r="T123" s="179">
        <f>T124</f>
        <v>0</v>
      </c>
      <c r="AR123" s="180" t="s">
        <v>85</v>
      </c>
      <c r="AT123" s="181" t="s">
        <v>75</v>
      </c>
      <c r="AU123" s="181" t="s">
        <v>76</v>
      </c>
      <c r="AY123" s="180" t="s">
        <v>205</v>
      </c>
      <c r="BK123" s="182">
        <f>BK124</f>
        <v>233323.74</v>
      </c>
    </row>
    <row r="124" spans="1:65" s="12" customFormat="1" ht="22.9" customHeight="1">
      <c r="B124" s="170"/>
      <c r="C124" s="171"/>
      <c r="D124" s="172" t="s">
        <v>75</v>
      </c>
      <c r="E124" s="183" t="s">
        <v>644</v>
      </c>
      <c r="F124" s="183" t="s">
        <v>645</v>
      </c>
      <c r="G124" s="171"/>
      <c r="H124" s="171"/>
      <c r="I124" s="171"/>
      <c r="J124" s="184">
        <f>BK124</f>
        <v>233323.74</v>
      </c>
      <c r="K124" s="171"/>
      <c r="L124" s="175"/>
      <c r="M124" s="176"/>
      <c r="N124" s="177"/>
      <c r="O124" s="177"/>
      <c r="P124" s="178">
        <f>P125</f>
        <v>0</v>
      </c>
      <c r="Q124" s="177"/>
      <c r="R124" s="178">
        <f>R125</f>
        <v>0</v>
      </c>
      <c r="S124" s="177"/>
      <c r="T124" s="179">
        <f>T125</f>
        <v>0</v>
      </c>
      <c r="AR124" s="180" t="s">
        <v>85</v>
      </c>
      <c r="AT124" s="181" t="s">
        <v>75</v>
      </c>
      <c r="AU124" s="181" t="s">
        <v>83</v>
      </c>
      <c r="AY124" s="180" t="s">
        <v>205</v>
      </c>
      <c r="BK124" s="182">
        <f>BK125</f>
        <v>233323.74</v>
      </c>
    </row>
    <row r="125" spans="1:65" s="2" customFormat="1" ht="16.5" customHeight="1">
      <c r="A125" s="28"/>
      <c r="B125" s="29"/>
      <c r="C125" s="185" t="s">
        <v>83</v>
      </c>
      <c r="D125" s="185" t="s">
        <v>208</v>
      </c>
      <c r="E125" s="186" t="s">
        <v>646</v>
      </c>
      <c r="F125" s="187" t="s">
        <v>647</v>
      </c>
      <c r="G125" s="188" t="s">
        <v>648</v>
      </c>
      <c r="H125" s="189">
        <v>1</v>
      </c>
      <c r="I125" s="190">
        <v>233323.74</v>
      </c>
      <c r="J125" s="190">
        <f>ROUND(I125*H125,2)</f>
        <v>233323.74</v>
      </c>
      <c r="K125" s="191"/>
      <c r="L125" s="33"/>
      <c r="M125" s="208" t="s">
        <v>1</v>
      </c>
      <c r="N125" s="209" t="s">
        <v>41</v>
      </c>
      <c r="O125" s="210">
        <v>0</v>
      </c>
      <c r="P125" s="210">
        <f>O125*H125</f>
        <v>0</v>
      </c>
      <c r="Q125" s="210">
        <v>0</v>
      </c>
      <c r="R125" s="210">
        <f>Q125*H125</f>
        <v>0</v>
      </c>
      <c r="S125" s="210">
        <v>0</v>
      </c>
      <c r="T125" s="211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96" t="s">
        <v>277</v>
      </c>
      <c r="AT125" s="196" t="s">
        <v>208</v>
      </c>
      <c r="AU125" s="196" t="s">
        <v>85</v>
      </c>
      <c r="AY125" s="14" t="s">
        <v>205</v>
      </c>
      <c r="BE125" s="197">
        <f>IF(N125="základní",J125,0)</f>
        <v>233323.74</v>
      </c>
      <c r="BF125" s="197">
        <f>IF(N125="snížená",J125,0)</f>
        <v>0</v>
      </c>
      <c r="BG125" s="197">
        <f>IF(N125="zákl. přenesená",J125,0)</f>
        <v>0</v>
      </c>
      <c r="BH125" s="197">
        <f>IF(N125="sníž. přenesená",J125,0)</f>
        <v>0</v>
      </c>
      <c r="BI125" s="197">
        <f>IF(N125="nulová",J125,0)</f>
        <v>0</v>
      </c>
      <c r="BJ125" s="14" t="s">
        <v>83</v>
      </c>
      <c r="BK125" s="197">
        <f>ROUND(I125*H125,2)</f>
        <v>233323.74</v>
      </c>
      <c r="BL125" s="14" t="s">
        <v>277</v>
      </c>
      <c r="BM125" s="196" t="s">
        <v>649</v>
      </c>
    </row>
    <row r="126" spans="1:65" s="2" customFormat="1" ht="6.95" customHeight="1">
      <c r="A126" s="28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33"/>
      <c r="M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</sheetData>
  <sheetProtection algorithmName="SHA-512" hashValue="lsyQTtUxYeAipztlTRynecpZRIf1YUvM1Z0lPJ7hfeyySJWGJeiGlNQxyMmsNWq1uSI4Um6by875weTcuUIeEQ==" saltValue="Xo8dDUxe29B+7eKGZJNkqvJ4WDriGjv7UhLUL8LiXVEOgDtOIkl9OsJh879LrIF0mQXE/HTqSlPk1dIWCZraMA==" spinCount="100000" sheet="1" objects="1" scenarios="1" formatColumns="0" formatRows="0" autoFilter="0"/>
  <autoFilter ref="C121:K125" xr:uid="{00000000-0009-0000-0000-00000A000000}"/>
  <mergeCells count="11">
    <mergeCell ref="E114:H114"/>
    <mergeCell ref="E7:H7"/>
    <mergeCell ref="E9:H9"/>
    <mergeCell ref="E11:H11"/>
    <mergeCell ref="E29:H29"/>
    <mergeCell ref="E85:H85"/>
    <mergeCell ref="L2:V2"/>
    <mergeCell ref="E87:H87"/>
    <mergeCell ref="E89:H89"/>
    <mergeCell ref="E110:H110"/>
    <mergeCell ref="E112:H11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M128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123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650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28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29</v>
      </c>
      <c r="F20" s="28"/>
      <c r="G20" s="28"/>
      <c r="H20" s="28"/>
      <c r="I20" s="113" t="s">
        <v>26</v>
      </c>
      <c r="J20" s="104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32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ROUND(J122, 2)</f>
        <v>-80194.490000000005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ROUND((SUM(BE122:BE127)),  2)</f>
        <v>-80194.490000000005</v>
      </c>
      <c r="G35" s="28"/>
      <c r="H35" s="28"/>
      <c r="I35" s="124">
        <v>0.21</v>
      </c>
      <c r="J35" s="123">
        <f>ROUND(((SUM(BE122:BE127))*I35),  2)</f>
        <v>-16840.84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ROUND((SUM(BF122:BF127)),  2)</f>
        <v>0</v>
      </c>
      <c r="G36" s="28"/>
      <c r="H36" s="28"/>
      <c r="I36" s="124">
        <v>0.15</v>
      </c>
      <c r="J36" s="123">
        <f>ROUND(((SUM(BF122:BF127))*I36),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ROUND((SUM(BG122:BG127)),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ROUND((SUM(BH122:BH127)),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ROUND((SUM(BI122:BI127)),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-97035.33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007 - Odpočet dřevěné prosklené stěny na chodbě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ATOS, spol.s r.o. Ledeč nad Sázavou</v>
      </c>
      <c r="G94" s="30"/>
      <c r="H94" s="30"/>
      <c r="I94" s="25" t="s">
        <v>34</v>
      </c>
      <c r="J94" s="26" t="str">
        <f>E26</f>
        <v xml:space="preserve"> 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J122</f>
        <v>-80194.489999999991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184</v>
      </c>
      <c r="E99" s="150"/>
      <c r="F99" s="150"/>
      <c r="G99" s="150"/>
      <c r="H99" s="150"/>
      <c r="I99" s="150"/>
      <c r="J99" s="151">
        <f>J123</f>
        <v>-80194.489999999991</v>
      </c>
      <c r="K99" s="148"/>
      <c r="L99" s="152"/>
    </row>
    <row r="100" spans="1:47" s="10" customFormat="1" ht="19.899999999999999" customHeight="1">
      <c r="B100" s="153"/>
      <c r="C100" s="98"/>
      <c r="D100" s="154" t="s">
        <v>651</v>
      </c>
      <c r="E100" s="155"/>
      <c r="F100" s="155"/>
      <c r="G100" s="155"/>
      <c r="H100" s="155"/>
      <c r="I100" s="155"/>
      <c r="J100" s="156">
        <f>J124</f>
        <v>-80194.489999999991</v>
      </c>
      <c r="K100" s="98"/>
      <c r="L100" s="157"/>
    </row>
    <row r="101" spans="1:47" s="2" customFormat="1" ht="21.75" customHeight="1">
      <c r="A101" s="28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45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1:47" s="2" customFormat="1" ht="6.95" customHeight="1">
      <c r="A102" s="2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5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6" spans="1:47" s="2" customFormat="1" ht="6.95" customHeight="1">
      <c r="A106" s="28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47" s="2" customFormat="1" ht="24.95" customHeight="1">
      <c r="A107" s="28"/>
      <c r="B107" s="29"/>
      <c r="C107" s="20" t="s">
        <v>190</v>
      </c>
      <c r="D107" s="30"/>
      <c r="E107" s="30"/>
      <c r="F107" s="30"/>
      <c r="G107" s="30"/>
      <c r="H107" s="30"/>
      <c r="I107" s="30"/>
      <c r="J107" s="30"/>
      <c r="K107" s="30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47" s="2" customFormat="1" ht="6.95" customHeight="1">
      <c r="A108" s="28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12" customHeight="1">
      <c r="A109" s="28"/>
      <c r="B109" s="29"/>
      <c r="C109" s="25" t="s">
        <v>14</v>
      </c>
      <c r="D109" s="30"/>
      <c r="E109" s="30"/>
      <c r="F109" s="30"/>
      <c r="G109" s="30"/>
      <c r="H109" s="3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16.5" customHeight="1">
      <c r="A110" s="28"/>
      <c r="B110" s="29"/>
      <c r="C110" s="30"/>
      <c r="D110" s="30"/>
      <c r="E110" s="257" t="str">
        <f>E7</f>
        <v>Modernizace v ZŠ a MŠ Veselý Žďár - ZMĚNOVÉ LISTY</v>
      </c>
      <c r="F110" s="259"/>
      <c r="G110" s="259"/>
      <c r="H110" s="259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1" customFormat="1" ht="12" customHeight="1">
      <c r="B111" s="18"/>
      <c r="C111" s="25" t="s">
        <v>164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pans="1:47" s="2" customFormat="1" ht="16.5" customHeight="1">
      <c r="A112" s="28"/>
      <c r="B112" s="29"/>
      <c r="C112" s="30"/>
      <c r="D112" s="30"/>
      <c r="E112" s="257" t="s">
        <v>165</v>
      </c>
      <c r="F112" s="258"/>
      <c r="G112" s="258"/>
      <c r="H112" s="258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166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6.5" customHeight="1">
      <c r="A114" s="28"/>
      <c r="B114" s="29"/>
      <c r="C114" s="30"/>
      <c r="D114" s="30"/>
      <c r="E114" s="245" t="str">
        <f>E11</f>
        <v>ZL 007 - Odpočet dřevěné prosklené stěny na chodbě</v>
      </c>
      <c r="F114" s="258"/>
      <c r="G114" s="258"/>
      <c r="H114" s="258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6.95" customHeight="1">
      <c r="A115" s="28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18</v>
      </c>
      <c r="D116" s="30"/>
      <c r="E116" s="30"/>
      <c r="F116" s="23" t="str">
        <f>F14</f>
        <v>Veselý Žďár 144</v>
      </c>
      <c r="G116" s="30"/>
      <c r="H116" s="30"/>
      <c r="I116" s="25" t="s">
        <v>20</v>
      </c>
      <c r="J116" s="60" t="str">
        <f>IF(J14="","",J14)</f>
        <v>15. 7. 2020</v>
      </c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5.2" customHeight="1">
      <c r="A118" s="28"/>
      <c r="B118" s="29"/>
      <c r="C118" s="25" t="s">
        <v>22</v>
      </c>
      <c r="D118" s="30"/>
      <c r="E118" s="30"/>
      <c r="F118" s="23" t="str">
        <f>E17</f>
        <v>Obec Veselý Žďár</v>
      </c>
      <c r="G118" s="30"/>
      <c r="H118" s="30"/>
      <c r="I118" s="25" t="s">
        <v>31</v>
      </c>
      <c r="J118" s="26" t="str">
        <f>E23</f>
        <v xml:space="preserve"> </v>
      </c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5.2" customHeight="1">
      <c r="A119" s="28"/>
      <c r="B119" s="29"/>
      <c r="C119" s="25" t="s">
        <v>27</v>
      </c>
      <c r="D119" s="30"/>
      <c r="E119" s="30"/>
      <c r="F119" s="23" t="str">
        <f>IF(E20="","",E20)</f>
        <v>ATOS, spol.s r.o. Ledeč nad Sázavou</v>
      </c>
      <c r="G119" s="30"/>
      <c r="H119" s="30"/>
      <c r="I119" s="25" t="s">
        <v>34</v>
      </c>
      <c r="J119" s="26" t="str">
        <f>E26</f>
        <v xml:space="preserve"> 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0.35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11" customFormat="1" ht="29.25" customHeight="1">
      <c r="A121" s="158"/>
      <c r="B121" s="159"/>
      <c r="C121" s="160" t="s">
        <v>191</v>
      </c>
      <c r="D121" s="161" t="s">
        <v>61</v>
      </c>
      <c r="E121" s="161" t="s">
        <v>57</v>
      </c>
      <c r="F121" s="161" t="s">
        <v>58</v>
      </c>
      <c r="G121" s="161" t="s">
        <v>192</v>
      </c>
      <c r="H121" s="161" t="s">
        <v>193</v>
      </c>
      <c r="I121" s="161" t="s">
        <v>194</v>
      </c>
      <c r="J121" s="162" t="s">
        <v>172</v>
      </c>
      <c r="K121" s="163" t="s">
        <v>195</v>
      </c>
      <c r="L121" s="164"/>
      <c r="M121" s="69" t="s">
        <v>1</v>
      </c>
      <c r="N121" s="70" t="s">
        <v>40</v>
      </c>
      <c r="O121" s="70" t="s">
        <v>196</v>
      </c>
      <c r="P121" s="70" t="s">
        <v>197</v>
      </c>
      <c r="Q121" s="70" t="s">
        <v>198</v>
      </c>
      <c r="R121" s="70" t="s">
        <v>199</v>
      </c>
      <c r="S121" s="70" t="s">
        <v>200</v>
      </c>
      <c r="T121" s="71" t="s">
        <v>201</v>
      </c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</row>
    <row r="122" spans="1:65" s="2" customFormat="1" ht="22.9" customHeight="1">
      <c r="A122" s="28"/>
      <c r="B122" s="29"/>
      <c r="C122" s="76" t="s">
        <v>202</v>
      </c>
      <c r="D122" s="30"/>
      <c r="E122" s="30"/>
      <c r="F122" s="30"/>
      <c r="G122" s="30"/>
      <c r="H122" s="30"/>
      <c r="I122" s="30"/>
      <c r="J122" s="165">
        <f>BK122</f>
        <v>-80194.489999999991</v>
      </c>
      <c r="K122" s="30"/>
      <c r="L122" s="33"/>
      <c r="M122" s="72"/>
      <c r="N122" s="166"/>
      <c r="O122" s="73"/>
      <c r="P122" s="167">
        <f>P123</f>
        <v>-3.5731950000000001</v>
      </c>
      <c r="Q122" s="73"/>
      <c r="R122" s="167">
        <f>R123</f>
        <v>-0.379</v>
      </c>
      <c r="S122" s="73"/>
      <c r="T122" s="168">
        <f>T123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4" t="s">
        <v>75</v>
      </c>
      <c r="AU122" s="14" t="s">
        <v>174</v>
      </c>
      <c r="BK122" s="169">
        <f>BK123</f>
        <v>-80194.489999999991</v>
      </c>
    </row>
    <row r="123" spans="1:65" s="12" customFormat="1" ht="25.9" customHeight="1">
      <c r="B123" s="170"/>
      <c r="C123" s="171"/>
      <c r="D123" s="172" t="s">
        <v>75</v>
      </c>
      <c r="E123" s="173" t="s">
        <v>338</v>
      </c>
      <c r="F123" s="173" t="s">
        <v>339</v>
      </c>
      <c r="G123" s="171"/>
      <c r="H123" s="171"/>
      <c r="I123" s="171"/>
      <c r="J123" s="174">
        <f>BK123</f>
        <v>-80194.489999999991</v>
      </c>
      <c r="K123" s="171"/>
      <c r="L123" s="175"/>
      <c r="M123" s="176"/>
      <c r="N123" s="177"/>
      <c r="O123" s="177"/>
      <c r="P123" s="178">
        <f>P124</f>
        <v>-3.5731950000000001</v>
      </c>
      <c r="Q123" s="177"/>
      <c r="R123" s="178">
        <f>R124</f>
        <v>-0.379</v>
      </c>
      <c r="S123" s="177"/>
      <c r="T123" s="179">
        <f>T124</f>
        <v>0</v>
      </c>
      <c r="AR123" s="180" t="s">
        <v>85</v>
      </c>
      <c r="AT123" s="181" t="s">
        <v>75</v>
      </c>
      <c r="AU123" s="181" t="s">
        <v>76</v>
      </c>
      <c r="AY123" s="180" t="s">
        <v>205</v>
      </c>
      <c r="BK123" s="182">
        <f>BK124</f>
        <v>-80194.489999999991</v>
      </c>
    </row>
    <row r="124" spans="1:65" s="12" customFormat="1" ht="22.9" customHeight="1">
      <c r="B124" s="170"/>
      <c r="C124" s="171"/>
      <c r="D124" s="172" t="s">
        <v>75</v>
      </c>
      <c r="E124" s="183" t="s">
        <v>652</v>
      </c>
      <c r="F124" s="183" t="s">
        <v>653</v>
      </c>
      <c r="G124" s="171"/>
      <c r="H124" s="171"/>
      <c r="I124" s="171"/>
      <c r="J124" s="184">
        <f>BK124</f>
        <v>-80194.489999999991</v>
      </c>
      <c r="K124" s="171"/>
      <c r="L124" s="175"/>
      <c r="M124" s="176"/>
      <c r="N124" s="177"/>
      <c r="O124" s="177"/>
      <c r="P124" s="178">
        <f>SUM(P125:P127)</f>
        <v>-3.5731950000000001</v>
      </c>
      <c r="Q124" s="177"/>
      <c r="R124" s="178">
        <f>SUM(R125:R127)</f>
        <v>-0.379</v>
      </c>
      <c r="S124" s="177"/>
      <c r="T124" s="179">
        <f>SUM(T125:T127)</f>
        <v>0</v>
      </c>
      <c r="AR124" s="180" t="s">
        <v>85</v>
      </c>
      <c r="AT124" s="181" t="s">
        <v>75</v>
      </c>
      <c r="AU124" s="181" t="s">
        <v>83</v>
      </c>
      <c r="AY124" s="180" t="s">
        <v>205</v>
      </c>
      <c r="BK124" s="182">
        <f>SUM(BK125:BK127)</f>
        <v>-80194.489999999991</v>
      </c>
    </row>
    <row r="125" spans="1:65" s="2" customFormat="1" ht="24" customHeight="1">
      <c r="A125" s="28"/>
      <c r="B125" s="29"/>
      <c r="C125" s="185" t="s">
        <v>83</v>
      </c>
      <c r="D125" s="185" t="s">
        <v>208</v>
      </c>
      <c r="E125" s="186" t="s">
        <v>654</v>
      </c>
      <c r="F125" s="187" t="s">
        <v>655</v>
      </c>
      <c r="G125" s="188" t="s">
        <v>418</v>
      </c>
      <c r="H125" s="189">
        <v>-1</v>
      </c>
      <c r="I125" s="190">
        <v>79650</v>
      </c>
      <c r="J125" s="190">
        <f>ROUND(I125*H125,2)</f>
        <v>-79650</v>
      </c>
      <c r="K125" s="191"/>
      <c r="L125" s="33"/>
      <c r="M125" s="192" t="s">
        <v>1</v>
      </c>
      <c r="N125" s="193" t="s">
        <v>41</v>
      </c>
      <c r="O125" s="194">
        <v>2.169</v>
      </c>
      <c r="P125" s="194">
        <f>O125*H125</f>
        <v>-2.169</v>
      </c>
      <c r="Q125" s="194">
        <v>0.379</v>
      </c>
      <c r="R125" s="194">
        <f>Q125*H125</f>
        <v>-0.379</v>
      </c>
      <c r="S125" s="194">
        <v>0</v>
      </c>
      <c r="T125" s="195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96" t="s">
        <v>277</v>
      </c>
      <c r="AT125" s="196" t="s">
        <v>208</v>
      </c>
      <c r="AU125" s="196" t="s">
        <v>85</v>
      </c>
      <c r="AY125" s="14" t="s">
        <v>205</v>
      </c>
      <c r="BE125" s="197">
        <f>IF(N125="základní",J125,0)</f>
        <v>-79650</v>
      </c>
      <c r="BF125" s="197">
        <f>IF(N125="snížená",J125,0)</f>
        <v>0</v>
      </c>
      <c r="BG125" s="197">
        <f>IF(N125="zákl. přenesená",J125,0)</f>
        <v>0</v>
      </c>
      <c r="BH125" s="197">
        <f>IF(N125="sníž. přenesená",J125,0)</f>
        <v>0</v>
      </c>
      <c r="BI125" s="197">
        <f>IF(N125="nulová",J125,0)</f>
        <v>0</v>
      </c>
      <c r="BJ125" s="14" t="s">
        <v>83</v>
      </c>
      <c r="BK125" s="197">
        <f>ROUND(I125*H125,2)</f>
        <v>-79650</v>
      </c>
      <c r="BL125" s="14" t="s">
        <v>277</v>
      </c>
      <c r="BM125" s="196" t="s">
        <v>656</v>
      </c>
    </row>
    <row r="126" spans="1:65" s="2" customFormat="1" ht="24" customHeight="1">
      <c r="A126" s="28"/>
      <c r="B126" s="29"/>
      <c r="C126" s="185" t="s">
        <v>85</v>
      </c>
      <c r="D126" s="185" t="s">
        <v>208</v>
      </c>
      <c r="E126" s="186" t="s">
        <v>657</v>
      </c>
      <c r="F126" s="187" t="s">
        <v>658</v>
      </c>
      <c r="G126" s="188" t="s">
        <v>250</v>
      </c>
      <c r="H126" s="189">
        <v>-0.379</v>
      </c>
      <c r="I126" s="190">
        <v>874.41</v>
      </c>
      <c r="J126" s="190">
        <f>ROUND(I126*H126,2)</f>
        <v>-331.4</v>
      </c>
      <c r="K126" s="191"/>
      <c r="L126" s="33"/>
      <c r="M126" s="192" t="s">
        <v>1</v>
      </c>
      <c r="N126" s="193" t="s">
        <v>41</v>
      </c>
      <c r="O126" s="194">
        <v>2.2549999999999999</v>
      </c>
      <c r="P126" s="194">
        <f>O126*H126</f>
        <v>-0.85464499999999999</v>
      </c>
      <c r="Q126" s="194">
        <v>0</v>
      </c>
      <c r="R126" s="194">
        <f>Q126*H126</f>
        <v>0</v>
      </c>
      <c r="S126" s="194">
        <v>0</v>
      </c>
      <c r="T126" s="195">
        <f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96" t="s">
        <v>277</v>
      </c>
      <c r="AT126" s="196" t="s">
        <v>208</v>
      </c>
      <c r="AU126" s="196" t="s">
        <v>85</v>
      </c>
      <c r="AY126" s="14" t="s">
        <v>205</v>
      </c>
      <c r="BE126" s="197">
        <f>IF(N126="základní",J126,0)</f>
        <v>-331.4</v>
      </c>
      <c r="BF126" s="197">
        <f>IF(N126="snížená",J126,0)</f>
        <v>0</v>
      </c>
      <c r="BG126" s="197">
        <f>IF(N126="zákl. přenesená",J126,0)</f>
        <v>0</v>
      </c>
      <c r="BH126" s="197">
        <f>IF(N126="sníž. přenesená",J126,0)</f>
        <v>0</v>
      </c>
      <c r="BI126" s="197">
        <f>IF(N126="nulová",J126,0)</f>
        <v>0</v>
      </c>
      <c r="BJ126" s="14" t="s">
        <v>83</v>
      </c>
      <c r="BK126" s="197">
        <f>ROUND(I126*H126,2)</f>
        <v>-331.4</v>
      </c>
      <c r="BL126" s="14" t="s">
        <v>277</v>
      </c>
      <c r="BM126" s="196" t="s">
        <v>659</v>
      </c>
    </row>
    <row r="127" spans="1:65" s="2" customFormat="1" ht="24" customHeight="1">
      <c r="A127" s="28"/>
      <c r="B127" s="29"/>
      <c r="C127" s="185" t="s">
        <v>96</v>
      </c>
      <c r="D127" s="185" t="s">
        <v>208</v>
      </c>
      <c r="E127" s="186" t="s">
        <v>660</v>
      </c>
      <c r="F127" s="187" t="s">
        <v>661</v>
      </c>
      <c r="G127" s="188" t="s">
        <v>250</v>
      </c>
      <c r="H127" s="189">
        <v>-0.379</v>
      </c>
      <c r="I127" s="190">
        <v>562.25</v>
      </c>
      <c r="J127" s="190">
        <f>ROUND(I127*H127,2)</f>
        <v>-213.09</v>
      </c>
      <c r="K127" s="191"/>
      <c r="L127" s="33"/>
      <c r="M127" s="208" t="s">
        <v>1</v>
      </c>
      <c r="N127" s="209" t="s">
        <v>41</v>
      </c>
      <c r="O127" s="210">
        <v>1.45</v>
      </c>
      <c r="P127" s="210">
        <f>O127*H127</f>
        <v>-0.54954999999999998</v>
      </c>
      <c r="Q127" s="210">
        <v>0</v>
      </c>
      <c r="R127" s="210">
        <f>Q127*H127</f>
        <v>0</v>
      </c>
      <c r="S127" s="210">
        <v>0</v>
      </c>
      <c r="T127" s="211">
        <f>S127*H127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96" t="s">
        <v>277</v>
      </c>
      <c r="AT127" s="196" t="s">
        <v>208</v>
      </c>
      <c r="AU127" s="196" t="s">
        <v>85</v>
      </c>
      <c r="AY127" s="14" t="s">
        <v>205</v>
      </c>
      <c r="BE127" s="197">
        <f>IF(N127="základní",J127,0)</f>
        <v>-213.09</v>
      </c>
      <c r="BF127" s="197">
        <f>IF(N127="snížená",J127,0)</f>
        <v>0</v>
      </c>
      <c r="BG127" s="197">
        <f>IF(N127="zákl. přenesená",J127,0)</f>
        <v>0</v>
      </c>
      <c r="BH127" s="197">
        <f>IF(N127="sníž. přenesená",J127,0)</f>
        <v>0</v>
      </c>
      <c r="BI127" s="197">
        <f>IF(N127="nulová",J127,0)</f>
        <v>0</v>
      </c>
      <c r="BJ127" s="14" t="s">
        <v>83</v>
      </c>
      <c r="BK127" s="197">
        <f>ROUND(I127*H127,2)</f>
        <v>-213.09</v>
      </c>
      <c r="BL127" s="14" t="s">
        <v>277</v>
      </c>
      <c r="BM127" s="196" t="s">
        <v>662</v>
      </c>
    </row>
    <row r="128" spans="1:65" s="2" customFormat="1" ht="6.95" customHeight="1">
      <c r="A128" s="28"/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33"/>
      <c r="M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</sheetData>
  <sheetProtection algorithmName="SHA-512" hashValue="JhM6miuOcEbKuJfam1X4JFdpwqDJW5wAWk6dWqQOsU++A0s5U+ME+yPUGA0X9srPDW8hDe0qpGeGBwG1H7u/Fg==" saltValue="Ii0eeBqi8Dh98xWx7/sPSbUSDgxh2bYpPycS4wZtBjlOLId/VLc5yPR8krNKEL28y48Ph3eq2Q2ZlZ/6Vhrtcg==" spinCount="100000" sheet="1" objects="1" scenarios="1" formatColumns="0" formatRows="0" autoFilter="0"/>
  <autoFilter ref="C121:K127" xr:uid="{00000000-0009-0000-0000-00000B000000}"/>
  <mergeCells count="11">
    <mergeCell ref="E114:H114"/>
    <mergeCell ref="E7:H7"/>
    <mergeCell ref="E9:H9"/>
    <mergeCell ref="E11:H11"/>
    <mergeCell ref="E29:H29"/>
    <mergeCell ref="E85:H85"/>
    <mergeCell ref="L2:V2"/>
    <mergeCell ref="E87:H87"/>
    <mergeCell ref="E89:H89"/>
    <mergeCell ref="E110:H110"/>
    <mergeCell ref="E112:H11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M149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126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663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28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29</v>
      </c>
      <c r="F20" s="28"/>
      <c r="G20" s="28"/>
      <c r="H20" s="28"/>
      <c r="I20" s="113" t="s">
        <v>26</v>
      </c>
      <c r="J20" s="104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32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ROUND(J127, 2)</f>
        <v>5120.26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ROUND((SUM(BE127:BE148)),  2)</f>
        <v>5120.26</v>
      </c>
      <c r="G35" s="28"/>
      <c r="H35" s="28"/>
      <c r="I35" s="124">
        <v>0.21</v>
      </c>
      <c r="J35" s="123">
        <f>ROUND(((SUM(BE127:BE148))*I35),  2)</f>
        <v>1075.25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ROUND((SUM(BF127:BF148)),  2)</f>
        <v>0</v>
      </c>
      <c r="G36" s="28"/>
      <c r="H36" s="28"/>
      <c r="I36" s="124">
        <v>0.15</v>
      </c>
      <c r="J36" s="123">
        <f>ROUND(((SUM(BF127:BF148))*I36),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ROUND((SUM(BG127:BG148)),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ROUND((SUM(BH127:BH148)),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ROUND((SUM(BI127:BI148)),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6195.51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009 - Drenáž místností 1.04 - 1.10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ATOS, spol.s r.o. Ledeč nad Sázavou</v>
      </c>
      <c r="G94" s="30"/>
      <c r="H94" s="30"/>
      <c r="I94" s="25" t="s">
        <v>34</v>
      </c>
      <c r="J94" s="26" t="str">
        <f>E26</f>
        <v xml:space="preserve"> 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J127</f>
        <v>5120.26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175</v>
      </c>
      <c r="E99" s="150"/>
      <c r="F99" s="150"/>
      <c r="G99" s="150"/>
      <c r="H99" s="150"/>
      <c r="I99" s="150"/>
      <c r="J99" s="151">
        <f>J128</f>
        <v>4750.21</v>
      </c>
      <c r="K99" s="148"/>
      <c r="L99" s="152"/>
    </row>
    <row r="100" spans="1:47" s="10" customFormat="1" ht="19.899999999999999" customHeight="1">
      <c r="B100" s="153"/>
      <c r="C100" s="98"/>
      <c r="D100" s="154" t="s">
        <v>664</v>
      </c>
      <c r="E100" s="155"/>
      <c r="F100" s="155"/>
      <c r="G100" s="155"/>
      <c r="H100" s="155"/>
      <c r="I100" s="155"/>
      <c r="J100" s="156">
        <f>J129</f>
        <v>1389</v>
      </c>
      <c r="K100" s="98"/>
      <c r="L100" s="157"/>
    </row>
    <row r="101" spans="1:47" s="10" customFormat="1" ht="19.899999999999999" customHeight="1">
      <c r="B101" s="153"/>
      <c r="C101" s="98"/>
      <c r="D101" s="154" t="s">
        <v>665</v>
      </c>
      <c r="E101" s="155"/>
      <c r="F101" s="155"/>
      <c r="G101" s="155"/>
      <c r="H101" s="155"/>
      <c r="I101" s="155"/>
      <c r="J101" s="156">
        <f>J131</f>
        <v>968</v>
      </c>
      <c r="K101" s="98"/>
      <c r="L101" s="157"/>
    </row>
    <row r="102" spans="1:47" s="10" customFormat="1" ht="19.899999999999999" customHeight="1">
      <c r="B102" s="153"/>
      <c r="C102" s="98"/>
      <c r="D102" s="154" t="s">
        <v>479</v>
      </c>
      <c r="E102" s="155"/>
      <c r="F102" s="155"/>
      <c r="G102" s="155"/>
      <c r="H102" s="155"/>
      <c r="I102" s="155"/>
      <c r="J102" s="156">
        <f>J134</f>
        <v>2247.3000000000002</v>
      </c>
      <c r="K102" s="98"/>
      <c r="L102" s="157"/>
    </row>
    <row r="103" spans="1:47" s="10" customFormat="1" ht="19.899999999999999" customHeight="1">
      <c r="B103" s="153"/>
      <c r="C103" s="98"/>
      <c r="D103" s="154" t="s">
        <v>182</v>
      </c>
      <c r="E103" s="155"/>
      <c r="F103" s="155"/>
      <c r="G103" s="155"/>
      <c r="H103" s="155"/>
      <c r="I103" s="155"/>
      <c r="J103" s="156">
        <f>J138</f>
        <v>145.91</v>
      </c>
      <c r="K103" s="98"/>
      <c r="L103" s="157"/>
    </row>
    <row r="104" spans="1:47" s="9" customFormat="1" ht="24.95" customHeight="1">
      <c r="B104" s="147"/>
      <c r="C104" s="148"/>
      <c r="D104" s="149" t="s">
        <v>184</v>
      </c>
      <c r="E104" s="150"/>
      <c r="F104" s="150"/>
      <c r="G104" s="150"/>
      <c r="H104" s="150"/>
      <c r="I104" s="150"/>
      <c r="J104" s="151">
        <f>J143</f>
        <v>370.05</v>
      </c>
      <c r="K104" s="148"/>
      <c r="L104" s="152"/>
    </row>
    <row r="105" spans="1:47" s="10" customFormat="1" ht="19.899999999999999" customHeight="1">
      <c r="B105" s="153"/>
      <c r="C105" s="98"/>
      <c r="D105" s="154" t="s">
        <v>666</v>
      </c>
      <c r="E105" s="155"/>
      <c r="F105" s="155"/>
      <c r="G105" s="155"/>
      <c r="H105" s="155"/>
      <c r="I105" s="155"/>
      <c r="J105" s="156">
        <f>J144</f>
        <v>370.05</v>
      </c>
      <c r="K105" s="98"/>
      <c r="L105" s="157"/>
    </row>
    <row r="106" spans="1:47" s="2" customFormat="1" ht="21.75" customHeight="1">
      <c r="A106" s="28"/>
      <c r="B106" s="29"/>
      <c r="C106" s="30"/>
      <c r="D106" s="30"/>
      <c r="E106" s="30"/>
      <c r="F106" s="30"/>
      <c r="G106" s="30"/>
      <c r="H106" s="30"/>
      <c r="I106" s="30"/>
      <c r="J106" s="30"/>
      <c r="K106" s="30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47" s="2" customFormat="1" ht="6.95" customHeight="1">
      <c r="A107" s="28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11" spans="1:47" s="2" customFormat="1" ht="6.95" customHeight="1">
      <c r="A111" s="28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24.95" customHeight="1">
      <c r="A112" s="28"/>
      <c r="B112" s="29"/>
      <c r="C112" s="20" t="s">
        <v>190</v>
      </c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3" s="2" customFormat="1" ht="6.95" customHeight="1">
      <c r="A113" s="28"/>
      <c r="B113" s="29"/>
      <c r="C113" s="30"/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3" s="2" customFormat="1" ht="12" customHeight="1">
      <c r="A114" s="28"/>
      <c r="B114" s="29"/>
      <c r="C114" s="25" t="s">
        <v>14</v>
      </c>
      <c r="D114" s="30"/>
      <c r="E114" s="30"/>
      <c r="F114" s="30"/>
      <c r="G114" s="30"/>
      <c r="H114" s="30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3" s="2" customFormat="1" ht="16.5" customHeight="1">
      <c r="A115" s="28"/>
      <c r="B115" s="29"/>
      <c r="C115" s="30"/>
      <c r="D115" s="30"/>
      <c r="E115" s="257" t="str">
        <f>E7</f>
        <v>Modernizace v ZŠ a MŠ Veselý Žďár - ZMĚNOVÉ LISTY</v>
      </c>
      <c r="F115" s="259"/>
      <c r="G115" s="259"/>
      <c r="H115" s="259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3" s="1" customFormat="1" ht="12" customHeight="1">
      <c r="B116" s="18"/>
      <c r="C116" s="25" t="s">
        <v>164</v>
      </c>
      <c r="D116" s="19"/>
      <c r="E116" s="19"/>
      <c r="F116" s="19"/>
      <c r="G116" s="19"/>
      <c r="H116" s="19"/>
      <c r="I116" s="19"/>
      <c r="J116" s="19"/>
      <c r="K116" s="19"/>
      <c r="L116" s="17"/>
    </row>
    <row r="117" spans="1:63" s="2" customFormat="1" ht="16.5" customHeight="1">
      <c r="A117" s="28"/>
      <c r="B117" s="29"/>
      <c r="C117" s="30"/>
      <c r="D117" s="30"/>
      <c r="E117" s="257" t="s">
        <v>165</v>
      </c>
      <c r="F117" s="258"/>
      <c r="G117" s="258"/>
      <c r="H117" s="258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3" s="2" customFormat="1" ht="12" customHeight="1">
      <c r="A118" s="28"/>
      <c r="B118" s="29"/>
      <c r="C118" s="25" t="s">
        <v>166</v>
      </c>
      <c r="D118" s="30"/>
      <c r="E118" s="30"/>
      <c r="F118" s="30"/>
      <c r="G118" s="30"/>
      <c r="H118" s="30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3" s="2" customFormat="1" ht="16.5" customHeight="1">
      <c r="A119" s="28"/>
      <c r="B119" s="29"/>
      <c r="C119" s="30"/>
      <c r="D119" s="30"/>
      <c r="E119" s="245" t="str">
        <f>E11</f>
        <v>ZL 009 - Drenáž místností 1.04 - 1.10</v>
      </c>
      <c r="F119" s="258"/>
      <c r="G119" s="258"/>
      <c r="H119" s="258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3" s="2" customFormat="1" ht="6.95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3" s="2" customFormat="1" ht="12" customHeight="1">
      <c r="A121" s="28"/>
      <c r="B121" s="29"/>
      <c r="C121" s="25" t="s">
        <v>18</v>
      </c>
      <c r="D121" s="30"/>
      <c r="E121" s="30"/>
      <c r="F121" s="23" t="str">
        <f>F14</f>
        <v>Veselý Žďár 144</v>
      </c>
      <c r="G121" s="30"/>
      <c r="H121" s="30"/>
      <c r="I121" s="25" t="s">
        <v>20</v>
      </c>
      <c r="J121" s="60" t="str">
        <f>IF(J14="","",J14)</f>
        <v>15. 7. 2020</v>
      </c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3" s="2" customFormat="1" ht="6.95" customHeight="1">
      <c r="A122" s="28"/>
      <c r="B122" s="29"/>
      <c r="C122" s="30"/>
      <c r="D122" s="30"/>
      <c r="E122" s="30"/>
      <c r="F122" s="30"/>
      <c r="G122" s="30"/>
      <c r="H122" s="30"/>
      <c r="I122" s="30"/>
      <c r="J122" s="30"/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3" s="2" customFormat="1" ht="15.2" customHeight="1">
      <c r="A123" s="28"/>
      <c r="B123" s="29"/>
      <c r="C123" s="25" t="s">
        <v>22</v>
      </c>
      <c r="D123" s="30"/>
      <c r="E123" s="30"/>
      <c r="F123" s="23" t="str">
        <f>E17</f>
        <v>Obec Veselý Žďár</v>
      </c>
      <c r="G123" s="30"/>
      <c r="H123" s="30"/>
      <c r="I123" s="25" t="s">
        <v>31</v>
      </c>
      <c r="J123" s="26" t="str">
        <f>E23</f>
        <v xml:space="preserve"> </v>
      </c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3" s="2" customFormat="1" ht="15.2" customHeight="1">
      <c r="A124" s="28"/>
      <c r="B124" s="29"/>
      <c r="C124" s="25" t="s">
        <v>27</v>
      </c>
      <c r="D124" s="30"/>
      <c r="E124" s="30"/>
      <c r="F124" s="23" t="str">
        <f>IF(E20="","",E20)</f>
        <v>ATOS, spol.s r.o. Ledeč nad Sázavou</v>
      </c>
      <c r="G124" s="30"/>
      <c r="H124" s="30"/>
      <c r="I124" s="25" t="s">
        <v>34</v>
      </c>
      <c r="J124" s="26" t="str">
        <f>E26</f>
        <v xml:space="preserve"> </v>
      </c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63" s="2" customFormat="1" ht="10.35" customHeight="1">
      <c r="A125" s="28"/>
      <c r="B125" s="29"/>
      <c r="C125" s="30"/>
      <c r="D125" s="30"/>
      <c r="E125" s="30"/>
      <c r="F125" s="30"/>
      <c r="G125" s="30"/>
      <c r="H125" s="30"/>
      <c r="I125" s="30"/>
      <c r="J125" s="30"/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63" s="11" customFormat="1" ht="29.25" customHeight="1">
      <c r="A126" s="158"/>
      <c r="B126" s="159"/>
      <c r="C126" s="160" t="s">
        <v>191</v>
      </c>
      <c r="D126" s="161" t="s">
        <v>61</v>
      </c>
      <c r="E126" s="161" t="s">
        <v>57</v>
      </c>
      <c r="F126" s="161" t="s">
        <v>58</v>
      </c>
      <c r="G126" s="161" t="s">
        <v>192</v>
      </c>
      <c r="H126" s="161" t="s">
        <v>193</v>
      </c>
      <c r="I126" s="161" t="s">
        <v>194</v>
      </c>
      <c r="J126" s="162" t="s">
        <v>172</v>
      </c>
      <c r="K126" s="163" t="s">
        <v>195</v>
      </c>
      <c r="L126" s="164"/>
      <c r="M126" s="69" t="s">
        <v>1</v>
      </c>
      <c r="N126" s="70" t="s">
        <v>40</v>
      </c>
      <c r="O126" s="70" t="s">
        <v>196</v>
      </c>
      <c r="P126" s="70" t="s">
        <v>197</v>
      </c>
      <c r="Q126" s="70" t="s">
        <v>198</v>
      </c>
      <c r="R126" s="70" t="s">
        <v>199</v>
      </c>
      <c r="S126" s="70" t="s">
        <v>200</v>
      </c>
      <c r="T126" s="71" t="s">
        <v>201</v>
      </c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</row>
    <row r="127" spans="1:63" s="2" customFormat="1" ht="22.9" customHeight="1">
      <c r="A127" s="28"/>
      <c r="B127" s="29"/>
      <c r="C127" s="76" t="s">
        <v>202</v>
      </c>
      <c r="D127" s="30"/>
      <c r="E127" s="30"/>
      <c r="F127" s="30"/>
      <c r="G127" s="30"/>
      <c r="H127" s="30"/>
      <c r="I127" s="30"/>
      <c r="J127" s="165">
        <f>BK127</f>
        <v>5120.26</v>
      </c>
      <c r="K127" s="30"/>
      <c r="L127" s="33"/>
      <c r="M127" s="72"/>
      <c r="N127" s="166"/>
      <c r="O127" s="73"/>
      <c r="P127" s="167">
        <f>P128+P143</f>
        <v>7.5701099999999988</v>
      </c>
      <c r="Q127" s="73"/>
      <c r="R127" s="167">
        <f>R128+R143</f>
        <v>1.6469999999999999E-2</v>
      </c>
      <c r="S127" s="73"/>
      <c r="T127" s="168">
        <f>T128+T143</f>
        <v>9.7499999999999989E-2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T127" s="14" t="s">
        <v>75</v>
      </c>
      <c r="AU127" s="14" t="s">
        <v>174</v>
      </c>
      <c r="BK127" s="169">
        <f>BK128+BK143</f>
        <v>5120.26</v>
      </c>
    </row>
    <row r="128" spans="1:63" s="12" customFormat="1" ht="25.9" customHeight="1">
      <c r="B128" s="170"/>
      <c r="C128" s="171"/>
      <c r="D128" s="172" t="s">
        <v>75</v>
      </c>
      <c r="E128" s="173" t="s">
        <v>203</v>
      </c>
      <c r="F128" s="173" t="s">
        <v>204</v>
      </c>
      <c r="G128" s="171"/>
      <c r="H128" s="171"/>
      <c r="I128" s="171"/>
      <c r="J128" s="174">
        <f>BK128</f>
        <v>4750.21</v>
      </c>
      <c r="K128" s="171"/>
      <c r="L128" s="175"/>
      <c r="M128" s="176"/>
      <c r="N128" s="177"/>
      <c r="O128" s="177"/>
      <c r="P128" s="178">
        <f>P129+P131+P134+P138</f>
        <v>6.7241099999999987</v>
      </c>
      <c r="Q128" s="177"/>
      <c r="R128" s="178">
        <f>R129+R131+R134+R138</f>
        <v>1.644E-2</v>
      </c>
      <c r="S128" s="177"/>
      <c r="T128" s="179">
        <f>T129+T131+T134+T138</f>
        <v>9.7499999999999989E-2</v>
      </c>
      <c r="AR128" s="180" t="s">
        <v>83</v>
      </c>
      <c r="AT128" s="181" t="s">
        <v>75</v>
      </c>
      <c r="AU128" s="181" t="s">
        <v>76</v>
      </c>
      <c r="AY128" s="180" t="s">
        <v>205</v>
      </c>
      <c r="BK128" s="182">
        <f>BK129+BK131+BK134+BK138</f>
        <v>4750.21</v>
      </c>
    </row>
    <row r="129" spans="1:65" s="12" customFormat="1" ht="22.9" customHeight="1">
      <c r="B129" s="170"/>
      <c r="C129" s="171"/>
      <c r="D129" s="172" t="s">
        <v>75</v>
      </c>
      <c r="E129" s="183" t="s">
        <v>85</v>
      </c>
      <c r="F129" s="183" t="s">
        <v>667</v>
      </c>
      <c r="G129" s="171"/>
      <c r="H129" s="171"/>
      <c r="I129" s="171"/>
      <c r="J129" s="184">
        <f>BK129</f>
        <v>1389</v>
      </c>
      <c r="K129" s="171"/>
      <c r="L129" s="175"/>
      <c r="M129" s="176"/>
      <c r="N129" s="177"/>
      <c r="O129" s="177"/>
      <c r="P129" s="178">
        <f>P130</f>
        <v>1.3499999999999999</v>
      </c>
      <c r="Q129" s="177"/>
      <c r="R129" s="178">
        <f>R130</f>
        <v>1.47E-2</v>
      </c>
      <c r="S129" s="177"/>
      <c r="T129" s="179">
        <f>T130</f>
        <v>0</v>
      </c>
      <c r="AR129" s="180" t="s">
        <v>83</v>
      </c>
      <c r="AT129" s="181" t="s">
        <v>75</v>
      </c>
      <c r="AU129" s="181" t="s">
        <v>83</v>
      </c>
      <c r="AY129" s="180" t="s">
        <v>205</v>
      </c>
      <c r="BK129" s="182">
        <f>BK130</f>
        <v>1389</v>
      </c>
    </row>
    <row r="130" spans="1:65" s="2" customFormat="1" ht="24" customHeight="1">
      <c r="A130" s="28"/>
      <c r="B130" s="29"/>
      <c r="C130" s="185" t="s">
        <v>83</v>
      </c>
      <c r="D130" s="185" t="s">
        <v>208</v>
      </c>
      <c r="E130" s="186" t="s">
        <v>668</v>
      </c>
      <c r="F130" s="187" t="s">
        <v>669</v>
      </c>
      <c r="G130" s="188" t="s">
        <v>230</v>
      </c>
      <c r="H130" s="189">
        <v>30</v>
      </c>
      <c r="I130" s="190">
        <v>46.3</v>
      </c>
      <c r="J130" s="190">
        <f>ROUND(I130*H130,2)</f>
        <v>1389</v>
      </c>
      <c r="K130" s="191"/>
      <c r="L130" s="33"/>
      <c r="M130" s="192" t="s">
        <v>1</v>
      </c>
      <c r="N130" s="193" t="s">
        <v>41</v>
      </c>
      <c r="O130" s="194">
        <v>4.4999999999999998E-2</v>
      </c>
      <c r="P130" s="194">
        <f>O130*H130</f>
        <v>1.3499999999999999</v>
      </c>
      <c r="Q130" s="194">
        <v>4.8999999999999998E-4</v>
      </c>
      <c r="R130" s="194">
        <f>Q130*H130</f>
        <v>1.47E-2</v>
      </c>
      <c r="S130" s="194">
        <v>0</v>
      </c>
      <c r="T130" s="195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96" t="s">
        <v>212</v>
      </c>
      <c r="AT130" s="196" t="s">
        <v>208</v>
      </c>
      <c r="AU130" s="196" t="s">
        <v>85</v>
      </c>
      <c r="AY130" s="14" t="s">
        <v>205</v>
      </c>
      <c r="BE130" s="197">
        <f>IF(N130="základní",J130,0)</f>
        <v>1389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83</v>
      </c>
      <c r="BK130" s="197">
        <f>ROUND(I130*H130,2)</f>
        <v>1389</v>
      </c>
      <c r="BL130" s="14" t="s">
        <v>212</v>
      </c>
      <c r="BM130" s="196" t="s">
        <v>670</v>
      </c>
    </row>
    <row r="131" spans="1:65" s="12" customFormat="1" ht="22.9" customHeight="1">
      <c r="B131" s="170"/>
      <c r="C131" s="171"/>
      <c r="D131" s="172" t="s">
        <v>75</v>
      </c>
      <c r="E131" s="183" t="s">
        <v>239</v>
      </c>
      <c r="F131" s="183" t="s">
        <v>671</v>
      </c>
      <c r="G131" s="171"/>
      <c r="H131" s="171"/>
      <c r="I131" s="171"/>
      <c r="J131" s="184">
        <f>BK131</f>
        <v>968</v>
      </c>
      <c r="K131" s="171"/>
      <c r="L131" s="175"/>
      <c r="M131" s="176"/>
      <c r="N131" s="177"/>
      <c r="O131" s="177"/>
      <c r="P131" s="178">
        <f>SUM(P132:P133)</f>
        <v>2.0939999999999999</v>
      </c>
      <c r="Q131" s="177"/>
      <c r="R131" s="178">
        <f>SUM(R132:R133)</f>
        <v>1.1999999999999999E-3</v>
      </c>
      <c r="S131" s="177"/>
      <c r="T131" s="179">
        <f>SUM(T132:T133)</f>
        <v>0</v>
      </c>
      <c r="AR131" s="180" t="s">
        <v>83</v>
      </c>
      <c r="AT131" s="181" t="s">
        <v>75</v>
      </c>
      <c r="AU131" s="181" t="s">
        <v>83</v>
      </c>
      <c r="AY131" s="180" t="s">
        <v>205</v>
      </c>
      <c r="BK131" s="182">
        <f>SUM(BK132:BK133)</f>
        <v>968</v>
      </c>
    </row>
    <row r="132" spans="1:65" s="2" customFormat="1" ht="24" customHeight="1">
      <c r="A132" s="28"/>
      <c r="B132" s="29"/>
      <c r="C132" s="185" t="s">
        <v>85</v>
      </c>
      <c r="D132" s="185" t="s">
        <v>208</v>
      </c>
      <c r="E132" s="186" t="s">
        <v>672</v>
      </c>
      <c r="F132" s="187" t="s">
        <v>673</v>
      </c>
      <c r="G132" s="188" t="s">
        <v>418</v>
      </c>
      <c r="H132" s="189">
        <v>2</v>
      </c>
      <c r="I132" s="190">
        <v>332</v>
      </c>
      <c r="J132" s="190">
        <f>ROUND(I132*H132,2)</f>
        <v>664</v>
      </c>
      <c r="K132" s="191"/>
      <c r="L132" s="33"/>
      <c r="M132" s="192" t="s">
        <v>1</v>
      </c>
      <c r="N132" s="193" t="s">
        <v>41</v>
      </c>
      <c r="O132" s="194">
        <v>1.0469999999999999</v>
      </c>
      <c r="P132" s="194">
        <f>O132*H132</f>
        <v>2.0939999999999999</v>
      </c>
      <c r="Q132" s="194">
        <v>0</v>
      </c>
      <c r="R132" s="194">
        <f>Q132*H132</f>
        <v>0</v>
      </c>
      <c r="S132" s="194">
        <v>0</v>
      </c>
      <c r="T132" s="195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6" t="s">
        <v>212</v>
      </c>
      <c r="AT132" s="196" t="s">
        <v>208</v>
      </c>
      <c r="AU132" s="196" t="s">
        <v>85</v>
      </c>
      <c r="AY132" s="14" t="s">
        <v>205</v>
      </c>
      <c r="BE132" s="197">
        <f>IF(N132="základní",J132,0)</f>
        <v>664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664</v>
      </c>
      <c r="BL132" s="14" t="s">
        <v>212</v>
      </c>
      <c r="BM132" s="196" t="s">
        <v>674</v>
      </c>
    </row>
    <row r="133" spans="1:65" s="2" customFormat="1" ht="24" customHeight="1">
      <c r="A133" s="28"/>
      <c r="B133" s="29"/>
      <c r="C133" s="198" t="s">
        <v>96</v>
      </c>
      <c r="D133" s="198" t="s">
        <v>355</v>
      </c>
      <c r="E133" s="199" t="s">
        <v>675</v>
      </c>
      <c r="F133" s="200" t="s">
        <v>676</v>
      </c>
      <c r="G133" s="201" t="s">
        <v>418</v>
      </c>
      <c r="H133" s="202">
        <v>2</v>
      </c>
      <c r="I133" s="203">
        <v>152</v>
      </c>
      <c r="J133" s="203">
        <f>ROUND(I133*H133,2)</f>
        <v>304</v>
      </c>
      <c r="K133" s="204"/>
      <c r="L133" s="205"/>
      <c r="M133" s="206" t="s">
        <v>1</v>
      </c>
      <c r="N133" s="207" t="s">
        <v>41</v>
      </c>
      <c r="O133" s="194">
        <v>0</v>
      </c>
      <c r="P133" s="194">
        <f>O133*H133</f>
        <v>0</v>
      </c>
      <c r="Q133" s="194">
        <v>5.9999999999999995E-4</v>
      </c>
      <c r="R133" s="194">
        <f>Q133*H133</f>
        <v>1.1999999999999999E-3</v>
      </c>
      <c r="S133" s="194">
        <v>0</v>
      </c>
      <c r="T133" s="195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96" t="s">
        <v>239</v>
      </c>
      <c r="AT133" s="196" t="s">
        <v>355</v>
      </c>
      <c r="AU133" s="196" t="s">
        <v>85</v>
      </c>
      <c r="AY133" s="14" t="s">
        <v>205</v>
      </c>
      <c r="BE133" s="197">
        <f>IF(N133="základní",J133,0)</f>
        <v>304</v>
      </c>
      <c r="BF133" s="197">
        <f>IF(N133="snížená",J133,0)</f>
        <v>0</v>
      </c>
      <c r="BG133" s="197">
        <f>IF(N133="zákl. přenesená",J133,0)</f>
        <v>0</v>
      </c>
      <c r="BH133" s="197">
        <f>IF(N133="sníž. přenesená",J133,0)</f>
        <v>0</v>
      </c>
      <c r="BI133" s="197">
        <f>IF(N133="nulová",J133,0)</f>
        <v>0</v>
      </c>
      <c r="BJ133" s="14" t="s">
        <v>83</v>
      </c>
      <c r="BK133" s="197">
        <f>ROUND(I133*H133,2)</f>
        <v>304</v>
      </c>
      <c r="BL133" s="14" t="s">
        <v>212</v>
      </c>
      <c r="BM133" s="196" t="s">
        <v>677</v>
      </c>
    </row>
    <row r="134" spans="1:65" s="12" customFormat="1" ht="22.9" customHeight="1">
      <c r="B134" s="170"/>
      <c r="C134" s="171"/>
      <c r="D134" s="172" t="s">
        <v>75</v>
      </c>
      <c r="E134" s="183" t="s">
        <v>243</v>
      </c>
      <c r="F134" s="183" t="s">
        <v>481</v>
      </c>
      <c r="G134" s="171"/>
      <c r="H134" s="171"/>
      <c r="I134" s="171"/>
      <c r="J134" s="184">
        <f>BK134</f>
        <v>2247.3000000000002</v>
      </c>
      <c r="K134" s="171"/>
      <c r="L134" s="175"/>
      <c r="M134" s="176"/>
      <c r="N134" s="177"/>
      <c r="O134" s="177"/>
      <c r="P134" s="178">
        <f>SUM(P135:P137)</f>
        <v>3.0159999999999996</v>
      </c>
      <c r="Q134" s="177"/>
      <c r="R134" s="178">
        <f>SUM(R135:R137)</f>
        <v>5.4000000000000001E-4</v>
      </c>
      <c r="S134" s="177"/>
      <c r="T134" s="179">
        <f>SUM(T135:T137)</f>
        <v>9.7499999999999989E-2</v>
      </c>
      <c r="AR134" s="180" t="s">
        <v>83</v>
      </c>
      <c r="AT134" s="181" t="s">
        <v>75</v>
      </c>
      <c r="AU134" s="181" t="s">
        <v>83</v>
      </c>
      <c r="AY134" s="180" t="s">
        <v>205</v>
      </c>
      <c r="BK134" s="182">
        <f>SUM(BK135:BK137)</f>
        <v>2247.3000000000002</v>
      </c>
    </row>
    <row r="135" spans="1:65" s="2" customFormat="1" ht="24" customHeight="1">
      <c r="A135" s="28"/>
      <c r="B135" s="29"/>
      <c r="C135" s="185" t="s">
        <v>212</v>
      </c>
      <c r="D135" s="185" t="s">
        <v>208</v>
      </c>
      <c r="E135" s="186" t="s">
        <v>678</v>
      </c>
      <c r="F135" s="187" t="s">
        <v>679</v>
      </c>
      <c r="G135" s="188" t="s">
        <v>418</v>
      </c>
      <c r="H135" s="189">
        <v>3</v>
      </c>
      <c r="I135" s="190">
        <v>50.1</v>
      </c>
      <c r="J135" s="190">
        <f>ROUND(I135*H135,2)</f>
        <v>150.30000000000001</v>
      </c>
      <c r="K135" s="191"/>
      <c r="L135" s="33"/>
      <c r="M135" s="192" t="s">
        <v>1</v>
      </c>
      <c r="N135" s="193" t="s">
        <v>41</v>
      </c>
      <c r="O135" s="194">
        <v>0.16</v>
      </c>
      <c r="P135" s="194">
        <f>O135*H135</f>
        <v>0.48</v>
      </c>
      <c r="Q135" s="194">
        <v>0</v>
      </c>
      <c r="R135" s="194">
        <f>Q135*H135</f>
        <v>0</v>
      </c>
      <c r="S135" s="194">
        <v>4.0000000000000001E-3</v>
      </c>
      <c r="T135" s="195">
        <f>S135*H135</f>
        <v>1.2E-2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6" t="s">
        <v>212</v>
      </c>
      <c r="AT135" s="196" t="s">
        <v>208</v>
      </c>
      <c r="AU135" s="196" t="s">
        <v>85</v>
      </c>
      <c r="AY135" s="14" t="s">
        <v>205</v>
      </c>
      <c r="BE135" s="197">
        <f>IF(N135="základní",J135,0)</f>
        <v>150.30000000000001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83</v>
      </c>
      <c r="BK135" s="197">
        <f>ROUND(I135*H135,2)</f>
        <v>150.30000000000001</v>
      </c>
      <c r="BL135" s="14" t="s">
        <v>212</v>
      </c>
      <c r="BM135" s="196" t="s">
        <v>680</v>
      </c>
    </row>
    <row r="136" spans="1:65" s="2" customFormat="1" ht="24" customHeight="1">
      <c r="A136" s="28"/>
      <c r="B136" s="29"/>
      <c r="C136" s="185" t="s">
        <v>223</v>
      </c>
      <c r="D136" s="185" t="s">
        <v>208</v>
      </c>
      <c r="E136" s="186" t="s">
        <v>681</v>
      </c>
      <c r="F136" s="187" t="s">
        <v>682</v>
      </c>
      <c r="G136" s="188" t="s">
        <v>418</v>
      </c>
      <c r="H136" s="189">
        <v>1</v>
      </c>
      <c r="I136" s="190">
        <v>512</v>
      </c>
      <c r="J136" s="190">
        <f>ROUND(I136*H136,2)</f>
        <v>512</v>
      </c>
      <c r="K136" s="191"/>
      <c r="L136" s="33"/>
      <c r="M136" s="192" t="s">
        <v>1</v>
      </c>
      <c r="N136" s="193" t="s">
        <v>41</v>
      </c>
      <c r="O136" s="194">
        <v>1.6359999999999999</v>
      </c>
      <c r="P136" s="194">
        <f>O136*H136</f>
        <v>1.6359999999999999</v>
      </c>
      <c r="Q136" s="194">
        <v>0</v>
      </c>
      <c r="R136" s="194">
        <f>Q136*H136</f>
        <v>0</v>
      </c>
      <c r="S136" s="194">
        <v>5.8999999999999997E-2</v>
      </c>
      <c r="T136" s="195">
        <f>S136*H136</f>
        <v>5.8999999999999997E-2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96" t="s">
        <v>212</v>
      </c>
      <c r="AT136" s="196" t="s">
        <v>208</v>
      </c>
      <c r="AU136" s="196" t="s">
        <v>85</v>
      </c>
      <c r="AY136" s="14" t="s">
        <v>205</v>
      </c>
      <c r="BE136" s="197">
        <f>IF(N136="základní",J136,0)</f>
        <v>512</v>
      </c>
      <c r="BF136" s="197">
        <f>IF(N136="snížená",J136,0)</f>
        <v>0</v>
      </c>
      <c r="BG136" s="197">
        <f>IF(N136="zákl. přenesená",J136,0)</f>
        <v>0</v>
      </c>
      <c r="BH136" s="197">
        <f>IF(N136="sníž. přenesená",J136,0)</f>
        <v>0</v>
      </c>
      <c r="BI136" s="197">
        <f>IF(N136="nulová",J136,0)</f>
        <v>0</v>
      </c>
      <c r="BJ136" s="14" t="s">
        <v>83</v>
      </c>
      <c r="BK136" s="197">
        <f>ROUND(I136*H136,2)</f>
        <v>512</v>
      </c>
      <c r="BL136" s="14" t="s">
        <v>212</v>
      </c>
      <c r="BM136" s="196" t="s">
        <v>683</v>
      </c>
    </row>
    <row r="137" spans="1:65" s="2" customFormat="1" ht="24" customHeight="1">
      <c r="A137" s="28"/>
      <c r="B137" s="29"/>
      <c r="C137" s="185" t="s">
        <v>227</v>
      </c>
      <c r="D137" s="185" t="s">
        <v>208</v>
      </c>
      <c r="E137" s="186" t="s">
        <v>684</v>
      </c>
      <c r="F137" s="187" t="s">
        <v>685</v>
      </c>
      <c r="G137" s="188" t="s">
        <v>230</v>
      </c>
      <c r="H137" s="189">
        <v>0.5</v>
      </c>
      <c r="I137" s="190">
        <v>3170</v>
      </c>
      <c r="J137" s="190">
        <f>ROUND(I137*H137,2)</f>
        <v>1585</v>
      </c>
      <c r="K137" s="191"/>
      <c r="L137" s="33"/>
      <c r="M137" s="192" t="s">
        <v>1</v>
      </c>
      <c r="N137" s="193" t="s">
        <v>41</v>
      </c>
      <c r="O137" s="194">
        <v>1.8</v>
      </c>
      <c r="P137" s="194">
        <f>O137*H137</f>
        <v>0.9</v>
      </c>
      <c r="Q137" s="194">
        <v>1.08E-3</v>
      </c>
      <c r="R137" s="194">
        <f>Q137*H137</f>
        <v>5.4000000000000001E-4</v>
      </c>
      <c r="S137" s="194">
        <v>5.2999999999999999E-2</v>
      </c>
      <c r="T137" s="195">
        <f>S137*H137</f>
        <v>2.6499999999999999E-2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212</v>
      </c>
      <c r="AT137" s="196" t="s">
        <v>208</v>
      </c>
      <c r="AU137" s="196" t="s">
        <v>85</v>
      </c>
      <c r="AY137" s="14" t="s">
        <v>205</v>
      </c>
      <c r="BE137" s="197">
        <f>IF(N137="základní",J137,0)</f>
        <v>1585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1585</v>
      </c>
      <c r="BL137" s="14" t="s">
        <v>212</v>
      </c>
      <c r="BM137" s="196" t="s">
        <v>686</v>
      </c>
    </row>
    <row r="138" spans="1:65" s="12" customFormat="1" ht="22.9" customHeight="1">
      <c r="B138" s="170"/>
      <c r="C138" s="171"/>
      <c r="D138" s="172" t="s">
        <v>75</v>
      </c>
      <c r="E138" s="183" t="s">
        <v>314</v>
      </c>
      <c r="F138" s="183" t="s">
        <v>315</v>
      </c>
      <c r="G138" s="171"/>
      <c r="H138" s="171"/>
      <c r="I138" s="171"/>
      <c r="J138" s="184">
        <f>BK138</f>
        <v>145.91</v>
      </c>
      <c r="K138" s="171"/>
      <c r="L138" s="175"/>
      <c r="M138" s="176"/>
      <c r="N138" s="177"/>
      <c r="O138" s="177"/>
      <c r="P138" s="178">
        <f>SUM(P139:P142)</f>
        <v>0.26411000000000001</v>
      </c>
      <c r="Q138" s="177"/>
      <c r="R138" s="178">
        <f>SUM(R139:R142)</f>
        <v>0</v>
      </c>
      <c r="S138" s="177"/>
      <c r="T138" s="179">
        <f>SUM(T139:T142)</f>
        <v>0</v>
      </c>
      <c r="AR138" s="180" t="s">
        <v>83</v>
      </c>
      <c r="AT138" s="181" t="s">
        <v>75</v>
      </c>
      <c r="AU138" s="181" t="s">
        <v>83</v>
      </c>
      <c r="AY138" s="180" t="s">
        <v>205</v>
      </c>
      <c r="BK138" s="182">
        <f>SUM(BK139:BK142)</f>
        <v>145.91</v>
      </c>
    </row>
    <row r="139" spans="1:65" s="2" customFormat="1" ht="24" customHeight="1">
      <c r="A139" s="28"/>
      <c r="B139" s="29"/>
      <c r="C139" s="185" t="s">
        <v>234</v>
      </c>
      <c r="D139" s="185" t="s">
        <v>208</v>
      </c>
      <c r="E139" s="186" t="s">
        <v>317</v>
      </c>
      <c r="F139" s="187" t="s">
        <v>318</v>
      </c>
      <c r="G139" s="188" t="s">
        <v>250</v>
      </c>
      <c r="H139" s="189">
        <v>9.8000000000000004E-2</v>
      </c>
      <c r="I139" s="190">
        <v>691.78</v>
      </c>
      <c r="J139" s="190">
        <f>ROUND(I139*H139,2)</f>
        <v>67.790000000000006</v>
      </c>
      <c r="K139" s="191"/>
      <c r="L139" s="33"/>
      <c r="M139" s="192" t="s">
        <v>1</v>
      </c>
      <c r="N139" s="193" t="s">
        <v>41</v>
      </c>
      <c r="O139" s="194">
        <v>2.42</v>
      </c>
      <c r="P139" s="194">
        <f>O139*H139</f>
        <v>0.23716000000000001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212</v>
      </c>
      <c r="AT139" s="196" t="s">
        <v>208</v>
      </c>
      <c r="AU139" s="196" t="s">
        <v>85</v>
      </c>
      <c r="AY139" s="14" t="s">
        <v>205</v>
      </c>
      <c r="BE139" s="197">
        <f>IF(N139="základní",J139,0)</f>
        <v>67.790000000000006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83</v>
      </c>
      <c r="BK139" s="197">
        <f>ROUND(I139*H139,2)</f>
        <v>67.790000000000006</v>
      </c>
      <c r="BL139" s="14" t="s">
        <v>212</v>
      </c>
      <c r="BM139" s="196" t="s">
        <v>687</v>
      </c>
    </row>
    <row r="140" spans="1:65" s="2" customFormat="1" ht="24" customHeight="1">
      <c r="A140" s="28"/>
      <c r="B140" s="29"/>
      <c r="C140" s="185" t="s">
        <v>239</v>
      </c>
      <c r="D140" s="185" t="s">
        <v>208</v>
      </c>
      <c r="E140" s="186" t="s">
        <v>321</v>
      </c>
      <c r="F140" s="187" t="s">
        <v>322</v>
      </c>
      <c r="G140" s="188" t="s">
        <v>250</v>
      </c>
      <c r="H140" s="189">
        <v>9.8000000000000004E-2</v>
      </c>
      <c r="I140" s="190">
        <v>254.06</v>
      </c>
      <c r="J140" s="190">
        <f>ROUND(I140*H140,2)</f>
        <v>24.9</v>
      </c>
      <c r="K140" s="191"/>
      <c r="L140" s="33"/>
      <c r="M140" s="192" t="s">
        <v>1</v>
      </c>
      <c r="N140" s="193" t="s">
        <v>41</v>
      </c>
      <c r="O140" s="194">
        <v>0.125</v>
      </c>
      <c r="P140" s="194">
        <f>O140*H140</f>
        <v>1.225E-2</v>
      </c>
      <c r="Q140" s="194">
        <v>0</v>
      </c>
      <c r="R140" s="194">
        <f>Q140*H140</f>
        <v>0</v>
      </c>
      <c r="S140" s="194">
        <v>0</v>
      </c>
      <c r="T140" s="195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212</v>
      </c>
      <c r="AT140" s="196" t="s">
        <v>208</v>
      </c>
      <c r="AU140" s="196" t="s">
        <v>85</v>
      </c>
      <c r="AY140" s="14" t="s">
        <v>205</v>
      </c>
      <c r="BE140" s="197">
        <f>IF(N140="základní",J140,0)</f>
        <v>24.9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24.9</v>
      </c>
      <c r="BL140" s="14" t="s">
        <v>212</v>
      </c>
      <c r="BM140" s="196" t="s">
        <v>688</v>
      </c>
    </row>
    <row r="141" spans="1:65" s="2" customFormat="1" ht="24" customHeight="1">
      <c r="A141" s="28"/>
      <c r="B141" s="29"/>
      <c r="C141" s="185" t="s">
        <v>243</v>
      </c>
      <c r="D141" s="185" t="s">
        <v>208</v>
      </c>
      <c r="E141" s="186" t="s">
        <v>325</v>
      </c>
      <c r="F141" s="187" t="s">
        <v>326</v>
      </c>
      <c r="G141" s="188" t="s">
        <v>250</v>
      </c>
      <c r="H141" s="189">
        <v>2.4500000000000002</v>
      </c>
      <c r="I141" s="190">
        <v>11.1</v>
      </c>
      <c r="J141" s="190">
        <f>ROUND(I141*H141,2)</f>
        <v>27.2</v>
      </c>
      <c r="K141" s="191"/>
      <c r="L141" s="33"/>
      <c r="M141" s="192" t="s">
        <v>1</v>
      </c>
      <c r="N141" s="193" t="s">
        <v>41</v>
      </c>
      <c r="O141" s="194">
        <v>6.0000000000000001E-3</v>
      </c>
      <c r="P141" s="194">
        <f>O141*H141</f>
        <v>1.4700000000000001E-2</v>
      </c>
      <c r="Q141" s="194">
        <v>0</v>
      </c>
      <c r="R141" s="194">
        <f>Q141*H141</f>
        <v>0</v>
      </c>
      <c r="S141" s="194">
        <v>0</v>
      </c>
      <c r="T141" s="195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96" t="s">
        <v>212</v>
      </c>
      <c r="AT141" s="196" t="s">
        <v>208</v>
      </c>
      <c r="AU141" s="196" t="s">
        <v>85</v>
      </c>
      <c r="AY141" s="14" t="s">
        <v>205</v>
      </c>
      <c r="BE141" s="197">
        <f>IF(N141="základní",J141,0)</f>
        <v>27.2</v>
      </c>
      <c r="BF141" s="197">
        <f>IF(N141="snížená",J141,0)</f>
        <v>0</v>
      </c>
      <c r="BG141" s="197">
        <f>IF(N141="zákl. přenesená",J141,0)</f>
        <v>0</v>
      </c>
      <c r="BH141" s="197">
        <f>IF(N141="sníž. přenesená",J141,0)</f>
        <v>0</v>
      </c>
      <c r="BI141" s="197">
        <f>IF(N141="nulová",J141,0)</f>
        <v>0</v>
      </c>
      <c r="BJ141" s="14" t="s">
        <v>83</v>
      </c>
      <c r="BK141" s="197">
        <f>ROUND(I141*H141,2)</f>
        <v>27.2</v>
      </c>
      <c r="BL141" s="14" t="s">
        <v>212</v>
      </c>
      <c r="BM141" s="196" t="s">
        <v>689</v>
      </c>
    </row>
    <row r="142" spans="1:65" s="2" customFormat="1" ht="24" customHeight="1">
      <c r="A142" s="28"/>
      <c r="B142" s="29"/>
      <c r="C142" s="185" t="s">
        <v>247</v>
      </c>
      <c r="D142" s="185" t="s">
        <v>208</v>
      </c>
      <c r="E142" s="186" t="s">
        <v>329</v>
      </c>
      <c r="F142" s="187" t="s">
        <v>330</v>
      </c>
      <c r="G142" s="188" t="s">
        <v>250</v>
      </c>
      <c r="H142" s="189">
        <v>9.8000000000000004E-2</v>
      </c>
      <c r="I142" s="190">
        <v>265.5</v>
      </c>
      <c r="J142" s="190">
        <f>ROUND(I142*H142,2)</f>
        <v>26.02</v>
      </c>
      <c r="K142" s="191"/>
      <c r="L142" s="33"/>
      <c r="M142" s="192" t="s">
        <v>1</v>
      </c>
      <c r="N142" s="193" t="s">
        <v>41</v>
      </c>
      <c r="O142" s="194">
        <v>0</v>
      </c>
      <c r="P142" s="194">
        <f>O142*H142</f>
        <v>0</v>
      </c>
      <c r="Q142" s="194">
        <v>0</v>
      </c>
      <c r="R142" s="194">
        <f>Q142*H142</f>
        <v>0</v>
      </c>
      <c r="S142" s="194">
        <v>0</v>
      </c>
      <c r="T142" s="195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96" t="s">
        <v>212</v>
      </c>
      <c r="AT142" s="196" t="s">
        <v>208</v>
      </c>
      <c r="AU142" s="196" t="s">
        <v>85</v>
      </c>
      <c r="AY142" s="14" t="s">
        <v>205</v>
      </c>
      <c r="BE142" s="197">
        <f>IF(N142="základní",J142,0)</f>
        <v>26.02</v>
      </c>
      <c r="BF142" s="197">
        <f>IF(N142="snížená",J142,0)</f>
        <v>0</v>
      </c>
      <c r="BG142" s="197">
        <f>IF(N142="zákl. přenesená",J142,0)</f>
        <v>0</v>
      </c>
      <c r="BH142" s="197">
        <f>IF(N142="sníž. přenesená",J142,0)</f>
        <v>0</v>
      </c>
      <c r="BI142" s="197">
        <f>IF(N142="nulová",J142,0)</f>
        <v>0</v>
      </c>
      <c r="BJ142" s="14" t="s">
        <v>83</v>
      </c>
      <c r="BK142" s="197">
        <f>ROUND(I142*H142,2)</f>
        <v>26.02</v>
      </c>
      <c r="BL142" s="14" t="s">
        <v>212</v>
      </c>
      <c r="BM142" s="196" t="s">
        <v>690</v>
      </c>
    </row>
    <row r="143" spans="1:65" s="12" customFormat="1" ht="25.9" customHeight="1">
      <c r="B143" s="170"/>
      <c r="C143" s="171"/>
      <c r="D143" s="172" t="s">
        <v>75</v>
      </c>
      <c r="E143" s="173" t="s">
        <v>338</v>
      </c>
      <c r="F143" s="173" t="s">
        <v>339</v>
      </c>
      <c r="G143" s="171"/>
      <c r="H143" s="171"/>
      <c r="I143" s="171"/>
      <c r="J143" s="174">
        <f>BK143</f>
        <v>370.05</v>
      </c>
      <c r="K143" s="171"/>
      <c r="L143" s="175"/>
      <c r="M143" s="176"/>
      <c r="N143" s="177"/>
      <c r="O143" s="177"/>
      <c r="P143" s="178">
        <f>P144</f>
        <v>0.84599999999999997</v>
      </c>
      <c r="Q143" s="177"/>
      <c r="R143" s="178">
        <f>R144</f>
        <v>3.0000000000000001E-5</v>
      </c>
      <c r="S143" s="177"/>
      <c r="T143" s="179">
        <f>T144</f>
        <v>0</v>
      </c>
      <c r="AR143" s="180" t="s">
        <v>85</v>
      </c>
      <c r="AT143" s="181" t="s">
        <v>75</v>
      </c>
      <c r="AU143" s="181" t="s">
        <v>76</v>
      </c>
      <c r="AY143" s="180" t="s">
        <v>205</v>
      </c>
      <c r="BK143" s="182">
        <f>BK144</f>
        <v>370.05</v>
      </c>
    </row>
    <row r="144" spans="1:65" s="12" customFormat="1" ht="22.9" customHeight="1">
      <c r="B144" s="170"/>
      <c r="C144" s="171"/>
      <c r="D144" s="172" t="s">
        <v>75</v>
      </c>
      <c r="E144" s="183" t="s">
        <v>691</v>
      </c>
      <c r="F144" s="183" t="s">
        <v>692</v>
      </c>
      <c r="G144" s="171"/>
      <c r="H144" s="171"/>
      <c r="I144" s="171"/>
      <c r="J144" s="184">
        <f>BK144</f>
        <v>370.05</v>
      </c>
      <c r="K144" s="171"/>
      <c r="L144" s="175"/>
      <c r="M144" s="176"/>
      <c r="N144" s="177"/>
      <c r="O144" s="177"/>
      <c r="P144" s="178">
        <f>SUM(P145:P148)</f>
        <v>0.84599999999999997</v>
      </c>
      <c r="Q144" s="177"/>
      <c r="R144" s="178">
        <f>SUM(R145:R148)</f>
        <v>3.0000000000000001E-5</v>
      </c>
      <c r="S144" s="177"/>
      <c r="T144" s="179">
        <f>SUM(T145:T148)</f>
        <v>0</v>
      </c>
      <c r="AR144" s="180" t="s">
        <v>85</v>
      </c>
      <c r="AT144" s="181" t="s">
        <v>75</v>
      </c>
      <c r="AU144" s="181" t="s">
        <v>83</v>
      </c>
      <c r="AY144" s="180" t="s">
        <v>205</v>
      </c>
      <c r="BK144" s="182">
        <f>SUM(BK145:BK148)</f>
        <v>370.05</v>
      </c>
    </row>
    <row r="145" spans="1:65" s="2" customFormat="1" ht="16.5" customHeight="1">
      <c r="A145" s="28"/>
      <c r="B145" s="29"/>
      <c r="C145" s="185" t="s">
        <v>252</v>
      </c>
      <c r="D145" s="185" t="s">
        <v>208</v>
      </c>
      <c r="E145" s="186" t="s">
        <v>693</v>
      </c>
      <c r="F145" s="187" t="s">
        <v>694</v>
      </c>
      <c r="G145" s="188" t="s">
        <v>418</v>
      </c>
      <c r="H145" s="189">
        <v>1</v>
      </c>
      <c r="I145" s="190">
        <v>328.05</v>
      </c>
      <c r="J145" s="190">
        <f>ROUND(I145*H145,2)</f>
        <v>328.05</v>
      </c>
      <c r="K145" s="191"/>
      <c r="L145" s="33"/>
      <c r="M145" s="192" t="s">
        <v>1</v>
      </c>
      <c r="N145" s="193" t="s">
        <v>41</v>
      </c>
      <c r="O145" s="194">
        <v>0.84599999999999997</v>
      </c>
      <c r="P145" s="194">
        <f>O145*H145</f>
        <v>0.84599999999999997</v>
      </c>
      <c r="Q145" s="194">
        <v>0</v>
      </c>
      <c r="R145" s="194">
        <f>Q145*H145</f>
        <v>0</v>
      </c>
      <c r="S145" s="194">
        <v>0</v>
      </c>
      <c r="T145" s="195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96" t="s">
        <v>277</v>
      </c>
      <c r="AT145" s="196" t="s">
        <v>208</v>
      </c>
      <c r="AU145" s="196" t="s">
        <v>85</v>
      </c>
      <c r="AY145" s="14" t="s">
        <v>205</v>
      </c>
      <c r="BE145" s="197">
        <f>IF(N145="základní",J145,0)</f>
        <v>328.05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4" t="s">
        <v>83</v>
      </c>
      <c r="BK145" s="197">
        <f>ROUND(I145*H145,2)</f>
        <v>328.05</v>
      </c>
      <c r="BL145" s="14" t="s">
        <v>277</v>
      </c>
      <c r="BM145" s="196" t="s">
        <v>695</v>
      </c>
    </row>
    <row r="146" spans="1:65" s="2" customFormat="1" ht="16.5" customHeight="1">
      <c r="A146" s="28"/>
      <c r="B146" s="29"/>
      <c r="C146" s="198" t="s">
        <v>256</v>
      </c>
      <c r="D146" s="198" t="s">
        <v>355</v>
      </c>
      <c r="E146" s="199" t="s">
        <v>696</v>
      </c>
      <c r="F146" s="200" t="s">
        <v>697</v>
      </c>
      <c r="G146" s="201" t="s">
        <v>418</v>
      </c>
      <c r="H146" s="202">
        <v>1</v>
      </c>
      <c r="I146" s="203">
        <v>42</v>
      </c>
      <c r="J146" s="203">
        <f>ROUND(I146*H146,2)</f>
        <v>42</v>
      </c>
      <c r="K146" s="204"/>
      <c r="L146" s="205"/>
      <c r="M146" s="206" t="s">
        <v>1</v>
      </c>
      <c r="N146" s="207" t="s">
        <v>41</v>
      </c>
      <c r="O146" s="194">
        <v>0</v>
      </c>
      <c r="P146" s="194">
        <f>O146*H146</f>
        <v>0</v>
      </c>
      <c r="Q146" s="194">
        <v>3.0000000000000001E-5</v>
      </c>
      <c r="R146" s="194">
        <f>Q146*H146</f>
        <v>3.0000000000000001E-5</v>
      </c>
      <c r="S146" s="194">
        <v>0</v>
      </c>
      <c r="T146" s="195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96" t="s">
        <v>350</v>
      </c>
      <c r="AT146" s="196" t="s">
        <v>355</v>
      </c>
      <c r="AU146" s="196" t="s">
        <v>85</v>
      </c>
      <c r="AY146" s="14" t="s">
        <v>205</v>
      </c>
      <c r="BE146" s="197">
        <f>IF(N146="základní",J146,0)</f>
        <v>42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4" t="s">
        <v>83</v>
      </c>
      <c r="BK146" s="197">
        <f>ROUND(I146*H146,2)</f>
        <v>42</v>
      </c>
      <c r="BL146" s="14" t="s">
        <v>277</v>
      </c>
      <c r="BM146" s="196" t="s">
        <v>698</v>
      </c>
    </row>
    <row r="147" spans="1:65" s="2" customFormat="1" ht="24" customHeight="1">
      <c r="A147" s="28"/>
      <c r="B147" s="29"/>
      <c r="C147" s="185" t="s">
        <v>262</v>
      </c>
      <c r="D147" s="185" t="s">
        <v>208</v>
      </c>
      <c r="E147" s="186" t="s">
        <v>699</v>
      </c>
      <c r="F147" s="187" t="s">
        <v>700</v>
      </c>
      <c r="G147" s="188" t="s">
        <v>250</v>
      </c>
      <c r="H147" s="189">
        <v>0</v>
      </c>
      <c r="I147" s="190">
        <v>3865.68</v>
      </c>
      <c r="J147" s="190">
        <f>ROUND(I147*H147,2)</f>
        <v>0</v>
      </c>
      <c r="K147" s="191"/>
      <c r="L147" s="33"/>
      <c r="M147" s="192" t="s">
        <v>1</v>
      </c>
      <c r="N147" s="193" t="s">
        <v>41</v>
      </c>
      <c r="O147" s="194">
        <v>0</v>
      </c>
      <c r="P147" s="194">
        <f>O147*H147</f>
        <v>0</v>
      </c>
      <c r="Q147" s="194">
        <v>0</v>
      </c>
      <c r="R147" s="194">
        <f>Q147*H147</f>
        <v>0</v>
      </c>
      <c r="S147" s="194">
        <v>0</v>
      </c>
      <c r="T147" s="195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96" t="s">
        <v>277</v>
      </c>
      <c r="AT147" s="196" t="s">
        <v>208</v>
      </c>
      <c r="AU147" s="196" t="s">
        <v>85</v>
      </c>
      <c r="AY147" s="14" t="s">
        <v>205</v>
      </c>
      <c r="BE147" s="197">
        <f>IF(N147="základní",J147,0)</f>
        <v>0</v>
      </c>
      <c r="BF147" s="197">
        <f>IF(N147="snížená",J147,0)</f>
        <v>0</v>
      </c>
      <c r="BG147" s="197">
        <f>IF(N147="zákl. přenesená",J147,0)</f>
        <v>0</v>
      </c>
      <c r="BH147" s="197">
        <f>IF(N147="sníž. přenesená",J147,0)</f>
        <v>0</v>
      </c>
      <c r="BI147" s="197">
        <f>IF(N147="nulová",J147,0)</f>
        <v>0</v>
      </c>
      <c r="BJ147" s="14" t="s">
        <v>83</v>
      </c>
      <c r="BK147" s="197">
        <f>ROUND(I147*H147,2)</f>
        <v>0</v>
      </c>
      <c r="BL147" s="14" t="s">
        <v>277</v>
      </c>
      <c r="BM147" s="196" t="s">
        <v>701</v>
      </c>
    </row>
    <row r="148" spans="1:65" s="2" customFormat="1" ht="24" customHeight="1">
      <c r="A148" s="28"/>
      <c r="B148" s="29"/>
      <c r="C148" s="185" t="s">
        <v>268</v>
      </c>
      <c r="D148" s="185" t="s">
        <v>208</v>
      </c>
      <c r="E148" s="186" t="s">
        <v>702</v>
      </c>
      <c r="F148" s="187" t="s">
        <v>703</v>
      </c>
      <c r="G148" s="188" t="s">
        <v>250</v>
      </c>
      <c r="H148" s="189">
        <v>0</v>
      </c>
      <c r="I148" s="190">
        <v>585.52</v>
      </c>
      <c r="J148" s="190">
        <f>ROUND(I148*H148,2)</f>
        <v>0</v>
      </c>
      <c r="K148" s="191"/>
      <c r="L148" s="33"/>
      <c r="M148" s="208" t="s">
        <v>1</v>
      </c>
      <c r="N148" s="209" t="s">
        <v>41</v>
      </c>
      <c r="O148" s="210">
        <v>1.51</v>
      </c>
      <c r="P148" s="210">
        <f>O148*H148</f>
        <v>0</v>
      </c>
      <c r="Q148" s="210">
        <v>0</v>
      </c>
      <c r="R148" s="210">
        <f>Q148*H148</f>
        <v>0</v>
      </c>
      <c r="S148" s="210">
        <v>0</v>
      </c>
      <c r="T148" s="211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96" t="s">
        <v>277</v>
      </c>
      <c r="AT148" s="196" t="s">
        <v>208</v>
      </c>
      <c r="AU148" s="196" t="s">
        <v>85</v>
      </c>
      <c r="AY148" s="14" t="s">
        <v>205</v>
      </c>
      <c r="BE148" s="197">
        <f>IF(N148="základní",J148,0)</f>
        <v>0</v>
      </c>
      <c r="BF148" s="197">
        <f>IF(N148="snížená",J148,0)</f>
        <v>0</v>
      </c>
      <c r="BG148" s="197">
        <f>IF(N148="zákl. přenesená",J148,0)</f>
        <v>0</v>
      </c>
      <c r="BH148" s="197">
        <f>IF(N148="sníž. přenesená",J148,0)</f>
        <v>0</v>
      </c>
      <c r="BI148" s="197">
        <f>IF(N148="nulová",J148,0)</f>
        <v>0</v>
      </c>
      <c r="BJ148" s="14" t="s">
        <v>83</v>
      </c>
      <c r="BK148" s="197">
        <f>ROUND(I148*H148,2)</f>
        <v>0</v>
      </c>
      <c r="BL148" s="14" t="s">
        <v>277</v>
      </c>
      <c r="BM148" s="196" t="s">
        <v>704</v>
      </c>
    </row>
    <row r="149" spans="1:65" s="2" customFormat="1" ht="6.95" customHeight="1">
      <c r="A149" s="28"/>
      <c r="B149" s="48"/>
      <c r="C149" s="49"/>
      <c r="D149" s="49"/>
      <c r="E149" s="49"/>
      <c r="F149" s="49"/>
      <c r="G149" s="49"/>
      <c r="H149" s="49"/>
      <c r="I149" s="49"/>
      <c r="J149" s="49"/>
      <c r="K149" s="49"/>
      <c r="L149" s="33"/>
      <c r="M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</row>
  </sheetData>
  <sheetProtection algorithmName="SHA-512" hashValue="2rAQhIIAzKpCArWB1iYt/pCwiONiffGuVPa+8jrfgHxMv9pk3L5yiIuDZpX0iCJaaS9tHSdx8hOs0VlgL8XNMQ==" saltValue="6QbMxmlwiIJd618EzTRlLFu4q1W4nzaR3LeeAZnqr/ijXGxgak1vBsK/jKgi9vXL5ccjWp7juHtYHrrgUzQ0pQ==" spinCount="100000" sheet="1" objects="1" scenarios="1" formatColumns="0" formatRows="0" autoFilter="0"/>
  <autoFilter ref="C126:K148" xr:uid="{00000000-0009-0000-0000-00000C000000}"/>
  <mergeCells count="11">
    <mergeCell ref="E119:H119"/>
    <mergeCell ref="E7:H7"/>
    <mergeCell ref="E9:H9"/>
    <mergeCell ref="E11:H11"/>
    <mergeCell ref="E29:H29"/>
    <mergeCell ref="E85:H85"/>
    <mergeCell ref="L2:V2"/>
    <mergeCell ref="E87:H87"/>
    <mergeCell ref="E89:H89"/>
    <mergeCell ref="E115:H115"/>
    <mergeCell ref="E117:H11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M163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132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ht="12.75">
      <c r="B8" s="17"/>
      <c r="D8" s="113" t="s">
        <v>164</v>
      </c>
      <c r="L8" s="17"/>
    </row>
    <row r="9" spans="1:46" s="1" customFormat="1" ht="16.5" customHeight="1">
      <c r="B9" s="17"/>
      <c r="E9" s="260" t="s">
        <v>165</v>
      </c>
      <c r="F9" s="251"/>
      <c r="G9" s="251"/>
      <c r="H9" s="251"/>
      <c r="L9" s="17"/>
    </row>
    <row r="10" spans="1:46" s="1" customFormat="1" ht="12" customHeight="1">
      <c r="B10" s="17"/>
      <c r="D10" s="113" t="s">
        <v>166</v>
      </c>
      <c r="L10" s="17"/>
    </row>
    <row r="11" spans="1:46" s="2" customFormat="1" ht="16.5" customHeight="1">
      <c r="A11" s="28"/>
      <c r="B11" s="33"/>
      <c r="C11" s="28"/>
      <c r="D11" s="28"/>
      <c r="E11" s="266" t="s">
        <v>705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13" t="s">
        <v>477</v>
      </c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6.5" customHeight="1">
      <c r="A13" s="28"/>
      <c r="B13" s="33"/>
      <c r="C13" s="28"/>
      <c r="D13" s="28"/>
      <c r="E13" s="263" t="s">
        <v>706</v>
      </c>
      <c r="F13" s="262"/>
      <c r="G13" s="262"/>
      <c r="H13" s="262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>
      <c r="A14" s="28"/>
      <c r="B14" s="33"/>
      <c r="C14" s="28"/>
      <c r="D14" s="28"/>
      <c r="E14" s="28"/>
      <c r="F14" s="28"/>
      <c r="G14" s="28"/>
      <c r="H14" s="28"/>
      <c r="I14" s="28"/>
      <c r="J14" s="28"/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33"/>
      <c r="C15" s="28"/>
      <c r="D15" s="113" t="s">
        <v>16</v>
      </c>
      <c r="E15" s="28"/>
      <c r="F15" s="104" t="s">
        <v>1</v>
      </c>
      <c r="G15" s="28"/>
      <c r="H15" s="28"/>
      <c r="I15" s="113" t="s">
        <v>17</v>
      </c>
      <c r="J15" s="104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18</v>
      </c>
      <c r="E16" s="28"/>
      <c r="F16" s="104" t="s">
        <v>32</v>
      </c>
      <c r="G16" s="28"/>
      <c r="H16" s="28"/>
      <c r="I16" s="113" t="s">
        <v>20</v>
      </c>
      <c r="J16" s="114" t="str">
        <f>'Rekapitulace stavby'!AN8</f>
        <v>15. 7. 2020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0.9" customHeight="1">
      <c r="A17" s="28"/>
      <c r="B17" s="33"/>
      <c r="C17" s="28"/>
      <c r="D17" s="28"/>
      <c r="E17" s="28"/>
      <c r="F17" s="28"/>
      <c r="G17" s="28"/>
      <c r="H17" s="28"/>
      <c r="I17" s="28"/>
      <c r="J17" s="28"/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33"/>
      <c r="C18" s="28"/>
      <c r="D18" s="113" t="s">
        <v>22</v>
      </c>
      <c r="E18" s="28"/>
      <c r="F18" s="28"/>
      <c r="G18" s="28"/>
      <c r="H18" s="28"/>
      <c r="I18" s="113" t="s">
        <v>23</v>
      </c>
      <c r="J18" s="104" t="str">
        <f>IF('Rekapitulace stavby'!AN10="","",'Rekapitulace stavby'!AN10)</f>
        <v>00268445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33"/>
      <c r="C19" s="28"/>
      <c r="D19" s="28"/>
      <c r="E19" s="104" t="str">
        <f>IF('Rekapitulace stavby'!E11="","",'Rekapitulace stavby'!E11)</f>
        <v>Obec Veselý Žďár</v>
      </c>
      <c r="F19" s="28"/>
      <c r="G19" s="28"/>
      <c r="H19" s="28"/>
      <c r="I19" s="113" t="s">
        <v>26</v>
      </c>
      <c r="J19" s="104" t="str">
        <f>IF('Rekapitulace stavby'!AN11="","",'Rekapitulace stavby'!AN11)</f>
        <v/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33"/>
      <c r="C21" s="28"/>
      <c r="D21" s="113" t="s">
        <v>27</v>
      </c>
      <c r="E21" s="28"/>
      <c r="F21" s="28"/>
      <c r="G21" s="28"/>
      <c r="H21" s="28"/>
      <c r="I21" s="113" t="s">
        <v>23</v>
      </c>
      <c r="J21" s="104" t="str">
        <f>'Rekapitulace stavby'!AN13</f>
        <v>62028081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33"/>
      <c r="C22" s="28"/>
      <c r="D22" s="28"/>
      <c r="E22" s="267" t="str">
        <f>'Rekapitulace stavby'!E14</f>
        <v>ATOS, spol.s r.o. Ledeč nad Sázavou</v>
      </c>
      <c r="F22" s="267"/>
      <c r="G22" s="267"/>
      <c r="H22" s="267"/>
      <c r="I22" s="113" t="s">
        <v>26</v>
      </c>
      <c r="J22" s="104" t="str">
        <f>'Rekapitulace stavby'!AN14</f>
        <v>CZ62028081</v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33"/>
      <c r="C23" s="28"/>
      <c r="D23" s="28"/>
      <c r="E23" s="28"/>
      <c r="F23" s="28"/>
      <c r="G23" s="28"/>
      <c r="H23" s="28"/>
      <c r="I23" s="28"/>
      <c r="J23" s="28"/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33"/>
      <c r="C24" s="28"/>
      <c r="D24" s="113" t="s">
        <v>31</v>
      </c>
      <c r="E24" s="28"/>
      <c r="F24" s="28"/>
      <c r="G24" s="28"/>
      <c r="H24" s="28"/>
      <c r="I24" s="113" t="s">
        <v>23</v>
      </c>
      <c r="J24" s="104" t="str">
        <f>IF('Rekapitulace stavby'!AN16="","",'Rekapitulace stavby'!AN16)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8" customHeight="1">
      <c r="A25" s="28"/>
      <c r="B25" s="33"/>
      <c r="C25" s="28"/>
      <c r="D25" s="28"/>
      <c r="E25" s="104" t="str">
        <f>IF('Rekapitulace stavby'!E17="","",'Rekapitulace stavby'!E17)</f>
        <v xml:space="preserve"> </v>
      </c>
      <c r="F25" s="28"/>
      <c r="G25" s="28"/>
      <c r="H25" s="28"/>
      <c r="I25" s="113" t="s">
        <v>26</v>
      </c>
      <c r="J25" s="104" t="str">
        <f>IF('Rekapitulace stavby'!AN17="","",'Rekapitulace stavby'!AN17)</f>
        <v/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6.95" customHeight="1">
      <c r="A26" s="28"/>
      <c r="B26" s="33"/>
      <c r="C26" s="28"/>
      <c r="D26" s="28"/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12" customHeight="1">
      <c r="A27" s="28"/>
      <c r="B27" s="33"/>
      <c r="C27" s="28"/>
      <c r="D27" s="113" t="s">
        <v>34</v>
      </c>
      <c r="E27" s="28"/>
      <c r="F27" s="28"/>
      <c r="G27" s="28"/>
      <c r="H27" s="28"/>
      <c r="I27" s="113" t="s">
        <v>23</v>
      </c>
      <c r="J27" s="104" t="str">
        <f>IF('Rekapitulace stavby'!AN19="","",'Rekapitulace stavby'!AN19)</f>
        <v/>
      </c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8" customHeight="1">
      <c r="A28" s="28"/>
      <c r="B28" s="33"/>
      <c r="C28" s="28"/>
      <c r="D28" s="28"/>
      <c r="E28" s="104" t="str">
        <f>IF('Rekapitulace stavby'!E20="","",'Rekapitulace stavby'!E20)</f>
        <v xml:space="preserve"> </v>
      </c>
      <c r="F28" s="28"/>
      <c r="G28" s="28"/>
      <c r="H28" s="28"/>
      <c r="I28" s="113" t="s">
        <v>26</v>
      </c>
      <c r="J28" s="104" t="str">
        <f>IF('Rekapitulace stavby'!AN20="","",'Rekapitulace stavby'!AN20)</f>
        <v/>
      </c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33"/>
      <c r="C29" s="28"/>
      <c r="D29" s="28"/>
      <c r="E29" s="28"/>
      <c r="F29" s="28"/>
      <c r="G29" s="28"/>
      <c r="H29" s="28"/>
      <c r="I29" s="28"/>
      <c r="J29" s="28"/>
      <c r="K29" s="28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" customHeight="1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8" customFormat="1" ht="16.5" customHeight="1">
      <c r="A31" s="115"/>
      <c r="B31" s="116"/>
      <c r="C31" s="115"/>
      <c r="D31" s="115"/>
      <c r="E31" s="264" t="s">
        <v>1</v>
      </c>
      <c r="F31" s="264"/>
      <c r="G31" s="264"/>
      <c r="H31" s="264"/>
      <c r="I31" s="115"/>
      <c r="J31" s="115"/>
      <c r="K31" s="115"/>
      <c r="L31" s="117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</row>
    <row r="32" spans="1:31" s="2" customFormat="1" ht="6.95" customHeight="1">
      <c r="A32" s="28"/>
      <c r="B32" s="33"/>
      <c r="C32" s="28"/>
      <c r="D32" s="28"/>
      <c r="E32" s="28"/>
      <c r="F32" s="28"/>
      <c r="G32" s="28"/>
      <c r="H32" s="28"/>
      <c r="I32" s="28"/>
      <c r="J32" s="28"/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33"/>
      <c r="C34" s="28"/>
      <c r="D34" s="119" t="s">
        <v>36</v>
      </c>
      <c r="E34" s="28"/>
      <c r="F34" s="28"/>
      <c r="G34" s="28"/>
      <c r="H34" s="28"/>
      <c r="I34" s="28"/>
      <c r="J34" s="120">
        <f>ROUND(J132, 2)</f>
        <v>-14336.7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33"/>
      <c r="C35" s="28"/>
      <c r="D35" s="118"/>
      <c r="E35" s="118"/>
      <c r="F35" s="118"/>
      <c r="G35" s="118"/>
      <c r="H35" s="118"/>
      <c r="I35" s="118"/>
      <c r="J35" s="118"/>
      <c r="K35" s="11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28"/>
      <c r="F36" s="121" t="s">
        <v>38</v>
      </c>
      <c r="G36" s="28"/>
      <c r="H36" s="28"/>
      <c r="I36" s="121" t="s">
        <v>37</v>
      </c>
      <c r="J36" s="121" t="s">
        <v>39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33"/>
      <c r="C37" s="28"/>
      <c r="D37" s="122" t="s">
        <v>40</v>
      </c>
      <c r="E37" s="113" t="s">
        <v>41</v>
      </c>
      <c r="F37" s="123">
        <f>ROUND((SUM(BE132:BE162)),  2)</f>
        <v>-14336.7</v>
      </c>
      <c r="G37" s="28"/>
      <c r="H37" s="28"/>
      <c r="I37" s="124">
        <v>0.21</v>
      </c>
      <c r="J37" s="123">
        <f>ROUND(((SUM(BE132:BE162))*I37),  2)</f>
        <v>-3010.71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33"/>
      <c r="C38" s="28"/>
      <c r="D38" s="28"/>
      <c r="E38" s="113" t="s">
        <v>42</v>
      </c>
      <c r="F38" s="123">
        <f>ROUND((SUM(BF132:BF162)),  2)</f>
        <v>0</v>
      </c>
      <c r="G38" s="28"/>
      <c r="H38" s="28"/>
      <c r="I38" s="124">
        <v>0.15</v>
      </c>
      <c r="J38" s="123">
        <f>ROUND(((SUM(BF132:BF162))*I38),  2)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43</v>
      </c>
      <c r="F39" s="123">
        <f>ROUND((SUM(BG132:BG162)),  2)</f>
        <v>0</v>
      </c>
      <c r="G39" s="28"/>
      <c r="H39" s="28"/>
      <c r="I39" s="124">
        <v>0.21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33"/>
      <c r="C40" s="28"/>
      <c r="D40" s="28"/>
      <c r="E40" s="113" t="s">
        <v>44</v>
      </c>
      <c r="F40" s="123">
        <f>ROUND((SUM(BH132:BH162)),  2)</f>
        <v>0</v>
      </c>
      <c r="G40" s="28"/>
      <c r="H40" s="28"/>
      <c r="I40" s="124">
        <v>0.15</v>
      </c>
      <c r="J40" s="123">
        <f>0</f>
        <v>0</v>
      </c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33"/>
      <c r="C41" s="28"/>
      <c r="D41" s="28"/>
      <c r="E41" s="113" t="s">
        <v>45</v>
      </c>
      <c r="F41" s="123">
        <f>ROUND((SUM(BI132:BI162)),  2)</f>
        <v>0</v>
      </c>
      <c r="G41" s="28"/>
      <c r="H41" s="28"/>
      <c r="I41" s="124">
        <v>0</v>
      </c>
      <c r="J41" s="123">
        <f>0</f>
        <v>0</v>
      </c>
      <c r="K41" s="28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33"/>
      <c r="C43" s="125"/>
      <c r="D43" s="126" t="s">
        <v>46</v>
      </c>
      <c r="E43" s="127"/>
      <c r="F43" s="127"/>
      <c r="G43" s="128" t="s">
        <v>47</v>
      </c>
      <c r="H43" s="129" t="s">
        <v>48</v>
      </c>
      <c r="I43" s="127"/>
      <c r="J43" s="130">
        <f>SUM(J34:J41)</f>
        <v>-17347.41</v>
      </c>
      <c r="K43" s="131"/>
      <c r="L43" s="45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33"/>
      <c r="C44" s="28"/>
      <c r="D44" s="28"/>
      <c r="E44" s="28"/>
      <c r="F44" s="28"/>
      <c r="G44" s="28"/>
      <c r="H44" s="28"/>
      <c r="I44" s="28"/>
      <c r="J44" s="28"/>
      <c r="K44" s="28"/>
      <c r="L44" s="45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1" customFormat="1" ht="16.5" customHeight="1">
      <c r="B87" s="18"/>
      <c r="C87" s="19"/>
      <c r="D87" s="19"/>
      <c r="E87" s="257" t="s">
        <v>165</v>
      </c>
      <c r="F87" s="249"/>
      <c r="G87" s="249"/>
      <c r="H87" s="249"/>
      <c r="I87" s="19"/>
      <c r="J87" s="19"/>
      <c r="K87" s="19"/>
      <c r="L87" s="17"/>
    </row>
    <row r="88" spans="1:31" s="1" customFormat="1" ht="12" customHeight="1">
      <c r="B88" s="18"/>
      <c r="C88" s="25" t="s">
        <v>166</v>
      </c>
      <c r="D88" s="19"/>
      <c r="E88" s="19"/>
      <c r="F88" s="19"/>
      <c r="G88" s="19"/>
      <c r="H88" s="19"/>
      <c r="I88" s="19"/>
      <c r="J88" s="19"/>
      <c r="K88" s="19"/>
      <c r="L88" s="17"/>
    </row>
    <row r="89" spans="1:31" s="2" customFormat="1" ht="16.5" customHeight="1">
      <c r="A89" s="28"/>
      <c r="B89" s="29"/>
      <c r="C89" s="30"/>
      <c r="D89" s="30"/>
      <c r="E89" s="265" t="s">
        <v>705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12" customHeight="1">
      <c r="A90" s="28"/>
      <c r="B90" s="29"/>
      <c r="C90" s="25" t="s">
        <v>477</v>
      </c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6.5" customHeight="1">
      <c r="A91" s="28"/>
      <c r="B91" s="29"/>
      <c r="C91" s="30"/>
      <c r="D91" s="30"/>
      <c r="E91" s="245" t="str">
        <f>E13</f>
        <v>SO 01_ZTI - ZTI_SO 01_Rekonstrukce zázení a ložnice v 1.NP</v>
      </c>
      <c r="F91" s="258"/>
      <c r="G91" s="258"/>
      <c r="H91" s="258"/>
      <c r="I91" s="30"/>
      <c r="J91" s="30"/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2" customHeight="1">
      <c r="A93" s="28"/>
      <c r="B93" s="29"/>
      <c r="C93" s="25" t="s">
        <v>18</v>
      </c>
      <c r="D93" s="30"/>
      <c r="E93" s="30"/>
      <c r="F93" s="23" t="str">
        <f>F16</f>
        <v xml:space="preserve"> </v>
      </c>
      <c r="G93" s="30"/>
      <c r="H93" s="30"/>
      <c r="I93" s="25" t="s">
        <v>20</v>
      </c>
      <c r="J93" s="60" t="str">
        <f>IF(J16="","",J16)</f>
        <v>15. 7. 2020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6.95" customHeight="1">
      <c r="A94" s="28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5.2" customHeight="1">
      <c r="A95" s="28"/>
      <c r="B95" s="29"/>
      <c r="C95" s="25" t="s">
        <v>22</v>
      </c>
      <c r="D95" s="30"/>
      <c r="E95" s="30"/>
      <c r="F95" s="23" t="str">
        <f>E19</f>
        <v>Obec Veselý Žďár</v>
      </c>
      <c r="G95" s="30"/>
      <c r="H95" s="30"/>
      <c r="I95" s="25" t="s">
        <v>31</v>
      </c>
      <c r="J95" s="26" t="str">
        <f>E25</f>
        <v xml:space="preserve"> </v>
      </c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15.2" customHeight="1">
      <c r="A96" s="28"/>
      <c r="B96" s="29"/>
      <c r="C96" s="25" t="s">
        <v>27</v>
      </c>
      <c r="D96" s="30"/>
      <c r="E96" s="30"/>
      <c r="F96" s="23" t="str">
        <f>IF(E22="","",E22)</f>
        <v>ATOS, spol.s r.o. Ledeč nad Sázavou</v>
      </c>
      <c r="G96" s="30"/>
      <c r="H96" s="30"/>
      <c r="I96" s="25" t="s">
        <v>34</v>
      </c>
      <c r="J96" s="26" t="str">
        <f>E28</f>
        <v xml:space="preserve"> 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9.25" customHeight="1">
      <c r="A98" s="28"/>
      <c r="B98" s="29"/>
      <c r="C98" s="143" t="s">
        <v>171</v>
      </c>
      <c r="D98" s="144"/>
      <c r="E98" s="144"/>
      <c r="F98" s="144"/>
      <c r="G98" s="144"/>
      <c r="H98" s="144"/>
      <c r="I98" s="144"/>
      <c r="J98" s="145" t="s">
        <v>172</v>
      </c>
      <c r="K98" s="144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1:47" s="2" customFormat="1" ht="10.35" customHeight="1">
      <c r="A99" s="28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45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47" s="2" customFormat="1" ht="22.9" customHeight="1">
      <c r="A100" s="28"/>
      <c r="B100" s="29"/>
      <c r="C100" s="146" t="s">
        <v>173</v>
      </c>
      <c r="D100" s="30"/>
      <c r="E100" s="30"/>
      <c r="F100" s="30"/>
      <c r="G100" s="30"/>
      <c r="H100" s="30"/>
      <c r="I100" s="30"/>
      <c r="J100" s="78">
        <f>J132</f>
        <v>-14336.7</v>
      </c>
      <c r="K100" s="30"/>
      <c r="L100" s="4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U100" s="14" t="s">
        <v>174</v>
      </c>
    </row>
    <row r="101" spans="1:47" s="9" customFormat="1" ht="24.95" customHeight="1">
      <c r="B101" s="147"/>
      <c r="C101" s="148"/>
      <c r="D101" s="149" t="s">
        <v>184</v>
      </c>
      <c r="E101" s="150"/>
      <c r="F101" s="150"/>
      <c r="G101" s="150"/>
      <c r="H101" s="150"/>
      <c r="I101" s="150"/>
      <c r="J101" s="151">
        <f>J133</f>
        <v>-17376.650000000001</v>
      </c>
      <c r="K101" s="148"/>
      <c r="L101" s="152"/>
    </row>
    <row r="102" spans="1:47" s="10" customFormat="1" ht="19.899999999999999" customHeight="1">
      <c r="B102" s="153"/>
      <c r="C102" s="98"/>
      <c r="D102" s="154" t="s">
        <v>707</v>
      </c>
      <c r="E102" s="155"/>
      <c r="F102" s="155"/>
      <c r="G102" s="155"/>
      <c r="H102" s="155"/>
      <c r="I102" s="155"/>
      <c r="J102" s="156">
        <f>J134</f>
        <v>4528.9500000000007</v>
      </c>
      <c r="K102" s="98"/>
      <c r="L102" s="157"/>
    </row>
    <row r="103" spans="1:47" s="10" customFormat="1" ht="19.899999999999999" customHeight="1">
      <c r="B103" s="153"/>
      <c r="C103" s="98"/>
      <c r="D103" s="154" t="s">
        <v>708</v>
      </c>
      <c r="E103" s="155"/>
      <c r="F103" s="155"/>
      <c r="G103" s="155"/>
      <c r="H103" s="155"/>
      <c r="I103" s="155"/>
      <c r="J103" s="156">
        <f>J139</f>
        <v>7722.12</v>
      </c>
      <c r="K103" s="98"/>
      <c r="L103" s="157"/>
    </row>
    <row r="104" spans="1:47" s="10" customFormat="1" ht="19.899999999999999" customHeight="1">
      <c r="B104" s="153"/>
      <c r="C104" s="98"/>
      <c r="D104" s="154" t="s">
        <v>709</v>
      </c>
      <c r="E104" s="155"/>
      <c r="F104" s="155"/>
      <c r="G104" s="155"/>
      <c r="H104" s="155"/>
      <c r="I104" s="155"/>
      <c r="J104" s="156">
        <f>J146</f>
        <v>-3410.35</v>
      </c>
      <c r="K104" s="98"/>
      <c r="L104" s="157"/>
    </row>
    <row r="105" spans="1:47" s="10" customFormat="1" ht="19.899999999999999" customHeight="1">
      <c r="B105" s="153"/>
      <c r="C105" s="98"/>
      <c r="D105" s="154" t="s">
        <v>710</v>
      </c>
      <c r="E105" s="155"/>
      <c r="F105" s="155"/>
      <c r="G105" s="155"/>
      <c r="H105" s="155"/>
      <c r="I105" s="155"/>
      <c r="J105" s="156">
        <f>J152</f>
        <v>-26217.370000000003</v>
      </c>
      <c r="K105" s="98"/>
      <c r="L105" s="157"/>
    </row>
    <row r="106" spans="1:47" s="9" customFormat="1" ht="24.95" customHeight="1">
      <c r="B106" s="147"/>
      <c r="C106" s="148"/>
      <c r="D106" s="149" t="s">
        <v>711</v>
      </c>
      <c r="E106" s="150"/>
      <c r="F106" s="150"/>
      <c r="G106" s="150"/>
      <c r="H106" s="150"/>
      <c r="I106" s="150"/>
      <c r="J106" s="151">
        <f>J158</f>
        <v>2139.9499999999998</v>
      </c>
      <c r="K106" s="148"/>
      <c r="L106" s="152"/>
    </row>
    <row r="107" spans="1:47" s="9" customFormat="1" ht="24.95" customHeight="1">
      <c r="B107" s="147"/>
      <c r="C107" s="148"/>
      <c r="D107" s="149" t="s">
        <v>712</v>
      </c>
      <c r="E107" s="150"/>
      <c r="F107" s="150"/>
      <c r="G107" s="150"/>
      <c r="H107" s="150"/>
      <c r="I107" s="150"/>
      <c r="J107" s="151">
        <f>J160</f>
        <v>900</v>
      </c>
      <c r="K107" s="148"/>
      <c r="L107" s="152"/>
    </row>
    <row r="108" spans="1:47" s="10" customFormat="1" ht="19.899999999999999" customHeight="1">
      <c r="B108" s="153"/>
      <c r="C108" s="98"/>
      <c r="D108" s="154" t="s">
        <v>713</v>
      </c>
      <c r="E108" s="155"/>
      <c r="F108" s="155"/>
      <c r="G108" s="155"/>
      <c r="H108" s="155"/>
      <c r="I108" s="155"/>
      <c r="J108" s="156">
        <f>J161</f>
        <v>900</v>
      </c>
      <c r="K108" s="98"/>
      <c r="L108" s="157"/>
    </row>
    <row r="109" spans="1:47" s="2" customFormat="1" ht="21.75" customHeight="1">
      <c r="A109" s="28"/>
      <c r="B109" s="29"/>
      <c r="C109" s="30"/>
      <c r="D109" s="30"/>
      <c r="E109" s="30"/>
      <c r="F109" s="30"/>
      <c r="G109" s="30"/>
      <c r="H109" s="3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6.95" customHeight="1">
      <c r="A110" s="28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4" spans="1:31" s="2" customFormat="1" ht="6.95" customHeight="1">
      <c r="A114" s="28"/>
      <c r="B114" s="50"/>
      <c r="C114" s="51"/>
      <c r="D114" s="51"/>
      <c r="E114" s="51"/>
      <c r="F114" s="51"/>
      <c r="G114" s="51"/>
      <c r="H114" s="51"/>
      <c r="I114" s="51"/>
      <c r="J114" s="51"/>
      <c r="K114" s="51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31" s="2" customFormat="1" ht="24.95" customHeight="1">
      <c r="A115" s="28"/>
      <c r="B115" s="29"/>
      <c r="C115" s="20" t="s">
        <v>190</v>
      </c>
      <c r="D115" s="30"/>
      <c r="E115" s="30"/>
      <c r="F115" s="30"/>
      <c r="G115" s="30"/>
      <c r="H115" s="3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31" s="2" customFormat="1" ht="6.95" customHeight="1">
      <c r="A116" s="28"/>
      <c r="B116" s="29"/>
      <c r="C116" s="30"/>
      <c r="D116" s="30"/>
      <c r="E116" s="30"/>
      <c r="F116" s="30"/>
      <c r="G116" s="30"/>
      <c r="H116" s="30"/>
      <c r="I116" s="30"/>
      <c r="J116" s="30"/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31" s="2" customFormat="1" ht="12" customHeight="1">
      <c r="A117" s="28"/>
      <c r="B117" s="29"/>
      <c r="C117" s="25" t="s">
        <v>14</v>
      </c>
      <c r="D117" s="30"/>
      <c r="E117" s="30"/>
      <c r="F117" s="30"/>
      <c r="G117" s="30"/>
      <c r="H117" s="30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s="2" customFormat="1" ht="16.5" customHeight="1">
      <c r="A118" s="28"/>
      <c r="B118" s="29"/>
      <c r="C118" s="30"/>
      <c r="D118" s="30"/>
      <c r="E118" s="257" t="str">
        <f>E7</f>
        <v>Modernizace v ZŠ a MŠ Veselý Žďár - ZMĚNOVÉ LISTY</v>
      </c>
      <c r="F118" s="259"/>
      <c r="G118" s="259"/>
      <c r="H118" s="259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31" s="1" customFormat="1" ht="12" customHeight="1">
      <c r="B119" s="18"/>
      <c r="C119" s="25" t="s">
        <v>164</v>
      </c>
      <c r="D119" s="19"/>
      <c r="E119" s="19"/>
      <c r="F119" s="19"/>
      <c r="G119" s="19"/>
      <c r="H119" s="19"/>
      <c r="I119" s="19"/>
      <c r="J119" s="19"/>
      <c r="K119" s="19"/>
      <c r="L119" s="17"/>
    </row>
    <row r="120" spans="1:31" s="1" customFormat="1" ht="16.5" customHeight="1">
      <c r="B120" s="18"/>
      <c r="C120" s="19"/>
      <c r="D120" s="19"/>
      <c r="E120" s="257" t="s">
        <v>165</v>
      </c>
      <c r="F120" s="249"/>
      <c r="G120" s="249"/>
      <c r="H120" s="249"/>
      <c r="I120" s="19"/>
      <c r="J120" s="19"/>
      <c r="K120" s="19"/>
      <c r="L120" s="17"/>
    </row>
    <row r="121" spans="1:31" s="1" customFormat="1" ht="12" customHeight="1">
      <c r="B121" s="18"/>
      <c r="C121" s="25" t="s">
        <v>166</v>
      </c>
      <c r="D121" s="19"/>
      <c r="E121" s="19"/>
      <c r="F121" s="19"/>
      <c r="G121" s="19"/>
      <c r="H121" s="19"/>
      <c r="I121" s="19"/>
      <c r="J121" s="19"/>
      <c r="K121" s="19"/>
      <c r="L121" s="17"/>
    </row>
    <row r="122" spans="1:31" s="2" customFormat="1" ht="16.5" customHeight="1">
      <c r="A122" s="28"/>
      <c r="B122" s="29"/>
      <c r="C122" s="30"/>
      <c r="D122" s="30"/>
      <c r="E122" s="265" t="s">
        <v>705</v>
      </c>
      <c r="F122" s="258"/>
      <c r="G122" s="258"/>
      <c r="H122" s="258"/>
      <c r="I122" s="30"/>
      <c r="J122" s="30"/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12" customHeight="1">
      <c r="A123" s="28"/>
      <c r="B123" s="29"/>
      <c r="C123" s="25" t="s">
        <v>477</v>
      </c>
      <c r="D123" s="30"/>
      <c r="E123" s="30"/>
      <c r="F123" s="30"/>
      <c r="G123" s="30"/>
      <c r="H123" s="3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16.5" customHeight="1">
      <c r="A124" s="28"/>
      <c r="B124" s="29"/>
      <c r="C124" s="30"/>
      <c r="D124" s="30"/>
      <c r="E124" s="245" t="str">
        <f>E13</f>
        <v>SO 01_ZTI - ZTI_SO 01_Rekonstrukce zázení a ložnice v 1.NP</v>
      </c>
      <c r="F124" s="258"/>
      <c r="G124" s="258"/>
      <c r="H124" s="258"/>
      <c r="I124" s="30"/>
      <c r="J124" s="30"/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6.95" customHeight="1">
      <c r="A125" s="28"/>
      <c r="B125" s="29"/>
      <c r="C125" s="30"/>
      <c r="D125" s="30"/>
      <c r="E125" s="30"/>
      <c r="F125" s="30"/>
      <c r="G125" s="30"/>
      <c r="H125" s="30"/>
      <c r="I125" s="30"/>
      <c r="J125" s="30"/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12" customHeight="1">
      <c r="A126" s="28"/>
      <c r="B126" s="29"/>
      <c r="C126" s="25" t="s">
        <v>18</v>
      </c>
      <c r="D126" s="30"/>
      <c r="E126" s="30"/>
      <c r="F126" s="23" t="str">
        <f>F16</f>
        <v xml:space="preserve"> </v>
      </c>
      <c r="G126" s="30"/>
      <c r="H126" s="30"/>
      <c r="I126" s="25" t="s">
        <v>20</v>
      </c>
      <c r="J126" s="60" t="str">
        <f>IF(J16="","",J16)</f>
        <v>15. 7. 2020</v>
      </c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6.95" customHeight="1">
      <c r="A127" s="28"/>
      <c r="B127" s="29"/>
      <c r="C127" s="30"/>
      <c r="D127" s="30"/>
      <c r="E127" s="30"/>
      <c r="F127" s="30"/>
      <c r="G127" s="30"/>
      <c r="H127" s="30"/>
      <c r="I127" s="30"/>
      <c r="J127" s="30"/>
      <c r="K127" s="30"/>
      <c r="L127" s="45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15.2" customHeight="1">
      <c r="A128" s="28"/>
      <c r="B128" s="29"/>
      <c r="C128" s="25" t="s">
        <v>22</v>
      </c>
      <c r="D128" s="30"/>
      <c r="E128" s="30"/>
      <c r="F128" s="23" t="str">
        <f>E19</f>
        <v>Obec Veselý Žďár</v>
      </c>
      <c r="G128" s="30"/>
      <c r="H128" s="30"/>
      <c r="I128" s="25" t="s">
        <v>31</v>
      </c>
      <c r="J128" s="26" t="str">
        <f>E25</f>
        <v xml:space="preserve"> </v>
      </c>
      <c r="K128" s="30"/>
      <c r="L128" s="45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5.2" customHeight="1">
      <c r="A129" s="28"/>
      <c r="B129" s="29"/>
      <c r="C129" s="25" t="s">
        <v>27</v>
      </c>
      <c r="D129" s="30"/>
      <c r="E129" s="30"/>
      <c r="F129" s="23" t="str">
        <f>IF(E22="","",E22)</f>
        <v>ATOS, spol.s r.o. Ledeč nad Sázavou</v>
      </c>
      <c r="G129" s="30"/>
      <c r="H129" s="30"/>
      <c r="I129" s="25" t="s">
        <v>34</v>
      </c>
      <c r="J129" s="26" t="str">
        <f>E28</f>
        <v xml:space="preserve"> </v>
      </c>
      <c r="K129" s="30"/>
      <c r="L129" s="45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2" customFormat="1" ht="10.35" customHeight="1">
      <c r="A130" s="28"/>
      <c r="B130" s="29"/>
      <c r="C130" s="30"/>
      <c r="D130" s="30"/>
      <c r="E130" s="30"/>
      <c r="F130" s="30"/>
      <c r="G130" s="30"/>
      <c r="H130" s="30"/>
      <c r="I130" s="30"/>
      <c r="J130" s="30"/>
      <c r="K130" s="30"/>
      <c r="L130" s="45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65" s="11" customFormat="1" ht="29.25" customHeight="1">
      <c r="A131" s="158"/>
      <c r="B131" s="159"/>
      <c r="C131" s="160" t="s">
        <v>191</v>
      </c>
      <c r="D131" s="161" t="s">
        <v>61</v>
      </c>
      <c r="E131" s="161" t="s">
        <v>57</v>
      </c>
      <c r="F131" s="161" t="s">
        <v>58</v>
      </c>
      <c r="G131" s="161" t="s">
        <v>192</v>
      </c>
      <c r="H131" s="161" t="s">
        <v>193</v>
      </c>
      <c r="I131" s="161" t="s">
        <v>194</v>
      </c>
      <c r="J131" s="162" t="s">
        <v>172</v>
      </c>
      <c r="K131" s="163" t="s">
        <v>195</v>
      </c>
      <c r="L131" s="164"/>
      <c r="M131" s="69" t="s">
        <v>1</v>
      </c>
      <c r="N131" s="70" t="s">
        <v>40</v>
      </c>
      <c r="O131" s="70" t="s">
        <v>196</v>
      </c>
      <c r="P131" s="70" t="s">
        <v>197</v>
      </c>
      <c r="Q131" s="70" t="s">
        <v>198</v>
      </c>
      <c r="R131" s="70" t="s">
        <v>199</v>
      </c>
      <c r="S131" s="70" t="s">
        <v>200</v>
      </c>
      <c r="T131" s="71" t="s">
        <v>201</v>
      </c>
      <c r="U131" s="158"/>
      <c r="V131" s="158"/>
      <c r="W131" s="158"/>
      <c r="X131" s="158"/>
      <c r="Y131" s="158"/>
      <c r="Z131" s="158"/>
      <c r="AA131" s="158"/>
      <c r="AB131" s="158"/>
      <c r="AC131" s="158"/>
      <c r="AD131" s="158"/>
      <c r="AE131" s="158"/>
    </row>
    <row r="132" spans="1:65" s="2" customFormat="1" ht="22.9" customHeight="1">
      <c r="A132" s="28"/>
      <c r="B132" s="29"/>
      <c r="C132" s="76" t="s">
        <v>202</v>
      </c>
      <c r="D132" s="30"/>
      <c r="E132" s="30"/>
      <c r="F132" s="30"/>
      <c r="G132" s="30"/>
      <c r="H132" s="30"/>
      <c r="I132" s="30"/>
      <c r="J132" s="165">
        <f>BK132</f>
        <v>-14336.7</v>
      </c>
      <c r="K132" s="30"/>
      <c r="L132" s="33"/>
      <c r="M132" s="72"/>
      <c r="N132" s="166"/>
      <c r="O132" s="73"/>
      <c r="P132" s="167">
        <f>P133+P158+P160</f>
        <v>0</v>
      </c>
      <c r="Q132" s="73"/>
      <c r="R132" s="167">
        <f>R133+R158+R160</f>
        <v>0</v>
      </c>
      <c r="S132" s="73"/>
      <c r="T132" s="168">
        <f>T133+T158+T160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T132" s="14" t="s">
        <v>75</v>
      </c>
      <c r="AU132" s="14" t="s">
        <v>174</v>
      </c>
      <c r="BK132" s="169">
        <f>BK133+BK158+BK160</f>
        <v>-14336.7</v>
      </c>
    </row>
    <row r="133" spans="1:65" s="12" customFormat="1" ht="25.9" customHeight="1">
      <c r="B133" s="170"/>
      <c r="C133" s="171"/>
      <c r="D133" s="172" t="s">
        <v>75</v>
      </c>
      <c r="E133" s="173" t="s">
        <v>338</v>
      </c>
      <c r="F133" s="173" t="s">
        <v>339</v>
      </c>
      <c r="G133" s="171"/>
      <c r="H133" s="171"/>
      <c r="I133" s="171"/>
      <c r="J133" s="174">
        <f>BK133</f>
        <v>-17376.650000000001</v>
      </c>
      <c r="K133" s="171"/>
      <c r="L133" s="175"/>
      <c r="M133" s="176"/>
      <c r="N133" s="177"/>
      <c r="O133" s="177"/>
      <c r="P133" s="178">
        <f>P134+P139+P146+P152</f>
        <v>0</v>
      </c>
      <c r="Q133" s="177"/>
      <c r="R133" s="178">
        <f>R134+R139+R146+R152</f>
        <v>0</v>
      </c>
      <c r="S133" s="177"/>
      <c r="T133" s="179">
        <f>T134+T139+T146+T152</f>
        <v>0</v>
      </c>
      <c r="AR133" s="180" t="s">
        <v>85</v>
      </c>
      <c r="AT133" s="181" t="s">
        <v>75</v>
      </c>
      <c r="AU133" s="181" t="s">
        <v>76</v>
      </c>
      <c r="AY133" s="180" t="s">
        <v>205</v>
      </c>
      <c r="BK133" s="182">
        <f>BK134+BK139+BK146+BK152</f>
        <v>-17376.650000000001</v>
      </c>
    </row>
    <row r="134" spans="1:65" s="12" customFormat="1" ht="22.9" customHeight="1">
      <c r="B134" s="170"/>
      <c r="C134" s="171"/>
      <c r="D134" s="172" t="s">
        <v>75</v>
      </c>
      <c r="E134" s="183" t="s">
        <v>714</v>
      </c>
      <c r="F134" s="183" t="s">
        <v>715</v>
      </c>
      <c r="G134" s="171"/>
      <c r="H134" s="171"/>
      <c r="I134" s="171"/>
      <c r="J134" s="184">
        <f>BK134</f>
        <v>4528.9500000000007</v>
      </c>
      <c r="K134" s="171"/>
      <c r="L134" s="175"/>
      <c r="M134" s="176"/>
      <c r="N134" s="177"/>
      <c r="O134" s="177"/>
      <c r="P134" s="178">
        <f>SUM(P135:P138)</f>
        <v>0</v>
      </c>
      <c r="Q134" s="177"/>
      <c r="R134" s="178">
        <f>SUM(R135:R138)</f>
        <v>0</v>
      </c>
      <c r="S134" s="177"/>
      <c r="T134" s="179">
        <f>SUM(T135:T138)</f>
        <v>0</v>
      </c>
      <c r="AR134" s="180" t="s">
        <v>85</v>
      </c>
      <c r="AT134" s="181" t="s">
        <v>75</v>
      </c>
      <c r="AU134" s="181" t="s">
        <v>83</v>
      </c>
      <c r="AY134" s="180" t="s">
        <v>205</v>
      </c>
      <c r="BK134" s="182">
        <f>SUM(BK135:BK138)</f>
        <v>4528.9500000000007</v>
      </c>
    </row>
    <row r="135" spans="1:65" s="2" customFormat="1" ht="16.5" customHeight="1">
      <c r="A135" s="28"/>
      <c r="B135" s="29"/>
      <c r="C135" s="185" t="s">
        <v>83</v>
      </c>
      <c r="D135" s="185" t="s">
        <v>208</v>
      </c>
      <c r="E135" s="186" t="s">
        <v>716</v>
      </c>
      <c r="F135" s="187" t="s">
        <v>717</v>
      </c>
      <c r="G135" s="188" t="s">
        <v>230</v>
      </c>
      <c r="H135" s="189">
        <v>4</v>
      </c>
      <c r="I135" s="190">
        <v>223.35</v>
      </c>
      <c r="J135" s="190">
        <f>ROUND(I135*H135,2)</f>
        <v>893.4</v>
      </c>
      <c r="K135" s="191"/>
      <c r="L135" s="33"/>
      <c r="M135" s="192" t="s">
        <v>1</v>
      </c>
      <c r="N135" s="193" t="s">
        <v>41</v>
      </c>
      <c r="O135" s="194">
        <v>0</v>
      </c>
      <c r="P135" s="194">
        <f>O135*H135</f>
        <v>0</v>
      </c>
      <c r="Q135" s="194">
        <v>0</v>
      </c>
      <c r="R135" s="194">
        <f>Q135*H135</f>
        <v>0</v>
      </c>
      <c r="S135" s="194">
        <v>0</v>
      </c>
      <c r="T135" s="195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6" t="s">
        <v>277</v>
      </c>
      <c r="AT135" s="196" t="s">
        <v>208</v>
      </c>
      <c r="AU135" s="196" t="s">
        <v>85</v>
      </c>
      <c r="AY135" s="14" t="s">
        <v>205</v>
      </c>
      <c r="BE135" s="197">
        <f>IF(N135="základní",J135,0)</f>
        <v>893.4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83</v>
      </c>
      <c r="BK135" s="197">
        <f>ROUND(I135*H135,2)</f>
        <v>893.4</v>
      </c>
      <c r="BL135" s="14" t="s">
        <v>277</v>
      </c>
      <c r="BM135" s="196" t="s">
        <v>85</v>
      </c>
    </row>
    <row r="136" spans="1:65" s="2" customFormat="1" ht="16.5" customHeight="1">
      <c r="A136" s="28"/>
      <c r="B136" s="29"/>
      <c r="C136" s="185" t="s">
        <v>85</v>
      </c>
      <c r="D136" s="185" t="s">
        <v>208</v>
      </c>
      <c r="E136" s="186" t="s">
        <v>718</v>
      </c>
      <c r="F136" s="187" t="s">
        <v>719</v>
      </c>
      <c r="G136" s="188" t="s">
        <v>418</v>
      </c>
      <c r="H136" s="189">
        <v>2</v>
      </c>
      <c r="I136" s="190">
        <v>754.76</v>
      </c>
      <c r="J136" s="190">
        <f>ROUND(I136*H136,2)</f>
        <v>1509.52</v>
      </c>
      <c r="K136" s="191"/>
      <c r="L136" s="33"/>
      <c r="M136" s="192" t="s">
        <v>1</v>
      </c>
      <c r="N136" s="193" t="s">
        <v>41</v>
      </c>
      <c r="O136" s="194">
        <v>0</v>
      </c>
      <c r="P136" s="194">
        <f>O136*H136</f>
        <v>0</v>
      </c>
      <c r="Q136" s="194">
        <v>0</v>
      </c>
      <c r="R136" s="194">
        <f>Q136*H136</f>
        <v>0</v>
      </c>
      <c r="S136" s="194">
        <v>0</v>
      </c>
      <c r="T136" s="195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96" t="s">
        <v>277</v>
      </c>
      <c r="AT136" s="196" t="s">
        <v>208</v>
      </c>
      <c r="AU136" s="196" t="s">
        <v>85</v>
      </c>
      <c r="AY136" s="14" t="s">
        <v>205</v>
      </c>
      <c r="BE136" s="197">
        <f>IF(N136="základní",J136,0)</f>
        <v>1509.52</v>
      </c>
      <c r="BF136" s="197">
        <f>IF(N136="snížená",J136,0)</f>
        <v>0</v>
      </c>
      <c r="BG136" s="197">
        <f>IF(N136="zákl. přenesená",J136,0)</f>
        <v>0</v>
      </c>
      <c r="BH136" s="197">
        <f>IF(N136="sníž. přenesená",J136,0)</f>
        <v>0</v>
      </c>
      <c r="BI136" s="197">
        <f>IF(N136="nulová",J136,0)</f>
        <v>0</v>
      </c>
      <c r="BJ136" s="14" t="s">
        <v>83</v>
      </c>
      <c r="BK136" s="197">
        <f>ROUND(I136*H136,2)</f>
        <v>1509.52</v>
      </c>
      <c r="BL136" s="14" t="s">
        <v>277</v>
      </c>
      <c r="BM136" s="196" t="s">
        <v>212</v>
      </c>
    </row>
    <row r="137" spans="1:65" s="2" customFormat="1" ht="16.5" customHeight="1">
      <c r="A137" s="28"/>
      <c r="B137" s="29"/>
      <c r="C137" s="185" t="s">
        <v>96</v>
      </c>
      <c r="D137" s="185" t="s">
        <v>208</v>
      </c>
      <c r="E137" s="186" t="s">
        <v>720</v>
      </c>
      <c r="F137" s="187" t="s">
        <v>721</v>
      </c>
      <c r="G137" s="188" t="s">
        <v>230</v>
      </c>
      <c r="H137" s="189">
        <v>3.5</v>
      </c>
      <c r="I137" s="190">
        <v>584.92999999999995</v>
      </c>
      <c r="J137" s="190">
        <f>ROUND(I137*H137,2)</f>
        <v>2047.26</v>
      </c>
      <c r="K137" s="191"/>
      <c r="L137" s="33"/>
      <c r="M137" s="192" t="s">
        <v>1</v>
      </c>
      <c r="N137" s="193" t="s">
        <v>41</v>
      </c>
      <c r="O137" s="194">
        <v>0</v>
      </c>
      <c r="P137" s="194">
        <f>O137*H137</f>
        <v>0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277</v>
      </c>
      <c r="AT137" s="196" t="s">
        <v>208</v>
      </c>
      <c r="AU137" s="196" t="s">
        <v>85</v>
      </c>
      <c r="AY137" s="14" t="s">
        <v>205</v>
      </c>
      <c r="BE137" s="197">
        <f>IF(N137="základní",J137,0)</f>
        <v>2047.26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2047.26</v>
      </c>
      <c r="BL137" s="14" t="s">
        <v>277</v>
      </c>
      <c r="BM137" s="196" t="s">
        <v>227</v>
      </c>
    </row>
    <row r="138" spans="1:65" s="2" customFormat="1" ht="24" customHeight="1">
      <c r="A138" s="28"/>
      <c r="B138" s="29"/>
      <c r="C138" s="185" t="s">
        <v>212</v>
      </c>
      <c r="D138" s="185" t="s">
        <v>208</v>
      </c>
      <c r="E138" s="186" t="s">
        <v>722</v>
      </c>
      <c r="F138" s="187" t="s">
        <v>723</v>
      </c>
      <c r="G138" s="188" t="s">
        <v>724</v>
      </c>
      <c r="H138" s="189">
        <v>44.502000000000002</v>
      </c>
      <c r="I138" s="190">
        <v>1.77</v>
      </c>
      <c r="J138" s="190">
        <f>ROUND(I138*H138,2)</f>
        <v>78.77</v>
      </c>
      <c r="K138" s="191"/>
      <c r="L138" s="33"/>
      <c r="M138" s="192" t="s">
        <v>1</v>
      </c>
      <c r="N138" s="193" t="s">
        <v>41</v>
      </c>
      <c r="O138" s="194">
        <v>0</v>
      </c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6" t="s">
        <v>277</v>
      </c>
      <c r="AT138" s="196" t="s">
        <v>208</v>
      </c>
      <c r="AU138" s="196" t="s">
        <v>85</v>
      </c>
      <c r="AY138" s="14" t="s">
        <v>205</v>
      </c>
      <c r="BE138" s="197">
        <f>IF(N138="základní",J138,0)</f>
        <v>78.77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78.77</v>
      </c>
      <c r="BL138" s="14" t="s">
        <v>277</v>
      </c>
      <c r="BM138" s="196" t="s">
        <v>239</v>
      </c>
    </row>
    <row r="139" spans="1:65" s="12" customFormat="1" ht="22.9" customHeight="1">
      <c r="B139" s="170"/>
      <c r="C139" s="171"/>
      <c r="D139" s="172" t="s">
        <v>75</v>
      </c>
      <c r="E139" s="183" t="s">
        <v>725</v>
      </c>
      <c r="F139" s="183" t="s">
        <v>726</v>
      </c>
      <c r="G139" s="171"/>
      <c r="H139" s="171"/>
      <c r="I139" s="171"/>
      <c r="J139" s="184">
        <f>BK139</f>
        <v>7722.12</v>
      </c>
      <c r="K139" s="171"/>
      <c r="L139" s="175"/>
      <c r="M139" s="176"/>
      <c r="N139" s="177"/>
      <c r="O139" s="177"/>
      <c r="P139" s="178">
        <f>SUM(P140:P145)</f>
        <v>0</v>
      </c>
      <c r="Q139" s="177"/>
      <c r="R139" s="178">
        <f>SUM(R140:R145)</f>
        <v>0</v>
      </c>
      <c r="S139" s="177"/>
      <c r="T139" s="179">
        <f>SUM(T140:T145)</f>
        <v>0</v>
      </c>
      <c r="AR139" s="180" t="s">
        <v>85</v>
      </c>
      <c r="AT139" s="181" t="s">
        <v>75</v>
      </c>
      <c r="AU139" s="181" t="s">
        <v>83</v>
      </c>
      <c r="AY139" s="180" t="s">
        <v>205</v>
      </c>
      <c r="BK139" s="182">
        <f>SUM(BK140:BK145)</f>
        <v>7722.12</v>
      </c>
    </row>
    <row r="140" spans="1:65" s="2" customFormat="1" ht="24" customHeight="1">
      <c r="A140" s="28"/>
      <c r="B140" s="29"/>
      <c r="C140" s="185" t="s">
        <v>223</v>
      </c>
      <c r="D140" s="185" t="s">
        <v>208</v>
      </c>
      <c r="E140" s="186" t="s">
        <v>727</v>
      </c>
      <c r="F140" s="187" t="s">
        <v>728</v>
      </c>
      <c r="G140" s="188" t="s">
        <v>230</v>
      </c>
      <c r="H140" s="189">
        <v>11</v>
      </c>
      <c r="I140" s="190">
        <v>377.14</v>
      </c>
      <c r="J140" s="190">
        <f t="shared" ref="J140:J145" si="0">ROUND(I140*H140,2)</f>
        <v>4148.54</v>
      </c>
      <c r="K140" s="191"/>
      <c r="L140" s="33"/>
      <c r="M140" s="192" t="s">
        <v>1</v>
      </c>
      <c r="N140" s="193" t="s">
        <v>41</v>
      </c>
      <c r="O140" s="194">
        <v>0</v>
      </c>
      <c r="P140" s="194">
        <f t="shared" ref="P140:P145" si="1">O140*H140</f>
        <v>0</v>
      </c>
      <c r="Q140" s="194">
        <v>0</v>
      </c>
      <c r="R140" s="194">
        <f t="shared" ref="R140:R145" si="2">Q140*H140</f>
        <v>0</v>
      </c>
      <c r="S140" s="194">
        <v>0</v>
      </c>
      <c r="T140" s="195">
        <f t="shared" ref="T140:T145" si="3"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277</v>
      </c>
      <c r="AT140" s="196" t="s">
        <v>208</v>
      </c>
      <c r="AU140" s="196" t="s">
        <v>85</v>
      </c>
      <c r="AY140" s="14" t="s">
        <v>205</v>
      </c>
      <c r="BE140" s="197">
        <f t="shared" ref="BE140:BE145" si="4">IF(N140="základní",J140,0)</f>
        <v>4148.54</v>
      </c>
      <c r="BF140" s="197">
        <f t="shared" ref="BF140:BF145" si="5">IF(N140="snížená",J140,0)</f>
        <v>0</v>
      </c>
      <c r="BG140" s="197">
        <f t="shared" ref="BG140:BG145" si="6">IF(N140="zákl. přenesená",J140,0)</f>
        <v>0</v>
      </c>
      <c r="BH140" s="197">
        <f t="shared" ref="BH140:BH145" si="7">IF(N140="sníž. přenesená",J140,0)</f>
        <v>0</v>
      </c>
      <c r="BI140" s="197">
        <f t="shared" ref="BI140:BI145" si="8">IF(N140="nulová",J140,0)</f>
        <v>0</v>
      </c>
      <c r="BJ140" s="14" t="s">
        <v>83</v>
      </c>
      <c r="BK140" s="197">
        <f t="shared" ref="BK140:BK145" si="9">ROUND(I140*H140,2)</f>
        <v>4148.54</v>
      </c>
      <c r="BL140" s="14" t="s">
        <v>277</v>
      </c>
      <c r="BM140" s="196" t="s">
        <v>247</v>
      </c>
    </row>
    <row r="141" spans="1:65" s="2" customFormat="1" ht="36" customHeight="1">
      <c r="A141" s="28"/>
      <c r="B141" s="29"/>
      <c r="C141" s="185" t="s">
        <v>227</v>
      </c>
      <c r="D141" s="185" t="s">
        <v>208</v>
      </c>
      <c r="E141" s="186" t="s">
        <v>729</v>
      </c>
      <c r="F141" s="187" t="s">
        <v>730</v>
      </c>
      <c r="G141" s="188" t="s">
        <v>230</v>
      </c>
      <c r="H141" s="189">
        <v>11</v>
      </c>
      <c r="I141" s="190">
        <v>154.97</v>
      </c>
      <c r="J141" s="190">
        <f t="shared" si="0"/>
        <v>1704.67</v>
      </c>
      <c r="K141" s="191"/>
      <c r="L141" s="33"/>
      <c r="M141" s="192" t="s">
        <v>1</v>
      </c>
      <c r="N141" s="193" t="s">
        <v>41</v>
      </c>
      <c r="O141" s="194">
        <v>0</v>
      </c>
      <c r="P141" s="194">
        <f t="shared" si="1"/>
        <v>0</v>
      </c>
      <c r="Q141" s="194">
        <v>0</v>
      </c>
      <c r="R141" s="194">
        <f t="shared" si="2"/>
        <v>0</v>
      </c>
      <c r="S141" s="194">
        <v>0</v>
      </c>
      <c r="T141" s="195">
        <f t="shared" si="3"/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96" t="s">
        <v>277</v>
      </c>
      <c r="AT141" s="196" t="s">
        <v>208</v>
      </c>
      <c r="AU141" s="196" t="s">
        <v>85</v>
      </c>
      <c r="AY141" s="14" t="s">
        <v>205</v>
      </c>
      <c r="BE141" s="197">
        <f t="shared" si="4"/>
        <v>1704.67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83</v>
      </c>
      <c r="BK141" s="197">
        <f t="shared" si="9"/>
        <v>1704.67</v>
      </c>
      <c r="BL141" s="14" t="s">
        <v>277</v>
      </c>
      <c r="BM141" s="196" t="s">
        <v>256</v>
      </c>
    </row>
    <row r="142" spans="1:65" s="2" customFormat="1" ht="24" customHeight="1">
      <c r="A142" s="28"/>
      <c r="B142" s="29"/>
      <c r="C142" s="185" t="s">
        <v>234</v>
      </c>
      <c r="D142" s="185" t="s">
        <v>208</v>
      </c>
      <c r="E142" s="186" t="s">
        <v>731</v>
      </c>
      <c r="F142" s="187" t="s">
        <v>732</v>
      </c>
      <c r="G142" s="188" t="s">
        <v>648</v>
      </c>
      <c r="H142" s="189">
        <v>1</v>
      </c>
      <c r="I142" s="190">
        <v>785.5</v>
      </c>
      <c r="J142" s="190">
        <f t="shared" si="0"/>
        <v>785.5</v>
      </c>
      <c r="K142" s="191"/>
      <c r="L142" s="33"/>
      <c r="M142" s="192" t="s">
        <v>1</v>
      </c>
      <c r="N142" s="193" t="s">
        <v>41</v>
      </c>
      <c r="O142" s="194">
        <v>0</v>
      </c>
      <c r="P142" s="194">
        <f t="shared" si="1"/>
        <v>0</v>
      </c>
      <c r="Q142" s="194">
        <v>0</v>
      </c>
      <c r="R142" s="194">
        <f t="shared" si="2"/>
        <v>0</v>
      </c>
      <c r="S142" s="194">
        <v>0</v>
      </c>
      <c r="T142" s="195">
        <f t="shared" si="3"/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96" t="s">
        <v>277</v>
      </c>
      <c r="AT142" s="196" t="s">
        <v>208</v>
      </c>
      <c r="AU142" s="196" t="s">
        <v>85</v>
      </c>
      <c r="AY142" s="14" t="s">
        <v>205</v>
      </c>
      <c r="BE142" s="197">
        <f t="shared" si="4"/>
        <v>785.5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83</v>
      </c>
      <c r="BK142" s="197">
        <f t="shared" si="9"/>
        <v>785.5</v>
      </c>
      <c r="BL142" s="14" t="s">
        <v>277</v>
      </c>
      <c r="BM142" s="196" t="s">
        <v>268</v>
      </c>
    </row>
    <row r="143" spans="1:65" s="2" customFormat="1" ht="24" customHeight="1">
      <c r="A143" s="28"/>
      <c r="B143" s="29"/>
      <c r="C143" s="185" t="s">
        <v>239</v>
      </c>
      <c r="D143" s="185" t="s">
        <v>208</v>
      </c>
      <c r="E143" s="186" t="s">
        <v>733</v>
      </c>
      <c r="F143" s="187" t="s">
        <v>734</v>
      </c>
      <c r="G143" s="188" t="s">
        <v>230</v>
      </c>
      <c r="H143" s="189">
        <v>11</v>
      </c>
      <c r="I143" s="190">
        <v>47.8</v>
      </c>
      <c r="J143" s="190">
        <f t="shared" si="0"/>
        <v>525.79999999999995</v>
      </c>
      <c r="K143" s="191"/>
      <c r="L143" s="33"/>
      <c r="M143" s="192" t="s">
        <v>1</v>
      </c>
      <c r="N143" s="193" t="s">
        <v>41</v>
      </c>
      <c r="O143" s="194">
        <v>0</v>
      </c>
      <c r="P143" s="194">
        <f t="shared" si="1"/>
        <v>0</v>
      </c>
      <c r="Q143" s="194">
        <v>0</v>
      </c>
      <c r="R143" s="194">
        <f t="shared" si="2"/>
        <v>0</v>
      </c>
      <c r="S143" s="194">
        <v>0</v>
      </c>
      <c r="T143" s="195">
        <f t="shared" si="3"/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96" t="s">
        <v>277</v>
      </c>
      <c r="AT143" s="196" t="s">
        <v>208</v>
      </c>
      <c r="AU143" s="196" t="s">
        <v>85</v>
      </c>
      <c r="AY143" s="14" t="s">
        <v>205</v>
      </c>
      <c r="BE143" s="197">
        <f t="shared" si="4"/>
        <v>525.79999999999995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83</v>
      </c>
      <c r="BK143" s="197">
        <f t="shared" si="9"/>
        <v>525.79999999999995</v>
      </c>
      <c r="BL143" s="14" t="s">
        <v>277</v>
      </c>
      <c r="BM143" s="196" t="s">
        <v>277</v>
      </c>
    </row>
    <row r="144" spans="1:65" s="2" customFormat="1" ht="16.5" customHeight="1">
      <c r="A144" s="28"/>
      <c r="B144" s="29"/>
      <c r="C144" s="185" t="s">
        <v>243</v>
      </c>
      <c r="D144" s="185" t="s">
        <v>208</v>
      </c>
      <c r="E144" s="186" t="s">
        <v>735</v>
      </c>
      <c r="F144" s="187" t="s">
        <v>736</v>
      </c>
      <c r="G144" s="188" t="s">
        <v>230</v>
      </c>
      <c r="H144" s="189">
        <v>11</v>
      </c>
      <c r="I144" s="190">
        <v>43.26</v>
      </c>
      <c r="J144" s="190">
        <f t="shared" si="0"/>
        <v>475.86</v>
      </c>
      <c r="K144" s="191"/>
      <c r="L144" s="33"/>
      <c r="M144" s="192" t="s">
        <v>1</v>
      </c>
      <c r="N144" s="193" t="s">
        <v>41</v>
      </c>
      <c r="O144" s="194">
        <v>0</v>
      </c>
      <c r="P144" s="194">
        <f t="shared" si="1"/>
        <v>0</v>
      </c>
      <c r="Q144" s="194">
        <v>0</v>
      </c>
      <c r="R144" s="194">
        <f t="shared" si="2"/>
        <v>0</v>
      </c>
      <c r="S144" s="194">
        <v>0</v>
      </c>
      <c r="T144" s="195">
        <f t="shared" si="3"/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96" t="s">
        <v>277</v>
      </c>
      <c r="AT144" s="196" t="s">
        <v>208</v>
      </c>
      <c r="AU144" s="196" t="s">
        <v>85</v>
      </c>
      <c r="AY144" s="14" t="s">
        <v>205</v>
      </c>
      <c r="BE144" s="197">
        <f t="shared" si="4"/>
        <v>475.86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83</v>
      </c>
      <c r="BK144" s="197">
        <f t="shared" si="9"/>
        <v>475.86</v>
      </c>
      <c r="BL144" s="14" t="s">
        <v>277</v>
      </c>
      <c r="BM144" s="196" t="s">
        <v>287</v>
      </c>
    </row>
    <row r="145" spans="1:65" s="2" customFormat="1" ht="24" customHeight="1">
      <c r="A145" s="28"/>
      <c r="B145" s="29"/>
      <c r="C145" s="185" t="s">
        <v>247</v>
      </c>
      <c r="D145" s="185" t="s">
        <v>208</v>
      </c>
      <c r="E145" s="186" t="s">
        <v>737</v>
      </c>
      <c r="F145" s="187" t="s">
        <v>738</v>
      </c>
      <c r="G145" s="188" t="s">
        <v>724</v>
      </c>
      <c r="H145" s="189">
        <v>76.403999999999996</v>
      </c>
      <c r="I145" s="190">
        <v>1.07</v>
      </c>
      <c r="J145" s="190">
        <f t="shared" si="0"/>
        <v>81.75</v>
      </c>
      <c r="K145" s="191"/>
      <c r="L145" s="33"/>
      <c r="M145" s="192" t="s">
        <v>1</v>
      </c>
      <c r="N145" s="193" t="s">
        <v>41</v>
      </c>
      <c r="O145" s="194">
        <v>0</v>
      </c>
      <c r="P145" s="194">
        <f t="shared" si="1"/>
        <v>0</v>
      </c>
      <c r="Q145" s="194">
        <v>0</v>
      </c>
      <c r="R145" s="194">
        <f t="shared" si="2"/>
        <v>0</v>
      </c>
      <c r="S145" s="194">
        <v>0</v>
      </c>
      <c r="T145" s="195">
        <f t="shared" si="3"/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96" t="s">
        <v>277</v>
      </c>
      <c r="AT145" s="196" t="s">
        <v>208</v>
      </c>
      <c r="AU145" s="196" t="s">
        <v>85</v>
      </c>
      <c r="AY145" s="14" t="s">
        <v>205</v>
      </c>
      <c r="BE145" s="197">
        <f t="shared" si="4"/>
        <v>81.75</v>
      </c>
      <c r="BF145" s="197">
        <f t="shared" si="5"/>
        <v>0</v>
      </c>
      <c r="BG145" s="197">
        <f t="shared" si="6"/>
        <v>0</v>
      </c>
      <c r="BH145" s="197">
        <f t="shared" si="7"/>
        <v>0</v>
      </c>
      <c r="BI145" s="197">
        <f t="shared" si="8"/>
        <v>0</v>
      </c>
      <c r="BJ145" s="14" t="s">
        <v>83</v>
      </c>
      <c r="BK145" s="197">
        <f t="shared" si="9"/>
        <v>81.75</v>
      </c>
      <c r="BL145" s="14" t="s">
        <v>277</v>
      </c>
      <c r="BM145" s="196" t="s">
        <v>295</v>
      </c>
    </row>
    <row r="146" spans="1:65" s="12" customFormat="1" ht="22.9" customHeight="1">
      <c r="B146" s="170"/>
      <c r="C146" s="171"/>
      <c r="D146" s="172" t="s">
        <v>75</v>
      </c>
      <c r="E146" s="183" t="s">
        <v>739</v>
      </c>
      <c r="F146" s="183" t="s">
        <v>740</v>
      </c>
      <c r="G146" s="171"/>
      <c r="H146" s="171"/>
      <c r="I146" s="171"/>
      <c r="J146" s="184">
        <f>BK146</f>
        <v>-3410.35</v>
      </c>
      <c r="K146" s="171"/>
      <c r="L146" s="175"/>
      <c r="M146" s="176"/>
      <c r="N146" s="177"/>
      <c r="O146" s="177"/>
      <c r="P146" s="178">
        <f>SUM(P147:P151)</f>
        <v>0</v>
      </c>
      <c r="Q146" s="177"/>
      <c r="R146" s="178">
        <f>SUM(R147:R151)</f>
        <v>0</v>
      </c>
      <c r="S146" s="177"/>
      <c r="T146" s="179">
        <f>SUM(T147:T151)</f>
        <v>0</v>
      </c>
      <c r="AR146" s="180" t="s">
        <v>85</v>
      </c>
      <c r="AT146" s="181" t="s">
        <v>75</v>
      </c>
      <c r="AU146" s="181" t="s">
        <v>83</v>
      </c>
      <c r="AY146" s="180" t="s">
        <v>205</v>
      </c>
      <c r="BK146" s="182">
        <f>SUM(BK147:BK151)</f>
        <v>-3410.35</v>
      </c>
    </row>
    <row r="147" spans="1:65" s="2" customFormat="1" ht="16.5" customHeight="1">
      <c r="A147" s="28"/>
      <c r="B147" s="29"/>
      <c r="C147" s="185" t="s">
        <v>252</v>
      </c>
      <c r="D147" s="185" t="s">
        <v>208</v>
      </c>
      <c r="E147" s="186" t="s">
        <v>741</v>
      </c>
      <c r="F147" s="187" t="s">
        <v>742</v>
      </c>
      <c r="G147" s="188" t="s">
        <v>418</v>
      </c>
      <c r="H147" s="189">
        <v>-6</v>
      </c>
      <c r="I147" s="190">
        <v>83.78</v>
      </c>
      <c r="J147" s="190">
        <f>ROUND(I147*H147,2)</f>
        <v>-502.68</v>
      </c>
      <c r="K147" s="191"/>
      <c r="L147" s="33"/>
      <c r="M147" s="192" t="s">
        <v>1</v>
      </c>
      <c r="N147" s="193" t="s">
        <v>41</v>
      </c>
      <c r="O147" s="194">
        <v>0</v>
      </c>
      <c r="P147" s="194">
        <f>O147*H147</f>
        <v>0</v>
      </c>
      <c r="Q147" s="194">
        <v>0</v>
      </c>
      <c r="R147" s="194">
        <f>Q147*H147</f>
        <v>0</v>
      </c>
      <c r="S147" s="194">
        <v>0</v>
      </c>
      <c r="T147" s="195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96" t="s">
        <v>277</v>
      </c>
      <c r="AT147" s="196" t="s">
        <v>208</v>
      </c>
      <c r="AU147" s="196" t="s">
        <v>85</v>
      </c>
      <c r="AY147" s="14" t="s">
        <v>205</v>
      </c>
      <c r="BE147" s="197">
        <f>IF(N147="základní",J147,0)</f>
        <v>-502.68</v>
      </c>
      <c r="BF147" s="197">
        <f>IF(N147="snížená",J147,0)</f>
        <v>0</v>
      </c>
      <c r="BG147" s="197">
        <f>IF(N147="zákl. přenesená",J147,0)</f>
        <v>0</v>
      </c>
      <c r="BH147" s="197">
        <f>IF(N147="sníž. přenesená",J147,0)</f>
        <v>0</v>
      </c>
      <c r="BI147" s="197">
        <f>IF(N147="nulová",J147,0)</f>
        <v>0</v>
      </c>
      <c r="BJ147" s="14" t="s">
        <v>83</v>
      </c>
      <c r="BK147" s="197">
        <f>ROUND(I147*H147,2)</f>
        <v>-502.68</v>
      </c>
      <c r="BL147" s="14" t="s">
        <v>277</v>
      </c>
      <c r="BM147" s="196" t="s">
        <v>302</v>
      </c>
    </row>
    <row r="148" spans="1:65" s="2" customFormat="1" ht="24" customHeight="1">
      <c r="A148" s="28"/>
      <c r="B148" s="29"/>
      <c r="C148" s="185" t="s">
        <v>256</v>
      </c>
      <c r="D148" s="185" t="s">
        <v>208</v>
      </c>
      <c r="E148" s="186" t="s">
        <v>743</v>
      </c>
      <c r="F148" s="187" t="s">
        <v>744</v>
      </c>
      <c r="G148" s="188" t="s">
        <v>418</v>
      </c>
      <c r="H148" s="189">
        <v>-3</v>
      </c>
      <c r="I148" s="190">
        <v>103.06</v>
      </c>
      <c r="J148" s="190">
        <f>ROUND(I148*H148,2)</f>
        <v>-309.18</v>
      </c>
      <c r="K148" s="191"/>
      <c r="L148" s="33"/>
      <c r="M148" s="192" t="s">
        <v>1</v>
      </c>
      <c r="N148" s="193" t="s">
        <v>41</v>
      </c>
      <c r="O148" s="194">
        <v>0</v>
      </c>
      <c r="P148" s="194">
        <f>O148*H148</f>
        <v>0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96" t="s">
        <v>277</v>
      </c>
      <c r="AT148" s="196" t="s">
        <v>208</v>
      </c>
      <c r="AU148" s="196" t="s">
        <v>85</v>
      </c>
      <c r="AY148" s="14" t="s">
        <v>205</v>
      </c>
      <c r="BE148" s="197">
        <f>IF(N148="základní",J148,0)</f>
        <v>-309.18</v>
      </c>
      <c r="BF148" s="197">
        <f>IF(N148="snížená",J148,0)</f>
        <v>0</v>
      </c>
      <c r="BG148" s="197">
        <f>IF(N148="zákl. přenesená",J148,0)</f>
        <v>0</v>
      </c>
      <c r="BH148" s="197">
        <f>IF(N148="sníž. přenesená",J148,0)</f>
        <v>0</v>
      </c>
      <c r="BI148" s="197">
        <f>IF(N148="nulová",J148,0)</f>
        <v>0</v>
      </c>
      <c r="BJ148" s="14" t="s">
        <v>83</v>
      </c>
      <c r="BK148" s="197">
        <f>ROUND(I148*H148,2)</f>
        <v>-309.18</v>
      </c>
      <c r="BL148" s="14" t="s">
        <v>277</v>
      </c>
      <c r="BM148" s="196" t="s">
        <v>310</v>
      </c>
    </row>
    <row r="149" spans="1:65" s="2" customFormat="1" ht="24" customHeight="1">
      <c r="A149" s="28"/>
      <c r="B149" s="29"/>
      <c r="C149" s="185" t="s">
        <v>262</v>
      </c>
      <c r="D149" s="185" t="s">
        <v>208</v>
      </c>
      <c r="E149" s="186" t="s">
        <v>745</v>
      </c>
      <c r="F149" s="187" t="s">
        <v>746</v>
      </c>
      <c r="G149" s="188" t="s">
        <v>418</v>
      </c>
      <c r="H149" s="189">
        <v>-3</v>
      </c>
      <c r="I149" s="190">
        <v>437.5</v>
      </c>
      <c r="J149" s="190">
        <f>ROUND(I149*H149,2)</f>
        <v>-1312.5</v>
      </c>
      <c r="K149" s="191"/>
      <c r="L149" s="33"/>
      <c r="M149" s="192" t="s">
        <v>1</v>
      </c>
      <c r="N149" s="193" t="s">
        <v>41</v>
      </c>
      <c r="O149" s="194">
        <v>0</v>
      </c>
      <c r="P149" s="194">
        <f>O149*H149</f>
        <v>0</v>
      </c>
      <c r="Q149" s="194">
        <v>0</v>
      </c>
      <c r="R149" s="194">
        <f>Q149*H149</f>
        <v>0</v>
      </c>
      <c r="S149" s="194">
        <v>0</v>
      </c>
      <c r="T149" s="195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96" t="s">
        <v>277</v>
      </c>
      <c r="AT149" s="196" t="s">
        <v>208</v>
      </c>
      <c r="AU149" s="196" t="s">
        <v>85</v>
      </c>
      <c r="AY149" s="14" t="s">
        <v>205</v>
      </c>
      <c r="BE149" s="197">
        <f>IF(N149="základní",J149,0)</f>
        <v>-1312.5</v>
      </c>
      <c r="BF149" s="197">
        <f>IF(N149="snížená",J149,0)</f>
        <v>0</v>
      </c>
      <c r="BG149" s="197">
        <f>IF(N149="zákl. přenesená",J149,0)</f>
        <v>0</v>
      </c>
      <c r="BH149" s="197">
        <f>IF(N149="sníž. přenesená",J149,0)</f>
        <v>0</v>
      </c>
      <c r="BI149" s="197">
        <f>IF(N149="nulová",J149,0)</f>
        <v>0</v>
      </c>
      <c r="BJ149" s="14" t="s">
        <v>83</v>
      </c>
      <c r="BK149" s="197">
        <f>ROUND(I149*H149,2)</f>
        <v>-1312.5</v>
      </c>
      <c r="BL149" s="14" t="s">
        <v>277</v>
      </c>
      <c r="BM149" s="196" t="s">
        <v>320</v>
      </c>
    </row>
    <row r="150" spans="1:65" s="2" customFormat="1" ht="24" customHeight="1">
      <c r="A150" s="28"/>
      <c r="B150" s="29"/>
      <c r="C150" s="185" t="s">
        <v>268</v>
      </c>
      <c r="D150" s="185" t="s">
        <v>208</v>
      </c>
      <c r="E150" s="186" t="s">
        <v>747</v>
      </c>
      <c r="F150" s="187" t="s">
        <v>748</v>
      </c>
      <c r="G150" s="188" t="s">
        <v>418</v>
      </c>
      <c r="H150" s="189">
        <v>-3</v>
      </c>
      <c r="I150" s="190">
        <v>425.49</v>
      </c>
      <c r="J150" s="190">
        <f>ROUND(I150*H150,2)</f>
        <v>-1276.47</v>
      </c>
      <c r="K150" s="191"/>
      <c r="L150" s="33"/>
      <c r="M150" s="192" t="s">
        <v>1</v>
      </c>
      <c r="N150" s="193" t="s">
        <v>41</v>
      </c>
      <c r="O150" s="194">
        <v>0</v>
      </c>
      <c r="P150" s="194">
        <f>O150*H150</f>
        <v>0</v>
      </c>
      <c r="Q150" s="194">
        <v>0</v>
      </c>
      <c r="R150" s="194">
        <f>Q150*H150</f>
        <v>0</v>
      </c>
      <c r="S150" s="194">
        <v>0</v>
      </c>
      <c r="T150" s="195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96" t="s">
        <v>277</v>
      </c>
      <c r="AT150" s="196" t="s">
        <v>208</v>
      </c>
      <c r="AU150" s="196" t="s">
        <v>85</v>
      </c>
      <c r="AY150" s="14" t="s">
        <v>205</v>
      </c>
      <c r="BE150" s="197">
        <f>IF(N150="základní",J150,0)</f>
        <v>-1276.47</v>
      </c>
      <c r="BF150" s="197">
        <f>IF(N150="snížená",J150,0)</f>
        <v>0</v>
      </c>
      <c r="BG150" s="197">
        <f>IF(N150="zákl. přenesená",J150,0)</f>
        <v>0</v>
      </c>
      <c r="BH150" s="197">
        <f>IF(N150="sníž. přenesená",J150,0)</f>
        <v>0</v>
      </c>
      <c r="BI150" s="197">
        <f>IF(N150="nulová",J150,0)</f>
        <v>0</v>
      </c>
      <c r="BJ150" s="14" t="s">
        <v>83</v>
      </c>
      <c r="BK150" s="197">
        <f>ROUND(I150*H150,2)</f>
        <v>-1276.47</v>
      </c>
      <c r="BL150" s="14" t="s">
        <v>277</v>
      </c>
      <c r="BM150" s="196" t="s">
        <v>328</v>
      </c>
    </row>
    <row r="151" spans="1:65" s="2" customFormat="1" ht="24" customHeight="1">
      <c r="A151" s="28"/>
      <c r="B151" s="29"/>
      <c r="C151" s="185" t="s">
        <v>8</v>
      </c>
      <c r="D151" s="185" t="s">
        <v>208</v>
      </c>
      <c r="E151" s="186" t="s">
        <v>749</v>
      </c>
      <c r="F151" s="187" t="s">
        <v>750</v>
      </c>
      <c r="G151" s="188" t="s">
        <v>724</v>
      </c>
      <c r="H151" s="189">
        <v>-34.008000000000003</v>
      </c>
      <c r="I151" s="190">
        <v>0.28000000000000003</v>
      </c>
      <c r="J151" s="190">
        <f>ROUND(I151*H151,2)</f>
        <v>-9.52</v>
      </c>
      <c r="K151" s="191"/>
      <c r="L151" s="33"/>
      <c r="M151" s="192" t="s">
        <v>1</v>
      </c>
      <c r="N151" s="193" t="s">
        <v>41</v>
      </c>
      <c r="O151" s="194">
        <v>0</v>
      </c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96" t="s">
        <v>277</v>
      </c>
      <c r="AT151" s="196" t="s">
        <v>208</v>
      </c>
      <c r="AU151" s="196" t="s">
        <v>85</v>
      </c>
      <c r="AY151" s="14" t="s">
        <v>205</v>
      </c>
      <c r="BE151" s="197">
        <f>IF(N151="základní",J151,0)</f>
        <v>-9.52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4" t="s">
        <v>83</v>
      </c>
      <c r="BK151" s="197">
        <f>ROUND(I151*H151,2)</f>
        <v>-9.52</v>
      </c>
      <c r="BL151" s="14" t="s">
        <v>277</v>
      </c>
      <c r="BM151" s="196" t="s">
        <v>342</v>
      </c>
    </row>
    <row r="152" spans="1:65" s="12" customFormat="1" ht="22.9" customHeight="1">
      <c r="B152" s="170"/>
      <c r="C152" s="171"/>
      <c r="D152" s="172" t="s">
        <v>75</v>
      </c>
      <c r="E152" s="183" t="s">
        <v>751</v>
      </c>
      <c r="F152" s="183" t="s">
        <v>752</v>
      </c>
      <c r="G152" s="171"/>
      <c r="H152" s="171"/>
      <c r="I152" s="171"/>
      <c r="J152" s="184">
        <f>BK152</f>
        <v>-26217.370000000003</v>
      </c>
      <c r="K152" s="171"/>
      <c r="L152" s="175"/>
      <c r="M152" s="176"/>
      <c r="N152" s="177"/>
      <c r="O152" s="177"/>
      <c r="P152" s="178">
        <f>SUM(P153:P157)</f>
        <v>0</v>
      </c>
      <c r="Q152" s="177"/>
      <c r="R152" s="178">
        <f>SUM(R153:R157)</f>
        <v>0</v>
      </c>
      <c r="S152" s="177"/>
      <c r="T152" s="179">
        <f>SUM(T153:T157)</f>
        <v>0</v>
      </c>
      <c r="AR152" s="180" t="s">
        <v>85</v>
      </c>
      <c r="AT152" s="181" t="s">
        <v>75</v>
      </c>
      <c r="AU152" s="181" t="s">
        <v>83</v>
      </c>
      <c r="AY152" s="180" t="s">
        <v>205</v>
      </c>
      <c r="BK152" s="182">
        <f>SUM(BK153:BK157)</f>
        <v>-26217.370000000003</v>
      </c>
    </row>
    <row r="153" spans="1:65" s="2" customFormat="1" ht="24" customHeight="1">
      <c r="A153" s="28"/>
      <c r="B153" s="29"/>
      <c r="C153" s="185" t="s">
        <v>277</v>
      </c>
      <c r="D153" s="185" t="s">
        <v>208</v>
      </c>
      <c r="E153" s="186" t="s">
        <v>753</v>
      </c>
      <c r="F153" s="187" t="s">
        <v>754</v>
      </c>
      <c r="G153" s="188" t="s">
        <v>755</v>
      </c>
      <c r="H153" s="189">
        <v>-3</v>
      </c>
      <c r="I153" s="190">
        <v>194.35</v>
      </c>
      <c r="J153" s="190">
        <f>ROUND(I153*H153,2)</f>
        <v>-583.04999999999995</v>
      </c>
      <c r="K153" s="191"/>
      <c r="L153" s="33"/>
      <c r="M153" s="192" t="s">
        <v>1</v>
      </c>
      <c r="N153" s="193" t="s">
        <v>41</v>
      </c>
      <c r="O153" s="194">
        <v>0</v>
      </c>
      <c r="P153" s="194">
        <f>O153*H153</f>
        <v>0</v>
      </c>
      <c r="Q153" s="194">
        <v>0</v>
      </c>
      <c r="R153" s="194">
        <f>Q153*H153</f>
        <v>0</v>
      </c>
      <c r="S153" s="194">
        <v>0</v>
      </c>
      <c r="T153" s="195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96" t="s">
        <v>277</v>
      </c>
      <c r="AT153" s="196" t="s">
        <v>208</v>
      </c>
      <c r="AU153" s="196" t="s">
        <v>85</v>
      </c>
      <c r="AY153" s="14" t="s">
        <v>205</v>
      </c>
      <c r="BE153" s="197">
        <f>IF(N153="základní",J153,0)</f>
        <v>-583.04999999999995</v>
      </c>
      <c r="BF153" s="197">
        <f>IF(N153="snížená",J153,0)</f>
        <v>0</v>
      </c>
      <c r="BG153" s="197">
        <f>IF(N153="zákl. přenesená",J153,0)</f>
        <v>0</v>
      </c>
      <c r="BH153" s="197">
        <f>IF(N153="sníž. přenesená",J153,0)</f>
        <v>0</v>
      </c>
      <c r="BI153" s="197">
        <f>IF(N153="nulová",J153,0)</f>
        <v>0</v>
      </c>
      <c r="BJ153" s="14" t="s">
        <v>83</v>
      </c>
      <c r="BK153" s="197">
        <f>ROUND(I153*H153,2)</f>
        <v>-583.04999999999995</v>
      </c>
      <c r="BL153" s="14" t="s">
        <v>277</v>
      </c>
      <c r="BM153" s="196" t="s">
        <v>350</v>
      </c>
    </row>
    <row r="154" spans="1:65" s="2" customFormat="1" ht="36" customHeight="1">
      <c r="A154" s="28"/>
      <c r="B154" s="29"/>
      <c r="C154" s="185" t="s">
        <v>283</v>
      </c>
      <c r="D154" s="185" t="s">
        <v>208</v>
      </c>
      <c r="E154" s="186" t="s">
        <v>756</v>
      </c>
      <c r="F154" s="187" t="s">
        <v>757</v>
      </c>
      <c r="G154" s="188" t="s">
        <v>418</v>
      </c>
      <c r="H154" s="189">
        <v>-1</v>
      </c>
      <c r="I154" s="190">
        <v>7337.77</v>
      </c>
      <c r="J154" s="190">
        <f>ROUND(I154*H154,2)</f>
        <v>-7337.77</v>
      </c>
      <c r="K154" s="191"/>
      <c r="L154" s="33"/>
      <c r="M154" s="192" t="s">
        <v>1</v>
      </c>
      <c r="N154" s="193" t="s">
        <v>41</v>
      </c>
      <c r="O154" s="194">
        <v>0</v>
      </c>
      <c r="P154" s="194">
        <f>O154*H154</f>
        <v>0</v>
      </c>
      <c r="Q154" s="194">
        <v>0</v>
      </c>
      <c r="R154" s="194">
        <f>Q154*H154</f>
        <v>0</v>
      </c>
      <c r="S154" s="194">
        <v>0</v>
      </c>
      <c r="T154" s="195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96" t="s">
        <v>277</v>
      </c>
      <c r="AT154" s="196" t="s">
        <v>208</v>
      </c>
      <c r="AU154" s="196" t="s">
        <v>85</v>
      </c>
      <c r="AY154" s="14" t="s">
        <v>205</v>
      </c>
      <c r="BE154" s="197">
        <f>IF(N154="základní",J154,0)</f>
        <v>-7337.77</v>
      </c>
      <c r="BF154" s="197">
        <f>IF(N154="snížená",J154,0)</f>
        <v>0</v>
      </c>
      <c r="BG154" s="197">
        <f>IF(N154="zákl. přenesená",J154,0)</f>
        <v>0</v>
      </c>
      <c r="BH154" s="197">
        <f>IF(N154="sníž. přenesená",J154,0)</f>
        <v>0</v>
      </c>
      <c r="BI154" s="197">
        <f>IF(N154="nulová",J154,0)</f>
        <v>0</v>
      </c>
      <c r="BJ154" s="14" t="s">
        <v>83</v>
      </c>
      <c r="BK154" s="197">
        <f>ROUND(I154*H154,2)</f>
        <v>-7337.77</v>
      </c>
      <c r="BL154" s="14" t="s">
        <v>277</v>
      </c>
      <c r="BM154" s="196" t="s">
        <v>359</v>
      </c>
    </row>
    <row r="155" spans="1:65" s="2" customFormat="1" ht="36" customHeight="1">
      <c r="A155" s="28"/>
      <c r="B155" s="29"/>
      <c r="C155" s="185" t="s">
        <v>287</v>
      </c>
      <c r="D155" s="185" t="s">
        <v>208</v>
      </c>
      <c r="E155" s="186" t="s">
        <v>758</v>
      </c>
      <c r="F155" s="187" t="s">
        <v>759</v>
      </c>
      <c r="G155" s="188" t="s">
        <v>418</v>
      </c>
      <c r="H155" s="189">
        <v>-2</v>
      </c>
      <c r="I155" s="190">
        <v>8118.93</v>
      </c>
      <c r="J155" s="190">
        <f>ROUND(I155*H155,2)</f>
        <v>-16237.86</v>
      </c>
      <c r="K155" s="191"/>
      <c r="L155" s="33"/>
      <c r="M155" s="192" t="s">
        <v>1</v>
      </c>
      <c r="N155" s="193" t="s">
        <v>41</v>
      </c>
      <c r="O155" s="194">
        <v>0</v>
      </c>
      <c r="P155" s="194">
        <f>O155*H155</f>
        <v>0</v>
      </c>
      <c r="Q155" s="194">
        <v>0</v>
      </c>
      <c r="R155" s="194">
        <f>Q155*H155</f>
        <v>0</v>
      </c>
      <c r="S155" s="194">
        <v>0</v>
      </c>
      <c r="T155" s="195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96" t="s">
        <v>277</v>
      </c>
      <c r="AT155" s="196" t="s">
        <v>208</v>
      </c>
      <c r="AU155" s="196" t="s">
        <v>85</v>
      </c>
      <c r="AY155" s="14" t="s">
        <v>205</v>
      </c>
      <c r="BE155" s="197">
        <f>IF(N155="základní",J155,0)</f>
        <v>-16237.86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4" t="s">
        <v>83</v>
      </c>
      <c r="BK155" s="197">
        <f>ROUND(I155*H155,2)</f>
        <v>-16237.86</v>
      </c>
      <c r="BL155" s="14" t="s">
        <v>277</v>
      </c>
      <c r="BM155" s="196" t="s">
        <v>367</v>
      </c>
    </row>
    <row r="156" spans="1:65" s="2" customFormat="1" ht="24" customHeight="1">
      <c r="A156" s="28"/>
      <c r="B156" s="29"/>
      <c r="C156" s="185" t="s">
        <v>291</v>
      </c>
      <c r="D156" s="185" t="s">
        <v>208</v>
      </c>
      <c r="E156" s="186" t="s">
        <v>760</v>
      </c>
      <c r="F156" s="187" t="s">
        <v>761</v>
      </c>
      <c r="G156" s="188" t="s">
        <v>418</v>
      </c>
      <c r="H156" s="189">
        <v>-3</v>
      </c>
      <c r="I156" s="190">
        <v>482.24</v>
      </c>
      <c r="J156" s="190">
        <f>ROUND(I156*H156,2)</f>
        <v>-1446.72</v>
      </c>
      <c r="K156" s="191"/>
      <c r="L156" s="33"/>
      <c r="M156" s="192" t="s">
        <v>1</v>
      </c>
      <c r="N156" s="193" t="s">
        <v>41</v>
      </c>
      <c r="O156" s="194">
        <v>0</v>
      </c>
      <c r="P156" s="194">
        <f>O156*H156</f>
        <v>0</v>
      </c>
      <c r="Q156" s="194">
        <v>0</v>
      </c>
      <c r="R156" s="194">
        <f>Q156*H156</f>
        <v>0</v>
      </c>
      <c r="S156" s="194">
        <v>0</v>
      </c>
      <c r="T156" s="195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96" t="s">
        <v>277</v>
      </c>
      <c r="AT156" s="196" t="s">
        <v>208</v>
      </c>
      <c r="AU156" s="196" t="s">
        <v>85</v>
      </c>
      <c r="AY156" s="14" t="s">
        <v>205</v>
      </c>
      <c r="BE156" s="197">
        <f>IF(N156="základní",J156,0)</f>
        <v>-1446.72</v>
      </c>
      <c r="BF156" s="197">
        <f>IF(N156="snížená",J156,0)</f>
        <v>0</v>
      </c>
      <c r="BG156" s="197">
        <f>IF(N156="zákl. přenesená",J156,0)</f>
        <v>0</v>
      </c>
      <c r="BH156" s="197">
        <f>IF(N156="sníž. přenesená",J156,0)</f>
        <v>0</v>
      </c>
      <c r="BI156" s="197">
        <f>IF(N156="nulová",J156,0)</f>
        <v>0</v>
      </c>
      <c r="BJ156" s="14" t="s">
        <v>83</v>
      </c>
      <c r="BK156" s="197">
        <f>ROUND(I156*H156,2)</f>
        <v>-1446.72</v>
      </c>
      <c r="BL156" s="14" t="s">
        <v>277</v>
      </c>
      <c r="BM156" s="196" t="s">
        <v>375</v>
      </c>
    </row>
    <row r="157" spans="1:65" s="2" customFormat="1" ht="24" customHeight="1">
      <c r="A157" s="28"/>
      <c r="B157" s="29"/>
      <c r="C157" s="185" t="s">
        <v>295</v>
      </c>
      <c r="D157" s="185" t="s">
        <v>208</v>
      </c>
      <c r="E157" s="186" t="s">
        <v>762</v>
      </c>
      <c r="F157" s="187" t="s">
        <v>763</v>
      </c>
      <c r="G157" s="188" t="s">
        <v>724</v>
      </c>
      <c r="H157" s="189">
        <v>-256.05399999999997</v>
      </c>
      <c r="I157" s="190">
        <v>2.39</v>
      </c>
      <c r="J157" s="190">
        <f>ROUND(I157*H157,2)</f>
        <v>-611.97</v>
      </c>
      <c r="K157" s="191"/>
      <c r="L157" s="33"/>
      <c r="M157" s="192" t="s">
        <v>1</v>
      </c>
      <c r="N157" s="193" t="s">
        <v>41</v>
      </c>
      <c r="O157" s="194">
        <v>0</v>
      </c>
      <c r="P157" s="194">
        <f>O157*H157</f>
        <v>0</v>
      </c>
      <c r="Q157" s="194">
        <v>0</v>
      </c>
      <c r="R157" s="194">
        <f>Q157*H157</f>
        <v>0</v>
      </c>
      <c r="S157" s="194">
        <v>0</v>
      </c>
      <c r="T157" s="195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96" t="s">
        <v>277</v>
      </c>
      <c r="AT157" s="196" t="s">
        <v>208</v>
      </c>
      <c r="AU157" s="196" t="s">
        <v>85</v>
      </c>
      <c r="AY157" s="14" t="s">
        <v>205</v>
      </c>
      <c r="BE157" s="197">
        <f>IF(N157="základní",J157,0)</f>
        <v>-611.97</v>
      </c>
      <c r="BF157" s="197">
        <f>IF(N157="snížená",J157,0)</f>
        <v>0</v>
      </c>
      <c r="BG157" s="197">
        <f>IF(N157="zákl. přenesená",J157,0)</f>
        <v>0</v>
      </c>
      <c r="BH157" s="197">
        <f>IF(N157="sníž. přenesená",J157,0)</f>
        <v>0</v>
      </c>
      <c r="BI157" s="197">
        <f>IF(N157="nulová",J157,0)</f>
        <v>0</v>
      </c>
      <c r="BJ157" s="14" t="s">
        <v>83</v>
      </c>
      <c r="BK157" s="197">
        <f>ROUND(I157*H157,2)</f>
        <v>-611.97</v>
      </c>
      <c r="BL157" s="14" t="s">
        <v>277</v>
      </c>
      <c r="BM157" s="196" t="s">
        <v>385</v>
      </c>
    </row>
    <row r="158" spans="1:65" s="12" customFormat="1" ht="25.9" customHeight="1">
      <c r="B158" s="170"/>
      <c r="C158" s="171"/>
      <c r="D158" s="172" t="s">
        <v>75</v>
      </c>
      <c r="E158" s="173" t="s">
        <v>764</v>
      </c>
      <c r="F158" s="173" t="s">
        <v>765</v>
      </c>
      <c r="G158" s="171"/>
      <c r="H158" s="171"/>
      <c r="I158" s="171"/>
      <c r="J158" s="174">
        <f>BK158</f>
        <v>2139.9499999999998</v>
      </c>
      <c r="K158" s="171"/>
      <c r="L158" s="175"/>
      <c r="M158" s="176"/>
      <c r="N158" s="177"/>
      <c r="O158" s="177"/>
      <c r="P158" s="178">
        <f>P159</f>
        <v>0</v>
      </c>
      <c r="Q158" s="177"/>
      <c r="R158" s="178">
        <f>R159</f>
        <v>0</v>
      </c>
      <c r="S158" s="177"/>
      <c r="T158" s="179">
        <f>T159</f>
        <v>0</v>
      </c>
      <c r="AR158" s="180" t="s">
        <v>212</v>
      </c>
      <c r="AT158" s="181" t="s">
        <v>75</v>
      </c>
      <c r="AU158" s="181" t="s">
        <v>76</v>
      </c>
      <c r="AY158" s="180" t="s">
        <v>205</v>
      </c>
      <c r="BK158" s="182">
        <f>BK159</f>
        <v>2139.9499999999998</v>
      </c>
    </row>
    <row r="159" spans="1:65" s="2" customFormat="1" ht="16.5" customHeight="1">
      <c r="A159" s="28"/>
      <c r="B159" s="29"/>
      <c r="C159" s="185" t="s">
        <v>7</v>
      </c>
      <c r="D159" s="185" t="s">
        <v>208</v>
      </c>
      <c r="E159" s="186" t="s">
        <v>766</v>
      </c>
      <c r="F159" s="187" t="s">
        <v>767</v>
      </c>
      <c r="G159" s="188" t="s">
        <v>768</v>
      </c>
      <c r="H159" s="189">
        <v>5</v>
      </c>
      <c r="I159" s="190">
        <v>427.99</v>
      </c>
      <c r="J159" s="190">
        <f>ROUND(I159*H159,2)</f>
        <v>2139.9499999999998</v>
      </c>
      <c r="K159" s="191"/>
      <c r="L159" s="33"/>
      <c r="M159" s="192" t="s">
        <v>1</v>
      </c>
      <c r="N159" s="193" t="s">
        <v>41</v>
      </c>
      <c r="O159" s="194">
        <v>0</v>
      </c>
      <c r="P159" s="194">
        <f>O159*H159</f>
        <v>0</v>
      </c>
      <c r="Q159" s="194">
        <v>0</v>
      </c>
      <c r="R159" s="194">
        <f>Q159*H159</f>
        <v>0</v>
      </c>
      <c r="S159" s="194">
        <v>0</v>
      </c>
      <c r="T159" s="195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96" t="s">
        <v>769</v>
      </c>
      <c r="AT159" s="196" t="s">
        <v>208</v>
      </c>
      <c r="AU159" s="196" t="s">
        <v>83</v>
      </c>
      <c r="AY159" s="14" t="s">
        <v>205</v>
      </c>
      <c r="BE159" s="197">
        <f>IF(N159="základní",J159,0)</f>
        <v>2139.9499999999998</v>
      </c>
      <c r="BF159" s="197">
        <f>IF(N159="snížená",J159,0)</f>
        <v>0</v>
      </c>
      <c r="BG159" s="197">
        <f>IF(N159="zákl. přenesená",J159,0)</f>
        <v>0</v>
      </c>
      <c r="BH159" s="197">
        <f>IF(N159="sníž. přenesená",J159,0)</f>
        <v>0</v>
      </c>
      <c r="BI159" s="197">
        <f>IF(N159="nulová",J159,0)</f>
        <v>0</v>
      </c>
      <c r="BJ159" s="14" t="s">
        <v>83</v>
      </c>
      <c r="BK159" s="197">
        <f>ROUND(I159*H159,2)</f>
        <v>2139.9499999999998</v>
      </c>
      <c r="BL159" s="14" t="s">
        <v>769</v>
      </c>
      <c r="BM159" s="196" t="s">
        <v>393</v>
      </c>
    </row>
    <row r="160" spans="1:65" s="12" customFormat="1" ht="25.9" customHeight="1">
      <c r="B160" s="170"/>
      <c r="C160" s="171"/>
      <c r="D160" s="172" t="s">
        <v>75</v>
      </c>
      <c r="E160" s="173" t="s">
        <v>770</v>
      </c>
      <c r="F160" s="173" t="s">
        <v>771</v>
      </c>
      <c r="G160" s="171"/>
      <c r="H160" s="171"/>
      <c r="I160" s="171"/>
      <c r="J160" s="174">
        <f>BK160</f>
        <v>900</v>
      </c>
      <c r="K160" s="171"/>
      <c r="L160" s="175"/>
      <c r="M160" s="176"/>
      <c r="N160" s="177"/>
      <c r="O160" s="177"/>
      <c r="P160" s="178">
        <f>P161</f>
        <v>0</v>
      </c>
      <c r="Q160" s="177"/>
      <c r="R160" s="178">
        <f>R161</f>
        <v>0</v>
      </c>
      <c r="S160" s="177"/>
      <c r="T160" s="179">
        <f>T161</f>
        <v>0</v>
      </c>
      <c r="AR160" s="180" t="s">
        <v>223</v>
      </c>
      <c r="AT160" s="181" t="s">
        <v>75</v>
      </c>
      <c r="AU160" s="181" t="s">
        <v>76</v>
      </c>
      <c r="AY160" s="180" t="s">
        <v>205</v>
      </c>
      <c r="BK160" s="182">
        <f>BK161</f>
        <v>900</v>
      </c>
    </row>
    <row r="161" spans="1:65" s="12" customFormat="1" ht="22.9" customHeight="1">
      <c r="B161" s="170"/>
      <c r="C161" s="171"/>
      <c r="D161" s="172" t="s">
        <v>75</v>
      </c>
      <c r="E161" s="183" t="s">
        <v>772</v>
      </c>
      <c r="F161" s="183" t="s">
        <v>773</v>
      </c>
      <c r="G161" s="171"/>
      <c r="H161" s="171"/>
      <c r="I161" s="171"/>
      <c r="J161" s="184">
        <f>BK161</f>
        <v>900</v>
      </c>
      <c r="K161" s="171"/>
      <c r="L161" s="175"/>
      <c r="M161" s="176"/>
      <c r="N161" s="177"/>
      <c r="O161" s="177"/>
      <c r="P161" s="178">
        <f>P162</f>
        <v>0</v>
      </c>
      <c r="Q161" s="177"/>
      <c r="R161" s="178">
        <f>R162</f>
        <v>0</v>
      </c>
      <c r="S161" s="177"/>
      <c r="T161" s="179">
        <f>T162</f>
        <v>0</v>
      </c>
      <c r="AR161" s="180" t="s">
        <v>223</v>
      </c>
      <c r="AT161" s="181" t="s">
        <v>75</v>
      </c>
      <c r="AU161" s="181" t="s">
        <v>83</v>
      </c>
      <c r="AY161" s="180" t="s">
        <v>205</v>
      </c>
      <c r="BK161" s="182">
        <f>BK162</f>
        <v>900</v>
      </c>
    </row>
    <row r="162" spans="1:65" s="2" customFormat="1" ht="16.5" customHeight="1">
      <c r="A162" s="28"/>
      <c r="B162" s="29"/>
      <c r="C162" s="185" t="s">
        <v>302</v>
      </c>
      <c r="D162" s="185" t="s">
        <v>208</v>
      </c>
      <c r="E162" s="186" t="s">
        <v>774</v>
      </c>
      <c r="F162" s="187" t="s">
        <v>775</v>
      </c>
      <c r="G162" s="188" t="s">
        <v>648</v>
      </c>
      <c r="H162" s="189">
        <v>1</v>
      </c>
      <c r="I162" s="190">
        <v>900</v>
      </c>
      <c r="J162" s="190">
        <f>ROUND(I162*H162,2)</f>
        <v>900</v>
      </c>
      <c r="K162" s="191"/>
      <c r="L162" s="33"/>
      <c r="M162" s="208" t="s">
        <v>1</v>
      </c>
      <c r="N162" s="209" t="s">
        <v>41</v>
      </c>
      <c r="O162" s="210">
        <v>0</v>
      </c>
      <c r="P162" s="210">
        <f>O162*H162</f>
        <v>0</v>
      </c>
      <c r="Q162" s="210">
        <v>0</v>
      </c>
      <c r="R162" s="210">
        <f>Q162*H162</f>
        <v>0</v>
      </c>
      <c r="S162" s="210">
        <v>0</v>
      </c>
      <c r="T162" s="211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96" t="s">
        <v>212</v>
      </c>
      <c r="AT162" s="196" t="s">
        <v>208</v>
      </c>
      <c r="AU162" s="196" t="s">
        <v>85</v>
      </c>
      <c r="AY162" s="14" t="s">
        <v>205</v>
      </c>
      <c r="BE162" s="197">
        <f>IF(N162="základní",J162,0)</f>
        <v>900</v>
      </c>
      <c r="BF162" s="197">
        <f>IF(N162="snížená",J162,0)</f>
        <v>0</v>
      </c>
      <c r="BG162" s="197">
        <f>IF(N162="zákl. přenesená",J162,0)</f>
        <v>0</v>
      </c>
      <c r="BH162" s="197">
        <f>IF(N162="sníž. přenesená",J162,0)</f>
        <v>0</v>
      </c>
      <c r="BI162" s="197">
        <f>IF(N162="nulová",J162,0)</f>
        <v>0</v>
      </c>
      <c r="BJ162" s="14" t="s">
        <v>83</v>
      </c>
      <c r="BK162" s="197">
        <f>ROUND(I162*H162,2)</f>
        <v>900</v>
      </c>
      <c r="BL162" s="14" t="s">
        <v>212</v>
      </c>
      <c r="BM162" s="196" t="s">
        <v>401</v>
      </c>
    </row>
    <row r="163" spans="1:65" s="2" customFormat="1" ht="6.95" customHeight="1">
      <c r="A163" s="28"/>
      <c r="B163" s="48"/>
      <c r="C163" s="49"/>
      <c r="D163" s="49"/>
      <c r="E163" s="49"/>
      <c r="F163" s="49"/>
      <c r="G163" s="49"/>
      <c r="H163" s="49"/>
      <c r="I163" s="49"/>
      <c r="J163" s="49"/>
      <c r="K163" s="49"/>
      <c r="L163" s="33"/>
      <c r="M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</row>
  </sheetData>
  <sheetProtection algorithmName="SHA-512" hashValue="BfCOPZsUQ02TaD2jd6WCUXR688SvAWiW1FG0IfU3zJWtZUy42UpbC0nN16TlC9JJXtclkGkyZH6C4JRDTeA8tQ==" saltValue="SHIjp70/4k8OgI1oszMWCkJKFqmM9LsP0678+PNWoqIkPAMtvyN7tY3Rv3q2wmflqmB7FRoq2V1jJ/ndg5+/AQ==" spinCount="100000" sheet="1" objects="1" scenarios="1" formatColumns="0" formatRows="0" autoFilter="0"/>
  <autoFilter ref="C131:K162" xr:uid="{00000000-0009-0000-0000-00000D000000}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M15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135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ht="12.75">
      <c r="B8" s="17"/>
      <c r="D8" s="113" t="s">
        <v>164</v>
      </c>
      <c r="L8" s="17"/>
    </row>
    <row r="9" spans="1:46" s="1" customFormat="1" ht="16.5" customHeight="1">
      <c r="B9" s="17"/>
      <c r="E9" s="260" t="s">
        <v>165</v>
      </c>
      <c r="F9" s="251"/>
      <c r="G9" s="251"/>
      <c r="H9" s="251"/>
      <c r="L9" s="17"/>
    </row>
    <row r="10" spans="1:46" s="1" customFormat="1" ht="12" customHeight="1">
      <c r="B10" s="17"/>
      <c r="D10" s="113" t="s">
        <v>166</v>
      </c>
      <c r="L10" s="17"/>
    </row>
    <row r="11" spans="1:46" s="2" customFormat="1" ht="16.5" customHeight="1">
      <c r="A11" s="28"/>
      <c r="B11" s="33"/>
      <c r="C11" s="28"/>
      <c r="D11" s="28"/>
      <c r="E11" s="266" t="s">
        <v>705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13" t="s">
        <v>477</v>
      </c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6.5" customHeight="1">
      <c r="A13" s="28"/>
      <c r="B13" s="33"/>
      <c r="C13" s="28"/>
      <c r="D13" s="28"/>
      <c r="E13" s="263" t="s">
        <v>776</v>
      </c>
      <c r="F13" s="262"/>
      <c r="G13" s="262"/>
      <c r="H13" s="262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>
      <c r="A14" s="28"/>
      <c r="B14" s="33"/>
      <c r="C14" s="28"/>
      <c r="D14" s="28"/>
      <c r="E14" s="28"/>
      <c r="F14" s="28"/>
      <c r="G14" s="28"/>
      <c r="H14" s="28"/>
      <c r="I14" s="28"/>
      <c r="J14" s="28"/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33"/>
      <c r="C15" s="28"/>
      <c r="D15" s="113" t="s">
        <v>16</v>
      </c>
      <c r="E15" s="28"/>
      <c r="F15" s="104" t="s">
        <v>1</v>
      </c>
      <c r="G15" s="28"/>
      <c r="H15" s="28"/>
      <c r="I15" s="113" t="s">
        <v>17</v>
      </c>
      <c r="J15" s="104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18</v>
      </c>
      <c r="E16" s="28"/>
      <c r="F16" s="104" t="s">
        <v>32</v>
      </c>
      <c r="G16" s="28"/>
      <c r="H16" s="28"/>
      <c r="I16" s="113" t="s">
        <v>20</v>
      </c>
      <c r="J16" s="114" t="str">
        <f>'Rekapitulace stavby'!AN8</f>
        <v>15. 7. 2020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0.9" customHeight="1">
      <c r="A17" s="28"/>
      <c r="B17" s="33"/>
      <c r="C17" s="28"/>
      <c r="D17" s="28"/>
      <c r="E17" s="28"/>
      <c r="F17" s="28"/>
      <c r="G17" s="28"/>
      <c r="H17" s="28"/>
      <c r="I17" s="28"/>
      <c r="J17" s="28"/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33"/>
      <c r="C18" s="28"/>
      <c r="D18" s="113" t="s">
        <v>22</v>
      </c>
      <c r="E18" s="28"/>
      <c r="F18" s="28"/>
      <c r="G18" s="28"/>
      <c r="H18" s="28"/>
      <c r="I18" s="113" t="s">
        <v>23</v>
      </c>
      <c r="J18" s="104" t="str">
        <f>IF('Rekapitulace stavby'!AN10="","",'Rekapitulace stavby'!AN10)</f>
        <v>00268445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33"/>
      <c r="C19" s="28"/>
      <c r="D19" s="28"/>
      <c r="E19" s="104" t="str">
        <f>IF('Rekapitulace stavby'!E11="","",'Rekapitulace stavby'!E11)</f>
        <v>Obec Veselý Žďár</v>
      </c>
      <c r="F19" s="28"/>
      <c r="G19" s="28"/>
      <c r="H19" s="28"/>
      <c r="I19" s="113" t="s">
        <v>26</v>
      </c>
      <c r="J19" s="104" t="str">
        <f>IF('Rekapitulace stavby'!AN11="","",'Rekapitulace stavby'!AN11)</f>
        <v/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33"/>
      <c r="C21" s="28"/>
      <c r="D21" s="113" t="s">
        <v>27</v>
      </c>
      <c r="E21" s="28"/>
      <c r="F21" s="28"/>
      <c r="G21" s="28"/>
      <c r="H21" s="28"/>
      <c r="I21" s="113" t="s">
        <v>23</v>
      </c>
      <c r="J21" s="104" t="str">
        <f>'Rekapitulace stavby'!AN13</f>
        <v>62028081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33"/>
      <c r="C22" s="28"/>
      <c r="D22" s="28"/>
      <c r="E22" s="267" t="str">
        <f>'Rekapitulace stavby'!E14</f>
        <v>ATOS, spol.s r.o. Ledeč nad Sázavou</v>
      </c>
      <c r="F22" s="267"/>
      <c r="G22" s="267"/>
      <c r="H22" s="267"/>
      <c r="I22" s="113" t="s">
        <v>26</v>
      </c>
      <c r="J22" s="104" t="str">
        <f>'Rekapitulace stavby'!AN14</f>
        <v>CZ62028081</v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33"/>
      <c r="C23" s="28"/>
      <c r="D23" s="28"/>
      <c r="E23" s="28"/>
      <c r="F23" s="28"/>
      <c r="G23" s="28"/>
      <c r="H23" s="28"/>
      <c r="I23" s="28"/>
      <c r="J23" s="28"/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33"/>
      <c r="C24" s="28"/>
      <c r="D24" s="113" t="s">
        <v>31</v>
      </c>
      <c r="E24" s="28"/>
      <c r="F24" s="28"/>
      <c r="G24" s="28"/>
      <c r="H24" s="28"/>
      <c r="I24" s="113" t="s">
        <v>23</v>
      </c>
      <c r="J24" s="104" t="str">
        <f>IF('Rekapitulace stavby'!AN16="","",'Rekapitulace stavby'!AN16)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8" customHeight="1">
      <c r="A25" s="28"/>
      <c r="B25" s="33"/>
      <c r="C25" s="28"/>
      <c r="D25" s="28"/>
      <c r="E25" s="104" t="str">
        <f>IF('Rekapitulace stavby'!E17="","",'Rekapitulace stavby'!E17)</f>
        <v xml:space="preserve"> </v>
      </c>
      <c r="F25" s="28"/>
      <c r="G25" s="28"/>
      <c r="H25" s="28"/>
      <c r="I25" s="113" t="s">
        <v>26</v>
      </c>
      <c r="J25" s="104" t="str">
        <f>IF('Rekapitulace stavby'!AN17="","",'Rekapitulace stavby'!AN17)</f>
        <v/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6.95" customHeight="1">
      <c r="A26" s="28"/>
      <c r="B26" s="33"/>
      <c r="C26" s="28"/>
      <c r="D26" s="28"/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12" customHeight="1">
      <c r="A27" s="28"/>
      <c r="B27" s="33"/>
      <c r="C27" s="28"/>
      <c r="D27" s="113" t="s">
        <v>34</v>
      </c>
      <c r="E27" s="28"/>
      <c r="F27" s="28"/>
      <c r="G27" s="28"/>
      <c r="H27" s="28"/>
      <c r="I27" s="113" t="s">
        <v>23</v>
      </c>
      <c r="J27" s="104" t="str">
        <f>IF('Rekapitulace stavby'!AN19="","",'Rekapitulace stavby'!AN19)</f>
        <v/>
      </c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8" customHeight="1">
      <c r="A28" s="28"/>
      <c r="B28" s="33"/>
      <c r="C28" s="28"/>
      <c r="D28" s="28"/>
      <c r="E28" s="104" t="str">
        <f>IF('Rekapitulace stavby'!E20="","",'Rekapitulace stavby'!E20)</f>
        <v xml:space="preserve"> </v>
      </c>
      <c r="F28" s="28"/>
      <c r="G28" s="28"/>
      <c r="H28" s="28"/>
      <c r="I28" s="113" t="s">
        <v>26</v>
      </c>
      <c r="J28" s="104" t="str">
        <f>IF('Rekapitulace stavby'!AN20="","",'Rekapitulace stavby'!AN20)</f>
        <v/>
      </c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33"/>
      <c r="C29" s="28"/>
      <c r="D29" s="28"/>
      <c r="E29" s="28"/>
      <c r="F29" s="28"/>
      <c r="G29" s="28"/>
      <c r="H29" s="28"/>
      <c r="I29" s="28"/>
      <c r="J29" s="28"/>
      <c r="K29" s="28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" customHeight="1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8" customFormat="1" ht="16.5" customHeight="1">
      <c r="A31" s="115"/>
      <c r="B31" s="116"/>
      <c r="C31" s="115"/>
      <c r="D31" s="115"/>
      <c r="E31" s="264" t="s">
        <v>1</v>
      </c>
      <c r="F31" s="264"/>
      <c r="G31" s="264"/>
      <c r="H31" s="264"/>
      <c r="I31" s="115"/>
      <c r="J31" s="115"/>
      <c r="K31" s="115"/>
      <c r="L31" s="117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</row>
    <row r="32" spans="1:31" s="2" customFormat="1" ht="6.95" customHeight="1">
      <c r="A32" s="28"/>
      <c r="B32" s="33"/>
      <c r="C32" s="28"/>
      <c r="D32" s="28"/>
      <c r="E32" s="28"/>
      <c r="F32" s="28"/>
      <c r="G32" s="28"/>
      <c r="H32" s="28"/>
      <c r="I32" s="28"/>
      <c r="J32" s="28"/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33"/>
      <c r="C34" s="28"/>
      <c r="D34" s="119" t="s">
        <v>36</v>
      </c>
      <c r="E34" s="28"/>
      <c r="F34" s="28"/>
      <c r="G34" s="28"/>
      <c r="H34" s="28"/>
      <c r="I34" s="28"/>
      <c r="J34" s="120">
        <f>ROUND(J131, 2)</f>
        <v>6498.79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33"/>
      <c r="C35" s="28"/>
      <c r="D35" s="118"/>
      <c r="E35" s="118"/>
      <c r="F35" s="118"/>
      <c r="G35" s="118"/>
      <c r="H35" s="118"/>
      <c r="I35" s="118"/>
      <c r="J35" s="118"/>
      <c r="K35" s="11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28"/>
      <c r="F36" s="121" t="s">
        <v>38</v>
      </c>
      <c r="G36" s="28"/>
      <c r="H36" s="28"/>
      <c r="I36" s="121" t="s">
        <v>37</v>
      </c>
      <c r="J36" s="121" t="s">
        <v>39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33"/>
      <c r="C37" s="28"/>
      <c r="D37" s="122" t="s">
        <v>40</v>
      </c>
      <c r="E37" s="113" t="s">
        <v>41</v>
      </c>
      <c r="F37" s="123">
        <f>ROUND((SUM(BE131:BE156)),  2)</f>
        <v>6498.79</v>
      </c>
      <c r="G37" s="28"/>
      <c r="H37" s="28"/>
      <c r="I37" s="124">
        <v>0.21</v>
      </c>
      <c r="J37" s="123">
        <f>ROUND(((SUM(BE131:BE156))*I37),  2)</f>
        <v>1364.75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33"/>
      <c r="C38" s="28"/>
      <c r="D38" s="28"/>
      <c r="E38" s="113" t="s">
        <v>42</v>
      </c>
      <c r="F38" s="123">
        <f>ROUND((SUM(BF131:BF156)),  2)</f>
        <v>0</v>
      </c>
      <c r="G38" s="28"/>
      <c r="H38" s="28"/>
      <c r="I38" s="124">
        <v>0.15</v>
      </c>
      <c r="J38" s="123">
        <f>ROUND(((SUM(BF131:BF156))*I38),  2)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43</v>
      </c>
      <c r="F39" s="123">
        <f>ROUND((SUM(BG131:BG156)),  2)</f>
        <v>0</v>
      </c>
      <c r="G39" s="28"/>
      <c r="H39" s="28"/>
      <c r="I39" s="124">
        <v>0.21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33"/>
      <c r="C40" s="28"/>
      <c r="D40" s="28"/>
      <c r="E40" s="113" t="s">
        <v>44</v>
      </c>
      <c r="F40" s="123">
        <f>ROUND((SUM(BH131:BH156)),  2)</f>
        <v>0</v>
      </c>
      <c r="G40" s="28"/>
      <c r="H40" s="28"/>
      <c r="I40" s="124">
        <v>0.15</v>
      </c>
      <c r="J40" s="123">
        <f>0</f>
        <v>0</v>
      </c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33"/>
      <c r="C41" s="28"/>
      <c r="D41" s="28"/>
      <c r="E41" s="113" t="s">
        <v>45</v>
      </c>
      <c r="F41" s="123">
        <f>ROUND((SUM(BI131:BI156)),  2)</f>
        <v>0</v>
      </c>
      <c r="G41" s="28"/>
      <c r="H41" s="28"/>
      <c r="I41" s="124">
        <v>0</v>
      </c>
      <c r="J41" s="123">
        <f>0</f>
        <v>0</v>
      </c>
      <c r="K41" s="28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33"/>
      <c r="C43" s="125"/>
      <c r="D43" s="126" t="s">
        <v>46</v>
      </c>
      <c r="E43" s="127"/>
      <c r="F43" s="127"/>
      <c r="G43" s="128" t="s">
        <v>47</v>
      </c>
      <c r="H43" s="129" t="s">
        <v>48</v>
      </c>
      <c r="I43" s="127"/>
      <c r="J43" s="130">
        <f>SUM(J34:J41)</f>
        <v>7863.54</v>
      </c>
      <c r="K43" s="131"/>
      <c r="L43" s="45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33"/>
      <c r="C44" s="28"/>
      <c r="D44" s="28"/>
      <c r="E44" s="28"/>
      <c r="F44" s="28"/>
      <c r="G44" s="28"/>
      <c r="H44" s="28"/>
      <c r="I44" s="28"/>
      <c r="J44" s="28"/>
      <c r="K44" s="28"/>
      <c r="L44" s="45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1" customFormat="1" ht="16.5" customHeight="1">
      <c r="B87" s="18"/>
      <c r="C87" s="19"/>
      <c r="D87" s="19"/>
      <c r="E87" s="257" t="s">
        <v>165</v>
      </c>
      <c r="F87" s="249"/>
      <c r="G87" s="249"/>
      <c r="H87" s="249"/>
      <c r="I87" s="19"/>
      <c r="J87" s="19"/>
      <c r="K87" s="19"/>
      <c r="L87" s="17"/>
    </row>
    <row r="88" spans="1:31" s="1" customFormat="1" ht="12" customHeight="1">
      <c r="B88" s="18"/>
      <c r="C88" s="25" t="s">
        <v>166</v>
      </c>
      <c r="D88" s="19"/>
      <c r="E88" s="19"/>
      <c r="F88" s="19"/>
      <c r="G88" s="19"/>
      <c r="H88" s="19"/>
      <c r="I88" s="19"/>
      <c r="J88" s="19"/>
      <c r="K88" s="19"/>
      <c r="L88" s="17"/>
    </row>
    <row r="89" spans="1:31" s="2" customFormat="1" ht="16.5" customHeight="1">
      <c r="A89" s="28"/>
      <c r="B89" s="29"/>
      <c r="C89" s="30"/>
      <c r="D89" s="30"/>
      <c r="E89" s="265" t="s">
        <v>705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12" customHeight="1">
      <c r="A90" s="28"/>
      <c r="B90" s="29"/>
      <c r="C90" s="25" t="s">
        <v>477</v>
      </c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6.5" customHeight="1">
      <c r="A91" s="28"/>
      <c r="B91" s="29"/>
      <c r="C91" s="30"/>
      <c r="D91" s="30"/>
      <c r="E91" s="245" t="str">
        <f>E13</f>
        <v>SO 02_ZTI - ZTI_SO 02_Rekonstrukce zádveří, chodby a zázemí</v>
      </c>
      <c r="F91" s="258"/>
      <c r="G91" s="258"/>
      <c r="H91" s="258"/>
      <c r="I91" s="30"/>
      <c r="J91" s="30"/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2" customHeight="1">
      <c r="A93" s="28"/>
      <c r="B93" s="29"/>
      <c r="C93" s="25" t="s">
        <v>18</v>
      </c>
      <c r="D93" s="30"/>
      <c r="E93" s="30"/>
      <c r="F93" s="23" t="str">
        <f>F16</f>
        <v xml:space="preserve"> </v>
      </c>
      <c r="G93" s="30"/>
      <c r="H93" s="30"/>
      <c r="I93" s="25" t="s">
        <v>20</v>
      </c>
      <c r="J93" s="60" t="str">
        <f>IF(J16="","",J16)</f>
        <v>15. 7. 2020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6.95" customHeight="1">
      <c r="A94" s="28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5.2" customHeight="1">
      <c r="A95" s="28"/>
      <c r="B95" s="29"/>
      <c r="C95" s="25" t="s">
        <v>22</v>
      </c>
      <c r="D95" s="30"/>
      <c r="E95" s="30"/>
      <c r="F95" s="23" t="str">
        <f>E19</f>
        <v>Obec Veselý Žďár</v>
      </c>
      <c r="G95" s="30"/>
      <c r="H95" s="30"/>
      <c r="I95" s="25" t="s">
        <v>31</v>
      </c>
      <c r="J95" s="26" t="str">
        <f>E25</f>
        <v xml:space="preserve"> </v>
      </c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15.2" customHeight="1">
      <c r="A96" s="28"/>
      <c r="B96" s="29"/>
      <c r="C96" s="25" t="s">
        <v>27</v>
      </c>
      <c r="D96" s="30"/>
      <c r="E96" s="30"/>
      <c r="F96" s="23" t="str">
        <f>IF(E22="","",E22)</f>
        <v>ATOS, spol.s r.o. Ledeč nad Sázavou</v>
      </c>
      <c r="G96" s="30"/>
      <c r="H96" s="30"/>
      <c r="I96" s="25" t="s">
        <v>34</v>
      </c>
      <c r="J96" s="26" t="str">
        <f>E28</f>
        <v xml:space="preserve"> 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9.25" customHeight="1">
      <c r="A98" s="28"/>
      <c r="B98" s="29"/>
      <c r="C98" s="143" t="s">
        <v>171</v>
      </c>
      <c r="D98" s="144"/>
      <c r="E98" s="144"/>
      <c r="F98" s="144"/>
      <c r="G98" s="144"/>
      <c r="H98" s="144"/>
      <c r="I98" s="144"/>
      <c r="J98" s="145" t="s">
        <v>172</v>
      </c>
      <c r="K98" s="144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1:47" s="2" customFormat="1" ht="10.35" customHeight="1">
      <c r="A99" s="28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45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47" s="2" customFormat="1" ht="22.9" customHeight="1">
      <c r="A100" s="28"/>
      <c r="B100" s="29"/>
      <c r="C100" s="146" t="s">
        <v>173</v>
      </c>
      <c r="D100" s="30"/>
      <c r="E100" s="30"/>
      <c r="F100" s="30"/>
      <c r="G100" s="30"/>
      <c r="H100" s="30"/>
      <c r="I100" s="30"/>
      <c r="J100" s="78">
        <f>J131</f>
        <v>6498.7900000000018</v>
      </c>
      <c r="K100" s="30"/>
      <c r="L100" s="4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U100" s="14" t="s">
        <v>174</v>
      </c>
    </row>
    <row r="101" spans="1:47" s="9" customFormat="1" ht="24.95" customHeight="1">
      <c r="B101" s="147"/>
      <c r="C101" s="148"/>
      <c r="D101" s="149" t="s">
        <v>184</v>
      </c>
      <c r="E101" s="150"/>
      <c r="F101" s="150"/>
      <c r="G101" s="150"/>
      <c r="H101" s="150"/>
      <c r="I101" s="150"/>
      <c r="J101" s="151">
        <f>J132</f>
        <v>2858.840000000002</v>
      </c>
      <c r="K101" s="148"/>
      <c r="L101" s="152"/>
    </row>
    <row r="102" spans="1:47" s="10" customFormat="1" ht="19.899999999999999" customHeight="1">
      <c r="B102" s="153"/>
      <c r="C102" s="98"/>
      <c r="D102" s="154" t="s">
        <v>777</v>
      </c>
      <c r="E102" s="155"/>
      <c r="F102" s="155"/>
      <c r="G102" s="155"/>
      <c r="H102" s="155"/>
      <c r="I102" s="155"/>
      <c r="J102" s="156">
        <f>J133</f>
        <v>21175.84</v>
      </c>
      <c r="K102" s="98"/>
      <c r="L102" s="157"/>
    </row>
    <row r="103" spans="1:47" s="10" customFormat="1" ht="19.899999999999999" customHeight="1">
      <c r="B103" s="153"/>
      <c r="C103" s="98"/>
      <c r="D103" s="154" t="s">
        <v>709</v>
      </c>
      <c r="E103" s="155"/>
      <c r="F103" s="155"/>
      <c r="G103" s="155"/>
      <c r="H103" s="155"/>
      <c r="I103" s="155"/>
      <c r="J103" s="156">
        <f>J140</f>
        <v>-2273.5700000000002</v>
      </c>
      <c r="K103" s="98"/>
      <c r="L103" s="157"/>
    </row>
    <row r="104" spans="1:47" s="10" customFormat="1" ht="19.899999999999999" customHeight="1">
      <c r="B104" s="153"/>
      <c r="C104" s="98"/>
      <c r="D104" s="154" t="s">
        <v>710</v>
      </c>
      <c r="E104" s="155"/>
      <c r="F104" s="155"/>
      <c r="G104" s="155"/>
      <c r="H104" s="155"/>
      <c r="I104" s="155"/>
      <c r="J104" s="156">
        <f>J146</f>
        <v>-16043.429999999998</v>
      </c>
      <c r="K104" s="98"/>
      <c r="L104" s="157"/>
    </row>
    <row r="105" spans="1:47" s="9" customFormat="1" ht="24.95" customHeight="1">
      <c r="B105" s="147"/>
      <c r="C105" s="148"/>
      <c r="D105" s="149" t="s">
        <v>711</v>
      </c>
      <c r="E105" s="150"/>
      <c r="F105" s="150"/>
      <c r="G105" s="150"/>
      <c r="H105" s="150"/>
      <c r="I105" s="150"/>
      <c r="J105" s="151">
        <f>J152</f>
        <v>2139.9499999999998</v>
      </c>
      <c r="K105" s="148"/>
      <c r="L105" s="152"/>
    </row>
    <row r="106" spans="1:47" s="9" customFormat="1" ht="24.95" customHeight="1">
      <c r="B106" s="147"/>
      <c r="C106" s="148"/>
      <c r="D106" s="149" t="s">
        <v>712</v>
      </c>
      <c r="E106" s="150"/>
      <c r="F106" s="150"/>
      <c r="G106" s="150"/>
      <c r="H106" s="150"/>
      <c r="I106" s="150"/>
      <c r="J106" s="151">
        <f>J154</f>
        <v>1500</v>
      </c>
      <c r="K106" s="148"/>
      <c r="L106" s="152"/>
    </row>
    <row r="107" spans="1:47" s="10" customFormat="1" ht="19.899999999999999" customHeight="1">
      <c r="B107" s="153"/>
      <c r="C107" s="98"/>
      <c r="D107" s="154" t="s">
        <v>713</v>
      </c>
      <c r="E107" s="155"/>
      <c r="F107" s="155"/>
      <c r="G107" s="155"/>
      <c r="H107" s="155"/>
      <c r="I107" s="155"/>
      <c r="J107" s="156">
        <f>J155</f>
        <v>1500</v>
      </c>
      <c r="K107" s="98"/>
      <c r="L107" s="157"/>
    </row>
    <row r="108" spans="1:47" s="2" customFormat="1" ht="21.75" customHeight="1">
      <c r="A108" s="28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6.95" customHeight="1">
      <c r="A109" s="28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3" spans="1:31" s="2" customFormat="1" ht="6.95" customHeight="1">
      <c r="A113" s="28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31" s="2" customFormat="1" ht="24.95" customHeight="1">
      <c r="A114" s="28"/>
      <c r="B114" s="29"/>
      <c r="C114" s="20" t="s">
        <v>190</v>
      </c>
      <c r="D114" s="30"/>
      <c r="E114" s="30"/>
      <c r="F114" s="30"/>
      <c r="G114" s="30"/>
      <c r="H114" s="30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31" s="2" customFormat="1" ht="6.95" customHeight="1">
      <c r="A115" s="28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31" s="2" customFormat="1" ht="12" customHeight="1">
      <c r="A116" s="28"/>
      <c r="B116" s="29"/>
      <c r="C116" s="25" t="s">
        <v>14</v>
      </c>
      <c r="D116" s="30"/>
      <c r="E116" s="30"/>
      <c r="F116" s="30"/>
      <c r="G116" s="30"/>
      <c r="H116" s="30"/>
      <c r="I116" s="30"/>
      <c r="J116" s="30"/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31" s="2" customFormat="1" ht="16.5" customHeight="1">
      <c r="A117" s="28"/>
      <c r="B117" s="29"/>
      <c r="C117" s="30"/>
      <c r="D117" s="30"/>
      <c r="E117" s="257" t="str">
        <f>E7</f>
        <v>Modernizace v ZŠ a MŠ Veselý Žďár - ZMĚNOVÉ LISTY</v>
      </c>
      <c r="F117" s="259"/>
      <c r="G117" s="259"/>
      <c r="H117" s="259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s="1" customFormat="1" ht="12" customHeight="1">
      <c r="B118" s="18"/>
      <c r="C118" s="25" t="s">
        <v>164</v>
      </c>
      <c r="D118" s="19"/>
      <c r="E118" s="19"/>
      <c r="F118" s="19"/>
      <c r="G118" s="19"/>
      <c r="H118" s="19"/>
      <c r="I118" s="19"/>
      <c r="J118" s="19"/>
      <c r="K118" s="19"/>
      <c r="L118" s="17"/>
    </row>
    <row r="119" spans="1:31" s="1" customFormat="1" ht="16.5" customHeight="1">
      <c r="B119" s="18"/>
      <c r="C119" s="19"/>
      <c r="D119" s="19"/>
      <c r="E119" s="257" t="s">
        <v>165</v>
      </c>
      <c r="F119" s="249"/>
      <c r="G119" s="249"/>
      <c r="H119" s="249"/>
      <c r="I119" s="19"/>
      <c r="J119" s="19"/>
      <c r="K119" s="19"/>
      <c r="L119" s="17"/>
    </row>
    <row r="120" spans="1:31" s="1" customFormat="1" ht="12" customHeight="1">
      <c r="B120" s="18"/>
      <c r="C120" s="25" t="s">
        <v>166</v>
      </c>
      <c r="D120" s="19"/>
      <c r="E120" s="19"/>
      <c r="F120" s="19"/>
      <c r="G120" s="19"/>
      <c r="H120" s="19"/>
      <c r="I120" s="19"/>
      <c r="J120" s="19"/>
      <c r="K120" s="19"/>
      <c r="L120" s="17"/>
    </row>
    <row r="121" spans="1:31" s="2" customFormat="1" ht="16.5" customHeight="1">
      <c r="A121" s="28"/>
      <c r="B121" s="29"/>
      <c r="C121" s="30"/>
      <c r="D121" s="30"/>
      <c r="E121" s="265" t="s">
        <v>705</v>
      </c>
      <c r="F121" s="258"/>
      <c r="G121" s="258"/>
      <c r="H121" s="258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2" customFormat="1" ht="12" customHeight="1">
      <c r="A122" s="28"/>
      <c r="B122" s="29"/>
      <c r="C122" s="25" t="s">
        <v>477</v>
      </c>
      <c r="D122" s="30"/>
      <c r="E122" s="30"/>
      <c r="F122" s="30"/>
      <c r="G122" s="30"/>
      <c r="H122" s="30"/>
      <c r="I122" s="30"/>
      <c r="J122" s="30"/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16.5" customHeight="1">
      <c r="A123" s="28"/>
      <c r="B123" s="29"/>
      <c r="C123" s="30"/>
      <c r="D123" s="30"/>
      <c r="E123" s="245" t="str">
        <f>E13</f>
        <v>SO 02_ZTI - ZTI_SO 02_Rekonstrukce zádveří, chodby a zázemí</v>
      </c>
      <c r="F123" s="258"/>
      <c r="G123" s="258"/>
      <c r="H123" s="258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6.95" customHeight="1">
      <c r="A124" s="28"/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12" customHeight="1">
      <c r="A125" s="28"/>
      <c r="B125" s="29"/>
      <c r="C125" s="25" t="s">
        <v>18</v>
      </c>
      <c r="D125" s="30"/>
      <c r="E125" s="30"/>
      <c r="F125" s="23" t="str">
        <f>F16</f>
        <v xml:space="preserve"> </v>
      </c>
      <c r="G125" s="30"/>
      <c r="H125" s="30"/>
      <c r="I125" s="25" t="s">
        <v>20</v>
      </c>
      <c r="J125" s="60" t="str">
        <f>IF(J16="","",J16)</f>
        <v>15. 7. 2020</v>
      </c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6.95" customHeight="1">
      <c r="A126" s="28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15.2" customHeight="1">
      <c r="A127" s="28"/>
      <c r="B127" s="29"/>
      <c r="C127" s="25" t="s">
        <v>22</v>
      </c>
      <c r="D127" s="30"/>
      <c r="E127" s="30"/>
      <c r="F127" s="23" t="str">
        <f>E19</f>
        <v>Obec Veselý Žďár</v>
      </c>
      <c r="G127" s="30"/>
      <c r="H127" s="30"/>
      <c r="I127" s="25" t="s">
        <v>31</v>
      </c>
      <c r="J127" s="26" t="str">
        <f>E25</f>
        <v xml:space="preserve"> </v>
      </c>
      <c r="K127" s="30"/>
      <c r="L127" s="45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15.2" customHeight="1">
      <c r="A128" s="28"/>
      <c r="B128" s="29"/>
      <c r="C128" s="25" t="s">
        <v>27</v>
      </c>
      <c r="D128" s="30"/>
      <c r="E128" s="30"/>
      <c r="F128" s="23" t="str">
        <f>IF(E22="","",E22)</f>
        <v>ATOS, spol.s r.o. Ledeč nad Sázavou</v>
      </c>
      <c r="G128" s="30"/>
      <c r="H128" s="30"/>
      <c r="I128" s="25" t="s">
        <v>34</v>
      </c>
      <c r="J128" s="26" t="str">
        <f>E28</f>
        <v xml:space="preserve"> </v>
      </c>
      <c r="K128" s="30"/>
      <c r="L128" s="45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0.35" customHeight="1">
      <c r="A129" s="28"/>
      <c r="B129" s="29"/>
      <c r="C129" s="30"/>
      <c r="D129" s="30"/>
      <c r="E129" s="30"/>
      <c r="F129" s="30"/>
      <c r="G129" s="30"/>
      <c r="H129" s="30"/>
      <c r="I129" s="30"/>
      <c r="J129" s="30"/>
      <c r="K129" s="30"/>
      <c r="L129" s="45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11" customFormat="1" ht="29.25" customHeight="1">
      <c r="A130" s="158"/>
      <c r="B130" s="159"/>
      <c r="C130" s="160" t="s">
        <v>191</v>
      </c>
      <c r="D130" s="161" t="s">
        <v>61</v>
      </c>
      <c r="E130" s="161" t="s">
        <v>57</v>
      </c>
      <c r="F130" s="161" t="s">
        <v>58</v>
      </c>
      <c r="G130" s="161" t="s">
        <v>192</v>
      </c>
      <c r="H130" s="161" t="s">
        <v>193</v>
      </c>
      <c r="I130" s="161" t="s">
        <v>194</v>
      </c>
      <c r="J130" s="162" t="s">
        <v>172</v>
      </c>
      <c r="K130" s="163" t="s">
        <v>195</v>
      </c>
      <c r="L130" s="164"/>
      <c r="M130" s="69" t="s">
        <v>1</v>
      </c>
      <c r="N130" s="70" t="s">
        <v>40</v>
      </c>
      <c r="O130" s="70" t="s">
        <v>196</v>
      </c>
      <c r="P130" s="70" t="s">
        <v>197</v>
      </c>
      <c r="Q130" s="70" t="s">
        <v>198</v>
      </c>
      <c r="R130" s="70" t="s">
        <v>199</v>
      </c>
      <c r="S130" s="70" t="s">
        <v>200</v>
      </c>
      <c r="T130" s="71" t="s">
        <v>201</v>
      </c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</row>
    <row r="131" spans="1:65" s="2" customFormat="1" ht="22.9" customHeight="1">
      <c r="A131" s="28"/>
      <c r="B131" s="29"/>
      <c r="C131" s="76" t="s">
        <v>202</v>
      </c>
      <c r="D131" s="30"/>
      <c r="E131" s="30"/>
      <c r="F131" s="30"/>
      <c r="G131" s="30"/>
      <c r="H131" s="30"/>
      <c r="I131" s="30"/>
      <c r="J131" s="165">
        <f>BK131</f>
        <v>6498.7900000000018</v>
      </c>
      <c r="K131" s="30"/>
      <c r="L131" s="33"/>
      <c r="M131" s="72"/>
      <c r="N131" s="166"/>
      <c r="O131" s="73"/>
      <c r="P131" s="167">
        <f>P132+P152+P154</f>
        <v>0</v>
      </c>
      <c r="Q131" s="73"/>
      <c r="R131" s="167">
        <f>R132+R152+R154</f>
        <v>0</v>
      </c>
      <c r="S131" s="73"/>
      <c r="T131" s="168">
        <f>T132+T152+T154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T131" s="14" t="s">
        <v>75</v>
      </c>
      <c r="AU131" s="14" t="s">
        <v>174</v>
      </c>
      <c r="BK131" s="169">
        <f>BK132+BK152+BK154</f>
        <v>6498.7900000000018</v>
      </c>
    </row>
    <row r="132" spans="1:65" s="12" customFormat="1" ht="25.9" customHeight="1">
      <c r="B132" s="170"/>
      <c r="C132" s="171"/>
      <c r="D132" s="172" t="s">
        <v>75</v>
      </c>
      <c r="E132" s="173" t="s">
        <v>338</v>
      </c>
      <c r="F132" s="173" t="s">
        <v>339</v>
      </c>
      <c r="G132" s="171"/>
      <c r="H132" s="171"/>
      <c r="I132" s="171"/>
      <c r="J132" s="174">
        <f>BK132</f>
        <v>2858.840000000002</v>
      </c>
      <c r="K132" s="171"/>
      <c r="L132" s="175"/>
      <c r="M132" s="176"/>
      <c r="N132" s="177"/>
      <c r="O132" s="177"/>
      <c r="P132" s="178">
        <f>P133+P140+P146</f>
        <v>0</v>
      </c>
      <c r="Q132" s="177"/>
      <c r="R132" s="178">
        <f>R133+R140+R146</f>
        <v>0</v>
      </c>
      <c r="S132" s="177"/>
      <c r="T132" s="179">
        <f>T133+T140+T146</f>
        <v>0</v>
      </c>
      <c r="AR132" s="180" t="s">
        <v>85</v>
      </c>
      <c r="AT132" s="181" t="s">
        <v>75</v>
      </c>
      <c r="AU132" s="181" t="s">
        <v>76</v>
      </c>
      <c r="AY132" s="180" t="s">
        <v>205</v>
      </c>
      <c r="BK132" s="182">
        <f>BK133+BK140+BK146</f>
        <v>2858.840000000002</v>
      </c>
    </row>
    <row r="133" spans="1:65" s="12" customFormat="1" ht="22.9" customHeight="1">
      <c r="B133" s="170"/>
      <c r="C133" s="171"/>
      <c r="D133" s="172" t="s">
        <v>75</v>
      </c>
      <c r="E133" s="183" t="s">
        <v>778</v>
      </c>
      <c r="F133" s="183" t="s">
        <v>779</v>
      </c>
      <c r="G133" s="171"/>
      <c r="H133" s="171"/>
      <c r="I133" s="171"/>
      <c r="J133" s="184">
        <f>BK133</f>
        <v>21175.84</v>
      </c>
      <c r="K133" s="171"/>
      <c r="L133" s="175"/>
      <c r="M133" s="176"/>
      <c r="N133" s="177"/>
      <c r="O133" s="177"/>
      <c r="P133" s="178">
        <f>SUM(P134:P139)</f>
        <v>0</v>
      </c>
      <c r="Q133" s="177"/>
      <c r="R133" s="178">
        <f>SUM(R134:R139)</f>
        <v>0</v>
      </c>
      <c r="S133" s="177"/>
      <c r="T133" s="179">
        <f>SUM(T134:T139)</f>
        <v>0</v>
      </c>
      <c r="AR133" s="180" t="s">
        <v>85</v>
      </c>
      <c r="AT133" s="181" t="s">
        <v>75</v>
      </c>
      <c r="AU133" s="181" t="s">
        <v>83</v>
      </c>
      <c r="AY133" s="180" t="s">
        <v>205</v>
      </c>
      <c r="BK133" s="182">
        <f>SUM(BK134:BK139)</f>
        <v>21175.84</v>
      </c>
    </row>
    <row r="134" spans="1:65" s="2" customFormat="1" ht="24" customHeight="1">
      <c r="A134" s="28"/>
      <c r="B134" s="29"/>
      <c r="C134" s="185" t="s">
        <v>83</v>
      </c>
      <c r="D134" s="185" t="s">
        <v>208</v>
      </c>
      <c r="E134" s="186" t="s">
        <v>780</v>
      </c>
      <c r="F134" s="187" t="s">
        <v>781</v>
      </c>
      <c r="G134" s="188" t="s">
        <v>648</v>
      </c>
      <c r="H134" s="189">
        <v>1</v>
      </c>
      <c r="I134" s="190">
        <v>12500</v>
      </c>
      <c r="J134" s="190">
        <f t="shared" ref="J134:J139" si="0">ROUND(I134*H134,2)</f>
        <v>12500</v>
      </c>
      <c r="K134" s="191"/>
      <c r="L134" s="33"/>
      <c r="M134" s="192" t="s">
        <v>1</v>
      </c>
      <c r="N134" s="193" t="s">
        <v>41</v>
      </c>
      <c r="O134" s="194">
        <v>0</v>
      </c>
      <c r="P134" s="194">
        <f t="shared" ref="P134:P139" si="1">O134*H134</f>
        <v>0</v>
      </c>
      <c r="Q134" s="194">
        <v>0</v>
      </c>
      <c r="R134" s="194">
        <f t="shared" ref="R134:R139" si="2">Q134*H134</f>
        <v>0</v>
      </c>
      <c r="S134" s="194">
        <v>0</v>
      </c>
      <c r="T134" s="195">
        <f t="shared" ref="T134:T139" si="3"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6" t="s">
        <v>277</v>
      </c>
      <c r="AT134" s="196" t="s">
        <v>208</v>
      </c>
      <c r="AU134" s="196" t="s">
        <v>85</v>
      </c>
      <c r="AY134" s="14" t="s">
        <v>205</v>
      </c>
      <c r="BE134" s="197">
        <f t="shared" ref="BE134:BE139" si="4">IF(N134="základní",J134,0)</f>
        <v>12500</v>
      </c>
      <c r="BF134" s="197">
        <f t="shared" ref="BF134:BF139" si="5">IF(N134="snížená",J134,0)</f>
        <v>0</v>
      </c>
      <c r="BG134" s="197">
        <f t="shared" ref="BG134:BG139" si="6">IF(N134="zákl. přenesená",J134,0)</f>
        <v>0</v>
      </c>
      <c r="BH134" s="197">
        <f t="shared" ref="BH134:BH139" si="7">IF(N134="sníž. přenesená",J134,0)</f>
        <v>0</v>
      </c>
      <c r="BI134" s="197">
        <f t="shared" ref="BI134:BI139" si="8">IF(N134="nulová",J134,0)</f>
        <v>0</v>
      </c>
      <c r="BJ134" s="14" t="s">
        <v>83</v>
      </c>
      <c r="BK134" s="197">
        <f t="shared" ref="BK134:BK139" si="9">ROUND(I134*H134,2)</f>
        <v>12500</v>
      </c>
      <c r="BL134" s="14" t="s">
        <v>277</v>
      </c>
      <c r="BM134" s="196" t="s">
        <v>85</v>
      </c>
    </row>
    <row r="135" spans="1:65" s="2" customFormat="1" ht="16.5" customHeight="1">
      <c r="A135" s="28"/>
      <c r="B135" s="29"/>
      <c r="C135" s="185" t="s">
        <v>85</v>
      </c>
      <c r="D135" s="185" t="s">
        <v>208</v>
      </c>
      <c r="E135" s="186" t="s">
        <v>782</v>
      </c>
      <c r="F135" s="187" t="s">
        <v>783</v>
      </c>
      <c r="G135" s="188" t="s">
        <v>648</v>
      </c>
      <c r="H135" s="189">
        <v>1</v>
      </c>
      <c r="I135" s="190">
        <v>800</v>
      </c>
      <c r="J135" s="190">
        <f t="shared" si="0"/>
        <v>800</v>
      </c>
      <c r="K135" s="191"/>
      <c r="L135" s="33"/>
      <c r="M135" s="192" t="s">
        <v>1</v>
      </c>
      <c r="N135" s="193" t="s">
        <v>41</v>
      </c>
      <c r="O135" s="194">
        <v>0</v>
      </c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6" t="s">
        <v>277</v>
      </c>
      <c r="AT135" s="196" t="s">
        <v>208</v>
      </c>
      <c r="AU135" s="196" t="s">
        <v>85</v>
      </c>
      <c r="AY135" s="14" t="s">
        <v>205</v>
      </c>
      <c r="BE135" s="197">
        <f t="shared" si="4"/>
        <v>800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83</v>
      </c>
      <c r="BK135" s="197">
        <f t="shared" si="9"/>
        <v>800</v>
      </c>
      <c r="BL135" s="14" t="s">
        <v>277</v>
      </c>
      <c r="BM135" s="196" t="s">
        <v>212</v>
      </c>
    </row>
    <row r="136" spans="1:65" s="2" customFormat="1" ht="16.5" customHeight="1">
      <c r="A136" s="28"/>
      <c r="B136" s="29"/>
      <c r="C136" s="185" t="s">
        <v>96</v>
      </c>
      <c r="D136" s="185" t="s">
        <v>208</v>
      </c>
      <c r="E136" s="186" t="s">
        <v>784</v>
      </c>
      <c r="F136" s="187" t="s">
        <v>785</v>
      </c>
      <c r="G136" s="188" t="s">
        <v>418</v>
      </c>
      <c r="H136" s="189">
        <v>2</v>
      </c>
      <c r="I136" s="190">
        <v>360</v>
      </c>
      <c r="J136" s="190">
        <f t="shared" si="0"/>
        <v>720</v>
      </c>
      <c r="K136" s="191"/>
      <c r="L136" s="33"/>
      <c r="M136" s="192" t="s">
        <v>1</v>
      </c>
      <c r="N136" s="193" t="s">
        <v>41</v>
      </c>
      <c r="O136" s="194">
        <v>0</v>
      </c>
      <c r="P136" s="194">
        <f t="shared" si="1"/>
        <v>0</v>
      </c>
      <c r="Q136" s="194">
        <v>0</v>
      </c>
      <c r="R136" s="194">
        <f t="shared" si="2"/>
        <v>0</v>
      </c>
      <c r="S136" s="194">
        <v>0</v>
      </c>
      <c r="T136" s="195">
        <f t="shared" si="3"/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96" t="s">
        <v>277</v>
      </c>
      <c r="AT136" s="196" t="s">
        <v>208</v>
      </c>
      <c r="AU136" s="196" t="s">
        <v>85</v>
      </c>
      <c r="AY136" s="14" t="s">
        <v>205</v>
      </c>
      <c r="BE136" s="197">
        <f t="shared" si="4"/>
        <v>720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4" t="s">
        <v>83</v>
      </c>
      <c r="BK136" s="197">
        <f t="shared" si="9"/>
        <v>720</v>
      </c>
      <c r="BL136" s="14" t="s">
        <v>277</v>
      </c>
      <c r="BM136" s="196" t="s">
        <v>227</v>
      </c>
    </row>
    <row r="137" spans="1:65" s="2" customFormat="1" ht="16.5" customHeight="1">
      <c r="A137" s="28"/>
      <c r="B137" s="29"/>
      <c r="C137" s="185" t="s">
        <v>212</v>
      </c>
      <c r="D137" s="185" t="s">
        <v>208</v>
      </c>
      <c r="E137" s="186" t="s">
        <v>786</v>
      </c>
      <c r="F137" s="187" t="s">
        <v>787</v>
      </c>
      <c r="G137" s="188" t="s">
        <v>648</v>
      </c>
      <c r="H137" s="189">
        <v>1</v>
      </c>
      <c r="I137" s="190">
        <v>1890.36</v>
      </c>
      <c r="J137" s="190">
        <f t="shared" si="0"/>
        <v>1890.36</v>
      </c>
      <c r="K137" s="191"/>
      <c r="L137" s="33"/>
      <c r="M137" s="192" t="s">
        <v>1</v>
      </c>
      <c r="N137" s="193" t="s">
        <v>41</v>
      </c>
      <c r="O137" s="194">
        <v>0</v>
      </c>
      <c r="P137" s="194">
        <f t="shared" si="1"/>
        <v>0</v>
      </c>
      <c r="Q137" s="194">
        <v>0</v>
      </c>
      <c r="R137" s="194">
        <f t="shared" si="2"/>
        <v>0</v>
      </c>
      <c r="S137" s="194">
        <v>0</v>
      </c>
      <c r="T137" s="195">
        <f t="shared" si="3"/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277</v>
      </c>
      <c r="AT137" s="196" t="s">
        <v>208</v>
      </c>
      <c r="AU137" s="196" t="s">
        <v>85</v>
      </c>
      <c r="AY137" s="14" t="s">
        <v>205</v>
      </c>
      <c r="BE137" s="197">
        <f t="shared" si="4"/>
        <v>1890.36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4" t="s">
        <v>83</v>
      </c>
      <c r="BK137" s="197">
        <f t="shared" si="9"/>
        <v>1890.36</v>
      </c>
      <c r="BL137" s="14" t="s">
        <v>277</v>
      </c>
      <c r="BM137" s="196" t="s">
        <v>239</v>
      </c>
    </row>
    <row r="138" spans="1:65" s="2" customFormat="1" ht="16.5" customHeight="1">
      <c r="A138" s="28"/>
      <c r="B138" s="29"/>
      <c r="C138" s="185" t="s">
        <v>223</v>
      </c>
      <c r="D138" s="185" t="s">
        <v>208</v>
      </c>
      <c r="E138" s="186" t="s">
        <v>788</v>
      </c>
      <c r="F138" s="187" t="s">
        <v>789</v>
      </c>
      <c r="G138" s="188" t="s">
        <v>648</v>
      </c>
      <c r="H138" s="189">
        <v>1</v>
      </c>
      <c r="I138" s="190">
        <v>5219</v>
      </c>
      <c r="J138" s="190">
        <f t="shared" si="0"/>
        <v>5219</v>
      </c>
      <c r="K138" s="191"/>
      <c r="L138" s="33"/>
      <c r="M138" s="192" t="s">
        <v>1</v>
      </c>
      <c r="N138" s="193" t="s">
        <v>41</v>
      </c>
      <c r="O138" s="194">
        <v>0</v>
      </c>
      <c r="P138" s="194">
        <f t="shared" si="1"/>
        <v>0</v>
      </c>
      <c r="Q138" s="194">
        <v>0</v>
      </c>
      <c r="R138" s="194">
        <f t="shared" si="2"/>
        <v>0</v>
      </c>
      <c r="S138" s="194">
        <v>0</v>
      </c>
      <c r="T138" s="195">
        <f t="shared" si="3"/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6" t="s">
        <v>277</v>
      </c>
      <c r="AT138" s="196" t="s">
        <v>208</v>
      </c>
      <c r="AU138" s="196" t="s">
        <v>85</v>
      </c>
      <c r="AY138" s="14" t="s">
        <v>205</v>
      </c>
      <c r="BE138" s="197">
        <f t="shared" si="4"/>
        <v>5219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4" t="s">
        <v>83</v>
      </c>
      <c r="BK138" s="197">
        <f t="shared" si="9"/>
        <v>5219</v>
      </c>
      <c r="BL138" s="14" t="s">
        <v>277</v>
      </c>
      <c r="BM138" s="196" t="s">
        <v>247</v>
      </c>
    </row>
    <row r="139" spans="1:65" s="2" customFormat="1" ht="24" customHeight="1">
      <c r="A139" s="28"/>
      <c r="B139" s="29"/>
      <c r="C139" s="185" t="s">
        <v>227</v>
      </c>
      <c r="D139" s="185" t="s">
        <v>208</v>
      </c>
      <c r="E139" s="186" t="s">
        <v>790</v>
      </c>
      <c r="F139" s="187" t="s">
        <v>791</v>
      </c>
      <c r="G139" s="188" t="s">
        <v>724</v>
      </c>
      <c r="H139" s="189">
        <v>211.29400000000001</v>
      </c>
      <c r="I139" s="190">
        <v>0.22</v>
      </c>
      <c r="J139" s="190">
        <f t="shared" si="0"/>
        <v>46.48</v>
      </c>
      <c r="K139" s="191"/>
      <c r="L139" s="33"/>
      <c r="M139" s="192" t="s">
        <v>1</v>
      </c>
      <c r="N139" s="193" t="s">
        <v>41</v>
      </c>
      <c r="O139" s="194">
        <v>0</v>
      </c>
      <c r="P139" s="194">
        <f t="shared" si="1"/>
        <v>0</v>
      </c>
      <c r="Q139" s="194">
        <v>0</v>
      </c>
      <c r="R139" s="194">
        <f t="shared" si="2"/>
        <v>0</v>
      </c>
      <c r="S139" s="194">
        <v>0</v>
      </c>
      <c r="T139" s="195">
        <f t="shared" si="3"/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277</v>
      </c>
      <c r="AT139" s="196" t="s">
        <v>208</v>
      </c>
      <c r="AU139" s="196" t="s">
        <v>85</v>
      </c>
      <c r="AY139" s="14" t="s">
        <v>205</v>
      </c>
      <c r="BE139" s="197">
        <f t="shared" si="4"/>
        <v>46.48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4" t="s">
        <v>83</v>
      </c>
      <c r="BK139" s="197">
        <f t="shared" si="9"/>
        <v>46.48</v>
      </c>
      <c r="BL139" s="14" t="s">
        <v>277</v>
      </c>
      <c r="BM139" s="196" t="s">
        <v>256</v>
      </c>
    </row>
    <row r="140" spans="1:65" s="12" customFormat="1" ht="22.9" customHeight="1">
      <c r="B140" s="170"/>
      <c r="C140" s="171"/>
      <c r="D140" s="172" t="s">
        <v>75</v>
      </c>
      <c r="E140" s="183" t="s">
        <v>739</v>
      </c>
      <c r="F140" s="183" t="s">
        <v>740</v>
      </c>
      <c r="G140" s="171"/>
      <c r="H140" s="171"/>
      <c r="I140" s="171"/>
      <c r="J140" s="184">
        <f>BK140</f>
        <v>-2273.5700000000002</v>
      </c>
      <c r="K140" s="171"/>
      <c r="L140" s="175"/>
      <c r="M140" s="176"/>
      <c r="N140" s="177"/>
      <c r="O140" s="177"/>
      <c r="P140" s="178">
        <f>SUM(P141:P145)</f>
        <v>0</v>
      </c>
      <c r="Q140" s="177"/>
      <c r="R140" s="178">
        <f>SUM(R141:R145)</f>
        <v>0</v>
      </c>
      <c r="S140" s="177"/>
      <c r="T140" s="179">
        <f>SUM(T141:T145)</f>
        <v>0</v>
      </c>
      <c r="AR140" s="180" t="s">
        <v>85</v>
      </c>
      <c r="AT140" s="181" t="s">
        <v>75</v>
      </c>
      <c r="AU140" s="181" t="s">
        <v>83</v>
      </c>
      <c r="AY140" s="180" t="s">
        <v>205</v>
      </c>
      <c r="BK140" s="182">
        <f>SUM(BK141:BK145)</f>
        <v>-2273.5700000000002</v>
      </c>
    </row>
    <row r="141" spans="1:65" s="2" customFormat="1" ht="16.5" customHeight="1">
      <c r="A141" s="28"/>
      <c r="B141" s="29"/>
      <c r="C141" s="185" t="s">
        <v>234</v>
      </c>
      <c r="D141" s="185" t="s">
        <v>208</v>
      </c>
      <c r="E141" s="186" t="s">
        <v>741</v>
      </c>
      <c r="F141" s="187" t="s">
        <v>742</v>
      </c>
      <c r="G141" s="188" t="s">
        <v>418</v>
      </c>
      <c r="H141" s="189">
        <v>-4</v>
      </c>
      <c r="I141" s="190">
        <v>83.78</v>
      </c>
      <c r="J141" s="190">
        <f>ROUND(I141*H141,2)</f>
        <v>-335.12</v>
      </c>
      <c r="K141" s="191"/>
      <c r="L141" s="33"/>
      <c r="M141" s="192" t="s">
        <v>1</v>
      </c>
      <c r="N141" s="193" t="s">
        <v>41</v>
      </c>
      <c r="O141" s="194">
        <v>0</v>
      </c>
      <c r="P141" s="194">
        <f>O141*H141</f>
        <v>0</v>
      </c>
      <c r="Q141" s="194">
        <v>0</v>
      </c>
      <c r="R141" s="194">
        <f>Q141*H141</f>
        <v>0</v>
      </c>
      <c r="S141" s="194">
        <v>0</v>
      </c>
      <c r="T141" s="195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96" t="s">
        <v>277</v>
      </c>
      <c r="AT141" s="196" t="s">
        <v>208</v>
      </c>
      <c r="AU141" s="196" t="s">
        <v>85</v>
      </c>
      <c r="AY141" s="14" t="s">
        <v>205</v>
      </c>
      <c r="BE141" s="197">
        <f>IF(N141="základní",J141,0)</f>
        <v>-335.12</v>
      </c>
      <c r="BF141" s="197">
        <f>IF(N141="snížená",J141,0)</f>
        <v>0</v>
      </c>
      <c r="BG141" s="197">
        <f>IF(N141="zákl. přenesená",J141,0)</f>
        <v>0</v>
      </c>
      <c r="BH141" s="197">
        <f>IF(N141="sníž. přenesená",J141,0)</f>
        <v>0</v>
      </c>
      <c r="BI141" s="197">
        <f>IF(N141="nulová",J141,0)</f>
        <v>0</v>
      </c>
      <c r="BJ141" s="14" t="s">
        <v>83</v>
      </c>
      <c r="BK141" s="197">
        <f>ROUND(I141*H141,2)</f>
        <v>-335.12</v>
      </c>
      <c r="BL141" s="14" t="s">
        <v>277</v>
      </c>
      <c r="BM141" s="196" t="s">
        <v>268</v>
      </c>
    </row>
    <row r="142" spans="1:65" s="2" customFormat="1" ht="24" customHeight="1">
      <c r="A142" s="28"/>
      <c r="B142" s="29"/>
      <c r="C142" s="185" t="s">
        <v>239</v>
      </c>
      <c r="D142" s="185" t="s">
        <v>208</v>
      </c>
      <c r="E142" s="186" t="s">
        <v>743</v>
      </c>
      <c r="F142" s="187" t="s">
        <v>744</v>
      </c>
      <c r="G142" s="188" t="s">
        <v>418</v>
      </c>
      <c r="H142" s="189">
        <v>-2</v>
      </c>
      <c r="I142" s="190">
        <v>103.06</v>
      </c>
      <c r="J142" s="190">
        <f>ROUND(I142*H142,2)</f>
        <v>-206.12</v>
      </c>
      <c r="K142" s="191"/>
      <c r="L142" s="33"/>
      <c r="M142" s="192" t="s">
        <v>1</v>
      </c>
      <c r="N142" s="193" t="s">
        <v>41</v>
      </c>
      <c r="O142" s="194">
        <v>0</v>
      </c>
      <c r="P142" s="194">
        <f>O142*H142</f>
        <v>0</v>
      </c>
      <c r="Q142" s="194">
        <v>0</v>
      </c>
      <c r="R142" s="194">
        <f>Q142*H142</f>
        <v>0</v>
      </c>
      <c r="S142" s="194">
        <v>0</v>
      </c>
      <c r="T142" s="195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96" t="s">
        <v>277</v>
      </c>
      <c r="AT142" s="196" t="s">
        <v>208</v>
      </c>
      <c r="AU142" s="196" t="s">
        <v>85</v>
      </c>
      <c r="AY142" s="14" t="s">
        <v>205</v>
      </c>
      <c r="BE142" s="197">
        <f>IF(N142="základní",J142,0)</f>
        <v>-206.12</v>
      </c>
      <c r="BF142" s="197">
        <f>IF(N142="snížená",J142,0)</f>
        <v>0</v>
      </c>
      <c r="BG142" s="197">
        <f>IF(N142="zákl. přenesená",J142,0)</f>
        <v>0</v>
      </c>
      <c r="BH142" s="197">
        <f>IF(N142="sníž. přenesená",J142,0)</f>
        <v>0</v>
      </c>
      <c r="BI142" s="197">
        <f>IF(N142="nulová",J142,0)</f>
        <v>0</v>
      </c>
      <c r="BJ142" s="14" t="s">
        <v>83</v>
      </c>
      <c r="BK142" s="197">
        <f>ROUND(I142*H142,2)</f>
        <v>-206.12</v>
      </c>
      <c r="BL142" s="14" t="s">
        <v>277</v>
      </c>
      <c r="BM142" s="196" t="s">
        <v>277</v>
      </c>
    </row>
    <row r="143" spans="1:65" s="2" customFormat="1" ht="24" customHeight="1">
      <c r="A143" s="28"/>
      <c r="B143" s="29"/>
      <c r="C143" s="185" t="s">
        <v>243</v>
      </c>
      <c r="D143" s="185" t="s">
        <v>208</v>
      </c>
      <c r="E143" s="186" t="s">
        <v>745</v>
      </c>
      <c r="F143" s="187" t="s">
        <v>746</v>
      </c>
      <c r="G143" s="188" t="s">
        <v>418</v>
      </c>
      <c r="H143" s="189">
        <v>-2</v>
      </c>
      <c r="I143" s="190">
        <v>437.5</v>
      </c>
      <c r="J143" s="190">
        <f>ROUND(I143*H143,2)</f>
        <v>-875</v>
      </c>
      <c r="K143" s="191"/>
      <c r="L143" s="33"/>
      <c r="M143" s="192" t="s">
        <v>1</v>
      </c>
      <c r="N143" s="193" t="s">
        <v>41</v>
      </c>
      <c r="O143" s="194">
        <v>0</v>
      </c>
      <c r="P143" s="194">
        <f>O143*H143</f>
        <v>0</v>
      </c>
      <c r="Q143" s="194">
        <v>0</v>
      </c>
      <c r="R143" s="194">
        <f>Q143*H143</f>
        <v>0</v>
      </c>
      <c r="S143" s="194">
        <v>0</v>
      </c>
      <c r="T143" s="195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96" t="s">
        <v>277</v>
      </c>
      <c r="AT143" s="196" t="s">
        <v>208</v>
      </c>
      <c r="AU143" s="196" t="s">
        <v>85</v>
      </c>
      <c r="AY143" s="14" t="s">
        <v>205</v>
      </c>
      <c r="BE143" s="197">
        <f>IF(N143="základní",J143,0)</f>
        <v>-875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4" t="s">
        <v>83</v>
      </c>
      <c r="BK143" s="197">
        <f>ROUND(I143*H143,2)</f>
        <v>-875</v>
      </c>
      <c r="BL143" s="14" t="s">
        <v>277</v>
      </c>
      <c r="BM143" s="196" t="s">
        <v>287</v>
      </c>
    </row>
    <row r="144" spans="1:65" s="2" customFormat="1" ht="24" customHeight="1">
      <c r="A144" s="28"/>
      <c r="B144" s="29"/>
      <c r="C144" s="185" t="s">
        <v>247</v>
      </c>
      <c r="D144" s="185" t="s">
        <v>208</v>
      </c>
      <c r="E144" s="186" t="s">
        <v>747</v>
      </c>
      <c r="F144" s="187" t="s">
        <v>748</v>
      </c>
      <c r="G144" s="188" t="s">
        <v>418</v>
      </c>
      <c r="H144" s="189">
        <v>-2</v>
      </c>
      <c r="I144" s="190">
        <v>425.49</v>
      </c>
      <c r="J144" s="190">
        <f>ROUND(I144*H144,2)</f>
        <v>-850.98</v>
      </c>
      <c r="K144" s="191"/>
      <c r="L144" s="33"/>
      <c r="M144" s="192" t="s">
        <v>1</v>
      </c>
      <c r="N144" s="193" t="s">
        <v>41</v>
      </c>
      <c r="O144" s="194">
        <v>0</v>
      </c>
      <c r="P144" s="194">
        <f>O144*H144</f>
        <v>0</v>
      </c>
      <c r="Q144" s="194">
        <v>0</v>
      </c>
      <c r="R144" s="194">
        <f>Q144*H144</f>
        <v>0</v>
      </c>
      <c r="S144" s="194">
        <v>0</v>
      </c>
      <c r="T144" s="195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96" t="s">
        <v>277</v>
      </c>
      <c r="AT144" s="196" t="s">
        <v>208</v>
      </c>
      <c r="AU144" s="196" t="s">
        <v>85</v>
      </c>
      <c r="AY144" s="14" t="s">
        <v>205</v>
      </c>
      <c r="BE144" s="197">
        <f>IF(N144="základní",J144,0)</f>
        <v>-850.98</v>
      </c>
      <c r="BF144" s="197">
        <f>IF(N144="snížená",J144,0)</f>
        <v>0</v>
      </c>
      <c r="BG144" s="197">
        <f>IF(N144="zákl. přenesená",J144,0)</f>
        <v>0</v>
      </c>
      <c r="BH144" s="197">
        <f>IF(N144="sníž. přenesená",J144,0)</f>
        <v>0</v>
      </c>
      <c r="BI144" s="197">
        <f>IF(N144="nulová",J144,0)</f>
        <v>0</v>
      </c>
      <c r="BJ144" s="14" t="s">
        <v>83</v>
      </c>
      <c r="BK144" s="197">
        <f>ROUND(I144*H144,2)</f>
        <v>-850.98</v>
      </c>
      <c r="BL144" s="14" t="s">
        <v>277</v>
      </c>
      <c r="BM144" s="196" t="s">
        <v>295</v>
      </c>
    </row>
    <row r="145" spans="1:65" s="2" customFormat="1" ht="24" customHeight="1">
      <c r="A145" s="28"/>
      <c r="B145" s="29"/>
      <c r="C145" s="185" t="s">
        <v>252</v>
      </c>
      <c r="D145" s="185" t="s">
        <v>208</v>
      </c>
      <c r="E145" s="186" t="s">
        <v>749</v>
      </c>
      <c r="F145" s="187" t="s">
        <v>750</v>
      </c>
      <c r="G145" s="188" t="s">
        <v>724</v>
      </c>
      <c r="H145" s="189">
        <v>-22.672000000000001</v>
      </c>
      <c r="I145" s="190">
        <v>0.28000000000000003</v>
      </c>
      <c r="J145" s="190">
        <f>ROUND(I145*H145,2)</f>
        <v>-6.35</v>
      </c>
      <c r="K145" s="191"/>
      <c r="L145" s="33"/>
      <c r="M145" s="192" t="s">
        <v>1</v>
      </c>
      <c r="N145" s="193" t="s">
        <v>41</v>
      </c>
      <c r="O145" s="194">
        <v>0</v>
      </c>
      <c r="P145" s="194">
        <f>O145*H145</f>
        <v>0</v>
      </c>
      <c r="Q145" s="194">
        <v>0</v>
      </c>
      <c r="R145" s="194">
        <f>Q145*H145</f>
        <v>0</v>
      </c>
      <c r="S145" s="194">
        <v>0</v>
      </c>
      <c r="T145" s="195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96" t="s">
        <v>277</v>
      </c>
      <c r="AT145" s="196" t="s">
        <v>208</v>
      </c>
      <c r="AU145" s="196" t="s">
        <v>85</v>
      </c>
      <c r="AY145" s="14" t="s">
        <v>205</v>
      </c>
      <c r="BE145" s="197">
        <f>IF(N145="základní",J145,0)</f>
        <v>-6.35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4" t="s">
        <v>83</v>
      </c>
      <c r="BK145" s="197">
        <f>ROUND(I145*H145,2)</f>
        <v>-6.35</v>
      </c>
      <c r="BL145" s="14" t="s">
        <v>277</v>
      </c>
      <c r="BM145" s="196" t="s">
        <v>302</v>
      </c>
    </row>
    <row r="146" spans="1:65" s="12" customFormat="1" ht="22.9" customHeight="1">
      <c r="B146" s="170"/>
      <c r="C146" s="171"/>
      <c r="D146" s="172" t="s">
        <v>75</v>
      </c>
      <c r="E146" s="183" t="s">
        <v>751</v>
      </c>
      <c r="F146" s="183" t="s">
        <v>752</v>
      </c>
      <c r="G146" s="171"/>
      <c r="H146" s="171"/>
      <c r="I146" s="171"/>
      <c r="J146" s="184">
        <f>BK146</f>
        <v>-16043.429999999998</v>
      </c>
      <c r="K146" s="171"/>
      <c r="L146" s="175"/>
      <c r="M146" s="176"/>
      <c r="N146" s="177"/>
      <c r="O146" s="177"/>
      <c r="P146" s="178">
        <f>SUM(P147:P151)</f>
        <v>0</v>
      </c>
      <c r="Q146" s="177"/>
      <c r="R146" s="178">
        <f>SUM(R147:R151)</f>
        <v>0</v>
      </c>
      <c r="S146" s="177"/>
      <c r="T146" s="179">
        <f>SUM(T147:T151)</f>
        <v>0</v>
      </c>
      <c r="AR146" s="180" t="s">
        <v>85</v>
      </c>
      <c r="AT146" s="181" t="s">
        <v>75</v>
      </c>
      <c r="AU146" s="181" t="s">
        <v>83</v>
      </c>
      <c r="AY146" s="180" t="s">
        <v>205</v>
      </c>
      <c r="BK146" s="182">
        <f>SUM(BK147:BK151)</f>
        <v>-16043.429999999998</v>
      </c>
    </row>
    <row r="147" spans="1:65" s="2" customFormat="1" ht="24" customHeight="1">
      <c r="A147" s="28"/>
      <c r="B147" s="29"/>
      <c r="C147" s="185" t="s">
        <v>256</v>
      </c>
      <c r="D147" s="185" t="s">
        <v>208</v>
      </c>
      <c r="E147" s="186" t="s">
        <v>753</v>
      </c>
      <c r="F147" s="187" t="s">
        <v>754</v>
      </c>
      <c r="G147" s="188" t="s">
        <v>755</v>
      </c>
      <c r="H147" s="189">
        <v>-2</v>
      </c>
      <c r="I147" s="190">
        <v>194.35</v>
      </c>
      <c r="J147" s="190">
        <f>ROUND(I147*H147,2)</f>
        <v>-388.7</v>
      </c>
      <c r="K147" s="191"/>
      <c r="L147" s="33"/>
      <c r="M147" s="192" t="s">
        <v>1</v>
      </c>
      <c r="N147" s="193" t="s">
        <v>41</v>
      </c>
      <c r="O147" s="194">
        <v>0</v>
      </c>
      <c r="P147" s="194">
        <f>O147*H147</f>
        <v>0</v>
      </c>
      <c r="Q147" s="194">
        <v>0</v>
      </c>
      <c r="R147" s="194">
        <f>Q147*H147</f>
        <v>0</v>
      </c>
      <c r="S147" s="194">
        <v>0</v>
      </c>
      <c r="T147" s="195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96" t="s">
        <v>277</v>
      </c>
      <c r="AT147" s="196" t="s">
        <v>208</v>
      </c>
      <c r="AU147" s="196" t="s">
        <v>85</v>
      </c>
      <c r="AY147" s="14" t="s">
        <v>205</v>
      </c>
      <c r="BE147" s="197">
        <f>IF(N147="základní",J147,0)</f>
        <v>-388.7</v>
      </c>
      <c r="BF147" s="197">
        <f>IF(N147="snížená",J147,0)</f>
        <v>0</v>
      </c>
      <c r="BG147" s="197">
        <f>IF(N147="zákl. přenesená",J147,0)</f>
        <v>0</v>
      </c>
      <c r="BH147" s="197">
        <f>IF(N147="sníž. přenesená",J147,0)</f>
        <v>0</v>
      </c>
      <c r="BI147" s="197">
        <f>IF(N147="nulová",J147,0)</f>
        <v>0</v>
      </c>
      <c r="BJ147" s="14" t="s">
        <v>83</v>
      </c>
      <c r="BK147" s="197">
        <f>ROUND(I147*H147,2)</f>
        <v>-388.7</v>
      </c>
      <c r="BL147" s="14" t="s">
        <v>277</v>
      </c>
      <c r="BM147" s="196" t="s">
        <v>310</v>
      </c>
    </row>
    <row r="148" spans="1:65" s="2" customFormat="1" ht="36" customHeight="1">
      <c r="A148" s="28"/>
      <c r="B148" s="29"/>
      <c r="C148" s="185" t="s">
        <v>262</v>
      </c>
      <c r="D148" s="185" t="s">
        <v>208</v>
      </c>
      <c r="E148" s="186" t="s">
        <v>792</v>
      </c>
      <c r="F148" s="187" t="s">
        <v>793</v>
      </c>
      <c r="G148" s="188" t="s">
        <v>418</v>
      </c>
      <c r="H148" s="189">
        <v>-1</v>
      </c>
      <c r="I148" s="190">
        <v>6202.08</v>
      </c>
      <c r="J148" s="190">
        <f>ROUND(I148*H148,2)</f>
        <v>-6202.08</v>
      </c>
      <c r="K148" s="191"/>
      <c r="L148" s="33"/>
      <c r="M148" s="192" t="s">
        <v>1</v>
      </c>
      <c r="N148" s="193" t="s">
        <v>41</v>
      </c>
      <c r="O148" s="194">
        <v>0</v>
      </c>
      <c r="P148" s="194">
        <f>O148*H148</f>
        <v>0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96" t="s">
        <v>277</v>
      </c>
      <c r="AT148" s="196" t="s">
        <v>208</v>
      </c>
      <c r="AU148" s="196" t="s">
        <v>85</v>
      </c>
      <c r="AY148" s="14" t="s">
        <v>205</v>
      </c>
      <c r="BE148" s="197">
        <f>IF(N148="základní",J148,0)</f>
        <v>-6202.08</v>
      </c>
      <c r="BF148" s="197">
        <f>IF(N148="snížená",J148,0)</f>
        <v>0</v>
      </c>
      <c r="BG148" s="197">
        <f>IF(N148="zákl. přenesená",J148,0)</f>
        <v>0</v>
      </c>
      <c r="BH148" s="197">
        <f>IF(N148="sníž. přenesená",J148,0)</f>
        <v>0</v>
      </c>
      <c r="BI148" s="197">
        <f>IF(N148="nulová",J148,0)</f>
        <v>0</v>
      </c>
      <c r="BJ148" s="14" t="s">
        <v>83</v>
      </c>
      <c r="BK148" s="197">
        <f>ROUND(I148*H148,2)</f>
        <v>-6202.08</v>
      </c>
      <c r="BL148" s="14" t="s">
        <v>277</v>
      </c>
      <c r="BM148" s="196" t="s">
        <v>320</v>
      </c>
    </row>
    <row r="149" spans="1:65" s="2" customFormat="1" ht="36" customHeight="1">
      <c r="A149" s="28"/>
      <c r="B149" s="29"/>
      <c r="C149" s="185" t="s">
        <v>268</v>
      </c>
      <c r="D149" s="185" t="s">
        <v>208</v>
      </c>
      <c r="E149" s="186" t="s">
        <v>758</v>
      </c>
      <c r="F149" s="187" t="s">
        <v>759</v>
      </c>
      <c r="G149" s="188" t="s">
        <v>418</v>
      </c>
      <c r="H149" s="189">
        <v>-1</v>
      </c>
      <c r="I149" s="190">
        <v>8113.68</v>
      </c>
      <c r="J149" s="190">
        <f>ROUND(I149*H149,2)</f>
        <v>-8113.68</v>
      </c>
      <c r="K149" s="191"/>
      <c r="L149" s="33"/>
      <c r="M149" s="192" t="s">
        <v>1</v>
      </c>
      <c r="N149" s="193" t="s">
        <v>41</v>
      </c>
      <c r="O149" s="194">
        <v>0</v>
      </c>
      <c r="P149" s="194">
        <f>O149*H149</f>
        <v>0</v>
      </c>
      <c r="Q149" s="194">
        <v>0</v>
      </c>
      <c r="R149" s="194">
        <f>Q149*H149</f>
        <v>0</v>
      </c>
      <c r="S149" s="194">
        <v>0</v>
      </c>
      <c r="T149" s="195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96" t="s">
        <v>277</v>
      </c>
      <c r="AT149" s="196" t="s">
        <v>208</v>
      </c>
      <c r="AU149" s="196" t="s">
        <v>85</v>
      </c>
      <c r="AY149" s="14" t="s">
        <v>205</v>
      </c>
      <c r="BE149" s="197">
        <f>IF(N149="základní",J149,0)</f>
        <v>-8113.68</v>
      </c>
      <c r="BF149" s="197">
        <f>IF(N149="snížená",J149,0)</f>
        <v>0</v>
      </c>
      <c r="BG149" s="197">
        <f>IF(N149="zákl. přenesená",J149,0)</f>
        <v>0</v>
      </c>
      <c r="BH149" s="197">
        <f>IF(N149="sníž. přenesená",J149,0)</f>
        <v>0</v>
      </c>
      <c r="BI149" s="197">
        <f>IF(N149="nulová",J149,0)</f>
        <v>0</v>
      </c>
      <c r="BJ149" s="14" t="s">
        <v>83</v>
      </c>
      <c r="BK149" s="197">
        <f>ROUND(I149*H149,2)</f>
        <v>-8113.68</v>
      </c>
      <c r="BL149" s="14" t="s">
        <v>277</v>
      </c>
      <c r="BM149" s="196" t="s">
        <v>328</v>
      </c>
    </row>
    <row r="150" spans="1:65" s="2" customFormat="1" ht="24" customHeight="1">
      <c r="A150" s="28"/>
      <c r="B150" s="29"/>
      <c r="C150" s="185" t="s">
        <v>8</v>
      </c>
      <c r="D150" s="185" t="s">
        <v>208</v>
      </c>
      <c r="E150" s="186" t="s">
        <v>760</v>
      </c>
      <c r="F150" s="187" t="s">
        <v>761</v>
      </c>
      <c r="G150" s="188" t="s">
        <v>418</v>
      </c>
      <c r="H150" s="189">
        <v>-2</v>
      </c>
      <c r="I150" s="190">
        <v>482.24</v>
      </c>
      <c r="J150" s="190">
        <f>ROUND(I150*H150,2)</f>
        <v>-964.48</v>
      </c>
      <c r="K150" s="191"/>
      <c r="L150" s="33"/>
      <c r="M150" s="192" t="s">
        <v>1</v>
      </c>
      <c r="N150" s="193" t="s">
        <v>41</v>
      </c>
      <c r="O150" s="194">
        <v>0</v>
      </c>
      <c r="P150" s="194">
        <f>O150*H150</f>
        <v>0</v>
      </c>
      <c r="Q150" s="194">
        <v>0</v>
      </c>
      <c r="R150" s="194">
        <f>Q150*H150</f>
        <v>0</v>
      </c>
      <c r="S150" s="194">
        <v>0</v>
      </c>
      <c r="T150" s="195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96" t="s">
        <v>277</v>
      </c>
      <c r="AT150" s="196" t="s">
        <v>208</v>
      </c>
      <c r="AU150" s="196" t="s">
        <v>85</v>
      </c>
      <c r="AY150" s="14" t="s">
        <v>205</v>
      </c>
      <c r="BE150" s="197">
        <f>IF(N150="základní",J150,0)</f>
        <v>-964.48</v>
      </c>
      <c r="BF150" s="197">
        <f>IF(N150="snížená",J150,0)</f>
        <v>0</v>
      </c>
      <c r="BG150" s="197">
        <f>IF(N150="zákl. přenesená",J150,0)</f>
        <v>0</v>
      </c>
      <c r="BH150" s="197">
        <f>IF(N150="sníž. přenesená",J150,0)</f>
        <v>0</v>
      </c>
      <c r="BI150" s="197">
        <f>IF(N150="nulová",J150,0)</f>
        <v>0</v>
      </c>
      <c r="BJ150" s="14" t="s">
        <v>83</v>
      </c>
      <c r="BK150" s="197">
        <f>ROUND(I150*H150,2)</f>
        <v>-964.48</v>
      </c>
      <c r="BL150" s="14" t="s">
        <v>277</v>
      </c>
      <c r="BM150" s="196" t="s">
        <v>342</v>
      </c>
    </row>
    <row r="151" spans="1:65" s="2" customFormat="1" ht="24" customHeight="1">
      <c r="A151" s="28"/>
      <c r="B151" s="29"/>
      <c r="C151" s="185" t="s">
        <v>277</v>
      </c>
      <c r="D151" s="185" t="s">
        <v>208</v>
      </c>
      <c r="E151" s="186" t="s">
        <v>762</v>
      </c>
      <c r="F151" s="187" t="s">
        <v>763</v>
      </c>
      <c r="G151" s="188" t="s">
        <v>724</v>
      </c>
      <c r="H151" s="189">
        <v>-156.68899999999999</v>
      </c>
      <c r="I151" s="190">
        <v>2.39</v>
      </c>
      <c r="J151" s="190">
        <f>ROUND(I151*H151,2)</f>
        <v>-374.49</v>
      </c>
      <c r="K151" s="191"/>
      <c r="L151" s="33"/>
      <c r="M151" s="192" t="s">
        <v>1</v>
      </c>
      <c r="N151" s="193" t="s">
        <v>41</v>
      </c>
      <c r="O151" s="194">
        <v>0</v>
      </c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96" t="s">
        <v>277</v>
      </c>
      <c r="AT151" s="196" t="s">
        <v>208</v>
      </c>
      <c r="AU151" s="196" t="s">
        <v>85</v>
      </c>
      <c r="AY151" s="14" t="s">
        <v>205</v>
      </c>
      <c r="BE151" s="197">
        <f>IF(N151="základní",J151,0)</f>
        <v>-374.49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4" t="s">
        <v>83</v>
      </c>
      <c r="BK151" s="197">
        <f>ROUND(I151*H151,2)</f>
        <v>-374.49</v>
      </c>
      <c r="BL151" s="14" t="s">
        <v>277</v>
      </c>
      <c r="BM151" s="196" t="s">
        <v>350</v>
      </c>
    </row>
    <row r="152" spans="1:65" s="12" customFormat="1" ht="25.9" customHeight="1">
      <c r="B152" s="170"/>
      <c r="C152" s="171"/>
      <c r="D152" s="172" t="s">
        <v>75</v>
      </c>
      <c r="E152" s="173" t="s">
        <v>764</v>
      </c>
      <c r="F152" s="173" t="s">
        <v>765</v>
      </c>
      <c r="G152" s="171"/>
      <c r="H152" s="171"/>
      <c r="I152" s="171"/>
      <c r="J152" s="174">
        <f>BK152</f>
        <v>2139.9499999999998</v>
      </c>
      <c r="K152" s="171"/>
      <c r="L152" s="175"/>
      <c r="M152" s="176"/>
      <c r="N152" s="177"/>
      <c r="O152" s="177"/>
      <c r="P152" s="178">
        <f>P153</f>
        <v>0</v>
      </c>
      <c r="Q152" s="177"/>
      <c r="R152" s="178">
        <f>R153</f>
        <v>0</v>
      </c>
      <c r="S152" s="177"/>
      <c r="T152" s="179">
        <f>T153</f>
        <v>0</v>
      </c>
      <c r="AR152" s="180" t="s">
        <v>212</v>
      </c>
      <c r="AT152" s="181" t="s">
        <v>75</v>
      </c>
      <c r="AU152" s="181" t="s">
        <v>76</v>
      </c>
      <c r="AY152" s="180" t="s">
        <v>205</v>
      </c>
      <c r="BK152" s="182">
        <f>BK153</f>
        <v>2139.9499999999998</v>
      </c>
    </row>
    <row r="153" spans="1:65" s="2" customFormat="1" ht="16.5" customHeight="1">
      <c r="A153" s="28"/>
      <c r="B153" s="29"/>
      <c r="C153" s="185" t="s">
        <v>283</v>
      </c>
      <c r="D153" s="185" t="s">
        <v>208</v>
      </c>
      <c r="E153" s="186" t="s">
        <v>766</v>
      </c>
      <c r="F153" s="187" t="s">
        <v>767</v>
      </c>
      <c r="G153" s="188" t="s">
        <v>768</v>
      </c>
      <c r="H153" s="189">
        <v>5</v>
      </c>
      <c r="I153" s="190">
        <v>427.99</v>
      </c>
      <c r="J153" s="190">
        <f>ROUND(I153*H153,2)</f>
        <v>2139.9499999999998</v>
      </c>
      <c r="K153" s="191"/>
      <c r="L153" s="33"/>
      <c r="M153" s="192" t="s">
        <v>1</v>
      </c>
      <c r="N153" s="193" t="s">
        <v>41</v>
      </c>
      <c r="O153" s="194">
        <v>0</v>
      </c>
      <c r="P153" s="194">
        <f>O153*H153</f>
        <v>0</v>
      </c>
      <c r="Q153" s="194">
        <v>0</v>
      </c>
      <c r="R153" s="194">
        <f>Q153*H153</f>
        <v>0</v>
      </c>
      <c r="S153" s="194">
        <v>0</v>
      </c>
      <c r="T153" s="195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96" t="s">
        <v>769</v>
      </c>
      <c r="AT153" s="196" t="s">
        <v>208</v>
      </c>
      <c r="AU153" s="196" t="s">
        <v>83</v>
      </c>
      <c r="AY153" s="14" t="s">
        <v>205</v>
      </c>
      <c r="BE153" s="197">
        <f>IF(N153="základní",J153,0)</f>
        <v>2139.9499999999998</v>
      </c>
      <c r="BF153" s="197">
        <f>IF(N153="snížená",J153,0)</f>
        <v>0</v>
      </c>
      <c r="BG153" s="197">
        <f>IF(N153="zákl. přenesená",J153,0)</f>
        <v>0</v>
      </c>
      <c r="BH153" s="197">
        <f>IF(N153="sníž. přenesená",J153,0)</f>
        <v>0</v>
      </c>
      <c r="BI153" s="197">
        <f>IF(N153="nulová",J153,0)</f>
        <v>0</v>
      </c>
      <c r="BJ153" s="14" t="s">
        <v>83</v>
      </c>
      <c r="BK153" s="197">
        <f>ROUND(I153*H153,2)</f>
        <v>2139.9499999999998</v>
      </c>
      <c r="BL153" s="14" t="s">
        <v>769</v>
      </c>
      <c r="BM153" s="196" t="s">
        <v>359</v>
      </c>
    </row>
    <row r="154" spans="1:65" s="12" customFormat="1" ht="25.9" customHeight="1">
      <c r="B154" s="170"/>
      <c r="C154" s="171"/>
      <c r="D154" s="172" t="s">
        <v>75</v>
      </c>
      <c r="E154" s="173" t="s">
        <v>770</v>
      </c>
      <c r="F154" s="173" t="s">
        <v>771</v>
      </c>
      <c r="G154" s="171"/>
      <c r="H154" s="171"/>
      <c r="I154" s="171"/>
      <c r="J154" s="174">
        <f>BK154</f>
        <v>1500</v>
      </c>
      <c r="K154" s="171"/>
      <c r="L154" s="175"/>
      <c r="M154" s="176"/>
      <c r="N154" s="177"/>
      <c r="O154" s="177"/>
      <c r="P154" s="178">
        <f>P155</f>
        <v>0</v>
      </c>
      <c r="Q154" s="177"/>
      <c r="R154" s="178">
        <f>R155</f>
        <v>0</v>
      </c>
      <c r="S154" s="177"/>
      <c r="T154" s="179">
        <f>T155</f>
        <v>0</v>
      </c>
      <c r="AR154" s="180" t="s">
        <v>223</v>
      </c>
      <c r="AT154" s="181" t="s">
        <v>75</v>
      </c>
      <c r="AU154" s="181" t="s">
        <v>76</v>
      </c>
      <c r="AY154" s="180" t="s">
        <v>205</v>
      </c>
      <c r="BK154" s="182">
        <f>BK155</f>
        <v>1500</v>
      </c>
    </row>
    <row r="155" spans="1:65" s="12" customFormat="1" ht="22.9" customHeight="1">
      <c r="B155" s="170"/>
      <c r="C155" s="171"/>
      <c r="D155" s="172" t="s">
        <v>75</v>
      </c>
      <c r="E155" s="183" t="s">
        <v>772</v>
      </c>
      <c r="F155" s="183" t="s">
        <v>773</v>
      </c>
      <c r="G155" s="171"/>
      <c r="H155" s="171"/>
      <c r="I155" s="171"/>
      <c r="J155" s="184">
        <f>BK155</f>
        <v>1500</v>
      </c>
      <c r="K155" s="171"/>
      <c r="L155" s="175"/>
      <c r="M155" s="176"/>
      <c r="N155" s="177"/>
      <c r="O155" s="177"/>
      <c r="P155" s="178">
        <f>P156</f>
        <v>0</v>
      </c>
      <c r="Q155" s="177"/>
      <c r="R155" s="178">
        <f>R156</f>
        <v>0</v>
      </c>
      <c r="S155" s="177"/>
      <c r="T155" s="179">
        <f>T156</f>
        <v>0</v>
      </c>
      <c r="AR155" s="180" t="s">
        <v>223</v>
      </c>
      <c r="AT155" s="181" t="s">
        <v>75</v>
      </c>
      <c r="AU155" s="181" t="s">
        <v>83</v>
      </c>
      <c r="AY155" s="180" t="s">
        <v>205</v>
      </c>
      <c r="BK155" s="182">
        <f>BK156</f>
        <v>1500</v>
      </c>
    </row>
    <row r="156" spans="1:65" s="2" customFormat="1" ht="16.5" customHeight="1">
      <c r="A156" s="28"/>
      <c r="B156" s="29"/>
      <c r="C156" s="185" t="s">
        <v>287</v>
      </c>
      <c r="D156" s="185" t="s">
        <v>208</v>
      </c>
      <c r="E156" s="186" t="s">
        <v>774</v>
      </c>
      <c r="F156" s="187" t="s">
        <v>775</v>
      </c>
      <c r="G156" s="188" t="s">
        <v>648</v>
      </c>
      <c r="H156" s="189">
        <v>1</v>
      </c>
      <c r="I156" s="190">
        <v>1500</v>
      </c>
      <c r="J156" s="190">
        <f>ROUND(I156*H156,2)</f>
        <v>1500</v>
      </c>
      <c r="K156" s="191"/>
      <c r="L156" s="33"/>
      <c r="M156" s="208" t="s">
        <v>1</v>
      </c>
      <c r="N156" s="209" t="s">
        <v>41</v>
      </c>
      <c r="O156" s="210">
        <v>0</v>
      </c>
      <c r="P156" s="210">
        <f>O156*H156</f>
        <v>0</v>
      </c>
      <c r="Q156" s="210">
        <v>0</v>
      </c>
      <c r="R156" s="210">
        <f>Q156*H156</f>
        <v>0</v>
      </c>
      <c r="S156" s="210">
        <v>0</v>
      </c>
      <c r="T156" s="211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96" t="s">
        <v>212</v>
      </c>
      <c r="AT156" s="196" t="s">
        <v>208</v>
      </c>
      <c r="AU156" s="196" t="s">
        <v>85</v>
      </c>
      <c r="AY156" s="14" t="s">
        <v>205</v>
      </c>
      <c r="BE156" s="197">
        <f>IF(N156="základní",J156,0)</f>
        <v>1500</v>
      </c>
      <c r="BF156" s="197">
        <f>IF(N156="snížená",J156,0)</f>
        <v>0</v>
      </c>
      <c r="BG156" s="197">
        <f>IF(N156="zákl. přenesená",J156,0)</f>
        <v>0</v>
      </c>
      <c r="BH156" s="197">
        <f>IF(N156="sníž. přenesená",J156,0)</f>
        <v>0</v>
      </c>
      <c r="BI156" s="197">
        <f>IF(N156="nulová",J156,0)</f>
        <v>0</v>
      </c>
      <c r="BJ156" s="14" t="s">
        <v>83</v>
      </c>
      <c r="BK156" s="197">
        <f>ROUND(I156*H156,2)</f>
        <v>1500</v>
      </c>
      <c r="BL156" s="14" t="s">
        <v>212</v>
      </c>
      <c r="BM156" s="196" t="s">
        <v>367</v>
      </c>
    </row>
    <row r="157" spans="1:65" s="2" customFormat="1" ht="6.95" customHeight="1">
      <c r="A157" s="28"/>
      <c r="B157" s="48"/>
      <c r="C157" s="49"/>
      <c r="D157" s="49"/>
      <c r="E157" s="49"/>
      <c r="F157" s="49"/>
      <c r="G157" s="49"/>
      <c r="H157" s="49"/>
      <c r="I157" s="49"/>
      <c r="J157" s="49"/>
      <c r="K157" s="49"/>
      <c r="L157" s="33"/>
      <c r="M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</row>
  </sheetData>
  <sheetProtection algorithmName="SHA-512" hashValue="zUIFg6DFTgMLaFG68A2qZ4VyFdT7XAkKMBXctaHOeSSFSCa46nTXS/BDK9kNXtI0359CHDIBmcaVOGAKOjPtPQ==" saltValue="RCTZbV3SW2/l/5rm2Q+pOus7DuQ4i7/C0W8HEL7PxddktEunQGauLZPsTiSaBU2okOGKTLCXP1GGk9FRcdtLNA==" spinCount="100000" sheet="1" objects="1" scenarios="1" formatColumns="0" formatRows="0" autoFilter="0"/>
  <autoFilter ref="C130:K156" xr:uid="{00000000-0009-0000-0000-00000E000000}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M14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138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ht="12.75">
      <c r="B8" s="17"/>
      <c r="D8" s="113" t="s">
        <v>164</v>
      </c>
      <c r="L8" s="17"/>
    </row>
    <row r="9" spans="1:46" s="1" customFormat="1" ht="16.5" customHeight="1">
      <c r="B9" s="17"/>
      <c r="E9" s="260" t="s">
        <v>165</v>
      </c>
      <c r="F9" s="251"/>
      <c r="G9" s="251"/>
      <c r="H9" s="251"/>
      <c r="L9" s="17"/>
    </row>
    <row r="10" spans="1:46" s="1" customFormat="1" ht="12" customHeight="1">
      <c r="B10" s="17"/>
      <c r="D10" s="113" t="s">
        <v>166</v>
      </c>
      <c r="L10" s="17"/>
    </row>
    <row r="11" spans="1:46" s="2" customFormat="1" ht="16.5" customHeight="1">
      <c r="A11" s="28"/>
      <c r="B11" s="33"/>
      <c r="C11" s="28"/>
      <c r="D11" s="28"/>
      <c r="E11" s="266" t="s">
        <v>705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13" t="s">
        <v>477</v>
      </c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27" customHeight="1">
      <c r="A13" s="28"/>
      <c r="B13" s="33"/>
      <c r="C13" s="28"/>
      <c r="D13" s="28"/>
      <c r="E13" s="263" t="s">
        <v>794</v>
      </c>
      <c r="F13" s="262"/>
      <c r="G13" s="262"/>
      <c r="H13" s="262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>
      <c r="A14" s="28"/>
      <c r="B14" s="33"/>
      <c r="C14" s="28"/>
      <c r="D14" s="28"/>
      <c r="E14" s="28"/>
      <c r="F14" s="28"/>
      <c r="G14" s="28"/>
      <c r="H14" s="28"/>
      <c r="I14" s="28"/>
      <c r="J14" s="28"/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33"/>
      <c r="C15" s="28"/>
      <c r="D15" s="113" t="s">
        <v>16</v>
      </c>
      <c r="E15" s="28"/>
      <c r="F15" s="104" t="s">
        <v>1</v>
      </c>
      <c r="G15" s="28"/>
      <c r="H15" s="28"/>
      <c r="I15" s="113" t="s">
        <v>17</v>
      </c>
      <c r="J15" s="104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18</v>
      </c>
      <c r="E16" s="28"/>
      <c r="F16" s="104" t="s">
        <v>32</v>
      </c>
      <c r="G16" s="28"/>
      <c r="H16" s="28"/>
      <c r="I16" s="113" t="s">
        <v>20</v>
      </c>
      <c r="J16" s="114" t="str">
        <f>'Rekapitulace stavby'!AN8</f>
        <v>15. 7. 2020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0.9" customHeight="1">
      <c r="A17" s="28"/>
      <c r="B17" s="33"/>
      <c r="C17" s="28"/>
      <c r="D17" s="28"/>
      <c r="E17" s="28"/>
      <c r="F17" s="28"/>
      <c r="G17" s="28"/>
      <c r="H17" s="28"/>
      <c r="I17" s="28"/>
      <c r="J17" s="28"/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33"/>
      <c r="C18" s="28"/>
      <c r="D18" s="113" t="s">
        <v>22</v>
      </c>
      <c r="E18" s="28"/>
      <c r="F18" s="28"/>
      <c r="G18" s="28"/>
      <c r="H18" s="28"/>
      <c r="I18" s="113" t="s">
        <v>23</v>
      </c>
      <c r="J18" s="104" t="str">
        <f>IF('Rekapitulace stavby'!AN10="","",'Rekapitulace stavby'!AN10)</f>
        <v>00268445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33"/>
      <c r="C19" s="28"/>
      <c r="D19" s="28"/>
      <c r="E19" s="104" t="str">
        <f>IF('Rekapitulace stavby'!E11="","",'Rekapitulace stavby'!E11)</f>
        <v>Obec Veselý Žďár</v>
      </c>
      <c r="F19" s="28"/>
      <c r="G19" s="28"/>
      <c r="H19" s="28"/>
      <c r="I19" s="113" t="s">
        <v>26</v>
      </c>
      <c r="J19" s="104" t="str">
        <f>IF('Rekapitulace stavby'!AN11="","",'Rekapitulace stavby'!AN11)</f>
        <v/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33"/>
      <c r="C21" s="28"/>
      <c r="D21" s="113" t="s">
        <v>27</v>
      </c>
      <c r="E21" s="28"/>
      <c r="F21" s="28"/>
      <c r="G21" s="28"/>
      <c r="H21" s="28"/>
      <c r="I21" s="113" t="s">
        <v>23</v>
      </c>
      <c r="J21" s="104" t="str">
        <f>'Rekapitulace stavby'!AN13</f>
        <v>62028081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33"/>
      <c r="C22" s="28"/>
      <c r="D22" s="28"/>
      <c r="E22" s="267" t="str">
        <f>'Rekapitulace stavby'!E14</f>
        <v>ATOS, spol.s r.o. Ledeč nad Sázavou</v>
      </c>
      <c r="F22" s="267"/>
      <c r="G22" s="267"/>
      <c r="H22" s="267"/>
      <c r="I22" s="113" t="s">
        <v>26</v>
      </c>
      <c r="J22" s="104" t="str">
        <f>'Rekapitulace stavby'!AN14</f>
        <v>CZ62028081</v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33"/>
      <c r="C23" s="28"/>
      <c r="D23" s="28"/>
      <c r="E23" s="28"/>
      <c r="F23" s="28"/>
      <c r="G23" s="28"/>
      <c r="H23" s="28"/>
      <c r="I23" s="28"/>
      <c r="J23" s="28"/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33"/>
      <c r="C24" s="28"/>
      <c r="D24" s="113" t="s">
        <v>31</v>
      </c>
      <c r="E24" s="28"/>
      <c r="F24" s="28"/>
      <c r="G24" s="28"/>
      <c r="H24" s="28"/>
      <c r="I24" s="113" t="s">
        <v>23</v>
      </c>
      <c r="J24" s="104" t="str">
        <f>IF('Rekapitulace stavby'!AN16="","",'Rekapitulace stavby'!AN16)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8" customHeight="1">
      <c r="A25" s="28"/>
      <c r="B25" s="33"/>
      <c r="C25" s="28"/>
      <c r="D25" s="28"/>
      <c r="E25" s="104" t="str">
        <f>IF('Rekapitulace stavby'!E17="","",'Rekapitulace stavby'!E17)</f>
        <v xml:space="preserve"> </v>
      </c>
      <c r="F25" s="28"/>
      <c r="G25" s="28"/>
      <c r="H25" s="28"/>
      <c r="I25" s="113" t="s">
        <v>26</v>
      </c>
      <c r="J25" s="104" t="str">
        <f>IF('Rekapitulace stavby'!AN17="","",'Rekapitulace stavby'!AN17)</f>
        <v/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6.95" customHeight="1">
      <c r="A26" s="28"/>
      <c r="B26" s="33"/>
      <c r="C26" s="28"/>
      <c r="D26" s="28"/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12" customHeight="1">
      <c r="A27" s="28"/>
      <c r="B27" s="33"/>
      <c r="C27" s="28"/>
      <c r="D27" s="113" t="s">
        <v>34</v>
      </c>
      <c r="E27" s="28"/>
      <c r="F27" s="28"/>
      <c r="G27" s="28"/>
      <c r="H27" s="28"/>
      <c r="I27" s="113" t="s">
        <v>23</v>
      </c>
      <c r="J27" s="104" t="str">
        <f>IF('Rekapitulace stavby'!AN19="","",'Rekapitulace stavby'!AN19)</f>
        <v/>
      </c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8" customHeight="1">
      <c r="A28" s="28"/>
      <c r="B28" s="33"/>
      <c r="C28" s="28"/>
      <c r="D28" s="28"/>
      <c r="E28" s="104" t="str">
        <f>IF('Rekapitulace stavby'!E20="","",'Rekapitulace stavby'!E20)</f>
        <v xml:space="preserve"> </v>
      </c>
      <c r="F28" s="28"/>
      <c r="G28" s="28"/>
      <c r="H28" s="28"/>
      <c r="I28" s="113" t="s">
        <v>26</v>
      </c>
      <c r="J28" s="104" t="str">
        <f>IF('Rekapitulace stavby'!AN20="","",'Rekapitulace stavby'!AN20)</f>
        <v/>
      </c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33"/>
      <c r="C29" s="28"/>
      <c r="D29" s="28"/>
      <c r="E29" s="28"/>
      <c r="F29" s="28"/>
      <c r="G29" s="28"/>
      <c r="H29" s="28"/>
      <c r="I29" s="28"/>
      <c r="J29" s="28"/>
      <c r="K29" s="28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" customHeight="1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8" customFormat="1" ht="16.5" customHeight="1">
      <c r="A31" s="115"/>
      <c r="B31" s="116"/>
      <c r="C31" s="115"/>
      <c r="D31" s="115"/>
      <c r="E31" s="264" t="s">
        <v>1</v>
      </c>
      <c r="F31" s="264"/>
      <c r="G31" s="264"/>
      <c r="H31" s="264"/>
      <c r="I31" s="115"/>
      <c r="J31" s="115"/>
      <c r="K31" s="115"/>
      <c r="L31" s="117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</row>
    <row r="32" spans="1:31" s="2" customFormat="1" ht="6.95" customHeight="1">
      <c r="A32" s="28"/>
      <c r="B32" s="33"/>
      <c r="C32" s="28"/>
      <c r="D32" s="28"/>
      <c r="E32" s="28"/>
      <c r="F32" s="28"/>
      <c r="G32" s="28"/>
      <c r="H32" s="28"/>
      <c r="I32" s="28"/>
      <c r="J32" s="28"/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33"/>
      <c r="C34" s="28"/>
      <c r="D34" s="119" t="s">
        <v>36</v>
      </c>
      <c r="E34" s="28"/>
      <c r="F34" s="28"/>
      <c r="G34" s="28"/>
      <c r="H34" s="28"/>
      <c r="I34" s="28"/>
      <c r="J34" s="120">
        <f>ROUND(J127, 2)</f>
        <v>-29627.72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33"/>
      <c r="C35" s="28"/>
      <c r="D35" s="118"/>
      <c r="E35" s="118"/>
      <c r="F35" s="118"/>
      <c r="G35" s="118"/>
      <c r="H35" s="118"/>
      <c r="I35" s="118"/>
      <c r="J35" s="118"/>
      <c r="K35" s="11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28"/>
      <c r="F36" s="121" t="s">
        <v>38</v>
      </c>
      <c r="G36" s="28"/>
      <c r="H36" s="28"/>
      <c r="I36" s="121" t="s">
        <v>37</v>
      </c>
      <c r="J36" s="121" t="s">
        <v>39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33"/>
      <c r="C37" s="28"/>
      <c r="D37" s="122" t="s">
        <v>40</v>
      </c>
      <c r="E37" s="113" t="s">
        <v>41</v>
      </c>
      <c r="F37" s="123">
        <f>ROUND((SUM(BE127:BE140)),  2)</f>
        <v>-29627.72</v>
      </c>
      <c r="G37" s="28"/>
      <c r="H37" s="28"/>
      <c r="I37" s="124">
        <v>0.21</v>
      </c>
      <c r="J37" s="123">
        <f>ROUND(((SUM(BE127:BE140))*I37),  2)</f>
        <v>-6221.82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33"/>
      <c r="C38" s="28"/>
      <c r="D38" s="28"/>
      <c r="E38" s="113" t="s">
        <v>42</v>
      </c>
      <c r="F38" s="123">
        <f>ROUND((SUM(BF127:BF140)),  2)</f>
        <v>0</v>
      </c>
      <c r="G38" s="28"/>
      <c r="H38" s="28"/>
      <c r="I38" s="124">
        <v>0.15</v>
      </c>
      <c r="J38" s="123">
        <f>ROUND(((SUM(BF127:BF140))*I38),  2)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43</v>
      </c>
      <c r="F39" s="123">
        <f>ROUND((SUM(BG127:BG140)),  2)</f>
        <v>0</v>
      </c>
      <c r="G39" s="28"/>
      <c r="H39" s="28"/>
      <c r="I39" s="124">
        <v>0.21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33"/>
      <c r="C40" s="28"/>
      <c r="D40" s="28"/>
      <c r="E40" s="113" t="s">
        <v>44</v>
      </c>
      <c r="F40" s="123">
        <f>ROUND((SUM(BH127:BH140)),  2)</f>
        <v>0</v>
      </c>
      <c r="G40" s="28"/>
      <c r="H40" s="28"/>
      <c r="I40" s="124">
        <v>0.15</v>
      </c>
      <c r="J40" s="123">
        <f>0</f>
        <v>0</v>
      </c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33"/>
      <c r="C41" s="28"/>
      <c r="D41" s="28"/>
      <c r="E41" s="113" t="s">
        <v>45</v>
      </c>
      <c r="F41" s="123">
        <f>ROUND((SUM(BI127:BI140)),  2)</f>
        <v>0</v>
      </c>
      <c r="G41" s="28"/>
      <c r="H41" s="28"/>
      <c r="I41" s="124">
        <v>0</v>
      </c>
      <c r="J41" s="123">
        <f>0</f>
        <v>0</v>
      </c>
      <c r="K41" s="28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33"/>
      <c r="C43" s="125"/>
      <c r="D43" s="126" t="s">
        <v>46</v>
      </c>
      <c r="E43" s="127"/>
      <c r="F43" s="127"/>
      <c r="G43" s="128" t="s">
        <v>47</v>
      </c>
      <c r="H43" s="129" t="s">
        <v>48</v>
      </c>
      <c r="I43" s="127"/>
      <c r="J43" s="130">
        <f>SUM(J34:J41)</f>
        <v>-35849.54</v>
      </c>
      <c r="K43" s="131"/>
      <c r="L43" s="45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33"/>
      <c r="C44" s="28"/>
      <c r="D44" s="28"/>
      <c r="E44" s="28"/>
      <c r="F44" s="28"/>
      <c r="G44" s="28"/>
      <c r="H44" s="28"/>
      <c r="I44" s="28"/>
      <c r="J44" s="28"/>
      <c r="K44" s="28"/>
      <c r="L44" s="45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1" customFormat="1" ht="16.5" customHeight="1">
      <c r="B87" s="18"/>
      <c r="C87" s="19"/>
      <c r="D87" s="19"/>
      <c r="E87" s="257" t="s">
        <v>165</v>
      </c>
      <c r="F87" s="249"/>
      <c r="G87" s="249"/>
      <c r="H87" s="249"/>
      <c r="I87" s="19"/>
      <c r="J87" s="19"/>
      <c r="K87" s="19"/>
      <c r="L87" s="17"/>
    </row>
    <row r="88" spans="1:31" s="1" customFormat="1" ht="12" customHeight="1">
      <c r="B88" s="18"/>
      <c r="C88" s="25" t="s">
        <v>166</v>
      </c>
      <c r="D88" s="19"/>
      <c r="E88" s="19"/>
      <c r="F88" s="19"/>
      <c r="G88" s="19"/>
      <c r="H88" s="19"/>
      <c r="I88" s="19"/>
      <c r="J88" s="19"/>
      <c r="K88" s="19"/>
      <c r="L88" s="17"/>
    </row>
    <row r="89" spans="1:31" s="2" customFormat="1" ht="16.5" customHeight="1">
      <c r="A89" s="28"/>
      <c r="B89" s="29"/>
      <c r="C89" s="30"/>
      <c r="D89" s="30"/>
      <c r="E89" s="265" t="s">
        <v>705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12" customHeight="1">
      <c r="A90" s="28"/>
      <c r="B90" s="29"/>
      <c r="C90" s="25" t="s">
        <v>477</v>
      </c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27" customHeight="1">
      <c r="A91" s="28"/>
      <c r="B91" s="29"/>
      <c r="C91" s="30"/>
      <c r="D91" s="30"/>
      <c r="E91" s="245" t="str">
        <f>E13</f>
        <v>SO 03_ZTI - ZTI_SO 03_Rekonstrukce jídelny, kuchyně a jejího zázemí</v>
      </c>
      <c r="F91" s="258"/>
      <c r="G91" s="258"/>
      <c r="H91" s="258"/>
      <c r="I91" s="30"/>
      <c r="J91" s="30"/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2" customHeight="1">
      <c r="A93" s="28"/>
      <c r="B93" s="29"/>
      <c r="C93" s="25" t="s">
        <v>18</v>
      </c>
      <c r="D93" s="30"/>
      <c r="E93" s="30"/>
      <c r="F93" s="23" t="str">
        <f>F16</f>
        <v xml:space="preserve"> </v>
      </c>
      <c r="G93" s="30"/>
      <c r="H93" s="30"/>
      <c r="I93" s="25" t="s">
        <v>20</v>
      </c>
      <c r="J93" s="60" t="str">
        <f>IF(J16="","",J16)</f>
        <v>15. 7. 2020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6.95" customHeight="1">
      <c r="A94" s="28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5.2" customHeight="1">
      <c r="A95" s="28"/>
      <c r="B95" s="29"/>
      <c r="C95" s="25" t="s">
        <v>22</v>
      </c>
      <c r="D95" s="30"/>
      <c r="E95" s="30"/>
      <c r="F95" s="23" t="str">
        <f>E19</f>
        <v>Obec Veselý Žďár</v>
      </c>
      <c r="G95" s="30"/>
      <c r="H95" s="30"/>
      <c r="I95" s="25" t="s">
        <v>31</v>
      </c>
      <c r="J95" s="26" t="str">
        <f>E25</f>
        <v xml:space="preserve"> </v>
      </c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15.2" customHeight="1">
      <c r="A96" s="28"/>
      <c r="B96" s="29"/>
      <c r="C96" s="25" t="s">
        <v>27</v>
      </c>
      <c r="D96" s="30"/>
      <c r="E96" s="30"/>
      <c r="F96" s="23" t="str">
        <f>IF(E22="","",E22)</f>
        <v>ATOS, spol.s r.o. Ledeč nad Sázavou</v>
      </c>
      <c r="G96" s="30"/>
      <c r="H96" s="30"/>
      <c r="I96" s="25" t="s">
        <v>34</v>
      </c>
      <c r="J96" s="26" t="str">
        <f>E28</f>
        <v xml:space="preserve"> 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9.25" customHeight="1">
      <c r="A98" s="28"/>
      <c r="B98" s="29"/>
      <c r="C98" s="143" t="s">
        <v>171</v>
      </c>
      <c r="D98" s="144"/>
      <c r="E98" s="144"/>
      <c r="F98" s="144"/>
      <c r="G98" s="144"/>
      <c r="H98" s="144"/>
      <c r="I98" s="144"/>
      <c r="J98" s="145" t="s">
        <v>172</v>
      </c>
      <c r="K98" s="144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1:47" s="2" customFormat="1" ht="10.35" customHeight="1">
      <c r="A99" s="28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45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47" s="2" customFormat="1" ht="22.9" customHeight="1">
      <c r="A100" s="28"/>
      <c r="B100" s="29"/>
      <c r="C100" s="146" t="s">
        <v>173</v>
      </c>
      <c r="D100" s="30"/>
      <c r="E100" s="30"/>
      <c r="F100" s="30"/>
      <c r="G100" s="30"/>
      <c r="H100" s="30"/>
      <c r="I100" s="30"/>
      <c r="J100" s="78">
        <f>J127</f>
        <v>-29627.72</v>
      </c>
      <c r="K100" s="30"/>
      <c r="L100" s="4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U100" s="14" t="s">
        <v>174</v>
      </c>
    </row>
    <row r="101" spans="1:47" s="9" customFormat="1" ht="24.95" customHeight="1">
      <c r="B101" s="147"/>
      <c r="C101" s="148"/>
      <c r="D101" s="149" t="s">
        <v>184</v>
      </c>
      <c r="E101" s="150"/>
      <c r="F101" s="150"/>
      <c r="G101" s="150"/>
      <c r="H101" s="150"/>
      <c r="I101" s="150"/>
      <c r="J101" s="151">
        <f>J128</f>
        <v>-29627.72</v>
      </c>
      <c r="K101" s="148"/>
      <c r="L101" s="152"/>
    </row>
    <row r="102" spans="1:47" s="10" customFormat="1" ht="19.899999999999999" customHeight="1">
      <c r="B102" s="153"/>
      <c r="C102" s="98"/>
      <c r="D102" s="154" t="s">
        <v>709</v>
      </c>
      <c r="E102" s="155"/>
      <c r="F102" s="155"/>
      <c r="G102" s="155"/>
      <c r="H102" s="155"/>
      <c r="I102" s="155"/>
      <c r="J102" s="156">
        <f>J129</f>
        <v>-3410.35</v>
      </c>
      <c r="K102" s="98"/>
      <c r="L102" s="157"/>
    </row>
    <row r="103" spans="1:47" s="10" customFormat="1" ht="19.899999999999999" customHeight="1">
      <c r="B103" s="153"/>
      <c r="C103" s="98"/>
      <c r="D103" s="154" t="s">
        <v>710</v>
      </c>
      <c r="E103" s="155"/>
      <c r="F103" s="155"/>
      <c r="G103" s="155"/>
      <c r="H103" s="155"/>
      <c r="I103" s="155"/>
      <c r="J103" s="156">
        <f>J135</f>
        <v>-26217.370000000003</v>
      </c>
      <c r="K103" s="98"/>
      <c r="L103" s="157"/>
    </row>
    <row r="104" spans="1:47" s="2" customFormat="1" ht="21.75" customHeight="1">
      <c r="A104" s="28"/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45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47" s="2" customFormat="1" ht="6.95" customHeight="1">
      <c r="A105" s="28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9" spans="1:47" s="2" customFormat="1" ht="6.95" customHeight="1">
      <c r="A109" s="28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24.95" customHeight="1">
      <c r="A110" s="28"/>
      <c r="B110" s="29"/>
      <c r="C110" s="20" t="s">
        <v>190</v>
      </c>
      <c r="D110" s="30"/>
      <c r="E110" s="30"/>
      <c r="F110" s="30"/>
      <c r="G110" s="30"/>
      <c r="H110" s="30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6.95" customHeight="1">
      <c r="A111" s="28"/>
      <c r="B111" s="29"/>
      <c r="C111" s="30"/>
      <c r="D111" s="30"/>
      <c r="E111" s="30"/>
      <c r="F111" s="30"/>
      <c r="G111" s="30"/>
      <c r="H111" s="30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12" customHeight="1">
      <c r="A112" s="28"/>
      <c r="B112" s="29"/>
      <c r="C112" s="25" t="s">
        <v>14</v>
      </c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3" s="2" customFormat="1" ht="16.5" customHeight="1">
      <c r="A113" s="28"/>
      <c r="B113" s="29"/>
      <c r="C113" s="30"/>
      <c r="D113" s="30"/>
      <c r="E113" s="257" t="str">
        <f>E7</f>
        <v>Modernizace v ZŠ a MŠ Veselý Žďár - ZMĚNOVÉ LISTY</v>
      </c>
      <c r="F113" s="259"/>
      <c r="G113" s="259"/>
      <c r="H113" s="259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3" s="1" customFormat="1" ht="12" customHeight="1">
      <c r="B114" s="18"/>
      <c r="C114" s="25" t="s">
        <v>164</v>
      </c>
      <c r="D114" s="19"/>
      <c r="E114" s="19"/>
      <c r="F114" s="19"/>
      <c r="G114" s="19"/>
      <c r="H114" s="19"/>
      <c r="I114" s="19"/>
      <c r="J114" s="19"/>
      <c r="K114" s="19"/>
      <c r="L114" s="17"/>
    </row>
    <row r="115" spans="1:63" s="1" customFormat="1" ht="16.5" customHeight="1">
      <c r="B115" s="18"/>
      <c r="C115" s="19"/>
      <c r="D115" s="19"/>
      <c r="E115" s="257" t="s">
        <v>165</v>
      </c>
      <c r="F115" s="249"/>
      <c r="G115" s="249"/>
      <c r="H115" s="249"/>
      <c r="I115" s="19"/>
      <c r="J115" s="19"/>
      <c r="K115" s="19"/>
      <c r="L115" s="17"/>
    </row>
    <row r="116" spans="1:63" s="1" customFormat="1" ht="12" customHeight="1">
      <c r="B116" s="18"/>
      <c r="C116" s="25" t="s">
        <v>166</v>
      </c>
      <c r="D116" s="19"/>
      <c r="E116" s="19"/>
      <c r="F116" s="19"/>
      <c r="G116" s="19"/>
      <c r="H116" s="19"/>
      <c r="I116" s="19"/>
      <c r="J116" s="19"/>
      <c r="K116" s="19"/>
      <c r="L116" s="17"/>
    </row>
    <row r="117" spans="1:63" s="2" customFormat="1" ht="16.5" customHeight="1">
      <c r="A117" s="28"/>
      <c r="B117" s="29"/>
      <c r="C117" s="30"/>
      <c r="D117" s="30"/>
      <c r="E117" s="265" t="s">
        <v>705</v>
      </c>
      <c r="F117" s="258"/>
      <c r="G117" s="258"/>
      <c r="H117" s="258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3" s="2" customFormat="1" ht="12" customHeight="1">
      <c r="A118" s="28"/>
      <c r="B118" s="29"/>
      <c r="C118" s="25" t="s">
        <v>477</v>
      </c>
      <c r="D118" s="30"/>
      <c r="E118" s="30"/>
      <c r="F118" s="30"/>
      <c r="G118" s="30"/>
      <c r="H118" s="30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3" s="2" customFormat="1" ht="27" customHeight="1">
      <c r="A119" s="28"/>
      <c r="B119" s="29"/>
      <c r="C119" s="30"/>
      <c r="D119" s="30"/>
      <c r="E119" s="245" t="str">
        <f>E13</f>
        <v>SO 03_ZTI - ZTI_SO 03_Rekonstrukce jídelny, kuchyně a jejího zázemí</v>
      </c>
      <c r="F119" s="258"/>
      <c r="G119" s="258"/>
      <c r="H119" s="258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3" s="2" customFormat="1" ht="6.95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3" s="2" customFormat="1" ht="12" customHeight="1">
      <c r="A121" s="28"/>
      <c r="B121" s="29"/>
      <c r="C121" s="25" t="s">
        <v>18</v>
      </c>
      <c r="D121" s="30"/>
      <c r="E121" s="30"/>
      <c r="F121" s="23" t="str">
        <f>F16</f>
        <v xml:space="preserve"> </v>
      </c>
      <c r="G121" s="30"/>
      <c r="H121" s="30"/>
      <c r="I121" s="25" t="s">
        <v>20</v>
      </c>
      <c r="J121" s="60" t="str">
        <f>IF(J16="","",J16)</f>
        <v>15. 7. 2020</v>
      </c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3" s="2" customFormat="1" ht="6.95" customHeight="1">
      <c r="A122" s="28"/>
      <c r="B122" s="29"/>
      <c r="C122" s="30"/>
      <c r="D122" s="30"/>
      <c r="E122" s="30"/>
      <c r="F122" s="30"/>
      <c r="G122" s="30"/>
      <c r="H122" s="30"/>
      <c r="I122" s="30"/>
      <c r="J122" s="30"/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3" s="2" customFormat="1" ht="15.2" customHeight="1">
      <c r="A123" s="28"/>
      <c r="B123" s="29"/>
      <c r="C123" s="25" t="s">
        <v>22</v>
      </c>
      <c r="D123" s="30"/>
      <c r="E123" s="30"/>
      <c r="F123" s="23" t="str">
        <f>E19</f>
        <v>Obec Veselý Žďár</v>
      </c>
      <c r="G123" s="30"/>
      <c r="H123" s="30"/>
      <c r="I123" s="25" t="s">
        <v>31</v>
      </c>
      <c r="J123" s="26" t="str">
        <f>E25</f>
        <v xml:space="preserve"> </v>
      </c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3" s="2" customFormat="1" ht="15.2" customHeight="1">
      <c r="A124" s="28"/>
      <c r="B124" s="29"/>
      <c r="C124" s="25" t="s">
        <v>27</v>
      </c>
      <c r="D124" s="30"/>
      <c r="E124" s="30"/>
      <c r="F124" s="23" t="str">
        <f>IF(E22="","",E22)</f>
        <v>ATOS, spol.s r.o. Ledeč nad Sázavou</v>
      </c>
      <c r="G124" s="30"/>
      <c r="H124" s="30"/>
      <c r="I124" s="25" t="s">
        <v>34</v>
      </c>
      <c r="J124" s="26" t="str">
        <f>E28</f>
        <v xml:space="preserve"> </v>
      </c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63" s="2" customFormat="1" ht="10.35" customHeight="1">
      <c r="A125" s="28"/>
      <c r="B125" s="29"/>
      <c r="C125" s="30"/>
      <c r="D125" s="30"/>
      <c r="E125" s="30"/>
      <c r="F125" s="30"/>
      <c r="G125" s="30"/>
      <c r="H125" s="30"/>
      <c r="I125" s="30"/>
      <c r="J125" s="30"/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63" s="11" customFormat="1" ht="29.25" customHeight="1">
      <c r="A126" s="158"/>
      <c r="B126" s="159"/>
      <c r="C126" s="160" t="s">
        <v>191</v>
      </c>
      <c r="D126" s="161" t="s">
        <v>61</v>
      </c>
      <c r="E126" s="161" t="s">
        <v>57</v>
      </c>
      <c r="F126" s="161" t="s">
        <v>58</v>
      </c>
      <c r="G126" s="161" t="s">
        <v>192</v>
      </c>
      <c r="H126" s="161" t="s">
        <v>193</v>
      </c>
      <c r="I126" s="161" t="s">
        <v>194</v>
      </c>
      <c r="J126" s="162" t="s">
        <v>172</v>
      </c>
      <c r="K126" s="163" t="s">
        <v>195</v>
      </c>
      <c r="L126" s="164"/>
      <c r="M126" s="69" t="s">
        <v>1</v>
      </c>
      <c r="N126" s="70" t="s">
        <v>40</v>
      </c>
      <c r="O126" s="70" t="s">
        <v>196</v>
      </c>
      <c r="P126" s="70" t="s">
        <v>197</v>
      </c>
      <c r="Q126" s="70" t="s">
        <v>198</v>
      </c>
      <c r="R126" s="70" t="s">
        <v>199</v>
      </c>
      <c r="S126" s="70" t="s">
        <v>200</v>
      </c>
      <c r="T126" s="71" t="s">
        <v>201</v>
      </c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</row>
    <row r="127" spans="1:63" s="2" customFormat="1" ht="22.9" customHeight="1">
      <c r="A127" s="28"/>
      <c r="B127" s="29"/>
      <c r="C127" s="76" t="s">
        <v>202</v>
      </c>
      <c r="D127" s="30"/>
      <c r="E127" s="30"/>
      <c r="F127" s="30"/>
      <c r="G127" s="30"/>
      <c r="H127" s="30"/>
      <c r="I127" s="30"/>
      <c r="J127" s="165">
        <f>BK127</f>
        <v>-29627.72</v>
      </c>
      <c r="K127" s="30"/>
      <c r="L127" s="33"/>
      <c r="M127" s="72"/>
      <c r="N127" s="166"/>
      <c r="O127" s="73"/>
      <c r="P127" s="167">
        <f>P128</f>
        <v>0</v>
      </c>
      <c r="Q127" s="73"/>
      <c r="R127" s="167">
        <f>R128</f>
        <v>0</v>
      </c>
      <c r="S127" s="73"/>
      <c r="T127" s="168">
        <f>T128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T127" s="14" t="s">
        <v>75</v>
      </c>
      <c r="AU127" s="14" t="s">
        <v>174</v>
      </c>
      <c r="BK127" s="169">
        <f>BK128</f>
        <v>-29627.72</v>
      </c>
    </row>
    <row r="128" spans="1:63" s="12" customFormat="1" ht="25.9" customHeight="1">
      <c r="B128" s="170"/>
      <c r="C128" s="171"/>
      <c r="D128" s="172" t="s">
        <v>75</v>
      </c>
      <c r="E128" s="173" t="s">
        <v>338</v>
      </c>
      <c r="F128" s="173" t="s">
        <v>339</v>
      </c>
      <c r="G128" s="171"/>
      <c r="H128" s="171"/>
      <c r="I128" s="171"/>
      <c r="J128" s="174">
        <f>BK128</f>
        <v>-29627.72</v>
      </c>
      <c r="K128" s="171"/>
      <c r="L128" s="175"/>
      <c r="M128" s="176"/>
      <c r="N128" s="177"/>
      <c r="O128" s="177"/>
      <c r="P128" s="178">
        <f>P129+P135</f>
        <v>0</v>
      </c>
      <c r="Q128" s="177"/>
      <c r="R128" s="178">
        <f>R129+R135</f>
        <v>0</v>
      </c>
      <c r="S128" s="177"/>
      <c r="T128" s="179">
        <f>T129+T135</f>
        <v>0</v>
      </c>
      <c r="AR128" s="180" t="s">
        <v>85</v>
      </c>
      <c r="AT128" s="181" t="s">
        <v>75</v>
      </c>
      <c r="AU128" s="181" t="s">
        <v>76</v>
      </c>
      <c r="AY128" s="180" t="s">
        <v>205</v>
      </c>
      <c r="BK128" s="182">
        <f>BK129+BK135</f>
        <v>-29627.72</v>
      </c>
    </row>
    <row r="129" spans="1:65" s="12" customFormat="1" ht="22.9" customHeight="1">
      <c r="B129" s="170"/>
      <c r="C129" s="171"/>
      <c r="D129" s="172" t="s">
        <v>75</v>
      </c>
      <c r="E129" s="183" t="s">
        <v>739</v>
      </c>
      <c r="F129" s="183" t="s">
        <v>740</v>
      </c>
      <c r="G129" s="171"/>
      <c r="H129" s="171"/>
      <c r="I129" s="171"/>
      <c r="J129" s="184">
        <f>BK129</f>
        <v>-3410.35</v>
      </c>
      <c r="K129" s="171"/>
      <c r="L129" s="175"/>
      <c r="M129" s="176"/>
      <c r="N129" s="177"/>
      <c r="O129" s="177"/>
      <c r="P129" s="178">
        <f>SUM(P130:P134)</f>
        <v>0</v>
      </c>
      <c r="Q129" s="177"/>
      <c r="R129" s="178">
        <f>SUM(R130:R134)</f>
        <v>0</v>
      </c>
      <c r="S129" s="177"/>
      <c r="T129" s="179">
        <f>SUM(T130:T134)</f>
        <v>0</v>
      </c>
      <c r="AR129" s="180" t="s">
        <v>85</v>
      </c>
      <c r="AT129" s="181" t="s">
        <v>75</v>
      </c>
      <c r="AU129" s="181" t="s">
        <v>83</v>
      </c>
      <c r="AY129" s="180" t="s">
        <v>205</v>
      </c>
      <c r="BK129" s="182">
        <f>SUM(BK130:BK134)</f>
        <v>-3410.35</v>
      </c>
    </row>
    <row r="130" spans="1:65" s="2" customFormat="1" ht="16.5" customHeight="1">
      <c r="A130" s="28"/>
      <c r="B130" s="29"/>
      <c r="C130" s="185" t="s">
        <v>83</v>
      </c>
      <c r="D130" s="185" t="s">
        <v>208</v>
      </c>
      <c r="E130" s="186" t="s">
        <v>741</v>
      </c>
      <c r="F130" s="187" t="s">
        <v>742</v>
      </c>
      <c r="G130" s="188" t="s">
        <v>418</v>
      </c>
      <c r="H130" s="189">
        <v>-6</v>
      </c>
      <c r="I130" s="190">
        <v>83.78</v>
      </c>
      <c r="J130" s="190">
        <f>ROUND(I130*H130,2)</f>
        <v>-502.68</v>
      </c>
      <c r="K130" s="191"/>
      <c r="L130" s="33"/>
      <c r="M130" s="192" t="s">
        <v>1</v>
      </c>
      <c r="N130" s="193" t="s">
        <v>41</v>
      </c>
      <c r="O130" s="194">
        <v>0</v>
      </c>
      <c r="P130" s="194">
        <f>O130*H130</f>
        <v>0</v>
      </c>
      <c r="Q130" s="194">
        <v>0</v>
      </c>
      <c r="R130" s="194">
        <f>Q130*H130</f>
        <v>0</v>
      </c>
      <c r="S130" s="194">
        <v>0</v>
      </c>
      <c r="T130" s="195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96" t="s">
        <v>212</v>
      </c>
      <c r="AT130" s="196" t="s">
        <v>208</v>
      </c>
      <c r="AU130" s="196" t="s">
        <v>85</v>
      </c>
      <c r="AY130" s="14" t="s">
        <v>205</v>
      </c>
      <c r="BE130" s="197">
        <f>IF(N130="základní",J130,0)</f>
        <v>-502.68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83</v>
      </c>
      <c r="BK130" s="197">
        <f>ROUND(I130*H130,2)</f>
        <v>-502.68</v>
      </c>
      <c r="BL130" s="14" t="s">
        <v>212</v>
      </c>
      <c r="BM130" s="196" t="s">
        <v>85</v>
      </c>
    </row>
    <row r="131" spans="1:65" s="2" customFormat="1" ht="24" customHeight="1">
      <c r="A131" s="28"/>
      <c r="B131" s="29"/>
      <c r="C131" s="185" t="s">
        <v>85</v>
      </c>
      <c r="D131" s="185" t="s">
        <v>208</v>
      </c>
      <c r="E131" s="186" t="s">
        <v>743</v>
      </c>
      <c r="F131" s="187" t="s">
        <v>744</v>
      </c>
      <c r="G131" s="188" t="s">
        <v>418</v>
      </c>
      <c r="H131" s="189">
        <v>-3</v>
      </c>
      <c r="I131" s="190">
        <v>103.06</v>
      </c>
      <c r="J131" s="190">
        <f>ROUND(I131*H131,2)</f>
        <v>-309.18</v>
      </c>
      <c r="K131" s="191"/>
      <c r="L131" s="33"/>
      <c r="M131" s="192" t="s">
        <v>1</v>
      </c>
      <c r="N131" s="193" t="s">
        <v>41</v>
      </c>
      <c r="O131" s="194">
        <v>0</v>
      </c>
      <c r="P131" s="194">
        <f>O131*H131</f>
        <v>0</v>
      </c>
      <c r="Q131" s="194">
        <v>0</v>
      </c>
      <c r="R131" s="194">
        <f>Q131*H131</f>
        <v>0</v>
      </c>
      <c r="S131" s="194">
        <v>0</v>
      </c>
      <c r="T131" s="195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96" t="s">
        <v>212</v>
      </c>
      <c r="AT131" s="196" t="s">
        <v>208</v>
      </c>
      <c r="AU131" s="196" t="s">
        <v>85</v>
      </c>
      <c r="AY131" s="14" t="s">
        <v>205</v>
      </c>
      <c r="BE131" s="197">
        <f>IF(N131="základní",J131,0)</f>
        <v>-309.18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4" t="s">
        <v>83</v>
      </c>
      <c r="BK131" s="197">
        <f>ROUND(I131*H131,2)</f>
        <v>-309.18</v>
      </c>
      <c r="BL131" s="14" t="s">
        <v>212</v>
      </c>
      <c r="BM131" s="196" t="s">
        <v>212</v>
      </c>
    </row>
    <row r="132" spans="1:65" s="2" customFormat="1" ht="24" customHeight="1">
      <c r="A132" s="28"/>
      <c r="B132" s="29"/>
      <c r="C132" s="185" t="s">
        <v>96</v>
      </c>
      <c r="D132" s="185" t="s">
        <v>208</v>
      </c>
      <c r="E132" s="186" t="s">
        <v>745</v>
      </c>
      <c r="F132" s="187" t="s">
        <v>746</v>
      </c>
      <c r="G132" s="188" t="s">
        <v>418</v>
      </c>
      <c r="H132" s="189">
        <v>-3</v>
      </c>
      <c r="I132" s="190">
        <v>437.5</v>
      </c>
      <c r="J132" s="190">
        <f>ROUND(I132*H132,2)</f>
        <v>-1312.5</v>
      </c>
      <c r="K132" s="191"/>
      <c r="L132" s="33"/>
      <c r="M132" s="192" t="s">
        <v>1</v>
      </c>
      <c r="N132" s="193" t="s">
        <v>41</v>
      </c>
      <c r="O132" s="194">
        <v>0</v>
      </c>
      <c r="P132" s="194">
        <f>O132*H132</f>
        <v>0</v>
      </c>
      <c r="Q132" s="194">
        <v>0</v>
      </c>
      <c r="R132" s="194">
        <f>Q132*H132</f>
        <v>0</v>
      </c>
      <c r="S132" s="194">
        <v>0</v>
      </c>
      <c r="T132" s="195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6" t="s">
        <v>212</v>
      </c>
      <c r="AT132" s="196" t="s">
        <v>208</v>
      </c>
      <c r="AU132" s="196" t="s">
        <v>85</v>
      </c>
      <c r="AY132" s="14" t="s">
        <v>205</v>
      </c>
      <c r="BE132" s="197">
        <f>IF(N132="základní",J132,0)</f>
        <v>-1312.5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-1312.5</v>
      </c>
      <c r="BL132" s="14" t="s">
        <v>212</v>
      </c>
      <c r="BM132" s="196" t="s">
        <v>227</v>
      </c>
    </row>
    <row r="133" spans="1:65" s="2" customFormat="1" ht="24" customHeight="1">
      <c r="A133" s="28"/>
      <c r="B133" s="29"/>
      <c r="C133" s="185" t="s">
        <v>212</v>
      </c>
      <c r="D133" s="185" t="s">
        <v>208</v>
      </c>
      <c r="E133" s="186" t="s">
        <v>747</v>
      </c>
      <c r="F133" s="187" t="s">
        <v>748</v>
      </c>
      <c r="G133" s="188" t="s">
        <v>418</v>
      </c>
      <c r="H133" s="189">
        <v>-3</v>
      </c>
      <c r="I133" s="190">
        <v>425.49</v>
      </c>
      <c r="J133" s="190">
        <f>ROUND(I133*H133,2)</f>
        <v>-1276.47</v>
      </c>
      <c r="K133" s="191"/>
      <c r="L133" s="33"/>
      <c r="M133" s="192" t="s">
        <v>1</v>
      </c>
      <c r="N133" s="193" t="s">
        <v>41</v>
      </c>
      <c r="O133" s="194">
        <v>0</v>
      </c>
      <c r="P133" s="194">
        <f>O133*H133</f>
        <v>0</v>
      </c>
      <c r="Q133" s="194">
        <v>0</v>
      </c>
      <c r="R133" s="194">
        <f>Q133*H133</f>
        <v>0</v>
      </c>
      <c r="S133" s="194">
        <v>0</v>
      </c>
      <c r="T133" s="195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96" t="s">
        <v>212</v>
      </c>
      <c r="AT133" s="196" t="s">
        <v>208</v>
      </c>
      <c r="AU133" s="196" t="s">
        <v>85</v>
      </c>
      <c r="AY133" s="14" t="s">
        <v>205</v>
      </c>
      <c r="BE133" s="197">
        <f>IF(N133="základní",J133,0)</f>
        <v>-1276.47</v>
      </c>
      <c r="BF133" s="197">
        <f>IF(N133="snížená",J133,0)</f>
        <v>0</v>
      </c>
      <c r="BG133" s="197">
        <f>IF(N133="zákl. přenesená",J133,0)</f>
        <v>0</v>
      </c>
      <c r="BH133" s="197">
        <f>IF(N133="sníž. přenesená",J133,0)</f>
        <v>0</v>
      </c>
      <c r="BI133" s="197">
        <f>IF(N133="nulová",J133,0)</f>
        <v>0</v>
      </c>
      <c r="BJ133" s="14" t="s">
        <v>83</v>
      </c>
      <c r="BK133" s="197">
        <f>ROUND(I133*H133,2)</f>
        <v>-1276.47</v>
      </c>
      <c r="BL133" s="14" t="s">
        <v>212</v>
      </c>
      <c r="BM133" s="196" t="s">
        <v>239</v>
      </c>
    </row>
    <row r="134" spans="1:65" s="2" customFormat="1" ht="24" customHeight="1">
      <c r="A134" s="28"/>
      <c r="B134" s="29"/>
      <c r="C134" s="185" t="s">
        <v>223</v>
      </c>
      <c r="D134" s="185" t="s">
        <v>208</v>
      </c>
      <c r="E134" s="186" t="s">
        <v>749</v>
      </c>
      <c r="F134" s="187" t="s">
        <v>750</v>
      </c>
      <c r="G134" s="188" t="s">
        <v>724</v>
      </c>
      <c r="H134" s="189">
        <v>-34.008000000000003</v>
      </c>
      <c r="I134" s="190">
        <v>0.28000000000000003</v>
      </c>
      <c r="J134" s="190">
        <f>ROUND(I134*H134,2)</f>
        <v>-9.52</v>
      </c>
      <c r="K134" s="191"/>
      <c r="L134" s="33"/>
      <c r="M134" s="192" t="s">
        <v>1</v>
      </c>
      <c r="N134" s="193" t="s">
        <v>41</v>
      </c>
      <c r="O134" s="194">
        <v>0</v>
      </c>
      <c r="P134" s="194">
        <f>O134*H134</f>
        <v>0</v>
      </c>
      <c r="Q134" s="194">
        <v>0</v>
      </c>
      <c r="R134" s="194">
        <f>Q134*H134</f>
        <v>0</v>
      </c>
      <c r="S134" s="194">
        <v>0</v>
      </c>
      <c r="T134" s="195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6" t="s">
        <v>212</v>
      </c>
      <c r="AT134" s="196" t="s">
        <v>208</v>
      </c>
      <c r="AU134" s="196" t="s">
        <v>85</v>
      </c>
      <c r="AY134" s="14" t="s">
        <v>205</v>
      </c>
      <c r="BE134" s="197">
        <f>IF(N134="základní",J134,0)</f>
        <v>-9.52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83</v>
      </c>
      <c r="BK134" s="197">
        <f>ROUND(I134*H134,2)</f>
        <v>-9.52</v>
      </c>
      <c r="BL134" s="14" t="s">
        <v>212</v>
      </c>
      <c r="BM134" s="196" t="s">
        <v>247</v>
      </c>
    </row>
    <row r="135" spans="1:65" s="12" customFormat="1" ht="22.9" customHeight="1">
      <c r="B135" s="170"/>
      <c r="C135" s="171"/>
      <c r="D135" s="172" t="s">
        <v>75</v>
      </c>
      <c r="E135" s="183" t="s">
        <v>751</v>
      </c>
      <c r="F135" s="183" t="s">
        <v>752</v>
      </c>
      <c r="G135" s="171"/>
      <c r="H135" s="171"/>
      <c r="I135" s="171"/>
      <c r="J135" s="184">
        <f>BK135</f>
        <v>-26217.370000000003</v>
      </c>
      <c r="K135" s="171"/>
      <c r="L135" s="175"/>
      <c r="M135" s="176"/>
      <c r="N135" s="177"/>
      <c r="O135" s="177"/>
      <c r="P135" s="178">
        <f>SUM(P136:P140)</f>
        <v>0</v>
      </c>
      <c r="Q135" s="177"/>
      <c r="R135" s="178">
        <f>SUM(R136:R140)</f>
        <v>0</v>
      </c>
      <c r="S135" s="177"/>
      <c r="T135" s="179">
        <f>SUM(T136:T140)</f>
        <v>0</v>
      </c>
      <c r="AR135" s="180" t="s">
        <v>85</v>
      </c>
      <c r="AT135" s="181" t="s">
        <v>75</v>
      </c>
      <c r="AU135" s="181" t="s">
        <v>83</v>
      </c>
      <c r="AY135" s="180" t="s">
        <v>205</v>
      </c>
      <c r="BK135" s="182">
        <f>SUM(BK136:BK140)</f>
        <v>-26217.370000000003</v>
      </c>
    </row>
    <row r="136" spans="1:65" s="2" customFormat="1" ht="24" customHeight="1">
      <c r="A136" s="28"/>
      <c r="B136" s="29"/>
      <c r="C136" s="185" t="s">
        <v>227</v>
      </c>
      <c r="D136" s="185" t="s">
        <v>208</v>
      </c>
      <c r="E136" s="186" t="s">
        <v>753</v>
      </c>
      <c r="F136" s="187" t="s">
        <v>754</v>
      </c>
      <c r="G136" s="188" t="s">
        <v>755</v>
      </c>
      <c r="H136" s="189">
        <v>-3</v>
      </c>
      <c r="I136" s="190">
        <v>194.35</v>
      </c>
      <c r="J136" s="190">
        <f>ROUND(I136*H136,2)</f>
        <v>-583.04999999999995</v>
      </c>
      <c r="K136" s="191"/>
      <c r="L136" s="33"/>
      <c r="M136" s="192" t="s">
        <v>1</v>
      </c>
      <c r="N136" s="193" t="s">
        <v>41</v>
      </c>
      <c r="O136" s="194">
        <v>0</v>
      </c>
      <c r="P136" s="194">
        <f>O136*H136</f>
        <v>0</v>
      </c>
      <c r="Q136" s="194">
        <v>0</v>
      </c>
      <c r="R136" s="194">
        <f>Q136*H136</f>
        <v>0</v>
      </c>
      <c r="S136" s="194">
        <v>0</v>
      </c>
      <c r="T136" s="195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96" t="s">
        <v>212</v>
      </c>
      <c r="AT136" s="196" t="s">
        <v>208</v>
      </c>
      <c r="AU136" s="196" t="s">
        <v>85</v>
      </c>
      <c r="AY136" s="14" t="s">
        <v>205</v>
      </c>
      <c r="BE136" s="197">
        <f>IF(N136="základní",J136,0)</f>
        <v>-583.04999999999995</v>
      </c>
      <c r="BF136" s="197">
        <f>IF(N136="snížená",J136,0)</f>
        <v>0</v>
      </c>
      <c r="BG136" s="197">
        <f>IF(N136="zákl. přenesená",J136,0)</f>
        <v>0</v>
      </c>
      <c r="BH136" s="197">
        <f>IF(N136="sníž. přenesená",J136,0)</f>
        <v>0</v>
      </c>
      <c r="BI136" s="197">
        <f>IF(N136="nulová",J136,0)</f>
        <v>0</v>
      </c>
      <c r="BJ136" s="14" t="s">
        <v>83</v>
      </c>
      <c r="BK136" s="197">
        <f>ROUND(I136*H136,2)</f>
        <v>-583.04999999999995</v>
      </c>
      <c r="BL136" s="14" t="s">
        <v>212</v>
      </c>
      <c r="BM136" s="196" t="s">
        <v>256</v>
      </c>
    </row>
    <row r="137" spans="1:65" s="2" customFormat="1" ht="36" customHeight="1">
      <c r="A137" s="28"/>
      <c r="B137" s="29"/>
      <c r="C137" s="185" t="s">
        <v>234</v>
      </c>
      <c r="D137" s="185" t="s">
        <v>208</v>
      </c>
      <c r="E137" s="186" t="s">
        <v>756</v>
      </c>
      <c r="F137" s="187" t="s">
        <v>757</v>
      </c>
      <c r="G137" s="188" t="s">
        <v>418</v>
      </c>
      <c r="H137" s="189">
        <v>-1</v>
      </c>
      <c r="I137" s="190">
        <v>7337.77</v>
      </c>
      <c r="J137" s="190">
        <f>ROUND(I137*H137,2)</f>
        <v>-7337.77</v>
      </c>
      <c r="K137" s="191"/>
      <c r="L137" s="33"/>
      <c r="M137" s="192" t="s">
        <v>1</v>
      </c>
      <c r="N137" s="193" t="s">
        <v>41</v>
      </c>
      <c r="O137" s="194">
        <v>0</v>
      </c>
      <c r="P137" s="194">
        <f>O137*H137</f>
        <v>0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212</v>
      </c>
      <c r="AT137" s="196" t="s">
        <v>208</v>
      </c>
      <c r="AU137" s="196" t="s">
        <v>85</v>
      </c>
      <c r="AY137" s="14" t="s">
        <v>205</v>
      </c>
      <c r="BE137" s="197">
        <f>IF(N137="základní",J137,0)</f>
        <v>-7337.77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-7337.77</v>
      </c>
      <c r="BL137" s="14" t="s">
        <v>212</v>
      </c>
      <c r="BM137" s="196" t="s">
        <v>268</v>
      </c>
    </row>
    <row r="138" spans="1:65" s="2" customFormat="1" ht="36" customHeight="1">
      <c r="A138" s="28"/>
      <c r="B138" s="29"/>
      <c r="C138" s="185" t="s">
        <v>239</v>
      </c>
      <c r="D138" s="185" t="s">
        <v>208</v>
      </c>
      <c r="E138" s="186" t="s">
        <v>758</v>
      </c>
      <c r="F138" s="187" t="s">
        <v>759</v>
      </c>
      <c r="G138" s="188" t="s">
        <v>418</v>
      </c>
      <c r="H138" s="189">
        <v>-2</v>
      </c>
      <c r="I138" s="190">
        <v>8118.93</v>
      </c>
      <c r="J138" s="190">
        <f>ROUND(I138*H138,2)</f>
        <v>-16237.86</v>
      </c>
      <c r="K138" s="191"/>
      <c r="L138" s="33"/>
      <c r="M138" s="192" t="s">
        <v>1</v>
      </c>
      <c r="N138" s="193" t="s">
        <v>41</v>
      </c>
      <c r="O138" s="194">
        <v>0</v>
      </c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6" t="s">
        <v>212</v>
      </c>
      <c r="AT138" s="196" t="s">
        <v>208</v>
      </c>
      <c r="AU138" s="196" t="s">
        <v>85</v>
      </c>
      <c r="AY138" s="14" t="s">
        <v>205</v>
      </c>
      <c r="BE138" s="197">
        <f>IF(N138="základní",J138,0)</f>
        <v>-16237.86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-16237.86</v>
      </c>
      <c r="BL138" s="14" t="s">
        <v>212</v>
      </c>
      <c r="BM138" s="196" t="s">
        <v>277</v>
      </c>
    </row>
    <row r="139" spans="1:65" s="2" customFormat="1" ht="24" customHeight="1">
      <c r="A139" s="28"/>
      <c r="B139" s="29"/>
      <c r="C139" s="185" t="s">
        <v>243</v>
      </c>
      <c r="D139" s="185" t="s">
        <v>208</v>
      </c>
      <c r="E139" s="186" t="s">
        <v>760</v>
      </c>
      <c r="F139" s="187" t="s">
        <v>761</v>
      </c>
      <c r="G139" s="188" t="s">
        <v>418</v>
      </c>
      <c r="H139" s="189">
        <v>-3</v>
      </c>
      <c r="I139" s="190">
        <v>482.24</v>
      </c>
      <c r="J139" s="190">
        <f>ROUND(I139*H139,2)</f>
        <v>-1446.72</v>
      </c>
      <c r="K139" s="191"/>
      <c r="L139" s="33"/>
      <c r="M139" s="192" t="s">
        <v>1</v>
      </c>
      <c r="N139" s="193" t="s">
        <v>41</v>
      </c>
      <c r="O139" s="194">
        <v>0</v>
      </c>
      <c r="P139" s="194">
        <f>O139*H139</f>
        <v>0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212</v>
      </c>
      <c r="AT139" s="196" t="s">
        <v>208</v>
      </c>
      <c r="AU139" s="196" t="s">
        <v>85</v>
      </c>
      <c r="AY139" s="14" t="s">
        <v>205</v>
      </c>
      <c r="BE139" s="197">
        <f>IF(N139="základní",J139,0)</f>
        <v>-1446.72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83</v>
      </c>
      <c r="BK139" s="197">
        <f>ROUND(I139*H139,2)</f>
        <v>-1446.72</v>
      </c>
      <c r="BL139" s="14" t="s">
        <v>212</v>
      </c>
      <c r="BM139" s="196" t="s">
        <v>287</v>
      </c>
    </row>
    <row r="140" spans="1:65" s="2" customFormat="1" ht="24" customHeight="1">
      <c r="A140" s="28"/>
      <c r="B140" s="29"/>
      <c r="C140" s="185" t="s">
        <v>247</v>
      </c>
      <c r="D140" s="185" t="s">
        <v>208</v>
      </c>
      <c r="E140" s="186" t="s">
        <v>762</v>
      </c>
      <c r="F140" s="187" t="s">
        <v>763</v>
      </c>
      <c r="G140" s="188" t="s">
        <v>724</v>
      </c>
      <c r="H140" s="189">
        <v>-256.05399999999997</v>
      </c>
      <c r="I140" s="190">
        <v>2.39</v>
      </c>
      <c r="J140" s="190">
        <f>ROUND(I140*H140,2)</f>
        <v>-611.97</v>
      </c>
      <c r="K140" s="191"/>
      <c r="L140" s="33"/>
      <c r="M140" s="208" t="s">
        <v>1</v>
      </c>
      <c r="N140" s="209" t="s">
        <v>41</v>
      </c>
      <c r="O140" s="210">
        <v>0</v>
      </c>
      <c r="P140" s="210">
        <f>O140*H140</f>
        <v>0</v>
      </c>
      <c r="Q140" s="210">
        <v>0</v>
      </c>
      <c r="R140" s="210">
        <f>Q140*H140</f>
        <v>0</v>
      </c>
      <c r="S140" s="210">
        <v>0</v>
      </c>
      <c r="T140" s="211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212</v>
      </c>
      <c r="AT140" s="196" t="s">
        <v>208</v>
      </c>
      <c r="AU140" s="196" t="s">
        <v>85</v>
      </c>
      <c r="AY140" s="14" t="s">
        <v>205</v>
      </c>
      <c r="BE140" s="197">
        <f>IF(N140="základní",J140,0)</f>
        <v>-611.97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-611.97</v>
      </c>
      <c r="BL140" s="14" t="s">
        <v>212</v>
      </c>
      <c r="BM140" s="196" t="s">
        <v>295</v>
      </c>
    </row>
    <row r="141" spans="1:65" s="2" customFormat="1" ht="6.95" customHeight="1">
      <c r="A141" s="28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33"/>
      <c r="M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</row>
  </sheetData>
  <sheetProtection algorithmName="SHA-512" hashValue="SEpHLHe8kfl0tVisnfXptVPb95y7ysaZojPSKOvjZoBrOphgKj7faAt9t0PCOU+ZO3Va9vi1BC9FZ0ORfBqePA==" saltValue="3lOvTUzu/7zHtoIz86i/jEi+9Wb9tJUuIr5DpQGwoRMB2AMN/bIO1Fs/qI73XpwPdZP3macbh5MHfK7TxlwK9A==" spinCount="100000" sheet="1" objects="1" scenarios="1" formatColumns="0" formatRows="0" autoFilter="0"/>
  <autoFilter ref="C126:K140" xr:uid="{00000000-0009-0000-0000-00000F000000}"/>
  <mergeCells count="15">
    <mergeCell ref="E113:H113"/>
    <mergeCell ref="E117:H117"/>
    <mergeCell ref="E115:H115"/>
    <mergeCell ref="E119:H119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M202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141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ht="12.75">
      <c r="B8" s="17"/>
      <c r="D8" s="113" t="s">
        <v>164</v>
      </c>
      <c r="L8" s="17"/>
    </row>
    <row r="9" spans="1:46" s="1" customFormat="1" ht="16.5" customHeight="1">
      <c r="B9" s="17"/>
      <c r="E9" s="260" t="s">
        <v>165</v>
      </c>
      <c r="F9" s="251"/>
      <c r="G9" s="251"/>
      <c r="H9" s="251"/>
      <c r="L9" s="17"/>
    </row>
    <row r="10" spans="1:46" s="1" customFormat="1" ht="12" customHeight="1">
      <c r="B10" s="17"/>
      <c r="D10" s="113" t="s">
        <v>166</v>
      </c>
      <c r="L10" s="17"/>
    </row>
    <row r="11" spans="1:46" s="2" customFormat="1" ht="16.5" customHeight="1">
      <c r="A11" s="28"/>
      <c r="B11" s="33"/>
      <c r="C11" s="28"/>
      <c r="D11" s="28"/>
      <c r="E11" s="266" t="s">
        <v>705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13" t="s">
        <v>477</v>
      </c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6.5" customHeight="1">
      <c r="A13" s="28"/>
      <c r="B13" s="33"/>
      <c r="C13" s="28"/>
      <c r="D13" s="28"/>
      <c r="E13" s="263" t="s">
        <v>795</v>
      </c>
      <c r="F13" s="262"/>
      <c r="G13" s="262"/>
      <c r="H13" s="262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>
      <c r="A14" s="28"/>
      <c r="B14" s="33"/>
      <c r="C14" s="28"/>
      <c r="D14" s="28"/>
      <c r="E14" s="28"/>
      <c r="F14" s="28"/>
      <c r="G14" s="28"/>
      <c r="H14" s="28"/>
      <c r="I14" s="28"/>
      <c r="J14" s="28"/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33"/>
      <c r="C15" s="28"/>
      <c r="D15" s="113" t="s">
        <v>16</v>
      </c>
      <c r="E15" s="28"/>
      <c r="F15" s="104" t="s">
        <v>1</v>
      </c>
      <c r="G15" s="28"/>
      <c r="H15" s="28"/>
      <c r="I15" s="113" t="s">
        <v>17</v>
      </c>
      <c r="J15" s="104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18</v>
      </c>
      <c r="E16" s="28"/>
      <c r="F16" s="104" t="s">
        <v>32</v>
      </c>
      <c r="G16" s="28"/>
      <c r="H16" s="28"/>
      <c r="I16" s="113" t="s">
        <v>20</v>
      </c>
      <c r="J16" s="114" t="str">
        <f>'Rekapitulace stavby'!AN8</f>
        <v>15. 7. 2020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0.9" customHeight="1">
      <c r="A17" s="28"/>
      <c r="B17" s="33"/>
      <c r="C17" s="28"/>
      <c r="D17" s="28"/>
      <c r="E17" s="28"/>
      <c r="F17" s="28"/>
      <c r="G17" s="28"/>
      <c r="H17" s="28"/>
      <c r="I17" s="28"/>
      <c r="J17" s="28"/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33"/>
      <c r="C18" s="28"/>
      <c r="D18" s="113" t="s">
        <v>22</v>
      </c>
      <c r="E18" s="28"/>
      <c r="F18" s="28"/>
      <c r="G18" s="28"/>
      <c r="H18" s="28"/>
      <c r="I18" s="113" t="s">
        <v>23</v>
      </c>
      <c r="J18" s="104" t="str">
        <f>IF('Rekapitulace stavby'!AN10="","",'Rekapitulace stavby'!AN10)</f>
        <v>00268445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33"/>
      <c r="C19" s="28"/>
      <c r="D19" s="28"/>
      <c r="E19" s="104" t="str">
        <f>IF('Rekapitulace stavby'!E11="","",'Rekapitulace stavby'!E11)</f>
        <v>Obec Veselý Žďár</v>
      </c>
      <c r="F19" s="28"/>
      <c r="G19" s="28"/>
      <c r="H19" s="28"/>
      <c r="I19" s="113" t="s">
        <v>26</v>
      </c>
      <c r="J19" s="104" t="str">
        <f>IF('Rekapitulace stavby'!AN11="","",'Rekapitulace stavby'!AN11)</f>
        <v/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33"/>
      <c r="C21" s="28"/>
      <c r="D21" s="113" t="s">
        <v>27</v>
      </c>
      <c r="E21" s="28"/>
      <c r="F21" s="28"/>
      <c r="G21" s="28"/>
      <c r="H21" s="28"/>
      <c r="I21" s="113" t="s">
        <v>23</v>
      </c>
      <c r="J21" s="104" t="str">
        <f>'Rekapitulace stavby'!AN13</f>
        <v>62028081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33"/>
      <c r="C22" s="28"/>
      <c r="D22" s="28"/>
      <c r="E22" s="267" t="str">
        <f>'Rekapitulace stavby'!E14</f>
        <v>ATOS, spol.s r.o. Ledeč nad Sázavou</v>
      </c>
      <c r="F22" s="267"/>
      <c r="G22" s="267"/>
      <c r="H22" s="267"/>
      <c r="I22" s="113" t="s">
        <v>26</v>
      </c>
      <c r="J22" s="104" t="str">
        <f>'Rekapitulace stavby'!AN14</f>
        <v>CZ62028081</v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33"/>
      <c r="C23" s="28"/>
      <c r="D23" s="28"/>
      <c r="E23" s="28"/>
      <c r="F23" s="28"/>
      <c r="G23" s="28"/>
      <c r="H23" s="28"/>
      <c r="I23" s="28"/>
      <c r="J23" s="28"/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33"/>
      <c r="C24" s="28"/>
      <c r="D24" s="113" t="s">
        <v>31</v>
      </c>
      <c r="E24" s="28"/>
      <c r="F24" s="28"/>
      <c r="G24" s="28"/>
      <c r="H24" s="28"/>
      <c r="I24" s="113" t="s">
        <v>23</v>
      </c>
      <c r="J24" s="104" t="str">
        <f>IF('Rekapitulace stavby'!AN16="","",'Rekapitulace stavby'!AN16)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8" customHeight="1">
      <c r="A25" s="28"/>
      <c r="B25" s="33"/>
      <c r="C25" s="28"/>
      <c r="D25" s="28"/>
      <c r="E25" s="104" t="str">
        <f>IF('Rekapitulace stavby'!E17="","",'Rekapitulace stavby'!E17)</f>
        <v xml:space="preserve"> </v>
      </c>
      <c r="F25" s="28"/>
      <c r="G25" s="28"/>
      <c r="H25" s="28"/>
      <c r="I25" s="113" t="s">
        <v>26</v>
      </c>
      <c r="J25" s="104" t="str">
        <f>IF('Rekapitulace stavby'!AN17="","",'Rekapitulace stavby'!AN17)</f>
        <v/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6.95" customHeight="1">
      <c r="A26" s="28"/>
      <c r="B26" s="33"/>
      <c r="C26" s="28"/>
      <c r="D26" s="28"/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12" customHeight="1">
      <c r="A27" s="28"/>
      <c r="B27" s="33"/>
      <c r="C27" s="28"/>
      <c r="D27" s="113" t="s">
        <v>34</v>
      </c>
      <c r="E27" s="28"/>
      <c r="F27" s="28"/>
      <c r="G27" s="28"/>
      <c r="H27" s="28"/>
      <c r="I27" s="113" t="s">
        <v>23</v>
      </c>
      <c r="J27" s="104" t="str">
        <f>IF('Rekapitulace stavby'!AN19="","",'Rekapitulace stavby'!AN19)</f>
        <v/>
      </c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8" customHeight="1">
      <c r="A28" s="28"/>
      <c r="B28" s="33"/>
      <c r="C28" s="28"/>
      <c r="D28" s="28"/>
      <c r="E28" s="104" t="str">
        <f>IF('Rekapitulace stavby'!E20="","",'Rekapitulace stavby'!E20)</f>
        <v xml:space="preserve"> </v>
      </c>
      <c r="F28" s="28"/>
      <c r="G28" s="28"/>
      <c r="H28" s="28"/>
      <c r="I28" s="113" t="s">
        <v>26</v>
      </c>
      <c r="J28" s="104" t="str">
        <f>IF('Rekapitulace stavby'!AN20="","",'Rekapitulace stavby'!AN20)</f>
        <v/>
      </c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33"/>
      <c r="C29" s="28"/>
      <c r="D29" s="28"/>
      <c r="E29" s="28"/>
      <c r="F29" s="28"/>
      <c r="G29" s="28"/>
      <c r="H29" s="28"/>
      <c r="I29" s="28"/>
      <c r="J29" s="28"/>
      <c r="K29" s="28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" customHeight="1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8" customFormat="1" ht="16.5" customHeight="1">
      <c r="A31" s="115"/>
      <c r="B31" s="116"/>
      <c r="C31" s="115"/>
      <c r="D31" s="115"/>
      <c r="E31" s="264" t="s">
        <v>1</v>
      </c>
      <c r="F31" s="264"/>
      <c r="G31" s="264"/>
      <c r="H31" s="264"/>
      <c r="I31" s="115"/>
      <c r="J31" s="115"/>
      <c r="K31" s="115"/>
      <c r="L31" s="117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</row>
    <row r="32" spans="1:31" s="2" customFormat="1" ht="6.95" customHeight="1">
      <c r="A32" s="28"/>
      <c r="B32" s="33"/>
      <c r="C32" s="28"/>
      <c r="D32" s="28"/>
      <c r="E32" s="28"/>
      <c r="F32" s="28"/>
      <c r="G32" s="28"/>
      <c r="H32" s="28"/>
      <c r="I32" s="28"/>
      <c r="J32" s="28"/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33"/>
      <c r="C34" s="28"/>
      <c r="D34" s="119" t="s">
        <v>36</v>
      </c>
      <c r="E34" s="28"/>
      <c r="F34" s="28"/>
      <c r="G34" s="28"/>
      <c r="H34" s="28"/>
      <c r="I34" s="28"/>
      <c r="J34" s="120">
        <f>ROUND(J135, 2)</f>
        <v>141409.01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33"/>
      <c r="C35" s="28"/>
      <c r="D35" s="118"/>
      <c r="E35" s="118"/>
      <c r="F35" s="118"/>
      <c r="G35" s="118"/>
      <c r="H35" s="118"/>
      <c r="I35" s="118"/>
      <c r="J35" s="118"/>
      <c r="K35" s="11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28"/>
      <c r="F36" s="121" t="s">
        <v>38</v>
      </c>
      <c r="G36" s="28"/>
      <c r="H36" s="28"/>
      <c r="I36" s="121" t="s">
        <v>37</v>
      </c>
      <c r="J36" s="121" t="s">
        <v>39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33"/>
      <c r="C37" s="28"/>
      <c r="D37" s="122" t="s">
        <v>40</v>
      </c>
      <c r="E37" s="113" t="s">
        <v>41</v>
      </c>
      <c r="F37" s="123">
        <f>ROUND((SUM(BE135:BE201)),  2)</f>
        <v>141409.01</v>
      </c>
      <c r="G37" s="28"/>
      <c r="H37" s="28"/>
      <c r="I37" s="124">
        <v>0.21</v>
      </c>
      <c r="J37" s="123">
        <f>ROUND(((SUM(BE135:BE201))*I37),  2)</f>
        <v>29695.89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33"/>
      <c r="C38" s="28"/>
      <c r="D38" s="28"/>
      <c r="E38" s="113" t="s">
        <v>42</v>
      </c>
      <c r="F38" s="123">
        <f>ROUND((SUM(BF135:BF201)),  2)</f>
        <v>0</v>
      </c>
      <c r="G38" s="28"/>
      <c r="H38" s="28"/>
      <c r="I38" s="124">
        <v>0.15</v>
      </c>
      <c r="J38" s="123">
        <f>ROUND(((SUM(BF135:BF201))*I38),  2)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43</v>
      </c>
      <c r="F39" s="123">
        <f>ROUND((SUM(BG135:BG201)),  2)</f>
        <v>0</v>
      </c>
      <c r="G39" s="28"/>
      <c r="H39" s="28"/>
      <c r="I39" s="124">
        <v>0.21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33"/>
      <c r="C40" s="28"/>
      <c r="D40" s="28"/>
      <c r="E40" s="113" t="s">
        <v>44</v>
      </c>
      <c r="F40" s="123">
        <f>ROUND((SUM(BH135:BH201)),  2)</f>
        <v>0</v>
      </c>
      <c r="G40" s="28"/>
      <c r="H40" s="28"/>
      <c r="I40" s="124">
        <v>0.15</v>
      </c>
      <c r="J40" s="123">
        <f>0</f>
        <v>0</v>
      </c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33"/>
      <c r="C41" s="28"/>
      <c r="D41" s="28"/>
      <c r="E41" s="113" t="s">
        <v>45</v>
      </c>
      <c r="F41" s="123">
        <f>ROUND((SUM(BI135:BI201)),  2)</f>
        <v>0</v>
      </c>
      <c r="G41" s="28"/>
      <c r="H41" s="28"/>
      <c r="I41" s="124">
        <v>0</v>
      </c>
      <c r="J41" s="123">
        <f>0</f>
        <v>0</v>
      </c>
      <c r="K41" s="28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33"/>
      <c r="C43" s="125"/>
      <c r="D43" s="126" t="s">
        <v>46</v>
      </c>
      <c r="E43" s="127"/>
      <c r="F43" s="127"/>
      <c r="G43" s="128" t="s">
        <v>47</v>
      </c>
      <c r="H43" s="129" t="s">
        <v>48</v>
      </c>
      <c r="I43" s="127"/>
      <c r="J43" s="130">
        <f>SUM(J34:J41)</f>
        <v>171104.90000000002</v>
      </c>
      <c r="K43" s="131"/>
      <c r="L43" s="45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33"/>
      <c r="C44" s="28"/>
      <c r="D44" s="28"/>
      <c r="E44" s="28"/>
      <c r="F44" s="28"/>
      <c r="G44" s="28"/>
      <c r="H44" s="28"/>
      <c r="I44" s="28"/>
      <c r="J44" s="28"/>
      <c r="K44" s="28"/>
      <c r="L44" s="45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1" customFormat="1" ht="16.5" customHeight="1">
      <c r="B87" s="18"/>
      <c r="C87" s="19"/>
      <c r="D87" s="19"/>
      <c r="E87" s="257" t="s">
        <v>165</v>
      </c>
      <c r="F87" s="249"/>
      <c r="G87" s="249"/>
      <c r="H87" s="249"/>
      <c r="I87" s="19"/>
      <c r="J87" s="19"/>
      <c r="K87" s="19"/>
      <c r="L87" s="17"/>
    </row>
    <row r="88" spans="1:31" s="1" customFormat="1" ht="12" customHeight="1">
      <c r="B88" s="18"/>
      <c r="C88" s="25" t="s">
        <v>166</v>
      </c>
      <c r="D88" s="19"/>
      <c r="E88" s="19"/>
      <c r="F88" s="19"/>
      <c r="G88" s="19"/>
      <c r="H88" s="19"/>
      <c r="I88" s="19"/>
      <c r="J88" s="19"/>
      <c r="K88" s="19"/>
      <c r="L88" s="17"/>
    </row>
    <row r="89" spans="1:31" s="2" customFormat="1" ht="16.5" customHeight="1">
      <c r="A89" s="28"/>
      <c r="B89" s="29"/>
      <c r="C89" s="30"/>
      <c r="D89" s="30"/>
      <c r="E89" s="265" t="s">
        <v>705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12" customHeight="1">
      <c r="A90" s="28"/>
      <c r="B90" s="29"/>
      <c r="C90" s="25" t="s">
        <v>477</v>
      </c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6.5" customHeight="1">
      <c r="A91" s="28"/>
      <c r="B91" s="29"/>
      <c r="C91" s="30"/>
      <c r="D91" s="30"/>
      <c r="E91" s="245" t="str">
        <f>E13</f>
        <v>Objekt4 - Kuchyně a 1PP</v>
      </c>
      <c r="F91" s="258"/>
      <c r="G91" s="258"/>
      <c r="H91" s="258"/>
      <c r="I91" s="30"/>
      <c r="J91" s="30"/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2" customHeight="1">
      <c r="A93" s="28"/>
      <c r="B93" s="29"/>
      <c r="C93" s="25" t="s">
        <v>18</v>
      </c>
      <c r="D93" s="30"/>
      <c r="E93" s="30"/>
      <c r="F93" s="23" t="str">
        <f>F16</f>
        <v xml:space="preserve"> </v>
      </c>
      <c r="G93" s="30"/>
      <c r="H93" s="30"/>
      <c r="I93" s="25" t="s">
        <v>20</v>
      </c>
      <c r="J93" s="60" t="str">
        <f>IF(J16="","",J16)</f>
        <v>15. 7. 2020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6.95" customHeight="1">
      <c r="A94" s="28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5.2" customHeight="1">
      <c r="A95" s="28"/>
      <c r="B95" s="29"/>
      <c r="C95" s="25" t="s">
        <v>22</v>
      </c>
      <c r="D95" s="30"/>
      <c r="E95" s="30"/>
      <c r="F95" s="23" t="str">
        <f>E19</f>
        <v>Obec Veselý Žďár</v>
      </c>
      <c r="G95" s="30"/>
      <c r="H95" s="30"/>
      <c r="I95" s="25" t="s">
        <v>31</v>
      </c>
      <c r="J95" s="26" t="str">
        <f>E25</f>
        <v xml:space="preserve"> </v>
      </c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15.2" customHeight="1">
      <c r="A96" s="28"/>
      <c r="B96" s="29"/>
      <c r="C96" s="25" t="s">
        <v>27</v>
      </c>
      <c r="D96" s="30"/>
      <c r="E96" s="30"/>
      <c r="F96" s="23" t="str">
        <f>IF(E22="","",E22)</f>
        <v>ATOS, spol.s r.o. Ledeč nad Sázavou</v>
      </c>
      <c r="G96" s="30"/>
      <c r="H96" s="30"/>
      <c r="I96" s="25" t="s">
        <v>34</v>
      </c>
      <c r="J96" s="26" t="str">
        <f>E28</f>
        <v xml:space="preserve"> 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9.25" customHeight="1">
      <c r="A98" s="28"/>
      <c r="B98" s="29"/>
      <c r="C98" s="143" t="s">
        <v>171</v>
      </c>
      <c r="D98" s="144"/>
      <c r="E98" s="144"/>
      <c r="F98" s="144"/>
      <c r="G98" s="144"/>
      <c r="H98" s="144"/>
      <c r="I98" s="144"/>
      <c r="J98" s="145" t="s">
        <v>172</v>
      </c>
      <c r="K98" s="144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1:47" s="2" customFormat="1" ht="10.35" customHeight="1">
      <c r="A99" s="28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45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47" s="2" customFormat="1" ht="22.9" customHeight="1">
      <c r="A100" s="28"/>
      <c r="B100" s="29"/>
      <c r="C100" s="146" t="s">
        <v>173</v>
      </c>
      <c r="D100" s="30"/>
      <c r="E100" s="30"/>
      <c r="F100" s="30"/>
      <c r="G100" s="30"/>
      <c r="H100" s="30"/>
      <c r="I100" s="30"/>
      <c r="J100" s="78">
        <f>J135</f>
        <v>141409.01</v>
      </c>
      <c r="K100" s="30"/>
      <c r="L100" s="4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U100" s="14" t="s">
        <v>174</v>
      </c>
    </row>
    <row r="101" spans="1:47" s="9" customFormat="1" ht="24.95" customHeight="1">
      <c r="B101" s="147"/>
      <c r="C101" s="148"/>
      <c r="D101" s="149" t="s">
        <v>175</v>
      </c>
      <c r="E101" s="150"/>
      <c r="F101" s="150"/>
      <c r="G101" s="150"/>
      <c r="H101" s="150"/>
      <c r="I101" s="150"/>
      <c r="J101" s="151">
        <f>J136</f>
        <v>18880.539999999997</v>
      </c>
      <c r="K101" s="148"/>
      <c r="L101" s="152"/>
    </row>
    <row r="102" spans="1:47" s="10" customFormat="1" ht="19.899999999999999" customHeight="1">
      <c r="B102" s="153"/>
      <c r="C102" s="98"/>
      <c r="D102" s="154" t="s">
        <v>562</v>
      </c>
      <c r="E102" s="155"/>
      <c r="F102" s="155"/>
      <c r="G102" s="155"/>
      <c r="H102" s="155"/>
      <c r="I102" s="155"/>
      <c r="J102" s="156">
        <f>J137</f>
        <v>3130.72</v>
      </c>
      <c r="K102" s="98"/>
      <c r="L102" s="157"/>
    </row>
    <row r="103" spans="1:47" s="10" customFormat="1" ht="19.899999999999999" customHeight="1">
      <c r="B103" s="153"/>
      <c r="C103" s="98"/>
      <c r="D103" s="154" t="s">
        <v>177</v>
      </c>
      <c r="E103" s="155"/>
      <c r="F103" s="155"/>
      <c r="G103" s="155"/>
      <c r="H103" s="155"/>
      <c r="I103" s="155"/>
      <c r="J103" s="156">
        <f>J139</f>
        <v>3600</v>
      </c>
      <c r="K103" s="98"/>
      <c r="L103" s="157"/>
    </row>
    <row r="104" spans="1:47" s="10" customFormat="1" ht="19.899999999999999" customHeight="1">
      <c r="B104" s="153"/>
      <c r="C104" s="98"/>
      <c r="D104" s="154" t="s">
        <v>479</v>
      </c>
      <c r="E104" s="155"/>
      <c r="F104" s="155"/>
      <c r="G104" s="155"/>
      <c r="H104" s="155"/>
      <c r="I104" s="155"/>
      <c r="J104" s="156">
        <f>J141</f>
        <v>7671.88</v>
      </c>
      <c r="K104" s="98"/>
      <c r="L104" s="157"/>
    </row>
    <row r="105" spans="1:47" s="10" customFormat="1" ht="19.899999999999999" customHeight="1">
      <c r="B105" s="153"/>
      <c r="C105" s="98"/>
      <c r="D105" s="154" t="s">
        <v>181</v>
      </c>
      <c r="E105" s="155"/>
      <c r="F105" s="155"/>
      <c r="G105" s="155"/>
      <c r="H105" s="155"/>
      <c r="I105" s="155"/>
      <c r="J105" s="156">
        <f>J144</f>
        <v>1368.9</v>
      </c>
      <c r="K105" s="98"/>
      <c r="L105" s="157"/>
    </row>
    <row r="106" spans="1:47" s="10" customFormat="1" ht="19.899999999999999" customHeight="1">
      <c r="B106" s="153"/>
      <c r="C106" s="98"/>
      <c r="D106" s="154" t="s">
        <v>182</v>
      </c>
      <c r="E106" s="155"/>
      <c r="F106" s="155"/>
      <c r="G106" s="155"/>
      <c r="H106" s="155"/>
      <c r="I106" s="155"/>
      <c r="J106" s="156">
        <f>J147</f>
        <v>2669.49</v>
      </c>
      <c r="K106" s="98"/>
      <c r="L106" s="157"/>
    </row>
    <row r="107" spans="1:47" s="10" customFormat="1" ht="19.899999999999999" customHeight="1">
      <c r="B107" s="153"/>
      <c r="C107" s="98"/>
      <c r="D107" s="154" t="s">
        <v>183</v>
      </c>
      <c r="E107" s="155"/>
      <c r="F107" s="155"/>
      <c r="G107" s="155"/>
      <c r="H107" s="155"/>
      <c r="I107" s="155"/>
      <c r="J107" s="156">
        <f>J152</f>
        <v>439.55</v>
      </c>
      <c r="K107" s="98"/>
      <c r="L107" s="157"/>
    </row>
    <row r="108" spans="1:47" s="9" customFormat="1" ht="24.95" customHeight="1">
      <c r="B108" s="147"/>
      <c r="C108" s="148"/>
      <c r="D108" s="149" t="s">
        <v>184</v>
      </c>
      <c r="E108" s="150"/>
      <c r="F108" s="150"/>
      <c r="G108" s="150"/>
      <c r="H108" s="150"/>
      <c r="I108" s="150"/>
      <c r="J108" s="151">
        <f>J154</f>
        <v>122528.47000000002</v>
      </c>
      <c r="K108" s="148"/>
      <c r="L108" s="152"/>
    </row>
    <row r="109" spans="1:47" s="10" customFormat="1" ht="19.899999999999999" customHeight="1">
      <c r="B109" s="153"/>
      <c r="C109" s="98"/>
      <c r="D109" s="154" t="s">
        <v>707</v>
      </c>
      <c r="E109" s="155"/>
      <c r="F109" s="155"/>
      <c r="G109" s="155"/>
      <c r="H109" s="155"/>
      <c r="I109" s="155"/>
      <c r="J109" s="156">
        <f>J155</f>
        <v>38540.629999999997</v>
      </c>
      <c r="K109" s="98"/>
      <c r="L109" s="157"/>
    </row>
    <row r="110" spans="1:47" s="10" customFormat="1" ht="19.899999999999999" customHeight="1">
      <c r="B110" s="153"/>
      <c r="C110" s="98"/>
      <c r="D110" s="154" t="s">
        <v>708</v>
      </c>
      <c r="E110" s="155"/>
      <c r="F110" s="155"/>
      <c r="G110" s="155"/>
      <c r="H110" s="155"/>
      <c r="I110" s="155"/>
      <c r="J110" s="156">
        <f>J170</f>
        <v>76276.450000000012</v>
      </c>
      <c r="K110" s="98"/>
      <c r="L110" s="157"/>
    </row>
    <row r="111" spans="1:47" s="10" customFormat="1" ht="19.899999999999999" customHeight="1">
      <c r="B111" s="153"/>
      <c r="C111" s="98"/>
      <c r="D111" s="154" t="s">
        <v>777</v>
      </c>
      <c r="E111" s="155"/>
      <c r="F111" s="155"/>
      <c r="G111" s="155"/>
      <c r="H111" s="155"/>
      <c r="I111" s="155"/>
      <c r="J111" s="156">
        <f>J193</f>
        <v>7711.3900000000012</v>
      </c>
      <c r="K111" s="98"/>
      <c r="L111" s="157"/>
    </row>
    <row r="112" spans="1:47" s="2" customFormat="1" ht="21.75" customHeight="1">
      <c r="A112" s="28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31" s="2" customFormat="1" ht="6.95" customHeight="1">
      <c r="A113" s="28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7" spans="1:31" s="2" customFormat="1" ht="6.95" customHeight="1">
      <c r="A117" s="28"/>
      <c r="B117" s="50"/>
      <c r="C117" s="51"/>
      <c r="D117" s="51"/>
      <c r="E117" s="51"/>
      <c r="F117" s="51"/>
      <c r="G117" s="51"/>
      <c r="H117" s="51"/>
      <c r="I117" s="51"/>
      <c r="J117" s="51"/>
      <c r="K117" s="51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s="2" customFormat="1" ht="24.95" customHeight="1">
      <c r="A118" s="28"/>
      <c r="B118" s="29"/>
      <c r="C118" s="20" t="s">
        <v>190</v>
      </c>
      <c r="D118" s="30"/>
      <c r="E118" s="30"/>
      <c r="F118" s="30"/>
      <c r="G118" s="30"/>
      <c r="H118" s="30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31" s="2" customFormat="1" ht="6.95" customHeight="1">
      <c r="A119" s="28"/>
      <c r="B119" s="29"/>
      <c r="C119" s="30"/>
      <c r="D119" s="30"/>
      <c r="E119" s="30"/>
      <c r="F119" s="30"/>
      <c r="G119" s="30"/>
      <c r="H119" s="30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s="2" customFormat="1" ht="12" customHeight="1">
      <c r="A120" s="28"/>
      <c r="B120" s="29"/>
      <c r="C120" s="25" t="s">
        <v>14</v>
      </c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2" customFormat="1" ht="16.5" customHeight="1">
      <c r="A121" s="28"/>
      <c r="B121" s="29"/>
      <c r="C121" s="30"/>
      <c r="D121" s="30"/>
      <c r="E121" s="257" t="str">
        <f>E7</f>
        <v>Modernizace v ZŠ a MŠ Veselý Žďár - ZMĚNOVÉ LISTY</v>
      </c>
      <c r="F121" s="259"/>
      <c r="G121" s="259"/>
      <c r="H121" s="259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1" customFormat="1" ht="12" customHeight="1">
      <c r="B122" s="18"/>
      <c r="C122" s="25" t="s">
        <v>164</v>
      </c>
      <c r="D122" s="19"/>
      <c r="E122" s="19"/>
      <c r="F122" s="19"/>
      <c r="G122" s="19"/>
      <c r="H122" s="19"/>
      <c r="I122" s="19"/>
      <c r="J122" s="19"/>
      <c r="K122" s="19"/>
      <c r="L122" s="17"/>
    </row>
    <row r="123" spans="1:31" s="1" customFormat="1" ht="16.5" customHeight="1">
      <c r="B123" s="18"/>
      <c r="C123" s="19"/>
      <c r="D123" s="19"/>
      <c r="E123" s="257" t="s">
        <v>165</v>
      </c>
      <c r="F123" s="249"/>
      <c r="G123" s="249"/>
      <c r="H123" s="249"/>
      <c r="I123" s="19"/>
      <c r="J123" s="19"/>
      <c r="K123" s="19"/>
      <c r="L123" s="17"/>
    </row>
    <row r="124" spans="1:31" s="1" customFormat="1" ht="12" customHeight="1">
      <c r="B124" s="18"/>
      <c r="C124" s="25" t="s">
        <v>166</v>
      </c>
      <c r="D124" s="19"/>
      <c r="E124" s="19"/>
      <c r="F124" s="19"/>
      <c r="G124" s="19"/>
      <c r="H124" s="19"/>
      <c r="I124" s="19"/>
      <c r="J124" s="19"/>
      <c r="K124" s="19"/>
      <c r="L124" s="17"/>
    </row>
    <row r="125" spans="1:31" s="2" customFormat="1" ht="16.5" customHeight="1">
      <c r="A125" s="28"/>
      <c r="B125" s="29"/>
      <c r="C125" s="30"/>
      <c r="D125" s="30"/>
      <c r="E125" s="265" t="s">
        <v>705</v>
      </c>
      <c r="F125" s="258"/>
      <c r="G125" s="258"/>
      <c r="H125" s="258"/>
      <c r="I125" s="30"/>
      <c r="J125" s="30"/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12" customHeight="1">
      <c r="A126" s="28"/>
      <c r="B126" s="29"/>
      <c r="C126" s="25" t="s">
        <v>477</v>
      </c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16.5" customHeight="1">
      <c r="A127" s="28"/>
      <c r="B127" s="29"/>
      <c r="C127" s="30"/>
      <c r="D127" s="30"/>
      <c r="E127" s="245" t="str">
        <f>E13</f>
        <v>Objekt4 - Kuchyně a 1PP</v>
      </c>
      <c r="F127" s="258"/>
      <c r="G127" s="258"/>
      <c r="H127" s="258"/>
      <c r="I127" s="30"/>
      <c r="J127" s="30"/>
      <c r="K127" s="30"/>
      <c r="L127" s="45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6.95" customHeight="1">
      <c r="A128" s="28"/>
      <c r="B128" s="29"/>
      <c r="C128" s="30"/>
      <c r="D128" s="30"/>
      <c r="E128" s="30"/>
      <c r="F128" s="30"/>
      <c r="G128" s="30"/>
      <c r="H128" s="30"/>
      <c r="I128" s="30"/>
      <c r="J128" s="30"/>
      <c r="K128" s="30"/>
      <c r="L128" s="45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2" customHeight="1">
      <c r="A129" s="28"/>
      <c r="B129" s="29"/>
      <c r="C129" s="25" t="s">
        <v>18</v>
      </c>
      <c r="D129" s="30"/>
      <c r="E129" s="30"/>
      <c r="F129" s="23" t="str">
        <f>F16</f>
        <v xml:space="preserve"> </v>
      </c>
      <c r="G129" s="30"/>
      <c r="H129" s="30"/>
      <c r="I129" s="25" t="s">
        <v>20</v>
      </c>
      <c r="J129" s="60" t="str">
        <f>IF(J16="","",J16)</f>
        <v>15. 7. 2020</v>
      </c>
      <c r="K129" s="30"/>
      <c r="L129" s="45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2" customFormat="1" ht="6.95" customHeight="1">
      <c r="A130" s="28"/>
      <c r="B130" s="29"/>
      <c r="C130" s="30"/>
      <c r="D130" s="30"/>
      <c r="E130" s="30"/>
      <c r="F130" s="30"/>
      <c r="G130" s="30"/>
      <c r="H130" s="30"/>
      <c r="I130" s="30"/>
      <c r="J130" s="30"/>
      <c r="K130" s="30"/>
      <c r="L130" s="45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65" s="2" customFormat="1" ht="15.2" customHeight="1">
      <c r="A131" s="28"/>
      <c r="B131" s="29"/>
      <c r="C131" s="25" t="s">
        <v>22</v>
      </c>
      <c r="D131" s="30"/>
      <c r="E131" s="30"/>
      <c r="F131" s="23" t="str">
        <f>E19</f>
        <v>Obec Veselý Žďár</v>
      </c>
      <c r="G131" s="30"/>
      <c r="H131" s="30"/>
      <c r="I131" s="25" t="s">
        <v>31</v>
      </c>
      <c r="J131" s="26" t="str">
        <f>E25</f>
        <v xml:space="preserve"> </v>
      </c>
      <c r="K131" s="30"/>
      <c r="L131" s="45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spans="1:65" s="2" customFormat="1" ht="15.2" customHeight="1">
      <c r="A132" s="28"/>
      <c r="B132" s="29"/>
      <c r="C132" s="25" t="s">
        <v>27</v>
      </c>
      <c r="D132" s="30"/>
      <c r="E132" s="30"/>
      <c r="F132" s="23" t="str">
        <f>IF(E22="","",E22)</f>
        <v>ATOS, spol.s r.o. Ledeč nad Sázavou</v>
      </c>
      <c r="G132" s="30"/>
      <c r="H132" s="30"/>
      <c r="I132" s="25" t="s">
        <v>34</v>
      </c>
      <c r="J132" s="26" t="str">
        <f>E28</f>
        <v xml:space="preserve"> </v>
      </c>
      <c r="K132" s="30"/>
      <c r="L132" s="45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</row>
    <row r="133" spans="1:65" s="2" customFormat="1" ht="10.35" customHeight="1">
      <c r="A133" s="28"/>
      <c r="B133" s="29"/>
      <c r="C133" s="30"/>
      <c r="D133" s="30"/>
      <c r="E133" s="30"/>
      <c r="F133" s="30"/>
      <c r="G133" s="30"/>
      <c r="H133" s="30"/>
      <c r="I133" s="30"/>
      <c r="J133" s="30"/>
      <c r="K133" s="30"/>
      <c r="L133" s="45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</row>
    <row r="134" spans="1:65" s="11" customFormat="1" ht="29.25" customHeight="1">
      <c r="A134" s="158"/>
      <c r="B134" s="159"/>
      <c r="C134" s="160" t="s">
        <v>191</v>
      </c>
      <c r="D134" s="161" t="s">
        <v>61</v>
      </c>
      <c r="E134" s="161" t="s">
        <v>57</v>
      </c>
      <c r="F134" s="161" t="s">
        <v>58</v>
      </c>
      <c r="G134" s="161" t="s">
        <v>192</v>
      </c>
      <c r="H134" s="161" t="s">
        <v>193</v>
      </c>
      <c r="I134" s="161" t="s">
        <v>194</v>
      </c>
      <c r="J134" s="162" t="s">
        <v>172</v>
      </c>
      <c r="K134" s="163" t="s">
        <v>195</v>
      </c>
      <c r="L134" s="164"/>
      <c r="M134" s="69" t="s">
        <v>1</v>
      </c>
      <c r="N134" s="70" t="s">
        <v>40</v>
      </c>
      <c r="O134" s="70" t="s">
        <v>196</v>
      </c>
      <c r="P134" s="70" t="s">
        <v>197</v>
      </c>
      <c r="Q134" s="70" t="s">
        <v>198</v>
      </c>
      <c r="R134" s="70" t="s">
        <v>199</v>
      </c>
      <c r="S134" s="70" t="s">
        <v>200</v>
      </c>
      <c r="T134" s="71" t="s">
        <v>201</v>
      </c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</row>
    <row r="135" spans="1:65" s="2" customFormat="1" ht="22.9" customHeight="1">
      <c r="A135" s="28"/>
      <c r="B135" s="29"/>
      <c r="C135" s="76" t="s">
        <v>202</v>
      </c>
      <c r="D135" s="30"/>
      <c r="E135" s="30"/>
      <c r="F135" s="30"/>
      <c r="G135" s="30"/>
      <c r="H135" s="30"/>
      <c r="I135" s="30"/>
      <c r="J135" s="165">
        <f>BK135</f>
        <v>141409.01</v>
      </c>
      <c r="K135" s="30"/>
      <c r="L135" s="33"/>
      <c r="M135" s="72"/>
      <c r="N135" s="166"/>
      <c r="O135" s="73"/>
      <c r="P135" s="167">
        <f>P136+P154</f>
        <v>0</v>
      </c>
      <c r="Q135" s="73"/>
      <c r="R135" s="167">
        <f>R136+R154</f>
        <v>0.36338000000000004</v>
      </c>
      <c r="S135" s="73"/>
      <c r="T135" s="168">
        <f>T136+T154</f>
        <v>1.7932000000000001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T135" s="14" t="s">
        <v>75</v>
      </c>
      <c r="AU135" s="14" t="s">
        <v>174</v>
      </c>
      <c r="BK135" s="169">
        <f>BK136+BK154</f>
        <v>141409.01</v>
      </c>
    </row>
    <row r="136" spans="1:65" s="12" customFormat="1" ht="25.9" customHeight="1">
      <c r="B136" s="170"/>
      <c r="C136" s="171"/>
      <c r="D136" s="172" t="s">
        <v>75</v>
      </c>
      <c r="E136" s="173" t="s">
        <v>203</v>
      </c>
      <c r="F136" s="173" t="s">
        <v>204</v>
      </c>
      <c r="G136" s="171"/>
      <c r="H136" s="171"/>
      <c r="I136" s="171"/>
      <c r="J136" s="174">
        <f>BK136</f>
        <v>18880.539999999997</v>
      </c>
      <c r="K136" s="171"/>
      <c r="L136" s="175"/>
      <c r="M136" s="176"/>
      <c r="N136" s="177"/>
      <c r="O136" s="177"/>
      <c r="P136" s="178">
        <f>P137+P139+P141+P144+P147+P152</f>
        <v>0</v>
      </c>
      <c r="Q136" s="177"/>
      <c r="R136" s="178">
        <f>R137+R139+R141+R144+R147+R152</f>
        <v>0.36338000000000004</v>
      </c>
      <c r="S136" s="177"/>
      <c r="T136" s="179">
        <f>T137+T139+T141+T144+T147+T152</f>
        <v>1.7932000000000001</v>
      </c>
      <c r="AR136" s="180" t="s">
        <v>83</v>
      </c>
      <c r="AT136" s="181" t="s">
        <v>75</v>
      </c>
      <c r="AU136" s="181" t="s">
        <v>76</v>
      </c>
      <c r="AY136" s="180" t="s">
        <v>205</v>
      </c>
      <c r="BK136" s="182">
        <f>BK137+BK139+BK141+BK144+BK147+BK152</f>
        <v>18880.539999999997</v>
      </c>
    </row>
    <row r="137" spans="1:65" s="12" customFormat="1" ht="22.9" customHeight="1">
      <c r="B137" s="170"/>
      <c r="C137" s="171"/>
      <c r="D137" s="172" t="s">
        <v>75</v>
      </c>
      <c r="E137" s="183" t="s">
        <v>227</v>
      </c>
      <c r="F137" s="183" t="s">
        <v>572</v>
      </c>
      <c r="G137" s="171"/>
      <c r="H137" s="171"/>
      <c r="I137" s="171"/>
      <c r="J137" s="184">
        <f>BK137</f>
        <v>3130.72</v>
      </c>
      <c r="K137" s="171"/>
      <c r="L137" s="175"/>
      <c r="M137" s="176"/>
      <c r="N137" s="177"/>
      <c r="O137" s="177"/>
      <c r="P137" s="178">
        <f>P138</f>
        <v>0</v>
      </c>
      <c r="Q137" s="177"/>
      <c r="R137" s="178">
        <f>R138</f>
        <v>0.16338</v>
      </c>
      <c r="S137" s="177"/>
      <c r="T137" s="179">
        <f>T138</f>
        <v>0</v>
      </c>
      <c r="AR137" s="180" t="s">
        <v>83</v>
      </c>
      <c r="AT137" s="181" t="s">
        <v>75</v>
      </c>
      <c r="AU137" s="181" t="s">
        <v>83</v>
      </c>
      <c r="AY137" s="180" t="s">
        <v>205</v>
      </c>
      <c r="BK137" s="182">
        <f>BK138</f>
        <v>3130.72</v>
      </c>
    </row>
    <row r="138" spans="1:65" s="2" customFormat="1" ht="24" customHeight="1">
      <c r="A138" s="28"/>
      <c r="B138" s="29"/>
      <c r="C138" s="185" t="s">
        <v>83</v>
      </c>
      <c r="D138" s="185" t="s">
        <v>208</v>
      </c>
      <c r="E138" s="186" t="s">
        <v>796</v>
      </c>
      <c r="F138" s="187" t="s">
        <v>797</v>
      </c>
      <c r="G138" s="188" t="s">
        <v>211</v>
      </c>
      <c r="H138" s="189">
        <v>4.2</v>
      </c>
      <c r="I138" s="190">
        <v>745.41</v>
      </c>
      <c r="J138" s="190">
        <f>ROUND(I138*H138,2)</f>
        <v>3130.72</v>
      </c>
      <c r="K138" s="191"/>
      <c r="L138" s="33"/>
      <c r="M138" s="192" t="s">
        <v>1</v>
      </c>
      <c r="N138" s="193" t="s">
        <v>41</v>
      </c>
      <c r="O138" s="194">
        <v>0</v>
      </c>
      <c r="P138" s="194">
        <f>O138*H138</f>
        <v>0</v>
      </c>
      <c r="Q138" s="194">
        <v>3.8899999999999997E-2</v>
      </c>
      <c r="R138" s="194">
        <f>Q138*H138</f>
        <v>0.16338</v>
      </c>
      <c r="S138" s="194">
        <v>0</v>
      </c>
      <c r="T138" s="195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6" t="s">
        <v>212</v>
      </c>
      <c r="AT138" s="196" t="s">
        <v>208</v>
      </c>
      <c r="AU138" s="196" t="s">
        <v>85</v>
      </c>
      <c r="AY138" s="14" t="s">
        <v>205</v>
      </c>
      <c r="BE138" s="197">
        <f>IF(N138="základní",J138,0)</f>
        <v>3130.72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3130.72</v>
      </c>
      <c r="BL138" s="14" t="s">
        <v>212</v>
      </c>
      <c r="BM138" s="196" t="s">
        <v>85</v>
      </c>
    </row>
    <row r="139" spans="1:65" s="12" customFormat="1" ht="22.9" customHeight="1">
      <c r="B139" s="170"/>
      <c r="C139" s="171"/>
      <c r="D139" s="172" t="s">
        <v>75</v>
      </c>
      <c r="E139" s="183" t="s">
        <v>232</v>
      </c>
      <c r="F139" s="183" t="s">
        <v>233</v>
      </c>
      <c r="G139" s="171"/>
      <c r="H139" s="171"/>
      <c r="I139" s="171"/>
      <c r="J139" s="184">
        <f>BK139</f>
        <v>3600</v>
      </c>
      <c r="K139" s="171"/>
      <c r="L139" s="175"/>
      <c r="M139" s="176"/>
      <c r="N139" s="177"/>
      <c r="O139" s="177"/>
      <c r="P139" s="178">
        <f>P140</f>
        <v>0</v>
      </c>
      <c r="Q139" s="177"/>
      <c r="R139" s="178">
        <f>R140</f>
        <v>0.2</v>
      </c>
      <c r="S139" s="177"/>
      <c r="T139" s="179">
        <f>T140</f>
        <v>0</v>
      </c>
      <c r="AR139" s="180" t="s">
        <v>83</v>
      </c>
      <c r="AT139" s="181" t="s">
        <v>75</v>
      </c>
      <c r="AU139" s="181" t="s">
        <v>83</v>
      </c>
      <c r="AY139" s="180" t="s">
        <v>205</v>
      </c>
      <c r="BK139" s="182">
        <f>BK140</f>
        <v>3600</v>
      </c>
    </row>
    <row r="140" spans="1:65" s="2" customFormat="1" ht="16.5" customHeight="1">
      <c r="A140" s="28"/>
      <c r="B140" s="29"/>
      <c r="C140" s="185" t="s">
        <v>85</v>
      </c>
      <c r="D140" s="185" t="s">
        <v>208</v>
      </c>
      <c r="E140" s="186" t="s">
        <v>798</v>
      </c>
      <c r="F140" s="187" t="s">
        <v>799</v>
      </c>
      <c r="G140" s="188" t="s">
        <v>418</v>
      </c>
      <c r="H140" s="189">
        <v>8</v>
      </c>
      <c r="I140" s="190">
        <v>450</v>
      </c>
      <c r="J140" s="190">
        <f>ROUND(I140*H140,2)</f>
        <v>3600</v>
      </c>
      <c r="K140" s="191"/>
      <c r="L140" s="33"/>
      <c r="M140" s="192" t="s">
        <v>1</v>
      </c>
      <c r="N140" s="193" t="s">
        <v>41</v>
      </c>
      <c r="O140" s="194">
        <v>0</v>
      </c>
      <c r="P140" s="194">
        <f>O140*H140</f>
        <v>0</v>
      </c>
      <c r="Q140" s="194">
        <v>2.5000000000000001E-2</v>
      </c>
      <c r="R140" s="194">
        <f>Q140*H140</f>
        <v>0.2</v>
      </c>
      <c r="S140" s="194">
        <v>0</v>
      </c>
      <c r="T140" s="195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212</v>
      </c>
      <c r="AT140" s="196" t="s">
        <v>208</v>
      </c>
      <c r="AU140" s="196" t="s">
        <v>85</v>
      </c>
      <c r="AY140" s="14" t="s">
        <v>205</v>
      </c>
      <c r="BE140" s="197">
        <f>IF(N140="základní",J140,0)</f>
        <v>3600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3600</v>
      </c>
      <c r="BL140" s="14" t="s">
        <v>212</v>
      </c>
      <c r="BM140" s="196" t="s">
        <v>212</v>
      </c>
    </row>
    <row r="141" spans="1:65" s="12" customFormat="1" ht="22.9" customHeight="1">
      <c r="B141" s="170"/>
      <c r="C141" s="171"/>
      <c r="D141" s="172" t="s">
        <v>75</v>
      </c>
      <c r="E141" s="183" t="s">
        <v>243</v>
      </c>
      <c r="F141" s="183" t="s">
        <v>481</v>
      </c>
      <c r="G141" s="171"/>
      <c r="H141" s="171"/>
      <c r="I141" s="171"/>
      <c r="J141" s="184">
        <f>BK141</f>
        <v>7671.88</v>
      </c>
      <c r="K141" s="171"/>
      <c r="L141" s="175"/>
      <c r="M141" s="176"/>
      <c r="N141" s="177"/>
      <c r="O141" s="177"/>
      <c r="P141" s="178">
        <f>SUM(P142:P143)</f>
        <v>0</v>
      </c>
      <c r="Q141" s="177"/>
      <c r="R141" s="178">
        <f>SUM(R142:R143)</f>
        <v>0</v>
      </c>
      <c r="S141" s="177"/>
      <c r="T141" s="179">
        <f>SUM(T142:T143)</f>
        <v>1.1200000000000001</v>
      </c>
      <c r="AR141" s="180" t="s">
        <v>83</v>
      </c>
      <c r="AT141" s="181" t="s">
        <v>75</v>
      </c>
      <c r="AU141" s="181" t="s">
        <v>83</v>
      </c>
      <c r="AY141" s="180" t="s">
        <v>205</v>
      </c>
      <c r="BK141" s="182">
        <f>SUM(BK142:BK143)</f>
        <v>7671.88</v>
      </c>
    </row>
    <row r="142" spans="1:65" s="2" customFormat="1" ht="24" customHeight="1">
      <c r="A142" s="28"/>
      <c r="B142" s="29"/>
      <c r="C142" s="185" t="s">
        <v>96</v>
      </c>
      <c r="D142" s="185" t="s">
        <v>208</v>
      </c>
      <c r="E142" s="186" t="s">
        <v>800</v>
      </c>
      <c r="F142" s="187" t="s">
        <v>801</v>
      </c>
      <c r="G142" s="188" t="s">
        <v>230</v>
      </c>
      <c r="H142" s="189">
        <v>28</v>
      </c>
      <c r="I142" s="190">
        <v>222.21</v>
      </c>
      <c r="J142" s="190">
        <f>ROUND(I142*H142,2)</f>
        <v>6221.88</v>
      </c>
      <c r="K142" s="191"/>
      <c r="L142" s="33"/>
      <c r="M142" s="192" t="s">
        <v>1</v>
      </c>
      <c r="N142" s="193" t="s">
        <v>41</v>
      </c>
      <c r="O142" s="194">
        <v>0</v>
      </c>
      <c r="P142" s="194">
        <f>O142*H142</f>
        <v>0</v>
      </c>
      <c r="Q142" s="194">
        <v>0</v>
      </c>
      <c r="R142" s="194">
        <f>Q142*H142</f>
        <v>0</v>
      </c>
      <c r="S142" s="194">
        <v>0.04</v>
      </c>
      <c r="T142" s="195">
        <f>S142*H142</f>
        <v>1.1200000000000001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96" t="s">
        <v>212</v>
      </c>
      <c r="AT142" s="196" t="s">
        <v>208</v>
      </c>
      <c r="AU142" s="196" t="s">
        <v>85</v>
      </c>
      <c r="AY142" s="14" t="s">
        <v>205</v>
      </c>
      <c r="BE142" s="197">
        <f>IF(N142="základní",J142,0)</f>
        <v>6221.88</v>
      </c>
      <c r="BF142" s="197">
        <f>IF(N142="snížená",J142,0)</f>
        <v>0</v>
      </c>
      <c r="BG142" s="197">
        <f>IF(N142="zákl. přenesená",J142,0)</f>
        <v>0</v>
      </c>
      <c r="BH142" s="197">
        <f>IF(N142="sníž. přenesená",J142,0)</f>
        <v>0</v>
      </c>
      <c r="BI142" s="197">
        <f>IF(N142="nulová",J142,0)</f>
        <v>0</v>
      </c>
      <c r="BJ142" s="14" t="s">
        <v>83</v>
      </c>
      <c r="BK142" s="197">
        <f>ROUND(I142*H142,2)</f>
        <v>6221.88</v>
      </c>
      <c r="BL142" s="14" t="s">
        <v>212</v>
      </c>
      <c r="BM142" s="196" t="s">
        <v>227</v>
      </c>
    </row>
    <row r="143" spans="1:65" s="2" customFormat="1" ht="16.5" customHeight="1">
      <c r="A143" s="28"/>
      <c r="B143" s="29"/>
      <c r="C143" s="185" t="s">
        <v>212</v>
      </c>
      <c r="D143" s="185" t="s">
        <v>208</v>
      </c>
      <c r="E143" s="186" t="s">
        <v>802</v>
      </c>
      <c r="F143" s="187" t="s">
        <v>803</v>
      </c>
      <c r="G143" s="188" t="s">
        <v>804</v>
      </c>
      <c r="H143" s="189">
        <v>1</v>
      </c>
      <c r="I143" s="190">
        <v>1450</v>
      </c>
      <c r="J143" s="190">
        <f>ROUND(I143*H143,2)</f>
        <v>1450</v>
      </c>
      <c r="K143" s="191"/>
      <c r="L143" s="33"/>
      <c r="M143" s="192" t="s">
        <v>1</v>
      </c>
      <c r="N143" s="193" t="s">
        <v>41</v>
      </c>
      <c r="O143" s="194">
        <v>0</v>
      </c>
      <c r="P143" s="194">
        <f>O143*H143</f>
        <v>0</v>
      </c>
      <c r="Q143" s="194">
        <v>0</v>
      </c>
      <c r="R143" s="194">
        <f>Q143*H143</f>
        <v>0</v>
      </c>
      <c r="S143" s="194">
        <v>0</v>
      </c>
      <c r="T143" s="195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96" t="s">
        <v>212</v>
      </c>
      <c r="AT143" s="196" t="s">
        <v>208</v>
      </c>
      <c r="AU143" s="196" t="s">
        <v>85</v>
      </c>
      <c r="AY143" s="14" t="s">
        <v>205</v>
      </c>
      <c r="BE143" s="197">
        <f>IF(N143="základní",J143,0)</f>
        <v>1450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4" t="s">
        <v>83</v>
      </c>
      <c r="BK143" s="197">
        <f>ROUND(I143*H143,2)</f>
        <v>1450</v>
      </c>
      <c r="BL143" s="14" t="s">
        <v>212</v>
      </c>
      <c r="BM143" s="196" t="s">
        <v>239</v>
      </c>
    </row>
    <row r="144" spans="1:65" s="12" customFormat="1" ht="22.9" customHeight="1">
      <c r="B144" s="170"/>
      <c r="C144" s="171"/>
      <c r="D144" s="172" t="s">
        <v>75</v>
      </c>
      <c r="E144" s="183" t="s">
        <v>281</v>
      </c>
      <c r="F144" s="183" t="s">
        <v>282</v>
      </c>
      <c r="G144" s="171"/>
      <c r="H144" s="171"/>
      <c r="I144" s="171"/>
      <c r="J144" s="184">
        <f>BK144</f>
        <v>1368.9</v>
      </c>
      <c r="K144" s="171"/>
      <c r="L144" s="175"/>
      <c r="M144" s="176"/>
      <c r="N144" s="177"/>
      <c r="O144" s="177"/>
      <c r="P144" s="178">
        <f>SUM(P145:P146)</f>
        <v>0</v>
      </c>
      <c r="Q144" s="177"/>
      <c r="R144" s="178">
        <f>SUM(R145:R146)</f>
        <v>0</v>
      </c>
      <c r="S144" s="177"/>
      <c r="T144" s="179">
        <f>SUM(T145:T146)</f>
        <v>0.67320000000000002</v>
      </c>
      <c r="AR144" s="180" t="s">
        <v>83</v>
      </c>
      <c r="AT144" s="181" t="s">
        <v>75</v>
      </c>
      <c r="AU144" s="181" t="s">
        <v>83</v>
      </c>
      <c r="AY144" s="180" t="s">
        <v>205</v>
      </c>
      <c r="BK144" s="182">
        <f>SUM(BK145:BK146)</f>
        <v>1368.9</v>
      </c>
    </row>
    <row r="145" spans="1:65" s="2" customFormat="1" ht="36" customHeight="1">
      <c r="A145" s="28"/>
      <c r="B145" s="29"/>
      <c r="C145" s="185" t="s">
        <v>223</v>
      </c>
      <c r="D145" s="185" t="s">
        <v>208</v>
      </c>
      <c r="E145" s="186" t="s">
        <v>274</v>
      </c>
      <c r="F145" s="187" t="s">
        <v>275</v>
      </c>
      <c r="G145" s="188" t="s">
        <v>237</v>
      </c>
      <c r="H145" s="189">
        <v>0.3</v>
      </c>
      <c r="I145" s="190">
        <v>2956.89</v>
      </c>
      <c r="J145" s="190">
        <f>ROUND(I145*H145,2)</f>
        <v>887.07</v>
      </c>
      <c r="K145" s="191"/>
      <c r="L145" s="33"/>
      <c r="M145" s="192" t="s">
        <v>1</v>
      </c>
      <c r="N145" s="193" t="s">
        <v>41</v>
      </c>
      <c r="O145" s="194">
        <v>0</v>
      </c>
      <c r="P145" s="194">
        <f>O145*H145</f>
        <v>0</v>
      </c>
      <c r="Q145" s="194">
        <v>0</v>
      </c>
      <c r="R145" s="194">
        <f>Q145*H145</f>
        <v>0</v>
      </c>
      <c r="S145" s="194">
        <v>2.2000000000000002</v>
      </c>
      <c r="T145" s="195">
        <f>S145*H145</f>
        <v>0.66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96" t="s">
        <v>212</v>
      </c>
      <c r="AT145" s="196" t="s">
        <v>208</v>
      </c>
      <c r="AU145" s="196" t="s">
        <v>85</v>
      </c>
      <c r="AY145" s="14" t="s">
        <v>205</v>
      </c>
      <c r="BE145" s="197">
        <f>IF(N145="základní",J145,0)</f>
        <v>887.07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4" t="s">
        <v>83</v>
      </c>
      <c r="BK145" s="197">
        <f>ROUND(I145*H145,2)</f>
        <v>887.07</v>
      </c>
      <c r="BL145" s="14" t="s">
        <v>212</v>
      </c>
      <c r="BM145" s="196" t="s">
        <v>247</v>
      </c>
    </row>
    <row r="146" spans="1:65" s="2" customFormat="1" ht="24" customHeight="1">
      <c r="A146" s="28"/>
      <c r="B146" s="29"/>
      <c r="C146" s="185" t="s">
        <v>227</v>
      </c>
      <c r="D146" s="185" t="s">
        <v>208</v>
      </c>
      <c r="E146" s="186" t="s">
        <v>278</v>
      </c>
      <c r="F146" s="187" t="s">
        <v>279</v>
      </c>
      <c r="G146" s="188" t="s">
        <v>237</v>
      </c>
      <c r="H146" s="189">
        <v>0.3</v>
      </c>
      <c r="I146" s="190">
        <v>1606.09</v>
      </c>
      <c r="J146" s="190">
        <f>ROUND(I146*H146,2)</f>
        <v>481.83</v>
      </c>
      <c r="K146" s="191"/>
      <c r="L146" s="33"/>
      <c r="M146" s="192" t="s">
        <v>1</v>
      </c>
      <c r="N146" s="193" t="s">
        <v>41</v>
      </c>
      <c r="O146" s="194">
        <v>0</v>
      </c>
      <c r="P146" s="194">
        <f>O146*H146</f>
        <v>0</v>
      </c>
      <c r="Q146" s="194">
        <v>0</v>
      </c>
      <c r="R146" s="194">
        <f>Q146*H146</f>
        <v>0</v>
      </c>
      <c r="S146" s="194">
        <v>4.3999999999999997E-2</v>
      </c>
      <c r="T146" s="195">
        <f>S146*H146</f>
        <v>1.3199999999999998E-2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96" t="s">
        <v>212</v>
      </c>
      <c r="AT146" s="196" t="s">
        <v>208</v>
      </c>
      <c r="AU146" s="196" t="s">
        <v>85</v>
      </c>
      <c r="AY146" s="14" t="s">
        <v>205</v>
      </c>
      <c r="BE146" s="197">
        <f>IF(N146="základní",J146,0)</f>
        <v>481.83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4" t="s">
        <v>83</v>
      </c>
      <c r="BK146" s="197">
        <f>ROUND(I146*H146,2)</f>
        <v>481.83</v>
      </c>
      <c r="BL146" s="14" t="s">
        <v>212</v>
      </c>
      <c r="BM146" s="196" t="s">
        <v>256</v>
      </c>
    </row>
    <row r="147" spans="1:65" s="12" customFormat="1" ht="22.9" customHeight="1">
      <c r="B147" s="170"/>
      <c r="C147" s="171"/>
      <c r="D147" s="172" t="s">
        <v>75</v>
      </c>
      <c r="E147" s="183" t="s">
        <v>314</v>
      </c>
      <c r="F147" s="183" t="s">
        <v>315</v>
      </c>
      <c r="G147" s="171"/>
      <c r="H147" s="171"/>
      <c r="I147" s="171"/>
      <c r="J147" s="184">
        <f>BK147</f>
        <v>2669.49</v>
      </c>
      <c r="K147" s="171"/>
      <c r="L147" s="175"/>
      <c r="M147" s="176"/>
      <c r="N147" s="177"/>
      <c r="O147" s="177"/>
      <c r="P147" s="178">
        <f>SUM(P148:P151)</f>
        <v>0</v>
      </c>
      <c r="Q147" s="177"/>
      <c r="R147" s="178">
        <f>SUM(R148:R151)</f>
        <v>0</v>
      </c>
      <c r="S147" s="177"/>
      <c r="T147" s="179">
        <f>SUM(T148:T151)</f>
        <v>0</v>
      </c>
      <c r="AR147" s="180" t="s">
        <v>83</v>
      </c>
      <c r="AT147" s="181" t="s">
        <v>75</v>
      </c>
      <c r="AU147" s="181" t="s">
        <v>83</v>
      </c>
      <c r="AY147" s="180" t="s">
        <v>205</v>
      </c>
      <c r="BK147" s="182">
        <f>SUM(BK148:BK151)</f>
        <v>2669.49</v>
      </c>
    </row>
    <row r="148" spans="1:65" s="2" customFormat="1" ht="24" customHeight="1">
      <c r="A148" s="28"/>
      <c r="B148" s="29"/>
      <c r="C148" s="185" t="s">
        <v>234</v>
      </c>
      <c r="D148" s="185" t="s">
        <v>208</v>
      </c>
      <c r="E148" s="186" t="s">
        <v>317</v>
      </c>
      <c r="F148" s="187" t="s">
        <v>318</v>
      </c>
      <c r="G148" s="188" t="s">
        <v>250</v>
      </c>
      <c r="H148" s="189">
        <v>1.7929999999999999</v>
      </c>
      <c r="I148" s="190">
        <v>691.78</v>
      </c>
      <c r="J148" s="190">
        <f>ROUND(I148*H148,2)</f>
        <v>1240.3599999999999</v>
      </c>
      <c r="K148" s="191"/>
      <c r="L148" s="33"/>
      <c r="M148" s="192" t="s">
        <v>1</v>
      </c>
      <c r="N148" s="193" t="s">
        <v>41</v>
      </c>
      <c r="O148" s="194">
        <v>0</v>
      </c>
      <c r="P148" s="194">
        <f>O148*H148</f>
        <v>0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96" t="s">
        <v>212</v>
      </c>
      <c r="AT148" s="196" t="s">
        <v>208</v>
      </c>
      <c r="AU148" s="196" t="s">
        <v>85</v>
      </c>
      <c r="AY148" s="14" t="s">
        <v>205</v>
      </c>
      <c r="BE148" s="197">
        <f>IF(N148="základní",J148,0)</f>
        <v>1240.3599999999999</v>
      </c>
      <c r="BF148" s="197">
        <f>IF(N148="snížená",J148,0)</f>
        <v>0</v>
      </c>
      <c r="BG148" s="197">
        <f>IF(N148="zákl. přenesená",J148,0)</f>
        <v>0</v>
      </c>
      <c r="BH148" s="197">
        <f>IF(N148="sníž. přenesená",J148,0)</f>
        <v>0</v>
      </c>
      <c r="BI148" s="197">
        <f>IF(N148="nulová",J148,0)</f>
        <v>0</v>
      </c>
      <c r="BJ148" s="14" t="s">
        <v>83</v>
      </c>
      <c r="BK148" s="197">
        <f>ROUND(I148*H148,2)</f>
        <v>1240.3599999999999</v>
      </c>
      <c r="BL148" s="14" t="s">
        <v>212</v>
      </c>
      <c r="BM148" s="196" t="s">
        <v>268</v>
      </c>
    </row>
    <row r="149" spans="1:65" s="2" customFormat="1" ht="24" customHeight="1">
      <c r="A149" s="28"/>
      <c r="B149" s="29"/>
      <c r="C149" s="185" t="s">
        <v>239</v>
      </c>
      <c r="D149" s="185" t="s">
        <v>208</v>
      </c>
      <c r="E149" s="186" t="s">
        <v>321</v>
      </c>
      <c r="F149" s="187" t="s">
        <v>322</v>
      </c>
      <c r="G149" s="188" t="s">
        <v>250</v>
      </c>
      <c r="H149" s="189">
        <v>1.7929999999999999</v>
      </c>
      <c r="I149" s="190">
        <v>254.06</v>
      </c>
      <c r="J149" s="190">
        <f>ROUND(I149*H149,2)</f>
        <v>455.53</v>
      </c>
      <c r="K149" s="191"/>
      <c r="L149" s="33"/>
      <c r="M149" s="192" t="s">
        <v>1</v>
      </c>
      <c r="N149" s="193" t="s">
        <v>41</v>
      </c>
      <c r="O149" s="194">
        <v>0</v>
      </c>
      <c r="P149" s="194">
        <f>O149*H149</f>
        <v>0</v>
      </c>
      <c r="Q149" s="194">
        <v>0</v>
      </c>
      <c r="R149" s="194">
        <f>Q149*H149</f>
        <v>0</v>
      </c>
      <c r="S149" s="194">
        <v>0</v>
      </c>
      <c r="T149" s="195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96" t="s">
        <v>212</v>
      </c>
      <c r="AT149" s="196" t="s">
        <v>208</v>
      </c>
      <c r="AU149" s="196" t="s">
        <v>85</v>
      </c>
      <c r="AY149" s="14" t="s">
        <v>205</v>
      </c>
      <c r="BE149" s="197">
        <f>IF(N149="základní",J149,0)</f>
        <v>455.53</v>
      </c>
      <c r="BF149" s="197">
        <f>IF(N149="snížená",J149,0)</f>
        <v>0</v>
      </c>
      <c r="BG149" s="197">
        <f>IF(N149="zákl. přenesená",J149,0)</f>
        <v>0</v>
      </c>
      <c r="BH149" s="197">
        <f>IF(N149="sníž. přenesená",J149,0)</f>
        <v>0</v>
      </c>
      <c r="BI149" s="197">
        <f>IF(N149="nulová",J149,0)</f>
        <v>0</v>
      </c>
      <c r="BJ149" s="14" t="s">
        <v>83</v>
      </c>
      <c r="BK149" s="197">
        <f>ROUND(I149*H149,2)</f>
        <v>455.53</v>
      </c>
      <c r="BL149" s="14" t="s">
        <v>212</v>
      </c>
      <c r="BM149" s="196" t="s">
        <v>277</v>
      </c>
    </row>
    <row r="150" spans="1:65" s="2" customFormat="1" ht="24" customHeight="1">
      <c r="A150" s="28"/>
      <c r="B150" s="29"/>
      <c r="C150" s="185" t="s">
        <v>243</v>
      </c>
      <c r="D150" s="185" t="s">
        <v>208</v>
      </c>
      <c r="E150" s="186" t="s">
        <v>325</v>
      </c>
      <c r="F150" s="187" t="s">
        <v>326</v>
      </c>
      <c r="G150" s="188" t="s">
        <v>250</v>
      </c>
      <c r="H150" s="189">
        <v>44.825000000000003</v>
      </c>
      <c r="I150" s="190">
        <v>11.1</v>
      </c>
      <c r="J150" s="190">
        <f>ROUND(I150*H150,2)</f>
        <v>497.56</v>
      </c>
      <c r="K150" s="191"/>
      <c r="L150" s="33"/>
      <c r="M150" s="192" t="s">
        <v>1</v>
      </c>
      <c r="N150" s="193" t="s">
        <v>41</v>
      </c>
      <c r="O150" s="194">
        <v>0</v>
      </c>
      <c r="P150" s="194">
        <f>O150*H150</f>
        <v>0</v>
      </c>
      <c r="Q150" s="194">
        <v>0</v>
      </c>
      <c r="R150" s="194">
        <f>Q150*H150</f>
        <v>0</v>
      </c>
      <c r="S150" s="194">
        <v>0</v>
      </c>
      <c r="T150" s="195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96" t="s">
        <v>212</v>
      </c>
      <c r="AT150" s="196" t="s">
        <v>208</v>
      </c>
      <c r="AU150" s="196" t="s">
        <v>85</v>
      </c>
      <c r="AY150" s="14" t="s">
        <v>205</v>
      </c>
      <c r="BE150" s="197">
        <f>IF(N150="základní",J150,0)</f>
        <v>497.56</v>
      </c>
      <c r="BF150" s="197">
        <f>IF(N150="snížená",J150,0)</f>
        <v>0</v>
      </c>
      <c r="BG150" s="197">
        <f>IF(N150="zákl. přenesená",J150,0)</f>
        <v>0</v>
      </c>
      <c r="BH150" s="197">
        <f>IF(N150="sníž. přenesená",J150,0)</f>
        <v>0</v>
      </c>
      <c r="BI150" s="197">
        <f>IF(N150="nulová",J150,0)</f>
        <v>0</v>
      </c>
      <c r="BJ150" s="14" t="s">
        <v>83</v>
      </c>
      <c r="BK150" s="197">
        <f>ROUND(I150*H150,2)</f>
        <v>497.56</v>
      </c>
      <c r="BL150" s="14" t="s">
        <v>212</v>
      </c>
      <c r="BM150" s="196" t="s">
        <v>287</v>
      </c>
    </row>
    <row r="151" spans="1:65" s="2" customFormat="1" ht="24" customHeight="1">
      <c r="A151" s="28"/>
      <c r="B151" s="29"/>
      <c r="C151" s="185" t="s">
        <v>247</v>
      </c>
      <c r="D151" s="185" t="s">
        <v>208</v>
      </c>
      <c r="E151" s="186" t="s">
        <v>329</v>
      </c>
      <c r="F151" s="187" t="s">
        <v>330</v>
      </c>
      <c r="G151" s="188" t="s">
        <v>250</v>
      </c>
      <c r="H151" s="189">
        <v>1.7929999999999999</v>
      </c>
      <c r="I151" s="190">
        <v>265.5</v>
      </c>
      <c r="J151" s="190">
        <f>ROUND(I151*H151,2)</f>
        <v>476.04</v>
      </c>
      <c r="K151" s="191"/>
      <c r="L151" s="33"/>
      <c r="M151" s="192" t="s">
        <v>1</v>
      </c>
      <c r="N151" s="193" t="s">
        <v>41</v>
      </c>
      <c r="O151" s="194">
        <v>0</v>
      </c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96" t="s">
        <v>212</v>
      </c>
      <c r="AT151" s="196" t="s">
        <v>208</v>
      </c>
      <c r="AU151" s="196" t="s">
        <v>85</v>
      </c>
      <c r="AY151" s="14" t="s">
        <v>205</v>
      </c>
      <c r="BE151" s="197">
        <f>IF(N151="základní",J151,0)</f>
        <v>476.04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4" t="s">
        <v>83</v>
      </c>
      <c r="BK151" s="197">
        <f>ROUND(I151*H151,2)</f>
        <v>476.04</v>
      </c>
      <c r="BL151" s="14" t="s">
        <v>212</v>
      </c>
      <c r="BM151" s="196" t="s">
        <v>295</v>
      </c>
    </row>
    <row r="152" spans="1:65" s="12" customFormat="1" ht="22.9" customHeight="1">
      <c r="B152" s="170"/>
      <c r="C152" s="171"/>
      <c r="D152" s="172" t="s">
        <v>75</v>
      </c>
      <c r="E152" s="183" t="s">
        <v>332</v>
      </c>
      <c r="F152" s="183" t="s">
        <v>333</v>
      </c>
      <c r="G152" s="171"/>
      <c r="H152" s="171"/>
      <c r="I152" s="171"/>
      <c r="J152" s="184">
        <f>BK152</f>
        <v>439.55</v>
      </c>
      <c r="K152" s="171"/>
      <c r="L152" s="175"/>
      <c r="M152" s="176"/>
      <c r="N152" s="177"/>
      <c r="O152" s="177"/>
      <c r="P152" s="178">
        <f>P153</f>
        <v>0</v>
      </c>
      <c r="Q152" s="177"/>
      <c r="R152" s="178">
        <f>R153</f>
        <v>0</v>
      </c>
      <c r="S152" s="177"/>
      <c r="T152" s="179">
        <f>T153</f>
        <v>0</v>
      </c>
      <c r="AR152" s="180" t="s">
        <v>83</v>
      </c>
      <c r="AT152" s="181" t="s">
        <v>75</v>
      </c>
      <c r="AU152" s="181" t="s">
        <v>83</v>
      </c>
      <c r="AY152" s="180" t="s">
        <v>205</v>
      </c>
      <c r="BK152" s="182">
        <f>BK153</f>
        <v>439.55</v>
      </c>
    </row>
    <row r="153" spans="1:65" s="2" customFormat="1" ht="16.5" customHeight="1">
      <c r="A153" s="28"/>
      <c r="B153" s="29"/>
      <c r="C153" s="185" t="s">
        <v>252</v>
      </c>
      <c r="D153" s="185" t="s">
        <v>208</v>
      </c>
      <c r="E153" s="186" t="s">
        <v>335</v>
      </c>
      <c r="F153" s="187" t="s">
        <v>336</v>
      </c>
      <c r="G153" s="188" t="s">
        <v>250</v>
      </c>
      <c r="H153" s="189">
        <v>0.36299999999999999</v>
      </c>
      <c r="I153" s="190">
        <v>1210.8900000000001</v>
      </c>
      <c r="J153" s="190">
        <f>ROUND(I153*H153,2)</f>
        <v>439.55</v>
      </c>
      <c r="K153" s="191"/>
      <c r="L153" s="33"/>
      <c r="M153" s="192" t="s">
        <v>1</v>
      </c>
      <c r="N153" s="193" t="s">
        <v>41</v>
      </c>
      <c r="O153" s="194">
        <v>0</v>
      </c>
      <c r="P153" s="194">
        <f>O153*H153</f>
        <v>0</v>
      </c>
      <c r="Q153" s="194">
        <v>0</v>
      </c>
      <c r="R153" s="194">
        <f>Q153*H153</f>
        <v>0</v>
      </c>
      <c r="S153" s="194">
        <v>0</v>
      </c>
      <c r="T153" s="195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96" t="s">
        <v>212</v>
      </c>
      <c r="AT153" s="196" t="s">
        <v>208</v>
      </c>
      <c r="AU153" s="196" t="s">
        <v>85</v>
      </c>
      <c r="AY153" s="14" t="s">
        <v>205</v>
      </c>
      <c r="BE153" s="197">
        <f>IF(N153="základní",J153,0)</f>
        <v>439.55</v>
      </c>
      <c r="BF153" s="197">
        <f>IF(N153="snížená",J153,0)</f>
        <v>0</v>
      </c>
      <c r="BG153" s="197">
        <f>IF(N153="zákl. přenesená",J153,0)</f>
        <v>0</v>
      </c>
      <c r="BH153" s="197">
        <f>IF(N153="sníž. přenesená",J153,0)</f>
        <v>0</v>
      </c>
      <c r="BI153" s="197">
        <f>IF(N153="nulová",J153,0)</f>
        <v>0</v>
      </c>
      <c r="BJ153" s="14" t="s">
        <v>83</v>
      </c>
      <c r="BK153" s="197">
        <f>ROUND(I153*H153,2)</f>
        <v>439.55</v>
      </c>
      <c r="BL153" s="14" t="s">
        <v>212</v>
      </c>
      <c r="BM153" s="196" t="s">
        <v>302</v>
      </c>
    </row>
    <row r="154" spans="1:65" s="12" customFormat="1" ht="25.9" customHeight="1">
      <c r="B154" s="170"/>
      <c r="C154" s="171"/>
      <c r="D154" s="172" t="s">
        <v>75</v>
      </c>
      <c r="E154" s="173" t="s">
        <v>338</v>
      </c>
      <c r="F154" s="173" t="s">
        <v>339</v>
      </c>
      <c r="G154" s="171"/>
      <c r="H154" s="171"/>
      <c r="I154" s="171"/>
      <c r="J154" s="174">
        <f>BK154</f>
        <v>122528.47000000002</v>
      </c>
      <c r="K154" s="171"/>
      <c r="L154" s="175"/>
      <c r="M154" s="176"/>
      <c r="N154" s="177"/>
      <c r="O154" s="177"/>
      <c r="P154" s="178">
        <f>P155+P170+P193</f>
        <v>0</v>
      </c>
      <c r="Q154" s="177"/>
      <c r="R154" s="178">
        <f>R155+R170+R193</f>
        <v>0</v>
      </c>
      <c r="S154" s="177"/>
      <c r="T154" s="179">
        <f>T155+T170+T193</f>
        <v>0</v>
      </c>
      <c r="AR154" s="180" t="s">
        <v>85</v>
      </c>
      <c r="AT154" s="181" t="s">
        <v>75</v>
      </c>
      <c r="AU154" s="181" t="s">
        <v>76</v>
      </c>
      <c r="AY154" s="180" t="s">
        <v>205</v>
      </c>
      <c r="BK154" s="182">
        <f>BK155+BK170+BK193</f>
        <v>122528.47000000002</v>
      </c>
    </row>
    <row r="155" spans="1:65" s="12" customFormat="1" ht="22.9" customHeight="1">
      <c r="B155" s="170"/>
      <c r="C155" s="171"/>
      <c r="D155" s="172" t="s">
        <v>75</v>
      </c>
      <c r="E155" s="183" t="s">
        <v>714</v>
      </c>
      <c r="F155" s="183" t="s">
        <v>715</v>
      </c>
      <c r="G155" s="171"/>
      <c r="H155" s="171"/>
      <c r="I155" s="171"/>
      <c r="J155" s="184">
        <f>BK155</f>
        <v>38540.629999999997</v>
      </c>
      <c r="K155" s="171"/>
      <c r="L155" s="175"/>
      <c r="M155" s="176"/>
      <c r="N155" s="177"/>
      <c r="O155" s="177"/>
      <c r="P155" s="178">
        <f>SUM(P156:P169)</f>
        <v>0</v>
      </c>
      <c r="Q155" s="177"/>
      <c r="R155" s="178">
        <f>SUM(R156:R169)</f>
        <v>0</v>
      </c>
      <c r="S155" s="177"/>
      <c r="T155" s="179">
        <f>SUM(T156:T169)</f>
        <v>0</v>
      </c>
      <c r="AR155" s="180" t="s">
        <v>85</v>
      </c>
      <c r="AT155" s="181" t="s">
        <v>75</v>
      </c>
      <c r="AU155" s="181" t="s">
        <v>83</v>
      </c>
      <c r="AY155" s="180" t="s">
        <v>205</v>
      </c>
      <c r="BK155" s="182">
        <f>SUM(BK156:BK169)</f>
        <v>38540.629999999997</v>
      </c>
    </row>
    <row r="156" spans="1:65" s="2" customFormat="1" ht="16.5" customHeight="1">
      <c r="A156" s="28"/>
      <c r="B156" s="29"/>
      <c r="C156" s="185" t="s">
        <v>256</v>
      </c>
      <c r="D156" s="185" t="s">
        <v>208</v>
      </c>
      <c r="E156" s="186" t="s">
        <v>716</v>
      </c>
      <c r="F156" s="187" t="s">
        <v>717</v>
      </c>
      <c r="G156" s="188" t="s">
        <v>230</v>
      </c>
      <c r="H156" s="189">
        <v>8.5</v>
      </c>
      <c r="I156" s="190">
        <v>223.35</v>
      </c>
      <c r="J156" s="190">
        <f t="shared" ref="J156:J169" si="0">ROUND(I156*H156,2)</f>
        <v>1898.48</v>
      </c>
      <c r="K156" s="191"/>
      <c r="L156" s="33"/>
      <c r="M156" s="192" t="s">
        <v>1</v>
      </c>
      <c r="N156" s="193" t="s">
        <v>41</v>
      </c>
      <c r="O156" s="194">
        <v>0</v>
      </c>
      <c r="P156" s="194">
        <f t="shared" ref="P156:P169" si="1">O156*H156</f>
        <v>0</v>
      </c>
      <c r="Q156" s="194">
        <v>0</v>
      </c>
      <c r="R156" s="194">
        <f t="shared" ref="R156:R169" si="2">Q156*H156</f>
        <v>0</v>
      </c>
      <c r="S156" s="194">
        <v>0</v>
      </c>
      <c r="T156" s="195">
        <f t="shared" ref="T156:T169" si="3"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96" t="s">
        <v>277</v>
      </c>
      <c r="AT156" s="196" t="s">
        <v>208</v>
      </c>
      <c r="AU156" s="196" t="s">
        <v>85</v>
      </c>
      <c r="AY156" s="14" t="s">
        <v>205</v>
      </c>
      <c r="BE156" s="197">
        <f t="shared" ref="BE156:BE169" si="4">IF(N156="základní",J156,0)</f>
        <v>1898.48</v>
      </c>
      <c r="BF156" s="197">
        <f t="shared" ref="BF156:BF169" si="5">IF(N156="snížená",J156,0)</f>
        <v>0</v>
      </c>
      <c r="BG156" s="197">
        <f t="shared" ref="BG156:BG169" si="6">IF(N156="zákl. přenesená",J156,0)</f>
        <v>0</v>
      </c>
      <c r="BH156" s="197">
        <f t="shared" ref="BH156:BH169" si="7">IF(N156="sníž. přenesená",J156,0)</f>
        <v>0</v>
      </c>
      <c r="BI156" s="197">
        <f t="shared" ref="BI156:BI169" si="8">IF(N156="nulová",J156,0)</f>
        <v>0</v>
      </c>
      <c r="BJ156" s="14" t="s">
        <v>83</v>
      </c>
      <c r="BK156" s="197">
        <f t="shared" ref="BK156:BK169" si="9">ROUND(I156*H156,2)</f>
        <v>1898.48</v>
      </c>
      <c r="BL156" s="14" t="s">
        <v>277</v>
      </c>
      <c r="BM156" s="196" t="s">
        <v>310</v>
      </c>
    </row>
    <row r="157" spans="1:65" s="2" customFormat="1" ht="16.5" customHeight="1">
      <c r="A157" s="28"/>
      <c r="B157" s="29"/>
      <c r="C157" s="185" t="s">
        <v>262</v>
      </c>
      <c r="D157" s="185" t="s">
        <v>208</v>
      </c>
      <c r="E157" s="186" t="s">
        <v>718</v>
      </c>
      <c r="F157" s="187" t="s">
        <v>719</v>
      </c>
      <c r="G157" s="188" t="s">
        <v>418</v>
      </c>
      <c r="H157" s="189">
        <v>5</v>
      </c>
      <c r="I157" s="190">
        <v>754.76</v>
      </c>
      <c r="J157" s="190">
        <f t="shared" si="0"/>
        <v>3773.8</v>
      </c>
      <c r="K157" s="191"/>
      <c r="L157" s="33"/>
      <c r="M157" s="192" t="s">
        <v>1</v>
      </c>
      <c r="N157" s="193" t="s">
        <v>41</v>
      </c>
      <c r="O157" s="194">
        <v>0</v>
      </c>
      <c r="P157" s="194">
        <f t="shared" si="1"/>
        <v>0</v>
      </c>
      <c r="Q157" s="194">
        <v>0</v>
      </c>
      <c r="R157" s="194">
        <f t="shared" si="2"/>
        <v>0</v>
      </c>
      <c r="S157" s="194">
        <v>0</v>
      </c>
      <c r="T157" s="195">
        <f t="shared" si="3"/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96" t="s">
        <v>277</v>
      </c>
      <c r="AT157" s="196" t="s">
        <v>208</v>
      </c>
      <c r="AU157" s="196" t="s">
        <v>85</v>
      </c>
      <c r="AY157" s="14" t="s">
        <v>205</v>
      </c>
      <c r="BE157" s="197">
        <f t="shared" si="4"/>
        <v>3773.8</v>
      </c>
      <c r="BF157" s="197">
        <f t="shared" si="5"/>
        <v>0</v>
      </c>
      <c r="BG157" s="197">
        <f t="shared" si="6"/>
        <v>0</v>
      </c>
      <c r="BH157" s="197">
        <f t="shared" si="7"/>
        <v>0</v>
      </c>
      <c r="BI157" s="197">
        <f t="shared" si="8"/>
        <v>0</v>
      </c>
      <c r="BJ157" s="14" t="s">
        <v>83</v>
      </c>
      <c r="BK157" s="197">
        <f t="shared" si="9"/>
        <v>3773.8</v>
      </c>
      <c r="BL157" s="14" t="s">
        <v>277</v>
      </c>
      <c r="BM157" s="196" t="s">
        <v>320</v>
      </c>
    </row>
    <row r="158" spans="1:65" s="2" customFormat="1" ht="16.5" customHeight="1">
      <c r="A158" s="28"/>
      <c r="B158" s="29"/>
      <c r="C158" s="185" t="s">
        <v>268</v>
      </c>
      <c r="D158" s="185" t="s">
        <v>208</v>
      </c>
      <c r="E158" s="186" t="s">
        <v>805</v>
      </c>
      <c r="F158" s="187" t="s">
        <v>806</v>
      </c>
      <c r="G158" s="188" t="s">
        <v>230</v>
      </c>
      <c r="H158" s="189">
        <v>7.4</v>
      </c>
      <c r="I158" s="190">
        <v>441.98</v>
      </c>
      <c r="J158" s="190">
        <f t="shared" si="0"/>
        <v>3270.65</v>
      </c>
      <c r="K158" s="191"/>
      <c r="L158" s="33"/>
      <c r="M158" s="192" t="s">
        <v>1</v>
      </c>
      <c r="N158" s="193" t="s">
        <v>41</v>
      </c>
      <c r="O158" s="194">
        <v>0</v>
      </c>
      <c r="P158" s="194">
        <f t="shared" si="1"/>
        <v>0</v>
      </c>
      <c r="Q158" s="194">
        <v>0</v>
      </c>
      <c r="R158" s="194">
        <f t="shared" si="2"/>
        <v>0</v>
      </c>
      <c r="S158" s="194">
        <v>0</v>
      </c>
      <c r="T158" s="195">
        <f t="shared" si="3"/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96" t="s">
        <v>277</v>
      </c>
      <c r="AT158" s="196" t="s">
        <v>208</v>
      </c>
      <c r="AU158" s="196" t="s">
        <v>85</v>
      </c>
      <c r="AY158" s="14" t="s">
        <v>205</v>
      </c>
      <c r="BE158" s="197">
        <f t="shared" si="4"/>
        <v>3270.65</v>
      </c>
      <c r="BF158" s="197">
        <f t="shared" si="5"/>
        <v>0</v>
      </c>
      <c r="BG158" s="197">
        <f t="shared" si="6"/>
        <v>0</v>
      </c>
      <c r="BH158" s="197">
        <f t="shared" si="7"/>
        <v>0</v>
      </c>
      <c r="BI158" s="197">
        <f t="shared" si="8"/>
        <v>0</v>
      </c>
      <c r="BJ158" s="14" t="s">
        <v>83</v>
      </c>
      <c r="BK158" s="197">
        <f t="shared" si="9"/>
        <v>3270.65</v>
      </c>
      <c r="BL158" s="14" t="s">
        <v>277</v>
      </c>
      <c r="BM158" s="196" t="s">
        <v>328</v>
      </c>
    </row>
    <row r="159" spans="1:65" s="2" customFormat="1" ht="16.5" customHeight="1">
      <c r="A159" s="28"/>
      <c r="B159" s="29"/>
      <c r="C159" s="185" t="s">
        <v>8</v>
      </c>
      <c r="D159" s="185" t="s">
        <v>208</v>
      </c>
      <c r="E159" s="186" t="s">
        <v>720</v>
      </c>
      <c r="F159" s="187" t="s">
        <v>721</v>
      </c>
      <c r="G159" s="188" t="s">
        <v>230</v>
      </c>
      <c r="H159" s="189">
        <v>6.1</v>
      </c>
      <c r="I159" s="190">
        <v>584.92999999999995</v>
      </c>
      <c r="J159" s="190">
        <f t="shared" si="0"/>
        <v>3568.07</v>
      </c>
      <c r="K159" s="191"/>
      <c r="L159" s="33"/>
      <c r="M159" s="192" t="s">
        <v>1</v>
      </c>
      <c r="N159" s="193" t="s">
        <v>41</v>
      </c>
      <c r="O159" s="194">
        <v>0</v>
      </c>
      <c r="P159" s="194">
        <f t="shared" si="1"/>
        <v>0</v>
      </c>
      <c r="Q159" s="194">
        <v>0</v>
      </c>
      <c r="R159" s="194">
        <f t="shared" si="2"/>
        <v>0</v>
      </c>
      <c r="S159" s="194">
        <v>0</v>
      </c>
      <c r="T159" s="195">
        <f t="shared" si="3"/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96" t="s">
        <v>277</v>
      </c>
      <c r="AT159" s="196" t="s">
        <v>208</v>
      </c>
      <c r="AU159" s="196" t="s">
        <v>85</v>
      </c>
      <c r="AY159" s="14" t="s">
        <v>205</v>
      </c>
      <c r="BE159" s="197">
        <f t="shared" si="4"/>
        <v>3568.07</v>
      </c>
      <c r="BF159" s="197">
        <f t="shared" si="5"/>
        <v>0</v>
      </c>
      <c r="BG159" s="197">
        <f t="shared" si="6"/>
        <v>0</v>
      </c>
      <c r="BH159" s="197">
        <f t="shared" si="7"/>
        <v>0</v>
      </c>
      <c r="BI159" s="197">
        <f t="shared" si="8"/>
        <v>0</v>
      </c>
      <c r="BJ159" s="14" t="s">
        <v>83</v>
      </c>
      <c r="BK159" s="197">
        <f t="shared" si="9"/>
        <v>3568.07</v>
      </c>
      <c r="BL159" s="14" t="s">
        <v>277</v>
      </c>
      <c r="BM159" s="196" t="s">
        <v>342</v>
      </c>
    </row>
    <row r="160" spans="1:65" s="2" customFormat="1" ht="16.5" customHeight="1">
      <c r="A160" s="28"/>
      <c r="B160" s="29"/>
      <c r="C160" s="185" t="s">
        <v>277</v>
      </c>
      <c r="D160" s="185" t="s">
        <v>208</v>
      </c>
      <c r="E160" s="186" t="s">
        <v>807</v>
      </c>
      <c r="F160" s="187" t="s">
        <v>808</v>
      </c>
      <c r="G160" s="188" t="s">
        <v>230</v>
      </c>
      <c r="H160" s="189">
        <v>3.8</v>
      </c>
      <c r="I160" s="190">
        <v>366.55</v>
      </c>
      <c r="J160" s="190">
        <f t="shared" si="0"/>
        <v>1392.89</v>
      </c>
      <c r="K160" s="191"/>
      <c r="L160" s="33"/>
      <c r="M160" s="192" t="s">
        <v>1</v>
      </c>
      <c r="N160" s="193" t="s">
        <v>41</v>
      </c>
      <c r="O160" s="194">
        <v>0</v>
      </c>
      <c r="P160" s="194">
        <f t="shared" si="1"/>
        <v>0</v>
      </c>
      <c r="Q160" s="194">
        <v>0</v>
      </c>
      <c r="R160" s="194">
        <f t="shared" si="2"/>
        <v>0</v>
      </c>
      <c r="S160" s="194">
        <v>0</v>
      </c>
      <c r="T160" s="195">
        <f t="shared" si="3"/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96" t="s">
        <v>277</v>
      </c>
      <c r="AT160" s="196" t="s">
        <v>208</v>
      </c>
      <c r="AU160" s="196" t="s">
        <v>85</v>
      </c>
      <c r="AY160" s="14" t="s">
        <v>205</v>
      </c>
      <c r="BE160" s="197">
        <f t="shared" si="4"/>
        <v>1392.89</v>
      </c>
      <c r="BF160" s="197">
        <f t="shared" si="5"/>
        <v>0</v>
      </c>
      <c r="BG160" s="197">
        <f t="shared" si="6"/>
        <v>0</v>
      </c>
      <c r="BH160" s="197">
        <f t="shared" si="7"/>
        <v>0</v>
      </c>
      <c r="BI160" s="197">
        <f t="shared" si="8"/>
        <v>0</v>
      </c>
      <c r="BJ160" s="14" t="s">
        <v>83</v>
      </c>
      <c r="BK160" s="197">
        <f t="shared" si="9"/>
        <v>1392.89</v>
      </c>
      <c r="BL160" s="14" t="s">
        <v>277</v>
      </c>
      <c r="BM160" s="196" t="s">
        <v>350</v>
      </c>
    </row>
    <row r="161" spans="1:65" s="2" customFormat="1" ht="16.5" customHeight="1">
      <c r="A161" s="28"/>
      <c r="B161" s="29"/>
      <c r="C161" s="185" t="s">
        <v>283</v>
      </c>
      <c r="D161" s="185" t="s">
        <v>208</v>
      </c>
      <c r="E161" s="186" t="s">
        <v>809</v>
      </c>
      <c r="F161" s="187" t="s">
        <v>810</v>
      </c>
      <c r="G161" s="188" t="s">
        <v>230</v>
      </c>
      <c r="H161" s="189">
        <v>27.8</v>
      </c>
      <c r="I161" s="190">
        <v>405.84</v>
      </c>
      <c r="J161" s="190">
        <f t="shared" si="0"/>
        <v>11282.35</v>
      </c>
      <c r="K161" s="191"/>
      <c r="L161" s="33"/>
      <c r="M161" s="192" t="s">
        <v>1</v>
      </c>
      <c r="N161" s="193" t="s">
        <v>41</v>
      </c>
      <c r="O161" s="194">
        <v>0</v>
      </c>
      <c r="P161" s="194">
        <f t="shared" si="1"/>
        <v>0</v>
      </c>
      <c r="Q161" s="194">
        <v>0</v>
      </c>
      <c r="R161" s="194">
        <f t="shared" si="2"/>
        <v>0</v>
      </c>
      <c r="S161" s="194">
        <v>0</v>
      </c>
      <c r="T161" s="195">
        <f t="shared" si="3"/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96" t="s">
        <v>277</v>
      </c>
      <c r="AT161" s="196" t="s">
        <v>208</v>
      </c>
      <c r="AU161" s="196" t="s">
        <v>85</v>
      </c>
      <c r="AY161" s="14" t="s">
        <v>205</v>
      </c>
      <c r="BE161" s="197">
        <f t="shared" si="4"/>
        <v>11282.35</v>
      </c>
      <c r="BF161" s="197">
        <f t="shared" si="5"/>
        <v>0</v>
      </c>
      <c r="BG161" s="197">
        <f t="shared" si="6"/>
        <v>0</v>
      </c>
      <c r="BH161" s="197">
        <f t="shared" si="7"/>
        <v>0</v>
      </c>
      <c r="BI161" s="197">
        <f t="shared" si="8"/>
        <v>0</v>
      </c>
      <c r="BJ161" s="14" t="s">
        <v>83</v>
      </c>
      <c r="BK161" s="197">
        <f t="shared" si="9"/>
        <v>11282.35</v>
      </c>
      <c r="BL161" s="14" t="s">
        <v>277</v>
      </c>
      <c r="BM161" s="196" t="s">
        <v>359</v>
      </c>
    </row>
    <row r="162" spans="1:65" s="2" customFormat="1" ht="16.5" customHeight="1">
      <c r="A162" s="28"/>
      <c r="B162" s="29"/>
      <c r="C162" s="185" t="s">
        <v>287</v>
      </c>
      <c r="D162" s="185" t="s">
        <v>208</v>
      </c>
      <c r="E162" s="186" t="s">
        <v>811</v>
      </c>
      <c r="F162" s="187" t="s">
        <v>812</v>
      </c>
      <c r="G162" s="188" t="s">
        <v>230</v>
      </c>
      <c r="H162" s="189">
        <v>1</v>
      </c>
      <c r="I162" s="190">
        <v>569.53</v>
      </c>
      <c r="J162" s="190">
        <f t="shared" si="0"/>
        <v>569.53</v>
      </c>
      <c r="K162" s="191"/>
      <c r="L162" s="33"/>
      <c r="M162" s="192" t="s">
        <v>1</v>
      </c>
      <c r="N162" s="193" t="s">
        <v>41</v>
      </c>
      <c r="O162" s="194">
        <v>0</v>
      </c>
      <c r="P162" s="194">
        <f t="shared" si="1"/>
        <v>0</v>
      </c>
      <c r="Q162" s="194">
        <v>0</v>
      </c>
      <c r="R162" s="194">
        <f t="shared" si="2"/>
        <v>0</v>
      </c>
      <c r="S162" s="194">
        <v>0</v>
      </c>
      <c r="T162" s="195">
        <f t="shared" si="3"/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96" t="s">
        <v>277</v>
      </c>
      <c r="AT162" s="196" t="s">
        <v>208</v>
      </c>
      <c r="AU162" s="196" t="s">
        <v>85</v>
      </c>
      <c r="AY162" s="14" t="s">
        <v>205</v>
      </c>
      <c r="BE162" s="197">
        <f t="shared" si="4"/>
        <v>569.53</v>
      </c>
      <c r="BF162" s="197">
        <f t="shared" si="5"/>
        <v>0</v>
      </c>
      <c r="BG162" s="197">
        <f t="shared" si="6"/>
        <v>0</v>
      </c>
      <c r="BH162" s="197">
        <f t="shared" si="7"/>
        <v>0</v>
      </c>
      <c r="BI162" s="197">
        <f t="shared" si="8"/>
        <v>0</v>
      </c>
      <c r="BJ162" s="14" t="s">
        <v>83</v>
      </c>
      <c r="BK162" s="197">
        <f t="shared" si="9"/>
        <v>569.53</v>
      </c>
      <c r="BL162" s="14" t="s">
        <v>277</v>
      </c>
      <c r="BM162" s="196" t="s">
        <v>367</v>
      </c>
    </row>
    <row r="163" spans="1:65" s="2" customFormat="1" ht="16.5" customHeight="1">
      <c r="A163" s="28"/>
      <c r="B163" s="29"/>
      <c r="C163" s="185" t="s">
        <v>291</v>
      </c>
      <c r="D163" s="185" t="s">
        <v>208</v>
      </c>
      <c r="E163" s="186" t="s">
        <v>813</v>
      </c>
      <c r="F163" s="187" t="s">
        <v>814</v>
      </c>
      <c r="G163" s="188" t="s">
        <v>418</v>
      </c>
      <c r="H163" s="189">
        <v>3</v>
      </c>
      <c r="I163" s="190">
        <v>76.27</v>
      </c>
      <c r="J163" s="190">
        <f t="shared" si="0"/>
        <v>228.81</v>
      </c>
      <c r="K163" s="191"/>
      <c r="L163" s="33"/>
      <c r="M163" s="192" t="s">
        <v>1</v>
      </c>
      <c r="N163" s="193" t="s">
        <v>41</v>
      </c>
      <c r="O163" s="194">
        <v>0</v>
      </c>
      <c r="P163" s="194">
        <f t="shared" si="1"/>
        <v>0</v>
      </c>
      <c r="Q163" s="194">
        <v>0</v>
      </c>
      <c r="R163" s="194">
        <f t="shared" si="2"/>
        <v>0</v>
      </c>
      <c r="S163" s="194">
        <v>0</v>
      </c>
      <c r="T163" s="195">
        <f t="shared" si="3"/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96" t="s">
        <v>277</v>
      </c>
      <c r="AT163" s="196" t="s">
        <v>208</v>
      </c>
      <c r="AU163" s="196" t="s">
        <v>85</v>
      </c>
      <c r="AY163" s="14" t="s">
        <v>205</v>
      </c>
      <c r="BE163" s="197">
        <f t="shared" si="4"/>
        <v>228.81</v>
      </c>
      <c r="BF163" s="197">
        <f t="shared" si="5"/>
        <v>0</v>
      </c>
      <c r="BG163" s="197">
        <f t="shared" si="6"/>
        <v>0</v>
      </c>
      <c r="BH163" s="197">
        <f t="shared" si="7"/>
        <v>0</v>
      </c>
      <c r="BI163" s="197">
        <f t="shared" si="8"/>
        <v>0</v>
      </c>
      <c r="BJ163" s="14" t="s">
        <v>83</v>
      </c>
      <c r="BK163" s="197">
        <f t="shared" si="9"/>
        <v>228.81</v>
      </c>
      <c r="BL163" s="14" t="s">
        <v>277</v>
      </c>
      <c r="BM163" s="196" t="s">
        <v>375</v>
      </c>
    </row>
    <row r="164" spans="1:65" s="2" customFormat="1" ht="16.5" customHeight="1">
      <c r="A164" s="28"/>
      <c r="B164" s="29"/>
      <c r="C164" s="185" t="s">
        <v>295</v>
      </c>
      <c r="D164" s="185" t="s">
        <v>208</v>
      </c>
      <c r="E164" s="186" t="s">
        <v>815</v>
      </c>
      <c r="F164" s="187" t="s">
        <v>816</v>
      </c>
      <c r="G164" s="188" t="s">
        <v>418</v>
      </c>
      <c r="H164" s="189">
        <v>9</v>
      </c>
      <c r="I164" s="190">
        <v>84.52</v>
      </c>
      <c r="J164" s="190">
        <f t="shared" si="0"/>
        <v>760.68</v>
      </c>
      <c r="K164" s="191"/>
      <c r="L164" s="33"/>
      <c r="M164" s="192" t="s">
        <v>1</v>
      </c>
      <c r="N164" s="193" t="s">
        <v>41</v>
      </c>
      <c r="O164" s="194">
        <v>0</v>
      </c>
      <c r="P164" s="194">
        <f t="shared" si="1"/>
        <v>0</v>
      </c>
      <c r="Q164" s="194">
        <v>0</v>
      </c>
      <c r="R164" s="194">
        <f t="shared" si="2"/>
        <v>0</v>
      </c>
      <c r="S164" s="194">
        <v>0</v>
      </c>
      <c r="T164" s="195">
        <f t="shared" si="3"/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96" t="s">
        <v>277</v>
      </c>
      <c r="AT164" s="196" t="s">
        <v>208</v>
      </c>
      <c r="AU164" s="196" t="s">
        <v>85</v>
      </c>
      <c r="AY164" s="14" t="s">
        <v>205</v>
      </c>
      <c r="BE164" s="197">
        <f t="shared" si="4"/>
        <v>760.68</v>
      </c>
      <c r="BF164" s="197">
        <f t="shared" si="5"/>
        <v>0</v>
      </c>
      <c r="BG164" s="197">
        <f t="shared" si="6"/>
        <v>0</v>
      </c>
      <c r="BH164" s="197">
        <f t="shared" si="7"/>
        <v>0</v>
      </c>
      <c r="BI164" s="197">
        <f t="shared" si="8"/>
        <v>0</v>
      </c>
      <c r="BJ164" s="14" t="s">
        <v>83</v>
      </c>
      <c r="BK164" s="197">
        <f t="shared" si="9"/>
        <v>760.68</v>
      </c>
      <c r="BL164" s="14" t="s">
        <v>277</v>
      </c>
      <c r="BM164" s="196" t="s">
        <v>385</v>
      </c>
    </row>
    <row r="165" spans="1:65" s="2" customFormat="1" ht="24" customHeight="1">
      <c r="A165" s="28"/>
      <c r="B165" s="29"/>
      <c r="C165" s="185" t="s">
        <v>7</v>
      </c>
      <c r="D165" s="185" t="s">
        <v>208</v>
      </c>
      <c r="E165" s="186" t="s">
        <v>817</v>
      </c>
      <c r="F165" s="187" t="s">
        <v>818</v>
      </c>
      <c r="G165" s="188" t="s">
        <v>418</v>
      </c>
      <c r="H165" s="189">
        <v>1</v>
      </c>
      <c r="I165" s="190">
        <v>8936.0499999999993</v>
      </c>
      <c r="J165" s="190">
        <f t="shared" si="0"/>
        <v>8936.0499999999993</v>
      </c>
      <c r="K165" s="191"/>
      <c r="L165" s="33"/>
      <c r="M165" s="192" t="s">
        <v>1</v>
      </c>
      <c r="N165" s="193" t="s">
        <v>41</v>
      </c>
      <c r="O165" s="194">
        <v>0</v>
      </c>
      <c r="P165" s="194">
        <f t="shared" si="1"/>
        <v>0</v>
      </c>
      <c r="Q165" s="194">
        <v>0</v>
      </c>
      <c r="R165" s="194">
        <f t="shared" si="2"/>
        <v>0</v>
      </c>
      <c r="S165" s="194">
        <v>0</v>
      </c>
      <c r="T165" s="195">
        <f t="shared" si="3"/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96" t="s">
        <v>277</v>
      </c>
      <c r="AT165" s="196" t="s">
        <v>208</v>
      </c>
      <c r="AU165" s="196" t="s">
        <v>85</v>
      </c>
      <c r="AY165" s="14" t="s">
        <v>205</v>
      </c>
      <c r="BE165" s="197">
        <f t="shared" si="4"/>
        <v>8936.0499999999993</v>
      </c>
      <c r="BF165" s="197">
        <f t="shared" si="5"/>
        <v>0</v>
      </c>
      <c r="BG165" s="197">
        <f t="shared" si="6"/>
        <v>0</v>
      </c>
      <c r="BH165" s="197">
        <f t="shared" si="7"/>
        <v>0</v>
      </c>
      <c r="BI165" s="197">
        <f t="shared" si="8"/>
        <v>0</v>
      </c>
      <c r="BJ165" s="14" t="s">
        <v>83</v>
      </c>
      <c r="BK165" s="197">
        <f t="shared" si="9"/>
        <v>8936.0499999999993</v>
      </c>
      <c r="BL165" s="14" t="s">
        <v>277</v>
      </c>
      <c r="BM165" s="196" t="s">
        <v>393</v>
      </c>
    </row>
    <row r="166" spans="1:65" s="2" customFormat="1" ht="16.5" customHeight="1">
      <c r="A166" s="28"/>
      <c r="B166" s="29"/>
      <c r="C166" s="185" t="s">
        <v>302</v>
      </c>
      <c r="D166" s="185" t="s">
        <v>208</v>
      </c>
      <c r="E166" s="186" t="s">
        <v>819</v>
      </c>
      <c r="F166" s="187" t="s">
        <v>820</v>
      </c>
      <c r="G166" s="188" t="s">
        <v>230</v>
      </c>
      <c r="H166" s="189">
        <v>46.1</v>
      </c>
      <c r="I166" s="190">
        <v>23.97</v>
      </c>
      <c r="J166" s="190">
        <f t="shared" si="0"/>
        <v>1105.02</v>
      </c>
      <c r="K166" s="191"/>
      <c r="L166" s="33"/>
      <c r="M166" s="192" t="s">
        <v>1</v>
      </c>
      <c r="N166" s="193" t="s">
        <v>41</v>
      </c>
      <c r="O166" s="194">
        <v>0</v>
      </c>
      <c r="P166" s="194">
        <f t="shared" si="1"/>
        <v>0</v>
      </c>
      <c r="Q166" s="194">
        <v>0</v>
      </c>
      <c r="R166" s="194">
        <f t="shared" si="2"/>
        <v>0</v>
      </c>
      <c r="S166" s="194">
        <v>0</v>
      </c>
      <c r="T166" s="195">
        <f t="shared" si="3"/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96" t="s">
        <v>277</v>
      </c>
      <c r="AT166" s="196" t="s">
        <v>208</v>
      </c>
      <c r="AU166" s="196" t="s">
        <v>85</v>
      </c>
      <c r="AY166" s="14" t="s">
        <v>205</v>
      </c>
      <c r="BE166" s="197">
        <f t="shared" si="4"/>
        <v>1105.02</v>
      </c>
      <c r="BF166" s="197">
        <f t="shared" si="5"/>
        <v>0</v>
      </c>
      <c r="BG166" s="197">
        <f t="shared" si="6"/>
        <v>0</v>
      </c>
      <c r="BH166" s="197">
        <f t="shared" si="7"/>
        <v>0</v>
      </c>
      <c r="BI166" s="197">
        <f t="shared" si="8"/>
        <v>0</v>
      </c>
      <c r="BJ166" s="14" t="s">
        <v>83</v>
      </c>
      <c r="BK166" s="197">
        <f t="shared" si="9"/>
        <v>1105.02</v>
      </c>
      <c r="BL166" s="14" t="s">
        <v>277</v>
      </c>
      <c r="BM166" s="196" t="s">
        <v>401</v>
      </c>
    </row>
    <row r="167" spans="1:65" s="2" customFormat="1" ht="24" customHeight="1">
      <c r="A167" s="28"/>
      <c r="B167" s="29"/>
      <c r="C167" s="185" t="s">
        <v>306</v>
      </c>
      <c r="D167" s="185" t="s">
        <v>208</v>
      </c>
      <c r="E167" s="186" t="s">
        <v>821</v>
      </c>
      <c r="F167" s="187" t="s">
        <v>822</v>
      </c>
      <c r="G167" s="188" t="s">
        <v>250</v>
      </c>
      <c r="H167" s="189">
        <v>0.35</v>
      </c>
      <c r="I167" s="190">
        <v>1580.01</v>
      </c>
      <c r="J167" s="190">
        <f t="shared" si="0"/>
        <v>553</v>
      </c>
      <c r="K167" s="191"/>
      <c r="L167" s="33"/>
      <c r="M167" s="192" t="s">
        <v>1</v>
      </c>
      <c r="N167" s="193" t="s">
        <v>41</v>
      </c>
      <c r="O167" s="194">
        <v>0</v>
      </c>
      <c r="P167" s="194">
        <f t="shared" si="1"/>
        <v>0</v>
      </c>
      <c r="Q167" s="194">
        <v>0</v>
      </c>
      <c r="R167" s="194">
        <f t="shared" si="2"/>
        <v>0</v>
      </c>
      <c r="S167" s="194">
        <v>0</v>
      </c>
      <c r="T167" s="195">
        <f t="shared" si="3"/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96" t="s">
        <v>277</v>
      </c>
      <c r="AT167" s="196" t="s">
        <v>208</v>
      </c>
      <c r="AU167" s="196" t="s">
        <v>85</v>
      </c>
      <c r="AY167" s="14" t="s">
        <v>205</v>
      </c>
      <c r="BE167" s="197">
        <f t="shared" si="4"/>
        <v>553</v>
      </c>
      <c r="BF167" s="197">
        <f t="shared" si="5"/>
        <v>0</v>
      </c>
      <c r="BG167" s="197">
        <f t="shared" si="6"/>
        <v>0</v>
      </c>
      <c r="BH167" s="197">
        <f t="shared" si="7"/>
        <v>0</v>
      </c>
      <c r="BI167" s="197">
        <f t="shared" si="8"/>
        <v>0</v>
      </c>
      <c r="BJ167" s="14" t="s">
        <v>83</v>
      </c>
      <c r="BK167" s="197">
        <f t="shared" si="9"/>
        <v>553</v>
      </c>
      <c r="BL167" s="14" t="s">
        <v>277</v>
      </c>
      <c r="BM167" s="196" t="s">
        <v>411</v>
      </c>
    </row>
    <row r="168" spans="1:65" s="2" customFormat="1" ht="16.5" customHeight="1">
      <c r="A168" s="28"/>
      <c r="B168" s="29"/>
      <c r="C168" s="185" t="s">
        <v>310</v>
      </c>
      <c r="D168" s="185" t="s">
        <v>208</v>
      </c>
      <c r="E168" s="186" t="s">
        <v>823</v>
      </c>
      <c r="F168" s="187" t="s">
        <v>824</v>
      </c>
      <c r="G168" s="188" t="s">
        <v>230</v>
      </c>
      <c r="H168" s="189">
        <v>2</v>
      </c>
      <c r="I168" s="190">
        <v>265.5</v>
      </c>
      <c r="J168" s="190">
        <f t="shared" si="0"/>
        <v>531</v>
      </c>
      <c r="K168" s="191"/>
      <c r="L168" s="33"/>
      <c r="M168" s="192" t="s">
        <v>1</v>
      </c>
      <c r="N168" s="193" t="s">
        <v>41</v>
      </c>
      <c r="O168" s="194">
        <v>0</v>
      </c>
      <c r="P168" s="194">
        <f t="shared" si="1"/>
        <v>0</v>
      </c>
      <c r="Q168" s="194">
        <v>0</v>
      </c>
      <c r="R168" s="194">
        <f t="shared" si="2"/>
        <v>0</v>
      </c>
      <c r="S168" s="194">
        <v>0</v>
      </c>
      <c r="T168" s="195">
        <f t="shared" si="3"/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96" t="s">
        <v>277</v>
      </c>
      <c r="AT168" s="196" t="s">
        <v>208</v>
      </c>
      <c r="AU168" s="196" t="s">
        <v>85</v>
      </c>
      <c r="AY168" s="14" t="s">
        <v>205</v>
      </c>
      <c r="BE168" s="197">
        <f t="shared" si="4"/>
        <v>531</v>
      </c>
      <c r="BF168" s="197">
        <f t="shared" si="5"/>
        <v>0</v>
      </c>
      <c r="BG168" s="197">
        <f t="shared" si="6"/>
        <v>0</v>
      </c>
      <c r="BH168" s="197">
        <f t="shared" si="7"/>
        <v>0</v>
      </c>
      <c r="BI168" s="197">
        <f t="shared" si="8"/>
        <v>0</v>
      </c>
      <c r="BJ168" s="14" t="s">
        <v>83</v>
      </c>
      <c r="BK168" s="197">
        <f t="shared" si="9"/>
        <v>531</v>
      </c>
      <c r="BL168" s="14" t="s">
        <v>277</v>
      </c>
      <c r="BM168" s="196" t="s">
        <v>420</v>
      </c>
    </row>
    <row r="169" spans="1:65" s="2" customFormat="1" ht="24" customHeight="1">
      <c r="A169" s="28"/>
      <c r="B169" s="29"/>
      <c r="C169" s="185" t="s">
        <v>316</v>
      </c>
      <c r="D169" s="185" t="s">
        <v>208</v>
      </c>
      <c r="E169" s="186" t="s">
        <v>722</v>
      </c>
      <c r="F169" s="187" t="s">
        <v>723</v>
      </c>
      <c r="G169" s="188" t="s">
        <v>724</v>
      </c>
      <c r="H169" s="189">
        <v>378.70299999999997</v>
      </c>
      <c r="I169" s="190">
        <v>1.77</v>
      </c>
      <c r="J169" s="190">
        <f t="shared" si="0"/>
        <v>670.3</v>
      </c>
      <c r="K169" s="191"/>
      <c r="L169" s="33"/>
      <c r="M169" s="192" t="s">
        <v>1</v>
      </c>
      <c r="N169" s="193" t="s">
        <v>41</v>
      </c>
      <c r="O169" s="194">
        <v>0</v>
      </c>
      <c r="P169" s="194">
        <f t="shared" si="1"/>
        <v>0</v>
      </c>
      <c r="Q169" s="194">
        <v>0</v>
      </c>
      <c r="R169" s="194">
        <f t="shared" si="2"/>
        <v>0</v>
      </c>
      <c r="S169" s="194">
        <v>0</v>
      </c>
      <c r="T169" s="195">
        <f t="shared" si="3"/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96" t="s">
        <v>277</v>
      </c>
      <c r="AT169" s="196" t="s">
        <v>208</v>
      </c>
      <c r="AU169" s="196" t="s">
        <v>85</v>
      </c>
      <c r="AY169" s="14" t="s">
        <v>205</v>
      </c>
      <c r="BE169" s="197">
        <f t="shared" si="4"/>
        <v>670.3</v>
      </c>
      <c r="BF169" s="197">
        <f t="shared" si="5"/>
        <v>0</v>
      </c>
      <c r="BG169" s="197">
        <f t="shared" si="6"/>
        <v>0</v>
      </c>
      <c r="BH169" s="197">
        <f t="shared" si="7"/>
        <v>0</v>
      </c>
      <c r="BI169" s="197">
        <f t="shared" si="8"/>
        <v>0</v>
      </c>
      <c r="BJ169" s="14" t="s">
        <v>83</v>
      </c>
      <c r="BK169" s="197">
        <f t="shared" si="9"/>
        <v>670.3</v>
      </c>
      <c r="BL169" s="14" t="s">
        <v>277</v>
      </c>
      <c r="BM169" s="196" t="s">
        <v>825</v>
      </c>
    </row>
    <row r="170" spans="1:65" s="12" customFormat="1" ht="22.9" customHeight="1">
      <c r="B170" s="170"/>
      <c r="C170" s="171"/>
      <c r="D170" s="172" t="s">
        <v>75</v>
      </c>
      <c r="E170" s="183" t="s">
        <v>725</v>
      </c>
      <c r="F170" s="183" t="s">
        <v>726</v>
      </c>
      <c r="G170" s="171"/>
      <c r="H170" s="171"/>
      <c r="I170" s="171"/>
      <c r="J170" s="184">
        <f>BK170</f>
        <v>76276.450000000012</v>
      </c>
      <c r="K170" s="171"/>
      <c r="L170" s="175"/>
      <c r="M170" s="176"/>
      <c r="N170" s="177"/>
      <c r="O170" s="177"/>
      <c r="P170" s="178">
        <f>SUM(P171:P192)</f>
        <v>0</v>
      </c>
      <c r="Q170" s="177"/>
      <c r="R170" s="178">
        <f>SUM(R171:R192)</f>
        <v>0</v>
      </c>
      <c r="S170" s="177"/>
      <c r="T170" s="179">
        <f>SUM(T171:T192)</f>
        <v>0</v>
      </c>
      <c r="AR170" s="180" t="s">
        <v>85</v>
      </c>
      <c r="AT170" s="181" t="s">
        <v>75</v>
      </c>
      <c r="AU170" s="181" t="s">
        <v>83</v>
      </c>
      <c r="AY170" s="180" t="s">
        <v>205</v>
      </c>
      <c r="BK170" s="182">
        <f>SUM(BK171:BK192)</f>
        <v>76276.450000000012</v>
      </c>
    </row>
    <row r="171" spans="1:65" s="2" customFormat="1" ht="24" customHeight="1">
      <c r="A171" s="28"/>
      <c r="B171" s="29"/>
      <c r="C171" s="185" t="s">
        <v>320</v>
      </c>
      <c r="D171" s="185" t="s">
        <v>208</v>
      </c>
      <c r="E171" s="186" t="s">
        <v>826</v>
      </c>
      <c r="F171" s="187" t="s">
        <v>827</v>
      </c>
      <c r="G171" s="188" t="s">
        <v>230</v>
      </c>
      <c r="H171" s="189">
        <v>25</v>
      </c>
      <c r="I171" s="190">
        <v>67.09</v>
      </c>
      <c r="J171" s="190">
        <f t="shared" ref="J171:J192" si="10">ROUND(I171*H171,2)</f>
        <v>1677.25</v>
      </c>
      <c r="K171" s="191"/>
      <c r="L171" s="33"/>
      <c r="M171" s="192" t="s">
        <v>1</v>
      </c>
      <c r="N171" s="193" t="s">
        <v>41</v>
      </c>
      <c r="O171" s="194">
        <v>0</v>
      </c>
      <c r="P171" s="194">
        <f t="shared" ref="P171:P192" si="11">O171*H171</f>
        <v>0</v>
      </c>
      <c r="Q171" s="194">
        <v>0</v>
      </c>
      <c r="R171" s="194">
        <f t="shared" ref="R171:R192" si="12">Q171*H171</f>
        <v>0</v>
      </c>
      <c r="S171" s="194">
        <v>0</v>
      </c>
      <c r="T171" s="195">
        <f t="shared" ref="T171:T192" si="13">S171*H171</f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96" t="s">
        <v>277</v>
      </c>
      <c r="AT171" s="196" t="s">
        <v>208</v>
      </c>
      <c r="AU171" s="196" t="s">
        <v>85</v>
      </c>
      <c r="AY171" s="14" t="s">
        <v>205</v>
      </c>
      <c r="BE171" s="197">
        <f t="shared" ref="BE171:BE192" si="14">IF(N171="základní",J171,0)</f>
        <v>1677.25</v>
      </c>
      <c r="BF171" s="197">
        <f t="shared" ref="BF171:BF192" si="15">IF(N171="snížená",J171,0)</f>
        <v>0</v>
      </c>
      <c r="BG171" s="197">
        <f t="shared" ref="BG171:BG192" si="16">IF(N171="zákl. přenesená",J171,0)</f>
        <v>0</v>
      </c>
      <c r="BH171" s="197">
        <f t="shared" ref="BH171:BH192" si="17">IF(N171="sníž. přenesená",J171,0)</f>
        <v>0</v>
      </c>
      <c r="BI171" s="197">
        <f t="shared" ref="BI171:BI192" si="18">IF(N171="nulová",J171,0)</f>
        <v>0</v>
      </c>
      <c r="BJ171" s="14" t="s">
        <v>83</v>
      </c>
      <c r="BK171" s="197">
        <f t="shared" ref="BK171:BK192" si="19">ROUND(I171*H171,2)</f>
        <v>1677.25</v>
      </c>
      <c r="BL171" s="14" t="s">
        <v>277</v>
      </c>
      <c r="BM171" s="196" t="s">
        <v>436</v>
      </c>
    </row>
    <row r="172" spans="1:65" s="2" customFormat="1" ht="24" customHeight="1">
      <c r="A172" s="28"/>
      <c r="B172" s="29"/>
      <c r="C172" s="185" t="s">
        <v>324</v>
      </c>
      <c r="D172" s="185" t="s">
        <v>208</v>
      </c>
      <c r="E172" s="186" t="s">
        <v>731</v>
      </c>
      <c r="F172" s="187" t="s">
        <v>732</v>
      </c>
      <c r="G172" s="188" t="s">
        <v>648</v>
      </c>
      <c r="H172" s="189">
        <v>4</v>
      </c>
      <c r="I172" s="190">
        <v>785.5</v>
      </c>
      <c r="J172" s="190">
        <f t="shared" si="10"/>
        <v>3142</v>
      </c>
      <c r="K172" s="191"/>
      <c r="L172" s="33"/>
      <c r="M172" s="192" t="s">
        <v>1</v>
      </c>
      <c r="N172" s="193" t="s">
        <v>41</v>
      </c>
      <c r="O172" s="194">
        <v>0</v>
      </c>
      <c r="P172" s="194">
        <f t="shared" si="11"/>
        <v>0</v>
      </c>
      <c r="Q172" s="194">
        <v>0</v>
      </c>
      <c r="R172" s="194">
        <f t="shared" si="12"/>
        <v>0</v>
      </c>
      <c r="S172" s="194">
        <v>0</v>
      </c>
      <c r="T172" s="195">
        <f t="shared" si="13"/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96" t="s">
        <v>277</v>
      </c>
      <c r="AT172" s="196" t="s">
        <v>208</v>
      </c>
      <c r="AU172" s="196" t="s">
        <v>85</v>
      </c>
      <c r="AY172" s="14" t="s">
        <v>205</v>
      </c>
      <c r="BE172" s="197">
        <f t="shared" si="14"/>
        <v>3142</v>
      </c>
      <c r="BF172" s="197">
        <f t="shared" si="15"/>
        <v>0</v>
      </c>
      <c r="BG172" s="197">
        <f t="shared" si="16"/>
        <v>0</v>
      </c>
      <c r="BH172" s="197">
        <f t="shared" si="17"/>
        <v>0</v>
      </c>
      <c r="BI172" s="197">
        <f t="shared" si="18"/>
        <v>0</v>
      </c>
      <c r="BJ172" s="14" t="s">
        <v>83</v>
      </c>
      <c r="BK172" s="197">
        <f t="shared" si="19"/>
        <v>3142</v>
      </c>
      <c r="BL172" s="14" t="s">
        <v>277</v>
      </c>
      <c r="BM172" s="196" t="s">
        <v>446</v>
      </c>
    </row>
    <row r="173" spans="1:65" s="2" customFormat="1" ht="24" customHeight="1">
      <c r="A173" s="28"/>
      <c r="B173" s="29"/>
      <c r="C173" s="185" t="s">
        <v>328</v>
      </c>
      <c r="D173" s="185" t="s">
        <v>208</v>
      </c>
      <c r="E173" s="186" t="s">
        <v>828</v>
      </c>
      <c r="F173" s="187" t="s">
        <v>829</v>
      </c>
      <c r="G173" s="188" t="s">
        <v>230</v>
      </c>
      <c r="H173" s="189">
        <v>48.5</v>
      </c>
      <c r="I173" s="190">
        <v>312.19</v>
      </c>
      <c r="J173" s="190">
        <f t="shared" si="10"/>
        <v>15141.22</v>
      </c>
      <c r="K173" s="191"/>
      <c r="L173" s="33"/>
      <c r="M173" s="192" t="s">
        <v>1</v>
      </c>
      <c r="N173" s="193" t="s">
        <v>41</v>
      </c>
      <c r="O173" s="194">
        <v>0</v>
      </c>
      <c r="P173" s="194">
        <f t="shared" si="11"/>
        <v>0</v>
      </c>
      <c r="Q173" s="194">
        <v>0</v>
      </c>
      <c r="R173" s="194">
        <f t="shared" si="12"/>
        <v>0</v>
      </c>
      <c r="S173" s="194">
        <v>0</v>
      </c>
      <c r="T173" s="195">
        <f t="shared" si="13"/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96" t="s">
        <v>277</v>
      </c>
      <c r="AT173" s="196" t="s">
        <v>208</v>
      </c>
      <c r="AU173" s="196" t="s">
        <v>85</v>
      </c>
      <c r="AY173" s="14" t="s">
        <v>205</v>
      </c>
      <c r="BE173" s="197">
        <f t="shared" si="14"/>
        <v>15141.22</v>
      </c>
      <c r="BF173" s="197">
        <f t="shared" si="15"/>
        <v>0</v>
      </c>
      <c r="BG173" s="197">
        <f t="shared" si="16"/>
        <v>0</v>
      </c>
      <c r="BH173" s="197">
        <f t="shared" si="17"/>
        <v>0</v>
      </c>
      <c r="BI173" s="197">
        <f t="shared" si="18"/>
        <v>0</v>
      </c>
      <c r="BJ173" s="14" t="s">
        <v>83</v>
      </c>
      <c r="BK173" s="197">
        <f t="shared" si="19"/>
        <v>15141.22</v>
      </c>
      <c r="BL173" s="14" t="s">
        <v>277</v>
      </c>
      <c r="BM173" s="196" t="s">
        <v>456</v>
      </c>
    </row>
    <row r="174" spans="1:65" s="2" customFormat="1" ht="24" customHeight="1">
      <c r="A174" s="28"/>
      <c r="B174" s="29"/>
      <c r="C174" s="185" t="s">
        <v>334</v>
      </c>
      <c r="D174" s="185" t="s">
        <v>208</v>
      </c>
      <c r="E174" s="186" t="s">
        <v>727</v>
      </c>
      <c r="F174" s="187" t="s">
        <v>728</v>
      </c>
      <c r="G174" s="188" t="s">
        <v>230</v>
      </c>
      <c r="H174" s="189">
        <v>37.299999999999997</v>
      </c>
      <c r="I174" s="190">
        <v>377.14</v>
      </c>
      <c r="J174" s="190">
        <f t="shared" si="10"/>
        <v>14067.32</v>
      </c>
      <c r="K174" s="191"/>
      <c r="L174" s="33"/>
      <c r="M174" s="192" t="s">
        <v>1</v>
      </c>
      <c r="N174" s="193" t="s">
        <v>41</v>
      </c>
      <c r="O174" s="194">
        <v>0</v>
      </c>
      <c r="P174" s="194">
        <f t="shared" si="11"/>
        <v>0</v>
      </c>
      <c r="Q174" s="194">
        <v>0</v>
      </c>
      <c r="R174" s="194">
        <f t="shared" si="12"/>
        <v>0</v>
      </c>
      <c r="S174" s="194">
        <v>0</v>
      </c>
      <c r="T174" s="195">
        <f t="shared" si="13"/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96" t="s">
        <v>277</v>
      </c>
      <c r="AT174" s="196" t="s">
        <v>208</v>
      </c>
      <c r="AU174" s="196" t="s">
        <v>85</v>
      </c>
      <c r="AY174" s="14" t="s">
        <v>205</v>
      </c>
      <c r="BE174" s="197">
        <f t="shared" si="14"/>
        <v>14067.32</v>
      </c>
      <c r="BF174" s="197">
        <f t="shared" si="15"/>
        <v>0</v>
      </c>
      <c r="BG174" s="197">
        <f t="shared" si="16"/>
        <v>0</v>
      </c>
      <c r="BH174" s="197">
        <f t="shared" si="17"/>
        <v>0</v>
      </c>
      <c r="BI174" s="197">
        <f t="shared" si="18"/>
        <v>0</v>
      </c>
      <c r="BJ174" s="14" t="s">
        <v>83</v>
      </c>
      <c r="BK174" s="197">
        <f t="shared" si="19"/>
        <v>14067.32</v>
      </c>
      <c r="BL174" s="14" t="s">
        <v>277</v>
      </c>
      <c r="BM174" s="196" t="s">
        <v>464</v>
      </c>
    </row>
    <row r="175" spans="1:65" s="2" customFormat="1" ht="24" customHeight="1">
      <c r="A175" s="28"/>
      <c r="B175" s="29"/>
      <c r="C175" s="185" t="s">
        <v>342</v>
      </c>
      <c r="D175" s="185" t="s">
        <v>208</v>
      </c>
      <c r="E175" s="186" t="s">
        <v>830</v>
      </c>
      <c r="F175" s="187" t="s">
        <v>831</v>
      </c>
      <c r="G175" s="188" t="s">
        <v>230</v>
      </c>
      <c r="H175" s="189">
        <v>8.1999999999999993</v>
      </c>
      <c r="I175" s="190">
        <v>435</v>
      </c>
      <c r="J175" s="190">
        <f t="shared" si="10"/>
        <v>3567</v>
      </c>
      <c r="K175" s="191"/>
      <c r="L175" s="33"/>
      <c r="M175" s="192" t="s">
        <v>1</v>
      </c>
      <c r="N175" s="193" t="s">
        <v>41</v>
      </c>
      <c r="O175" s="194">
        <v>0</v>
      </c>
      <c r="P175" s="194">
        <f t="shared" si="11"/>
        <v>0</v>
      </c>
      <c r="Q175" s="194">
        <v>0</v>
      </c>
      <c r="R175" s="194">
        <f t="shared" si="12"/>
        <v>0</v>
      </c>
      <c r="S175" s="194">
        <v>0</v>
      </c>
      <c r="T175" s="195">
        <f t="shared" si="13"/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96" t="s">
        <v>277</v>
      </c>
      <c r="AT175" s="196" t="s">
        <v>208</v>
      </c>
      <c r="AU175" s="196" t="s">
        <v>85</v>
      </c>
      <c r="AY175" s="14" t="s">
        <v>205</v>
      </c>
      <c r="BE175" s="197">
        <f t="shared" si="14"/>
        <v>3567</v>
      </c>
      <c r="BF175" s="197">
        <f t="shared" si="15"/>
        <v>0</v>
      </c>
      <c r="BG175" s="197">
        <f t="shared" si="16"/>
        <v>0</v>
      </c>
      <c r="BH175" s="197">
        <f t="shared" si="17"/>
        <v>0</v>
      </c>
      <c r="BI175" s="197">
        <f t="shared" si="18"/>
        <v>0</v>
      </c>
      <c r="BJ175" s="14" t="s">
        <v>83</v>
      </c>
      <c r="BK175" s="197">
        <f t="shared" si="19"/>
        <v>3567</v>
      </c>
      <c r="BL175" s="14" t="s">
        <v>277</v>
      </c>
      <c r="BM175" s="196" t="s">
        <v>472</v>
      </c>
    </row>
    <row r="176" spans="1:65" s="2" customFormat="1" ht="24" customHeight="1">
      <c r="A176" s="28"/>
      <c r="B176" s="29"/>
      <c r="C176" s="185" t="s">
        <v>346</v>
      </c>
      <c r="D176" s="185" t="s">
        <v>208</v>
      </c>
      <c r="E176" s="186" t="s">
        <v>832</v>
      </c>
      <c r="F176" s="187" t="s">
        <v>833</v>
      </c>
      <c r="G176" s="188" t="s">
        <v>230</v>
      </c>
      <c r="H176" s="189">
        <v>4</v>
      </c>
      <c r="I176" s="190">
        <v>519</v>
      </c>
      <c r="J176" s="190">
        <f t="shared" si="10"/>
        <v>2076</v>
      </c>
      <c r="K176" s="191"/>
      <c r="L176" s="33"/>
      <c r="M176" s="192" t="s">
        <v>1</v>
      </c>
      <c r="N176" s="193" t="s">
        <v>41</v>
      </c>
      <c r="O176" s="194">
        <v>0</v>
      </c>
      <c r="P176" s="194">
        <f t="shared" si="11"/>
        <v>0</v>
      </c>
      <c r="Q176" s="194">
        <v>0</v>
      </c>
      <c r="R176" s="194">
        <f t="shared" si="12"/>
        <v>0</v>
      </c>
      <c r="S176" s="194">
        <v>0</v>
      </c>
      <c r="T176" s="195">
        <f t="shared" si="13"/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96" t="s">
        <v>277</v>
      </c>
      <c r="AT176" s="196" t="s">
        <v>208</v>
      </c>
      <c r="AU176" s="196" t="s">
        <v>85</v>
      </c>
      <c r="AY176" s="14" t="s">
        <v>205</v>
      </c>
      <c r="BE176" s="197">
        <f t="shared" si="14"/>
        <v>2076</v>
      </c>
      <c r="BF176" s="197">
        <f t="shared" si="15"/>
        <v>0</v>
      </c>
      <c r="BG176" s="197">
        <f t="shared" si="16"/>
        <v>0</v>
      </c>
      <c r="BH176" s="197">
        <f t="shared" si="17"/>
        <v>0</v>
      </c>
      <c r="BI176" s="197">
        <f t="shared" si="18"/>
        <v>0</v>
      </c>
      <c r="BJ176" s="14" t="s">
        <v>83</v>
      </c>
      <c r="BK176" s="197">
        <f t="shared" si="19"/>
        <v>2076</v>
      </c>
      <c r="BL176" s="14" t="s">
        <v>277</v>
      </c>
      <c r="BM176" s="196" t="s">
        <v>834</v>
      </c>
    </row>
    <row r="177" spans="1:65" s="2" customFormat="1" ht="24" customHeight="1">
      <c r="A177" s="28"/>
      <c r="B177" s="29"/>
      <c r="C177" s="185" t="s">
        <v>350</v>
      </c>
      <c r="D177" s="185" t="s">
        <v>208</v>
      </c>
      <c r="E177" s="186" t="s">
        <v>835</v>
      </c>
      <c r="F177" s="187" t="s">
        <v>836</v>
      </c>
      <c r="G177" s="188" t="s">
        <v>230</v>
      </c>
      <c r="H177" s="189">
        <v>4</v>
      </c>
      <c r="I177" s="190">
        <v>719</v>
      </c>
      <c r="J177" s="190">
        <f t="shared" si="10"/>
        <v>2876</v>
      </c>
      <c r="K177" s="191"/>
      <c r="L177" s="33"/>
      <c r="M177" s="192" t="s">
        <v>1</v>
      </c>
      <c r="N177" s="193" t="s">
        <v>41</v>
      </c>
      <c r="O177" s="194">
        <v>0</v>
      </c>
      <c r="P177" s="194">
        <f t="shared" si="11"/>
        <v>0</v>
      </c>
      <c r="Q177" s="194">
        <v>0</v>
      </c>
      <c r="R177" s="194">
        <f t="shared" si="12"/>
        <v>0</v>
      </c>
      <c r="S177" s="194">
        <v>0</v>
      </c>
      <c r="T177" s="195">
        <f t="shared" si="13"/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96" t="s">
        <v>277</v>
      </c>
      <c r="AT177" s="196" t="s">
        <v>208</v>
      </c>
      <c r="AU177" s="196" t="s">
        <v>85</v>
      </c>
      <c r="AY177" s="14" t="s">
        <v>205</v>
      </c>
      <c r="BE177" s="197">
        <f t="shared" si="14"/>
        <v>2876</v>
      </c>
      <c r="BF177" s="197">
        <f t="shared" si="15"/>
        <v>0</v>
      </c>
      <c r="BG177" s="197">
        <f t="shared" si="16"/>
        <v>0</v>
      </c>
      <c r="BH177" s="197">
        <f t="shared" si="17"/>
        <v>0</v>
      </c>
      <c r="BI177" s="197">
        <f t="shared" si="18"/>
        <v>0</v>
      </c>
      <c r="BJ177" s="14" t="s">
        <v>83</v>
      </c>
      <c r="BK177" s="197">
        <f t="shared" si="19"/>
        <v>2876</v>
      </c>
      <c r="BL177" s="14" t="s">
        <v>277</v>
      </c>
      <c r="BM177" s="196" t="s">
        <v>535</v>
      </c>
    </row>
    <row r="178" spans="1:65" s="2" customFormat="1" ht="36" customHeight="1">
      <c r="A178" s="28"/>
      <c r="B178" s="29"/>
      <c r="C178" s="185" t="s">
        <v>354</v>
      </c>
      <c r="D178" s="185" t="s">
        <v>208</v>
      </c>
      <c r="E178" s="186" t="s">
        <v>837</v>
      </c>
      <c r="F178" s="187" t="s">
        <v>838</v>
      </c>
      <c r="G178" s="188" t="s">
        <v>230</v>
      </c>
      <c r="H178" s="189">
        <v>48.5</v>
      </c>
      <c r="I178" s="190">
        <v>130</v>
      </c>
      <c r="J178" s="190">
        <f t="shared" si="10"/>
        <v>6305</v>
      </c>
      <c r="K178" s="191"/>
      <c r="L178" s="33"/>
      <c r="M178" s="192" t="s">
        <v>1</v>
      </c>
      <c r="N178" s="193" t="s">
        <v>41</v>
      </c>
      <c r="O178" s="194">
        <v>0</v>
      </c>
      <c r="P178" s="194">
        <f t="shared" si="11"/>
        <v>0</v>
      </c>
      <c r="Q178" s="194">
        <v>0</v>
      </c>
      <c r="R178" s="194">
        <f t="shared" si="12"/>
        <v>0</v>
      </c>
      <c r="S178" s="194">
        <v>0</v>
      </c>
      <c r="T178" s="195">
        <f t="shared" si="13"/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96" t="s">
        <v>277</v>
      </c>
      <c r="AT178" s="196" t="s">
        <v>208</v>
      </c>
      <c r="AU178" s="196" t="s">
        <v>85</v>
      </c>
      <c r="AY178" s="14" t="s">
        <v>205</v>
      </c>
      <c r="BE178" s="197">
        <f t="shared" si="14"/>
        <v>6305</v>
      </c>
      <c r="BF178" s="197">
        <f t="shared" si="15"/>
        <v>0</v>
      </c>
      <c r="BG178" s="197">
        <f t="shared" si="16"/>
        <v>0</v>
      </c>
      <c r="BH178" s="197">
        <f t="shared" si="17"/>
        <v>0</v>
      </c>
      <c r="BI178" s="197">
        <f t="shared" si="18"/>
        <v>0</v>
      </c>
      <c r="BJ178" s="14" t="s">
        <v>83</v>
      </c>
      <c r="BK178" s="197">
        <f t="shared" si="19"/>
        <v>6305</v>
      </c>
      <c r="BL178" s="14" t="s">
        <v>277</v>
      </c>
      <c r="BM178" s="196" t="s">
        <v>839</v>
      </c>
    </row>
    <row r="179" spans="1:65" s="2" customFormat="1" ht="36" customHeight="1">
      <c r="A179" s="28"/>
      <c r="B179" s="29"/>
      <c r="C179" s="185" t="s">
        <v>359</v>
      </c>
      <c r="D179" s="185" t="s">
        <v>208</v>
      </c>
      <c r="E179" s="186" t="s">
        <v>729</v>
      </c>
      <c r="F179" s="187" t="s">
        <v>730</v>
      </c>
      <c r="G179" s="188" t="s">
        <v>230</v>
      </c>
      <c r="H179" s="189">
        <v>49.5</v>
      </c>
      <c r="I179" s="190">
        <v>154.97</v>
      </c>
      <c r="J179" s="190">
        <f t="shared" si="10"/>
        <v>7671.02</v>
      </c>
      <c r="K179" s="191"/>
      <c r="L179" s="33"/>
      <c r="M179" s="192" t="s">
        <v>1</v>
      </c>
      <c r="N179" s="193" t="s">
        <v>41</v>
      </c>
      <c r="O179" s="194">
        <v>0</v>
      </c>
      <c r="P179" s="194">
        <f t="shared" si="11"/>
        <v>0</v>
      </c>
      <c r="Q179" s="194">
        <v>0</v>
      </c>
      <c r="R179" s="194">
        <f t="shared" si="12"/>
        <v>0</v>
      </c>
      <c r="S179" s="194">
        <v>0</v>
      </c>
      <c r="T179" s="195">
        <f t="shared" si="13"/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96" t="s">
        <v>277</v>
      </c>
      <c r="AT179" s="196" t="s">
        <v>208</v>
      </c>
      <c r="AU179" s="196" t="s">
        <v>85</v>
      </c>
      <c r="AY179" s="14" t="s">
        <v>205</v>
      </c>
      <c r="BE179" s="197">
        <f t="shared" si="14"/>
        <v>7671.02</v>
      </c>
      <c r="BF179" s="197">
        <f t="shared" si="15"/>
        <v>0</v>
      </c>
      <c r="BG179" s="197">
        <f t="shared" si="16"/>
        <v>0</v>
      </c>
      <c r="BH179" s="197">
        <f t="shared" si="17"/>
        <v>0</v>
      </c>
      <c r="BI179" s="197">
        <f t="shared" si="18"/>
        <v>0</v>
      </c>
      <c r="BJ179" s="14" t="s">
        <v>83</v>
      </c>
      <c r="BK179" s="197">
        <f t="shared" si="19"/>
        <v>7671.02</v>
      </c>
      <c r="BL179" s="14" t="s">
        <v>277</v>
      </c>
      <c r="BM179" s="196" t="s">
        <v>840</v>
      </c>
    </row>
    <row r="180" spans="1:65" s="2" customFormat="1" ht="36" customHeight="1">
      <c r="A180" s="28"/>
      <c r="B180" s="29"/>
      <c r="C180" s="185" t="s">
        <v>363</v>
      </c>
      <c r="D180" s="185" t="s">
        <v>208</v>
      </c>
      <c r="E180" s="186" t="s">
        <v>841</v>
      </c>
      <c r="F180" s="187" t="s">
        <v>842</v>
      </c>
      <c r="G180" s="188" t="s">
        <v>230</v>
      </c>
      <c r="H180" s="189">
        <v>4</v>
      </c>
      <c r="I180" s="190">
        <v>175</v>
      </c>
      <c r="J180" s="190">
        <f t="shared" si="10"/>
        <v>700</v>
      </c>
      <c r="K180" s="191"/>
      <c r="L180" s="33"/>
      <c r="M180" s="192" t="s">
        <v>1</v>
      </c>
      <c r="N180" s="193" t="s">
        <v>41</v>
      </c>
      <c r="O180" s="194">
        <v>0</v>
      </c>
      <c r="P180" s="194">
        <f t="shared" si="11"/>
        <v>0</v>
      </c>
      <c r="Q180" s="194">
        <v>0</v>
      </c>
      <c r="R180" s="194">
        <f t="shared" si="12"/>
        <v>0</v>
      </c>
      <c r="S180" s="194">
        <v>0</v>
      </c>
      <c r="T180" s="195">
        <f t="shared" si="13"/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96" t="s">
        <v>277</v>
      </c>
      <c r="AT180" s="196" t="s">
        <v>208</v>
      </c>
      <c r="AU180" s="196" t="s">
        <v>85</v>
      </c>
      <c r="AY180" s="14" t="s">
        <v>205</v>
      </c>
      <c r="BE180" s="197">
        <f t="shared" si="14"/>
        <v>700</v>
      </c>
      <c r="BF180" s="197">
        <f t="shared" si="15"/>
        <v>0</v>
      </c>
      <c r="BG180" s="197">
        <f t="shared" si="16"/>
        <v>0</v>
      </c>
      <c r="BH180" s="197">
        <f t="shared" si="17"/>
        <v>0</v>
      </c>
      <c r="BI180" s="197">
        <f t="shared" si="18"/>
        <v>0</v>
      </c>
      <c r="BJ180" s="14" t="s">
        <v>83</v>
      </c>
      <c r="BK180" s="197">
        <f t="shared" si="19"/>
        <v>700</v>
      </c>
      <c r="BL180" s="14" t="s">
        <v>277</v>
      </c>
      <c r="BM180" s="196" t="s">
        <v>843</v>
      </c>
    </row>
    <row r="181" spans="1:65" s="2" customFormat="1" ht="16.5" customHeight="1">
      <c r="A181" s="28"/>
      <c r="B181" s="29"/>
      <c r="C181" s="185" t="s">
        <v>367</v>
      </c>
      <c r="D181" s="185" t="s">
        <v>208</v>
      </c>
      <c r="E181" s="186" t="s">
        <v>844</v>
      </c>
      <c r="F181" s="187" t="s">
        <v>845</v>
      </c>
      <c r="G181" s="188" t="s">
        <v>230</v>
      </c>
      <c r="H181" s="189">
        <v>9</v>
      </c>
      <c r="I181" s="190">
        <v>18.079999999999998</v>
      </c>
      <c r="J181" s="190">
        <f t="shared" si="10"/>
        <v>162.72</v>
      </c>
      <c r="K181" s="191"/>
      <c r="L181" s="33"/>
      <c r="M181" s="192" t="s">
        <v>1</v>
      </c>
      <c r="N181" s="193" t="s">
        <v>41</v>
      </c>
      <c r="O181" s="194">
        <v>0</v>
      </c>
      <c r="P181" s="194">
        <f t="shared" si="11"/>
        <v>0</v>
      </c>
      <c r="Q181" s="194">
        <v>0</v>
      </c>
      <c r="R181" s="194">
        <f t="shared" si="12"/>
        <v>0</v>
      </c>
      <c r="S181" s="194">
        <v>0</v>
      </c>
      <c r="T181" s="195">
        <f t="shared" si="13"/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96" t="s">
        <v>277</v>
      </c>
      <c r="AT181" s="196" t="s">
        <v>208</v>
      </c>
      <c r="AU181" s="196" t="s">
        <v>85</v>
      </c>
      <c r="AY181" s="14" t="s">
        <v>205</v>
      </c>
      <c r="BE181" s="197">
        <f t="shared" si="14"/>
        <v>162.72</v>
      </c>
      <c r="BF181" s="197">
        <f t="shared" si="15"/>
        <v>0</v>
      </c>
      <c r="BG181" s="197">
        <f t="shared" si="16"/>
        <v>0</v>
      </c>
      <c r="BH181" s="197">
        <f t="shared" si="17"/>
        <v>0</v>
      </c>
      <c r="BI181" s="197">
        <f t="shared" si="18"/>
        <v>0</v>
      </c>
      <c r="BJ181" s="14" t="s">
        <v>83</v>
      </c>
      <c r="BK181" s="197">
        <f t="shared" si="19"/>
        <v>162.72</v>
      </c>
      <c r="BL181" s="14" t="s">
        <v>277</v>
      </c>
      <c r="BM181" s="196" t="s">
        <v>846</v>
      </c>
    </row>
    <row r="182" spans="1:65" s="2" customFormat="1" ht="16.5" customHeight="1">
      <c r="A182" s="28"/>
      <c r="B182" s="29"/>
      <c r="C182" s="185" t="s">
        <v>371</v>
      </c>
      <c r="D182" s="185" t="s">
        <v>208</v>
      </c>
      <c r="E182" s="186" t="s">
        <v>847</v>
      </c>
      <c r="F182" s="187" t="s">
        <v>848</v>
      </c>
      <c r="G182" s="188" t="s">
        <v>418</v>
      </c>
      <c r="H182" s="189">
        <v>16</v>
      </c>
      <c r="I182" s="190">
        <v>206.46</v>
      </c>
      <c r="J182" s="190">
        <f t="shared" si="10"/>
        <v>3303.36</v>
      </c>
      <c r="K182" s="191"/>
      <c r="L182" s="33"/>
      <c r="M182" s="192" t="s">
        <v>1</v>
      </c>
      <c r="N182" s="193" t="s">
        <v>41</v>
      </c>
      <c r="O182" s="194">
        <v>0</v>
      </c>
      <c r="P182" s="194">
        <f t="shared" si="11"/>
        <v>0</v>
      </c>
      <c r="Q182" s="194">
        <v>0</v>
      </c>
      <c r="R182" s="194">
        <f t="shared" si="12"/>
        <v>0</v>
      </c>
      <c r="S182" s="194">
        <v>0</v>
      </c>
      <c r="T182" s="195">
        <f t="shared" si="13"/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96" t="s">
        <v>277</v>
      </c>
      <c r="AT182" s="196" t="s">
        <v>208</v>
      </c>
      <c r="AU182" s="196" t="s">
        <v>85</v>
      </c>
      <c r="AY182" s="14" t="s">
        <v>205</v>
      </c>
      <c r="BE182" s="197">
        <f t="shared" si="14"/>
        <v>3303.36</v>
      </c>
      <c r="BF182" s="197">
        <f t="shared" si="15"/>
        <v>0</v>
      </c>
      <c r="BG182" s="197">
        <f t="shared" si="16"/>
        <v>0</v>
      </c>
      <c r="BH182" s="197">
        <f t="shared" si="17"/>
        <v>0</v>
      </c>
      <c r="BI182" s="197">
        <f t="shared" si="18"/>
        <v>0</v>
      </c>
      <c r="BJ182" s="14" t="s">
        <v>83</v>
      </c>
      <c r="BK182" s="197">
        <f t="shared" si="19"/>
        <v>3303.36</v>
      </c>
      <c r="BL182" s="14" t="s">
        <v>277</v>
      </c>
      <c r="BM182" s="196" t="s">
        <v>849</v>
      </c>
    </row>
    <row r="183" spans="1:65" s="2" customFormat="1" ht="16.5" customHeight="1">
      <c r="A183" s="28"/>
      <c r="B183" s="29"/>
      <c r="C183" s="185" t="s">
        <v>375</v>
      </c>
      <c r="D183" s="185" t="s">
        <v>208</v>
      </c>
      <c r="E183" s="186" t="s">
        <v>850</v>
      </c>
      <c r="F183" s="187" t="s">
        <v>851</v>
      </c>
      <c r="G183" s="188" t="s">
        <v>418</v>
      </c>
      <c r="H183" s="189">
        <v>16</v>
      </c>
      <c r="I183" s="190">
        <v>153.54</v>
      </c>
      <c r="J183" s="190">
        <f t="shared" si="10"/>
        <v>2456.64</v>
      </c>
      <c r="K183" s="191"/>
      <c r="L183" s="33"/>
      <c r="M183" s="192" t="s">
        <v>1</v>
      </c>
      <c r="N183" s="193" t="s">
        <v>41</v>
      </c>
      <c r="O183" s="194">
        <v>0</v>
      </c>
      <c r="P183" s="194">
        <f t="shared" si="11"/>
        <v>0</v>
      </c>
      <c r="Q183" s="194">
        <v>0</v>
      </c>
      <c r="R183" s="194">
        <f t="shared" si="12"/>
        <v>0</v>
      </c>
      <c r="S183" s="194">
        <v>0</v>
      </c>
      <c r="T183" s="195">
        <f t="shared" si="13"/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96" t="s">
        <v>277</v>
      </c>
      <c r="AT183" s="196" t="s">
        <v>208</v>
      </c>
      <c r="AU183" s="196" t="s">
        <v>85</v>
      </c>
      <c r="AY183" s="14" t="s">
        <v>205</v>
      </c>
      <c r="BE183" s="197">
        <f t="shared" si="14"/>
        <v>2456.64</v>
      </c>
      <c r="BF183" s="197">
        <f t="shared" si="15"/>
        <v>0</v>
      </c>
      <c r="BG183" s="197">
        <f t="shared" si="16"/>
        <v>0</v>
      </c>
      <c r="BH183" s="197">
        <f t="shared" si="17"/>
        <v>0</v>
      </c>
      <c r="BI183" s="197">
        <f t="shared" si="18"/>
        <v>0</v>
      </c>
      <c r="BJ183" s="14" t="s">
        <v>83</v>
      </c>
      <c r="BK183" s="197">
        <f t="shared" si="19"/>
        <v>2456.64</v>
      </c>
      <c r="BL183" s="14" t="s">
        <v>277</v>
      </c>
      <c r="BM183" s="196" t="s">
        <v>852</v>
      </c>
    </row>
    <row r="184" spans="1:65" s="2" customFormat="1" ht="16.5" customHeight="1">
      <c r="A184" s="28"/>
      <c r="B184" s="29"/>
      <c r="C184" s="185" t="s">
        <v>381</v>
      </c>
      <c r="D184" s="185" t="s">
        <v>208</v>
      </c>
      <c r="E184" s="186" t="s">
        <v>853</v>
      </c>
      <c r="F184" s="187" t="s">
        <v>854</v>
      </c>
      <c r="G184" s="188" t="s">
        <v>418</v>
      </c>
      <c r="H184" s="189">
        <v>2</v>
      </c>
      <c r="I184" s="190">
        <v>228</v>
      </c>
      <c r="J184" s="190">
        <f t="shared" si="10"/>
        <v>456</v>
      </c>
      <c r="K184" s="191"/>
      <c r="L184" s="33"/>
      <c r="M184" s="192" t="s">
        <v>1</v>
      </c>
      <c r="N184" s="193" t="s">
        <v>41</v>
      </c>
      <c r="O184" s="194">
        <v>0</v>
      </c>
      <c r="P184" s="194">
        <f t="shared" si="11"/>
        <v>0</v>
      </c>
      <c r="Q184" s="194">
        <v>0</v>
      </c>
      <c r="R184" s="194">
        <f t="shared" si="12"/>
        <v>0</v>
      </c>
      <c r="S184" s="194">
        <v>0</v>
      </c>
      <c r="T184" s="195">
        <f t="shared" si="13"/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96" t="s">
        <v>277</v>
      </c>
      <c r="AT184" s="196" t="s">
        <v>208</v>
      </c>
      <c r="AU184" s="196" t="s">
        <v>85</v>
      </c>
      <c r="AY184" s="14" t="s">
        <v>205</v>
      </c>
      <c r="BE184" s="197">
        <f t="shared" si="14"/>
        <v>456</v>
      </c>
      <c r="BF184" s="197">
        <f t="shared" si="15"/>
        <v>0</v>
      </c>
      <c r="BG184" s="197">
        <f t="shared" si="16"/>
        <v>0</v>
      </c>
      <c r="BH184" s="197">
        <f t="shared" si="17"/>
        <v>0</v>
      </c>
      <c r="BI184" s="197">
        <f t="shared" si="18"/>
        <v>0</v>
      </c>
      <c r="BJ184" s="14" t="s">
        <v>83</v>
      </c>
      <c r="BK184" s="197">
        <f t="shared" si="19"/>
        <v>456</v>
      </c>
      <c r="BL184" s="14" t="s">
        <v>277</v>
      </c>
      <c r="BM184" s="196" t="s">
        <v>855</v>
      </c>
    </row>
    <row r="185" spans="1:65" s="2" customFormat="1" ht="16.5" customHeight="1">
      <c r="A185" s="28"/>
      <c r="B185" s="29"/>
      <c r="C185" s="185" t="s">
        <v>385</v>
      </c>
      <c r="D185" s="185" t="s">
        <v>208</v>
      </c>
      <c r="E185" s="186" t="s">
        <v>856</v>
      </c>
      <c r="F185" s="187" t="s">
        <v>857</v>
      </c>
      <c r="G185" s="188" t="s">
        <v>418</v>
      </c>
      <c r="H185" s="189">
        <v>1</v>
      </c>
      <c r="I185" s="190">
        <v>309.36</v>
      </c>
      <c r="J185" s="190">
        <f t="shared" si="10"/>
        <v>309.36</v>
      </c>
      <c r="K185" s="191"/>
      <c r="L185" s="33"/>
      <c r="M185" s="192" t="s">
        <v>1</v>
      </c>
      <c r="N185" s="193" t="s">
        <v>41</v>
      </c>
      <c r="O185" s="194">
        <v>0</v>
      </c>
      <c r="P185" s="194">
        <f t="shared" si="11"/>
        <v>0</v>
      </c>
      <c r="Q185" s="194">
        <v>0</v>
      </c>
      <c r="R185" s="194">
        <f t="shared" si="12"/>
        <v>0</v>
      </c>
      <c r="S185" s="194">
        <v>0</v>
      </c>
      <c r="T185" s="195">
        <f t="shared" si="13"/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96" t="s">
        <v>277</v>
      </c>
      <c r="AT185" s="196" t="s">
        <v>208</v>
      </c>
      <c r="AU185" s="196" t="s">
        <v>85</v>
      </c>
      <c r="AY185" s="14" t="s">
        <v>205</v>
      </c>
      <c r="BE185" s="197">
        <f t="shared" si="14"/>
        <v>309.36</v>
      </c>
      <c r="BF185" s="197">
        <f t="shared" si="15"/>
        <v>0</v>
      </c>
      <c r="BG185" s="197">
        <f t="shared" si="16"/>
        <v>0</v>
      </c>
      <c r="BH185" s="197">
        <f t="shared" si="17"/>
        <v>0</v>
      </c>
      <c r="BI185" s="197">
        <f t="shared" si="18"/>
        <v>0</v>
      </c>
      <c r="BJ185" s="14" t="s">
        <v>83</v>
      </c>
      <c r="BK185" s="197">
        <f t="shared" si="19"/>
        <v>309.36</v>
      </c>
      <c r="BL185" s="14" t="s">
        <v>277</v>
      </c>
      <c r="BM185" s="196" t="s">
        <v>858</v>
      </c>
    </row>
    <row r="186" spans="1:65" s="2" customFormat="1" ht="16.5" customHeight="1">
      <c r="A186" s="28"/>
      <c r="B186" s="29"/>
      <c r="C186" s="185" t="s">
        <v>389</v>
      </c>
      <c r="D186" s="185" t="s">
        <v>208</v>
      </c>
      <c r="E186" s="186" t="s">
        <v>859</v>
      </c>
      <c r="F186" s="187" t="s">
        <v>860</v>
      </c>
      <c r="G186" s="188" t="s">
        <v>418</v>
      </c>
      <c r="H186" s="189">
        <v>1</v>
      </c>
      <c r="I186" s="190">
        <v>390.92</v>
      </c>
      <c r="J186" s="190">
        <f t="shared" si="10"/>
        <v>390.92</v>
      </c>
      <c r="K186" s="191"/>
      <c r="L186" s="33"/>
      <c r="M186" s="192" t="s">
        <v>1</v>
      </c>
      <c r="N186" s="193" t="s">
        <v>41</v>
      </c>
      <c r="O186" s="194">
        <v>0</v>
      </c>
      <c r="P186" s="194">
        <f t="shared" si="11"/>
        <v>0</v>
      </c>
      <c r="Q186" s="194">
        <v>0</v>
      </c>
      <c r="R186" s="194">
        <f t="shared" si="12"/>
        <v>0</v>
      </c>
      <c r="S186" s="194">
        <v>0</v>
      </c>
      <c r="T186" s="195">
        <f t="shared" si="13"/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96" t="s">
        <v>277</v>
      </c>
      <c r="AT186" s="196" t="s">
        <v>208</v>
      </c>
      <c r="AU186" s="196" t="s">
        <v>85</v>
      </c>
      <c r="AY186" s="14" t="s">
        <v>205</v>
      </c>
      <c r="BE186" s="197">
        <f t="shared" si="14"/>
        <v>390.92</v>
      </c>
      <c r="BF186" s="197">
        <f t="shared" si="15"/>
        <v>0</v>
      </c>
      <c r="BG186" s="197">
        <f t="shared" si="16"/>
        <v>0</v>
      </c>
      <c r="BH186" s="197">
        <f t="shared" si="17"/>
        <v>0</v>
      </c>
      <c r="BI186" s="197">
        <f t="shared" si="18"/>
        <v>0</v>
      </c>
      <c r="BJ186" s="14" t="s">
        <v>83</v>
      </c>
      <c r="BK186" s="197">
        <f t="shared" si="19"/>
        <v>390.92</v>
      </c>
      <c r="BL186" s="14" t="s">
        <v>277</v>
      </c>
      <c r="BM186" s="196" t="s">
        <v>861</v>
      </c>
    </row>
    <row r="187" spans="1:65" s="2" customFormat="1" ht="16.5" customHeight="1">
      <c r="A187" s="28"/>
      <c r="B187" s="29"/>
      <c r="C187" s="185" t="s">
        <v>393</v>
      </c>
      <c r="D187" s="185" t="s">
        <v>208</v>
      </c>
      <c r="E187" s="186" t="s">
        <v>862</v>
      </c>
      <c r="F187" s="187" t="s">
        <v>863</v>
      </c>
      <c r="G187" s="188" t="s">
        <v>418</v>
      </c>
      <c r="H187" s="189">
        <v>2</v>
      </c>
      <c r="I187" s="190">
        <v>487</v>
      </c>
      <c r="J187" s="190">
        <f t="shared" si="10"/>
        <v>974</v>
      </c>
      <c r="K187" s="191"/>
      <c r="L187" s="33"/>
      <c r="M187" s="192" t="s">
        <v>1</v>
      </c>
      <c r="N187" s="193" t="s">
        <v>41</v>
      </c>
      <c r="O187" s="194">
        <v>0</v>
      </c>
      <c r="P187" s="194">
        <f t="shared" si="11"/>
        <v>0</v>
      </c>
      <c r="Q187" s="194">
        <v>0</v>
      </c>
      <c r="R187" s="194">
        <f t="shared" si="12"/>
        <v>0</v>
      </c>
      <c r="S187" s="194">
        <v>0</v>
      </c>
      <c r="T187" s="195">
        <f t="shared" si="13"/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96" t="s">
        <v>277</v>
      </c>
      <c r="AT187" s="196" t="s">
        <v>208</v>
      </c>
      <c r="AU187" s="196" t="s">
        <v>85</v>
      </c>
      <c r="AY187" s="14" t="s">
        <v>205</v>
      </c>
      <c r="BE187" s="197">
        <f t="shared" si="14"/>
        <v>974</v>
      </c>
      <c r="BF187" s="197">
        <f t="shared" si="15"/>
        <v>0</v>
      </c>
      <c r="BG187" s="197">
        <f t="shared" si="16"/>
        <v>0</v>
      </c>
      <c r="BH187" s="197">
        <f t="shared" si="17"/>
        <v>0</v>
      </c>
      <c r="BI187" s="197">
        <f t="shared" si="18"/>
        <v>0</v>
      </c>
      <c r="BJ187" s="14" t="s">
        <v>83</v>
      </c>
      <c r="BK187" s="197">
        <f t="shared" si="19"/>
        <v>974</v>
      </c>
      <c r="BL187" s="14" t="s">
        <v>277</v>
      </c>
      <c r="BM187" s="196" t="s">
        <v>864</v>
      </c>
    </row>
    <row r="188" spans="1:65" s="2" customFormat="1" ht="16.5" customHeight="1">
      <c r="A188" s="28"/>
      <c r="B188" s="29"/>
      <c r="C188" s="185" t="s">
        <v>397</v>
      </c>
      <c r="D188" s="185" t="s">
        <v>208</v>
      </c>
      <c r="E188" s="186" t="s">
        <v>865</v>
      </c>
      <c r="F188" s="187" t="s">
        <v>866</v>
      </c>
      <c r="G188" s="188" t="s">
        <v>418</v>
      </c>
      <c r="H188" s="189">
        <v>1</v>
      </c>
      <c r="I188" s="190">
        <v>668</v>
      </c>
      <c r="J188" s="190">
        <f t="shared" si="10"/>
        <v>668</v>
      </c>
      <c r="K188" s="191"/>
      <c r="L188" s="33"/>
      <c r="M188" s="192" t="s">
        <v>1</v>
      </c>
      <c r="N188" s="193" t="s">
        <v>41</v>
      </c>
      <c r="O188" s="194">
        <v>0</v>
      </c>
      <c r="P188" s="194">
        <f t="shared" si="11"/>
        <v>0</v>
      </c>
      <c r="Q188" s="194">
        <v>0</v>
      </c>
      <c r="R188" s="194">
        <f t="shared" si="12"/>
        <v>0</v>
      </c>
      <c r="S188" s="194">
        <v>0</v>
      </c>
      <c r="T188" s="195">
        <f t="shared" si="13"/>
        <v>0</v>
      </c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R188" s="196" t="s">
        <v>277</v>
      </c>
      <c r="AT188" s="196" t="s">
        <v>208</v>
      </c>
      <c r="AU188" s="196" t="s">
        <v>85</v>
      </c>
      <c r="AY188" s="14" t="s">
        <v>205</v>
      </c>
      <c r="BE188" s="197">
        <f t="shared" si="14"/>
        <v>668</v>
      </c>
      <c r="BF188" s="197">
        <f t="shared" si="15"/>
        <v>0</v>
      </c>
      <c r="BG188" s="197">
        <f t="shared" si="16"/>
        <v>0</v>
      </c>
      <c r="BH188" s="197">
        <f t="shared" si="17"/>
        <v>0</v>
      </c>
      <c r="BI188" s="197">
        <f t="shared" si="18"/>
        <v>0</v>
      </c>
      <c r="BJ188" s="14" t="s">
        <v>83</v>
      </c>
      <c r="BK188" s="197">
        <f t="shared" si="19"/>
        <v>668</v>
      </c>
      <c r="BL188" s="14" t="s">
        <v>277</v>
      </c>
      <c r="BM188" s="196" t="s">
        <v>867</v>
      </c>
    </row>
    <row r="189" spans="1:65" s="2" customFormat="1" ht="24" customHeight="1">
      <c r="A189" s="28"/>
      <c r="B189" s="29"/>
      <c r="C189" s="185" t="s">
        <v>401</v>
      </c>
      <c r="D189" s="185" t="s">
        <v>208</v>
      </c>
      <c r="E189" s="186" t="s">
        <v>733</v>
      </c>
      <c r="F189" s="187" t="s">
        <v>734</v>
      </c>
      <c r="G189" s="188" t="s">
        <v>230</v>
      </c>
      <c r="H189" s="189">
        <v>102</v>
      </c>
      <c r="I189" s="190">
        <v>47.8</v>
      </c>
      <c r="J189" s="190">
        <f t="shared" si="10"/>
        <v>4875.6000000000004</v>
      </c>
      <c r="K189" s="191"/>
      <c r="L189" s="33"/>
      <c r="M189" s="192" t="s">
        <v>1</v>
      </c>
      <c r="N189" s="193" t="s">
        <v>41</v>
      </c>
      <c r="O189" s="194">
        <v>0</v>
      </c>
      <c r="P189" s="194">
        <f t="shared" si="11"/>
        <v>0</v>
      </c>
      <c r="Q189" s="194">
        <v>0</v>
      </c>
      <c r="R189" s="194">
        <f t="shared" si="12"/>
        <v>0</v>
      </c>
      <c r="S189" s="194">
        <v>0</v>
      </c>
      <c r="T189" s="195">
        <f t="shared" si="13"/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96" t="s">
        <v>277</v>
      </c>
      <c r="AT189" s="196" t="s">
        <v>208</v>
      </c>
      <c r="AU189" s="196" t="s">
        <v>85</v>
      </c>
      <c r="AY189" s="14" t="s">
        <v>205</v>
      </c>
      <c r="BE189" s="197">
        <f t="shared" si="14"/>
        <v>4875.6000000000004</v>
      </c>
      <c r="BF189" s="197">
        <f t="shared" si="15"/>
        <v>0</v>
      </c>
      <c r="BG189" s="197">
        <f t="shared" si="16"/>
        <v>0</v>
      </c>
      <c r="BH189" s="197">
        <f t="shared" si="17"/>
        <v>0</v>
      </c>
      <c r="BI189" s="197">
        <f t="shared" si="18"/>
        <v>0</v>
      </c>
      <c r="BJ189" s="14" t="s">
        <v>83</v>
      </c>
      <c r="BK189" s="197">
        <f t="shared" si="19"/>
        <v>4875.6000000000004</v>
      </c>
      <c r="BL189" s="14" t="s">
        <v>277</v>
      </c>
      <c r="BM189" s="196" t="s">
        <v>868</v>
      </c>
    </row>
    <row r="190" spans="1:65" s="2" customFormat="1" ht="16.5" customHeight="1">
      <c r="A190" s="28"/>
      <c r="B190" s="29"/>
      <c r="C190" s="185" t="s">
        <v>407</v>
      </c>
      <c r="D190" s="185" t="s">
        <v>208</v>
      </c>
      <c r="E190" s="186" t="s">
        <v>735</v>
      </c>
      <c r="F190" s="187" t="s">
        <v>736</v>
      </c>
      <c r="G190" s="188" t="s">
        <v>230</v>
      </c>
      <c r="H190" s="189">
        <v>102</v>
      </c>
      <c r="I190" s="190">
        <v>43.26</v>
      </c>
      <c r="J190" s="190">
        <f t="shared" si="10"/>
        <v>4412.5200000000004</v>
      </c>
      <c r="K190" s="191"/>
      <c r="L190" s="33"/>
      <c r="M190" s="192" t="s">
        <v>1</v>
      </c>
      <c r="N190" s="193" t="s">
        <v>41</v>
      </c>
      <c r="O190" s="194">
        <v>0</v>
      </c>
      <c r="P190" s="194">
        <f t="shared" si="11"/>
        <v>0</v>
      </c>
      <c r="Q190" s="194">
        <v>0</v>
      </c>
      <c r="R190" s="194">
        <f t="shared" si="12"/>
        <v>0</v>
      </c>
      <c r="S190" s="194">
        <v>0</v>
      </c>
      <c r="T190" s="195">
        <f t="shared" si="13"/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96" t="s">
        <v>277</v>
      </c>
      <c r="AT190" s="196" t="s">
        <v>208</v>
      </c>
      <c r="AU190" s="196" t="s">
        <v>85</v>
      </c>
      <c r="AY190" s="14" t="s">
        <v>205</v>
      </c>
      <c r="BE190" s="197">
        <f t="shared" si="14"/>
        <v>4412.5200000000004</v>
      </c>
      <c r="BF190" s="197">
        <f t="shared" si="15"/>
        <v>0</v>
      </c>
      <c r="BG190" s="197">
        <f t="shared" si="16"/>
        <v>0</v>
      </c>
      <c r="BH190" s="197">
        <f t="shared" si="17"/>
        <v>0</v>
      </c>
      <c r="BI190" s="197">
        <f t="shared" si="18"/>
        <v>0</v>
      </c>
      <c r="BJ190" s="14" t="s">
        <v>83</v>
      </c>
      <c r="BK190" s="197">
        <f t="shared" si="19"/>
        <v>4412.5200000000004</v>
      </c>
      <c r="BL190" s="14" t="s">
        <v>277</v>
      </c>
      <c r="BM190" s="196" t="s">
        <v>869</v>
      </c>
    </row>
    <row r="191" spans="1:65" s="2" customFormat="1" ht="24" customHeight="1">
      <c r="A191" s="28"/>
      <c r="B191" s="29"/>
      <c r="C191" s="185" t="s">
        <v>411</v>
      </c>
      <c r="D191" s="185" t="s">
        <v>208</v>
      </c>
      <c r="E191" s="186" t="s">
        <v>870</v>
      </c>
      <c r="F191" s="187" t="s">
        <v>871</v>
      </c>
      <c r="G191" s="188" t="s">
        <v>250</v>
      </c>
      <c r="H191" s="189">
        <v>0.15</v>
      </c>
      <c r="I191" s="190">
        <v>1580.01</v>
      </c>
      <c r="J191" s="190">
        <f t="shared" si="10"/>
        <v>237</v>
      </c>
      <c r="K191" s="191"/>
      <c r="L191" s="33"/>
      <c r="M191" s="192" t="s">
        <v>1</v>
      </c>
      <c r="N191" s="193" t="s">
        <v>41</v>
      </c>
      <c r="O191" s="194">
        <v>0</v>
      </c>
      <c r="P191" s="194">
        <f t="shared" si="11"/>
        <v>0</v>
      </c>
      <c r="Q191" s="194">
        <v>0</v>
      </c>
      <c r="R191" s="194">
        <f t="shared" si="12"/>
        <v>0</v>
      </c>
      <c r="S191" s="194">
        <v>0</v>
      </c>
      <c r="T191" s="195">
        <f t="shared" si="13"/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96" t="s">
        <v>277</v>
      </c>
      <c r="AT191" s="196" t="s">
        <v>208</v>
      </c>
      <c r="AU191" s="196" t="s">
        <v>85</v>
      </c>
      <c r="AY191" s="14" t="s">
        <v>205</v>
      </c>
      <c r="BE191" s="197">
        <f t="shared" si="14"/>
        <v>237</v>
      </c>
      <c r="BF191" s="197">
        <f t="shared" si="15"/>
        <v>0</v>
      </c>
      <c r="BG191" s="197">
        <f t="shared" si="16"/>
        <v>0</v>
      </c>
      <c r="BH191" s="197">
        <f t="shared" si="17"/>
        <v>0</v>
      </c>
      <c r="BI191" s="197">
        <f t="shared" si="18"/>
        <v>0</v>
      </c>
      <c r="BJ191" s="14" t="s">
        <v>83</v>
      </c>
      <c r="BK191" s="197">
        <f t="shared" si="19"/>
        <v>237</v>
      </c>
      <c r="BL191" s="14" t="s">
        <v>277</v>
      </c>
      <c r="BM191" s="196" t="s">
        <v>872</v>
      </c>
    </row>
    <row r="192" spans="1:65" s="2" customFormat="1" ht="24" customHeight="1">
      <c r="A192" s="28"/>
      <c r="B192" s="29"/>
      <c r="C192" s="185" t="s">
        <v>415</v>
      </c>
      <c r="D192" s="185" t="s">
        <v>208</v>
      </c>
      <c r="E192" s="186" t="s">
        <v>737</v>
      </c>
      <c r="F192" s="187" t="s">
        <v>738</v>
      </c>
      <c r="G192" s="188" t="s">
        <v>724</v>
      </c>
      <c r="H192" s="189">
        <v>754.68899999999996</v>
      </c>
      <c r="I192" s="190">
        <v>1.07</v>
      </c>
      <c r="J192" s="190">
        <f t="shared" si="10"/>
        <v>807.52</v>
      </c>
      <c r="K192" s="191"/>
      <c r="L192" s="33"/>
      <c r="M192" s="192" t="s">
        <v>1</v>
      </c>
      <c r="N192" s="193" t="s">
        <v>41</v>
      </c>
      <c r="O192" s="194">
        <v>0</v>
      </c>
      <c r="P192" s="194">
        <f t="shared" si="11"/>
        <v>0</v>
      </c>
      <c r="Q192" s="194">
        <v>0</v>
      </c>
      <c r="R192" s="194">
        <f t="shared" si="12"/>
        <v>0</v>
      </c>
      <c r="S192" s="194">
        <v>0</v>
      </c>
      <c r="T192" s="195">
        <f t="shared" si="13"/>
        <v>0</v>
      </c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R192" s="196" t="s">
        <v>277</v>
      </c>
      <c r="AT192" s="196" t="s">
        <v>208</v>
      </c>
      <c r="AU192" s="196" t="s">
        <v>85</v>
      </c>
      <c r="AY192" s="14" t="s">
        <v>205</v>
      </c>
      <c r="BE192" s="197">
        <f t="shared" si="14"/>
        <v>807.52</v>
      </c>
      <c r="BF192" s="197">
        <f t="shared" si="15"/>
        <v>0</v>
      </c>
      <c r="BG192" s="197">
        <f t="shared" si="16"/>
        <v>0</v>
      </c>
      <c r="BH192" s="197">
        <f t="shared" si="17"/>
        <v>0</v>
      </c>
      <c r="BI192" s="197">
        <f t="shared" si="18"/>
        <v>0</v>
      </c>
      <c r="BJ192" s="14" t="s">
        <v>83</v>
      </c>
      <c r="BK192" s="197">
        <f t="shared" si="19"/>
        <v>807.52</v>
      </c>
      <c r="BL192" s="14" t="s">
        <v>277</v>
      </c>
      <c r="BM192" s="196" t="s">
        <v>873</v>
      </c>
    </row>
    <row r="193" spans="1:65" s="12" customFormat="1" ht="22.9" customHeight="1">
      <c r="B193" s="170"/>
      <c r="C193" s="171"/>
      <c r="D193" s="172" t="s">
        <v>75</v>
      </c>
      <c r="E193" s="183" t="s">
        <v>778</v>
      </c>
      <c r="F193" s="183" t="s">
        <v>779</v>
      </c>
      <c r="G193" s="171"/>
      <c r="H193" s="171"/>
      <c r="I193" s="171"/>
      <c r="J193" s="184">
        <f>BK193</f>
        <v>7711.3900000000012</v>
      </c>
      <c r="K193" s="171"/>
      <c r="L193" s="175"/>
      <c r="M193" s="176"/>
      <c r="N193" s="177"/>
      <c r="O193" s="177"/>
      <c r="P193" s="178">
        <f>SUM(P194:P201)</f>
        <v>0</v>
      </c>
      <c r="Q193" s="177"/>
      <c r="R193" s="178">
        <f>SUM(R194:R201)</f>
        <v>0</v>
      </c>
      <c r="S193" s="177"/>
      <c r="T193" s="179">
        <f>SUM(T194:T201)</f>
        <v>0</v>
      </c>
      <c r="AR193" s="180" t="s">
        <v>85</v>
      </c>
      <c r="AT193" s="181" t="s">
        <v>75</v>
      </c>
      <c r="AU193" s="181" t="s">
        <v>83</v>
      </c>
      <c r="AY193" s="180" t="s">
        <v>205</v>
      </c>
      <c r="BK193" s="182">
        <f>SUM(BK194:BK201)</f>
        <v>7711.3900000000012</v>
      </c>
    </row>
    <row r="194" spans="1:65" s="2" customFormat="1" ht="16.5" customHeight="1">
      <c r="A194" s="28"/>
      <c r="B194" s="29"/>
      <c r="C194" s="185" t="s">
        <v>420</v>
      </c>
      <c r="D194" s="185" t="s">
        <v>208</v>
      </c>
      <c r="E194" s="186" t="s">
        <v>874</v>
      </c>
      <c r="F194" s="187" t="s">
        <v>875</v>
      </c>
      <c r="G194" s="188" t="s">
        <v>648</v>
      </c>
      <c r="H194" s="189">
        <v>2</v>
      </c>
      <c r="I194" s="190">
        <v>1890.36</v>
      </c>
      <c r="J194" s="190">
        <f t="shared" ref="J194:J201" si="20">ROUND(I194*H194,2)</f>
        <v>3780.72</v>
      </c>
      <c r="K194" s="191"/>
      <c r="L194" s="33"/>
      <c r="M194" s="192" t="s">
        <v>1</v>
      </c>
      <c r="N194" s="193" t="s">
        <v>41</v>
      </c>
      <c r="O194" s="194">
        <v>0</v>
      </c>
      <c r="P194" s="194">
        <f t="shared" ref="P194:P201" si="21">O194*H194</f>
        <v>0</v>
      </c>
      <c r="Q194" s="194">
        <v>0</v>
      </c>
      <c r="R194" s="194">
        <f t="shared" ref="R194:R201" si="22">Q194*H194</f>
        <v>0</v>
      </c>
      <c r="S194" s="194">
        <v>0</v>
      </c>
      <c r="T194" s="195">
        <f t="shared" ref="T194:T201" si="23">S194*H194</f>
        <v>0</v>
      </c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R194" s="196" t="s">
        <v>277</v>
      </c>
      <c r="AT194" s="196" t="s">
        <v>208</v>
      </c>
      <c r="AU194" s="196" t="s">
        <v>85</v>
      </c>
      <c r="AY194" s="14" t="s">
        <v>205</v>
      </c>
      <c r="BE194" s="197">
        <f t="shared" ref="BE194:BE201" si="24">IF(N194="základní",J194,0)</f>
        <v>3780.72</v>
      </c>
      <c r="BF194" s="197">
        <f t="shared" ref="BF194:BF201" si="25">IF(N194="snížená",J194,0)</f>
        <v>0</v>
      </c>
      <c r="BG194" s="197">
        <f t="shared" ref="BG194:BG201" si="26">IF(N194="zákl. přenesená",J194,0)</f>
        <v>0</v>
      </c>
      <c r="BH194" s="197">
        <f t="shared" ref="BH194:BH201" si="27">IF(N194="sníž. přenesená",J194,0)</f>
        <v>0</v>
      </c>
      <c r="BI194" s="197">
        <f t="shared" ref="BI194:BI201" si="28">IF(N194="nulová",J194,0)</f>
        <v>0</v>
      </c>
      <c r="BJ194" s="14" t="s">
        <v>83</v>
      </c>
      <c r="BK194" s="197">
        <f t="shared" ref="BK194:BK201" si="29">ROUND(I194*H194,2)</f>
        <v>3780.72</v>
      </c>
      <c r="BL194" s="14" t="s">
        <v>277</v>
      </c>
      <c r="BM194" s="196" t="s">
        <v>876</v>
      </c>
    </row>
    <row r="195" spans="1:65" s="2" customFormat="1" ht="16.5" customHeight="1">
      <c r="A195" s="28"/>
      <c r="B195" s="29"/>
      <c r="C195" s="185" t="s">
        <v>424</v>
      </c>
      <c r="D195" s="185" t="s">
        <v>208</v>
      </c>
      <c r="E195" s="186" t="s">
        <v>877</v>
      </c>
      <c r="F195" s="187" t="s">
        <v>878</v>
      </c>
      <c r="G195" s="188" t="s">
        <v>648</v>
      </c>
      <c r="H195" s="189">
        <v>1</v>
      </c>
      <c r="I195" s="190">
        <v>140.38</v>
      </c>
      <c r="J195" s="190">
        <f t="shared" si="20"/>
        <v>140.38</v>
      </c>
      <c r="K195" s="191"/>
      <c r="L195" s="33"/>
      <c r="M195" s="192" t="s">
        <v>1</v>
      </c>
      <c r="N195" s="193" t="s">
        <v>41</v>
      </c>
      <c r="O195" s="194">
        <v>0</v>
      </c>
      <c r="P195" s="194">
        <f t="shared" si="21"/>
        <v>0</v>
      </c>
      <c r="Q195" s="194">
        <v>0</v>
      </c>
      <c r="R195" s="194">
        <f t="shared" si="22"/>
        <v>0</v>
      </c>
      <c r="S195" s="194">
        <v>0</v>
      </c>
      <c r="T195" s="195">
        <f t="shared" si="23"/>
        <v>0</v>
      </c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R195" s="196" t="s">
        <v>277</v>
      </c>
      <c r="AT195" s="196" t="s">
        <v>208</v>
      </c>
      <c r="AU195" s="196" t="s">
        <v>85</v>
      </c>
      <c r="AY195" s="14" t="s">
        <v>205</v>
      </c>
      <c r="BE195" s="197">
        <f t="shared" si="24"/>
        <v>140.38</v>
      </c>
      <c r="BF195" s="197">
        <f t="shared" si="25"/>
        <v>0</v>
      </c>
      <c r="BG195" s="197">
        <f t="shared" si="26"/>
        <v>0</v>
      </c>
      <c r="BH195" s="197">
        <f t="shared" si="27"/>
        <v>0</v>
      </c>
      <c r="BI195" s="197">
        <f t="shared" si="28"/>
        <v>0</v>
      </c>
      <c r="BJ195" s="14" t="s">
        <v>83</v>
      </c>
      <c r="BK195" s="197">
        <f t="shared" si="29"/>
        <v>140.38</v>
      </c>
      <c r="BL195" s="14" t="s">
        <v>277</v>
      </c>
      <c r="BM195" s="196" t="s">
        <v>879</v>
      </c>
    </row>
    <row r="196" spans="1:65" s="2" customFormat="1" ht="16.5" customHeight="1">
      <c r="A196" s="28"/>
      <c r="B196" s="29"/>
      <c r="C196" s="185" t="s">
        <v>428</v>
      </c>
      <c r="D196" s="185" t="s">
        <v>208</v>
      </c>
      <c r="E196" s="186" t="s">
        <v>880</v>
      </c>
      <c r="F196" s="187" t="s">
        <v>881</v>
      </c>
      <c r="G196" s="188" t="s">
        <v>648</v>
      </c>
      <c r="H196" s="189">
        <v>2</v>
      </c>
      <c r="I196" s="190">
        <v>324.56</v>
      </c>
      <c r="J196" s="190">
        <f t="shared" si="20"/>
        <v>649.12</v>
      </c>
      <c r="K196" s="191"/>
      <c r="L196" s="33"/>
      <c r="M196" s="192" t="s">
        <v>1</v>
      </c>
      <c r="N196" s="193" t="s">
        <v>41</v>
      </c>
      <c r="O196" s="194">
        <v>0</v>
      </c>
      <c r="P196" s="194">
        <f t="shared" si="21"/>
        <v>0</v>
      </c>
      <c r="Q196" s="194">
        <v>0</v>
      </c>
      <c r="R196" s="194">
        <f t="shared" si="22"/>
        <v>0</v>
      </c>
      <c r="S196" s="194">
        <v>0</v>
      </c>
      <c r="T196" s="195">
        <f t="shared" si="23"/>
        <v>0</v>
      </c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R196" s="196" t="s">
        <v>277</v>
      </c>
      <c r="AT196" s="196" t="s">
        <v>208</v>
      </c>
      <c r="AU196" s="196" t="s">
        <v>85</v>
      </c>
      <c r="AY196" s="14" t="s">
        <v>205</v>
      </c>
      <c r="BE196" s="197">
        <f t="shared" si="24"/>
        <v>649.12</v>
      </c>
      <c r="BF196" s="197">
        <f t="shared" si="25"/>
        <v>0</v>
      </c>
      <c r="BG196" s="197">
        <f t="shared" si="26"/>
        <v>0</v>
      </c>
      <c r="BH196" s="197">
        <f t="shared" si="27"/>
        <v>0</v>
      </c>
      <c r="BI196" s="197">
        <f t="shared" si="28"/>
        <v>0</v>
      </c>
      <c r="BJ196" s="14" t="s">
        <v>83</v>
      </c>
      <c r="BK196" s="197">
        <f t="shared" si="29"/>
        <v>649.12</v>
      </c>
      <c r="BL196" s="14" t="s">
        <v>277</v>
      </c>
      <c r="BM196" s="196" t="s">
        <v>882</v>
      </c>
    </row>
    <row r="197" spans="1:65" s="2" customFormat="1" ht="24" customHeight="1">
      <c r="A197" s="28"/>
      <c r="B197" s="29"/>
      <c r="C197" s="185" t="s">
        <v>432</v>
      </c>
      <c r="D197" s="185" t="s">
        <v>208</v>
      </c>
      <c r="E197" s="186" t="s">
        <v>883</v>
      </c>
      <c r="F197" s="187" t="s">
        <v>884</v>
      </c>
      <c r="G197" s="188" t="s">
        <v>250</v>
      </c>
      <c r="H197" s="189">
        <v>0.25</v>
      </c>
      <c r="I197" s="190">
        <v>1408.13</v>
      </c>
      <c r="J197" s="190">
        <f t="shared" si="20"/>
        <v>352.03</v>
      </c>
      <c r="K197" s="191"/>
      <c r="L197" s="33"/>
      <c r="M197" s="192" t="s">
        <v>1</v>
      </c>
      <c r="N197" s="193" t="s">
        <v>41</v>
      </c>
      <c r="O197" s="194">
        <v>0</v>
      </c>
      <c r="P197" s="194">
        <f t="shared" si="21"/>
        <v>0</v>
      </c>
      <c r="Q197" s="194">
        <v>0</v>
      </c>
      <c r="R197" s="194">
        <f t="shared" si="22"/>
        <v>0</v>
      </c>
      <c r="S197" s="194">
        <v>0</v>
      </c>
      <c r="T197" s="195">
        <f t="shared" si="23"/>
        <v>0</v>
      </c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R197" s="196" t="s">
        <v>277</v>
      </c>
      <c r="AT197" s="196" t="s">
        <v>208</v>
      </c>
      <c r="AU197" s="196" t="s">
        <v>85</v>
      </c>
      <c r="AY197" s="14" t="s">
        <v>205</v>
      </c>
      <c r="BE197" s="197">
        <f t="shared" si="24"/>
        <v>352.03</v>
      </c>
      <c r="BF197" s="197">
        <f t="shared" si="25"/>
        <v>0</v>
      </c>
      <c r="BG197" s="197">
        <f t="shared" si="26"/>
        <v>0</v>
      </c>
      <c r="BH197" s="197">
        <f t="shared" si="27"/>
        <v>0</v>
      </c>
      <c r="BI197" s="197">
        <f t="shared" si="28"/>
        <v>0</v>
      </c>
      <c r="BJ197" s="14" t="s">
        <v>83</v>
      </c>
      <c r="BK197" s="197">
        <f t="shared" si="29"/>
        <v>352.03</v>
      </c>
      <c r="BL197" s="14" t="s">
        <v>277</v>
      </c>
      <c r="BM197" s="196" t="s">
        <v>885</v>
      </c>
    </row>
    <row r="198" spans="1:65" s="2" customFormat="1" ht="24" customHeight="1">
      <c r="A198" s="28"/>
      <c r="B198" s="29"/>
      <c r="C198" s="185" t="s">
        <v>436</v>
      </c>
      <c r="D198" s="185" t="s">
        <v>208</v>
      </c>
      <c r="E198" s="186" t="s">
        <v>886</v>
      </c>
      <c r="F198" s="187" t="s">
        <v>887</v>
      </c>
      <c r="G198" s="188" t="s">
        <v>648</v>
      </c>
      <c r="H198" s="189">
        <v>11</v>
      </c>
      <c r="I198" s="190">
        <v>231.1</v>
      </c>
      <c r="J198" s="190">
        <f t="shared" si="20"/>
        <v>2542.1</v>
      </c>
      <c r="K198" s="191"/>
      <c r="L198" s="33"/>
      <c r="M198" s="192" t="s">
        <v>1</v>
      </c>
      <c r="N198" s="193" t="s">
        <v>41</v>
      </c>
      <c r="O198" s="194">
        <v>0</v>
      </c>
      <c r="P198" s="194">
        <f t="shared" si="21"/>
        <v>0</v>
      </c>
      <c r="Q198" s="194">
        <v>0</v>
      </c>
      <c r="R198" s="194">
        <f t="shared" si="22"/>
        <v>0</v>
      </c>
      <c r="S198" s="194">
        <v>0</v>
      </c>
      <c r="T198" s="195">
        <f t="shared" si="23"/>
        <v>0</v>
      </c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R198" s="196" t="s">
        <v>277</v>
      </c>
      <c r="AT198" s="196" t="s">
        <v>208</v>
      </c>
      <c r="AU198" s="196" t="s">
        <v>85</v>
      </c>
      <c r="AY198" s="14" t="s">
        <v>205</v>
      </c>
      <c r="BE198" s="197">
        <f t="shared" si="24"/>
        <v>2542.1</v>
      </c>
      <c r="BF198" s="197">
        <f t="shared" si="25"/>
        <v>0</v>
      </c>
      <c r="BG198" s="197">
        <f t="shared" si="26"/>
        <v>0</v>
      </c>
      <c r="BH198" s="197">
        <f t="shared" si="27"/>
        <v>0</v>
      </c>
      <c r="BI198" s="197">
        <f t="shared" si="28"/>
        <v>0</v>
      </c>
      <c r="BJ198" s="14" t="s">
        <v>83</v>
      </c>
      <c r="BK198" s="197">
        <f t="shared" si="29"/>
        <v>2542.1</v>
      </c>
      <c r="BL198" s="14" t="s">
        <v>277</v>
      </c>
      <c r="BM198" s="196" t="s">
        <v>888</v>
      </c>
    </row>
    <row r="199" spans="1:65" s="2" customFormat="1" ht="16.5" customHeight="1">
      <c r="A199" s="28"/>
      <c r="B199" s="29"/>
      <c r="C199" s="185" t="s">
        <v>440</v>
      </c>
      <c r="D199" s="185" t="s">
        <v>208</v>
      </c>
      <c r="E199" s="186" t="s">
        <v>889</v>
      </c>
      <c r="F199" s="187" t="s">
        <v>890</v>
      </c>
      <c r="G199" s="188" t="s">
        <v>648</v>
      </c>
      <c r="H199" s="189">
        <v>1</v>
      </c>
      <c r="I199" s="190">
        <v>86.09</v>
      </c>
      <c r="J199" s="190">
        <f t="shared" si="20"/>
        <v>86.09</v>
      </c>
      <c r="K199" s="191"/>
      <c r="L199" s="33"/>
      <c r="M199" s="192" t="s">
        <v>1</v>
      </c>
      <c r="N199" s="193" t="s">
        <v>41</v>
      </c>
      <c r="O199" s="194">
        <v>0</v>
      </c>
      <c r="P199" s="194">
        <f t="shared" si="21"/>
        <v>0</v>
      </c>
      <c r="Q199" s="194">
        <v>0</v>
      </c>
      <c r="R199" s="194">
        <f t="shared" si="22"/>
        <v>0</v>
      </c>
      <c r="S199" s="194">
        <v>0</v>
      </c>
      <c r="T199" s="195">
        <f t="shared" si="23"/>
        <v>0</v>
      </c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R199" s="196" t="s">
        <v>277</v>
      </c>
      <c r="AT199" s="196" t="s">
        <v>208</v>
      </c>
      <c r="AU199" s="196" t="s">
        <v>85</v>
      </c>
      <c r="AY199" s="14" t="s">
        <v>205</v>
      </c>
      <c r="BE199" s="197">
        <f t="shared" si="24"/>
        <v>86.09</v>
      </c>
      <c r="BF199" s="197">
        <f t="shared" si="25"/>
        <v>0</v>
      </c>
      <c r="BG199" s="197">
        <f t="shared" si="26"/>
        <v>0</v>
      </c>
      <c r="BH199" s="197">
        <f t="shared" si="27"/>
        <v>0</v>
      </c>
      <c r="BI199" s="197">
        <f t="shared" si="28"/>
        <v>0</v>
      </c>
      <c r="BJ199" s="14" t="s">
        <v>83</v>
      </c>
      <c r="BK199" s="197">
        <f t="shared" si="29"/>
        <v>86.09</v>
      </c>
      <c r="BL199" s="14" t="s">
        <v>277</v>
      </c>
      <c r="BM199" s="196" t="s">
        <v>891</v>
      </c>
    </row>
    <row r="200" spans="1:65" s="2" customFormat="1" ht="16.5" customHeight="1">
      <c r="A200" s="28"/>
      <c r="B200" s="29"/>
      <c r="C200" s="185" t="s">
        <v>446</v>
      </c>
      <c r="D200" s="185" t="s">
        <v>208</v>
      </c>
      <c r="E200" s="186" t="s">
        <v>892</v>
      </c>
      <c r="F200" s="187" t="s">
        <v>893</v>
      </c>
      <c r="G200" s="188" t="s">
        <v>418</v>
      </c>
      <c r="H200" s="189">
        <v>1</v>
      </c>
      <c r="I200" s="190">
        <v>144.02000000000001</v>
      </c>
      <c r="J200" s="190">
        <f t="shared" si="20"/>
        <v>144.02000000000001</v>
      </c>
      <c r="K200" s="191"/>
      <c r="L200" s="33"/>
      <c r="M200" s="192" t="s">
        <v>1</v>
      </c>
      <c r="N200" s="193" t="s">
        <v>41</v>
      </c>
      <c r="O200" s="194">
        <v>0</v>
      </c>
      <c r="P200" s="194">
        <f t="shared" si="21"/>
        <v>0</v>
      </c>
      <c r="Q200" s="194">
        <v>0</v>
      </c>
      <c r="R200" s="194">
        <f t="shared" si="22"/>
        <v>0</v>
      </c>
      <c r="S200" s="194">
        <v>0</v>
      </c>
      <c r="T200" s="195">
        <f t="shared" si="23"/>
        <v>0</v>
      </c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R200" s="196" t="s">
        <v>277</v>
      </c>
      <c r="AT200" s="196" t="s">
        <v>208</v>
      </c>
      <c r="AU200" s="196" t="s">
        <v>85</v>
      </c>
      <c r="AY200" s="14" t="s">
        <v>205</v>
      </c>
      <c r="BE200" s="197">
        <f t="shared" si="24"/>
        <v>144.02000000000001</v>
      </c>
      <c r="BF200" s="197">
        <f t="shared" si="25"/>
        <v>0</v>
      </c>
      <c r="BG200" s="197">
        <f t="shared" si="26"/>
        <v>0</v>
      </c>
      <c r="BH200" s="197">
        <f t="shared" si="27"/>
        <v>0</v>
      </c>
      <c r="BI200" s="197">
        <f t="shared" si="28"/>
        <v>0</v>
      </c>
      <c r="BJ200" s="14" t="s">
        <v>83</v>
      </c>
      <c r="BK200" s="197">
        <f t="shared" si="29"/>
        <v>144.02000000000001</v>
      </c>
      <c r="BL200" s="14" t="s">
        <v>277</v>
      </c>
      <c r="BM200" s="196" t="s">
        <v>894</v>
      </c>
    </row>
    <row r="201" spans="1:65" s="2" customFormat="1" ht="24" customHeight="1">
      <c r="A201" s="28"/>
      <c r="B201" s="29"/>
      <c r="C201" s="185" t="s">
        <v>450</v>
      </c>
      <c r="D201" s="185" t="s">
        <v>208</v>
      </c>
      <c r="E201" s="186" t="s">
        <v>790</v>
      </c>
      <c r="F201" s="187" t="s">
        <v>791</v>
      </c>
      <c r="G201" s="188" t="s">
        <v>724</v>
      </c>
      <c r="H201" s="189">
        <v>76.944999999999993</v>
      </c>
      <c r="I201" s="190">
        <v>0.22</v>
      </c>
      <c r="J201" s="190">
        <f t="shared" si="20"/>
        <v>16.93</v>
      </c>
      <c r="K201" s="191"/>
      <c r="L201" s="33"/>
      <c r="M201" s="208" t="s">
        <v>1</v>
      </c>
      <c r="N201" s="209" t="s">
        <v>41</v>
      </c>
      <c r="O201" s="210">
        <v>0</v>
      </c>
      <c r="P201" s="210">
        <f t="shared" si="21"/>
        <v>0</v>
      </c>
      <c r="Q201" s="210">
        <v>0</v>
      </c>
      <c r="R201" s="210">
        <f t="shared" si="22"/>
        <v>0</v>
      </c>
      <c r="S201" s="210">
        <v>0</v>
      </c>
      <c r="T201" s="211">
        <f t="shared" si="23"/>
        <v>0</v>
      </c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R201" s="196" t="s">
        <v>277</v>
      </c>
      <c r="AT201" s="196" t="s">
        <v>208</v>
      </c>
      <c r="AU201" s="196" t="s">
        <v>85</v>
      </c>
      <c r="AY201" s="14" t="s">
        <v>205</v>
      </c>
      <c r="BE201" s="197">
        <f t="shared" si="24"/>
        <v>16.93</v>
      </c>
      <c r="BF201" s="197">
        <f t="shared" si="25"/>
        <v>0</v>
      </c>
      <c r="BG201" s="197">
        <f t="shared" si="26"/>
        <v>0</v>
      </c>
      <c r="BH201" s="197">
        <f t="shared" si="27"/>
        <v>0</v>
      </c>
      <c r="BI201" s="197">
        <f t="shared" si="28"/>
        <v>0</v>
      </c>
      <c r="BJ201" s="14" t="s">
        <v>83</v>
      </c>
      <c r="BK201" s="197">
        <f t="shared" si="29"/>
        <v>16.93</v>
      </c>
      <c r="BL201" s="14" t="s">
        <v>277</v>
      </c>
      <c r="BM201" s="196" t="s">
        <v>895</v>
      </c>
    </row>
    <row r="202" spans="1:65" s="2" customFormat="1" ht="6.95" customHeight="1">
      <c r="A202" s="28"/>
      <c r="B202" s="48"/>
      <c r="C202" s="49"/>
      <c r="D202" s="49"/>
      <c r="E202" s="49"/>
      <c r="F202" s="49"/>
      <c r="G202" s="49"/>
      <c r="H202" s="49"/>
      <c r="I202" s="49"/>
      <c r="J202" s="49"/>
      <c r="K202" s="49"/>
      <c r="L202" s="33"/>
      <c r="M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</row>
  </sheetData>
  <sheetProtection algorithmName="SHA-512" hashValue="qX71rktaQIea3xVpv0CZSfSKoVLv99B9TCdMnV5XPiKoqjf2xTsGhIg6SbKvKOIqDnd8mAoCPbjzYenqcWLEtg==" saltValue="o0eOQn7Tx7WSIKPuwJ2ikVqlrShSKhASptrL4XDECocE2YL8wlIwgr1YQHyll059xGuF0ShJ7Ms+SU0kGJgxaQ==" spinCount="100000" sheet="1" objects="1" scenarios="1" formatColumns="0" formatRows="0" autoFilter="0"/>
  <autoFilter ref="C134:K201" xr:uid="{00000000-0009-0000-0000-000010000000}"/>
  <mergeCells count="15">
    <mergeCell ref="E121:H121"/>
    <mergeCell ref="E125:H125"/>
    <mergeCell ref="E123:H123"/>
    <mergeCell ref="E127:H127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BM135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144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896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32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tr">
        <f>IF('Rekapitulace stavby'!AN10="","",'Rekapitulace stavby'!AN10)</f>
        <v>00268445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tr">
        <f>IF('Rekapitulace stavby'!E11="","",'Rekapitulace stavby'!E11)</f>
        <v>Obec Veselý Žďár</v>
      </c>
      <c r="F17" s="28"/>
      <c r="G17" s="28"/>
      <c r="H17" s="28"/>
      <c r="I17" s="113" t="s">
        <v>26</v>
      </c>
      <c r="J17" s="104" t="str">
        <f>IF('Rekapitulace stavby'!AN11="","",'Rekapitulace stavby'!AN11)</f>
        <v/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tr">
        <f>'Rekapitulace stavby'!AN13</f>
        <v>62028081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267" t="str">
        <f>'Rekapitulace stavby'!E14</f>
        <v>ATOS, spol.s r.o. Ledeč nad Sázavou</v>
      </c>
      <c r="F20" s="267"/>
      <c r="G20" s="267"/>
      <c r="H20" s="267"/>
      <c r="I20" s="113" t="s">
        <v>26</v>
      </c>
      <c r="J20" s="104" t="str">
        <f>'Rekapitulace stavby'!AN14</f>
        <v>CZ62028081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tr">
        <f>IF('Rekapitulace stavby'!AN19="","",'Rekapitulace stavby'!AN19)</f>
        <v/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tr">
        <f>IF('Rekapitulace stavby'!E20="","",'Rekapitulace stavby'!E20)</f>
        <v xml:space="preserve"> </v>
      </c>
      <c r="F26" s="28"/>
      <c r="G26" s="28"/>
      <c r="H26" s="28"/>
      <c r="I26" s="113" t="s">
        <v>26</v>
      </c>
      <c r="J26" s="104" t="str">
        <f>IF('Rekapitulace stavby'!AN20="","",'Rekapitulace stavby'!AN20)</f>
        <v/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ROUND(J125, 2)</f>
        <v>6296.6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ROUND((SUM(BE125:BE134)),  2)</f>
        <v>6296.6</v>
      </c>
      <c r="G35" s="28"/>
      <c r="H35" s="28"/>
      <c r="I35" s="124">
        <v>0.21</v>
      </c>
      <c r="J35" s="123">
        <f>ROUND(((SUM(BE125:BE134))*I35),  2)</f>
        <v>1322.29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ROUND((SUM(BF125:BF134)),  2)</f>
        <v>0</v>
      </c>
      <c r="G36" s="28"/>
      <c r="H36" s="28"/>
      <c r="I36" s="124">
        <v>0.15</v>
      </c>
      <c r="J36" s="123">
        <f>ROUND(((SUM(BF125:BF134))*I36),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ROUND((SUM(BG125:BG134)),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ROUND((SUM(BH125:BH134)),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ROUND((SUM(BI125:BI134)),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7618.89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012 - Elektroinstalace pisoáry a baterie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 xml:space="preserve"> 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ATOS, spol.s r.o. Ledeč nad Sázavou</v>
      </c>
      <c r="G94" s="30"/>
      <c r="H94" s="30"/>
      <c r="I94" s="25" t="s">
        <v>34</v>
      </c>
      <c r="J94" s="26" t="str">
        <f>E26</f>
        <v xml:space="preserve"> 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J125</f>
        <v>6296.6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184</v>
      </c>
      <c r="E99" s="150"/>
      <c r="F99" s="150"/>
      <c r="G99" s="150"/>
      <c r="H99" s="150"/>
      <c r="I99" s="150"/>
      <c r="J99" s="151">
        <f>J126</f>
        <v>6296.6</v>
      </c>
      <c r="K99" s="148"/>
      <c r="L99" s="152"/>
    </row>
    <row r="100" spans="1:47" s="10" customFormat="1" ht="19.899999999999999" customHeight="1">
      <c r="B100" s="153"/>
      <c r="C100" s="98"/>
      <c r="D100" s="154" t="s">
        <v>643</v>
      </c>
      <c r="E100" s="155"/>
      <c r="F100" s="155"/>
      <c r="G100" s="155"/>
      <c r="H100" s="155"/>
      <c r="I100" s="155"/>
      <c r="J100" s="156">
        <f>J127</f>
        <v>850</v>
      </c>
      <c r="K100" s="98"/>
      <c r="L100" s="157"/>
    </row>
    <row r="101" spans="1:47" s="10" customFormat="1" ht="19.899999999999999" customHeight="1">
      <c r="B101" s="153"/>
      <c r="C101" s="98"/>
      <c r="D101" s="154" t="s">
        <v>897</v>
      </c>
      <c r="E101" s="155"/>
      <c r="F101" s="155"/>
      <c r="G101" s="155"/>
      <c r="H101" s="155"/>
      <c r="I101" s="155"/>
      <c r="J101" s="156">
        <f>J129</f>
        <v>1656.6</v>
      </c>
      <c r="K101" s="98"/>
      <c r="L101" s="157"/>
    </row>
    <row r="102" spans="1:47" s="10" customFormat="1" ht="19.899999999999999" customHeight="1">
      <c r="B102" s="153"/>
      <c r="C102" s="98"/>
      <c r="D102" s="154" t="s">
        <v>898</v>
      </c>
      <c r="E102" s="155"/>
      <c r="F102" s="155"/>
      <c r="G102" s="155"/>
      <c r="H102" s="155"/>
      <c r="I102" s="155"/>
      <c r="J102" s="156">
        <f>J131</f>
        <v>3470</v>
      </c>
      <c r="K102" s="98"/>
      <c r="L102" s="157"/>
    </row>
    <row r="103" spans="1:47" s="10" customFormat="1" ht="19.899999999999999" customHeight="1">
      <c r="B103" s="153"/>
      <c r="C103" s="98"/>
      <c r="D103" s="154" t="s">
        <v>899</v>
      </c>
      <c r="E103" s="155"/>
      <c r="F103" s="155"/>
      <c r="G103" s="155"/>
      <c r="H103" s="155"/>
      <c r="I103" s="155"/>
      <c r="J103" s="156">
        <f>J133</f>
        <v>320</v>
      </c>
      <c r="K103" s="98"/>
      <c r="L103" s="157"/>
    </row>
    <row r="104" spans="1:47" s="2" customFormat="1" ht="21.75" customHeight="1">
      <c r="A104" s="28"/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45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47" s="2" customFormat="1" ht="6.95" customHeight="1">
      <c r="A105" s="28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9" spans="1:47" s="2" customFormat="1" ht="6.95" customHeight="1">
      <c r="A109" s="28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24.95" customHeight="1">
      <c r="A110" s="28"/>
      <c r="B110" s="29"/>
      <c r="C110" s="20" t="s">
        <v>190</v>
      </c>
      <c r="D110" s="30"/>
      <c r="E110" s="30"/>
      <c r="F110" s="30"/>
      <c r="G110" s="30"/>
      <c r="H110" s="30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6.95" customHeight="1">
      <c r="A111" s="28"/>
      <c r="B111" s="29"/>
      <c r="C111" s="30"/>
      <c r="D111" s="30"/>
      <c r="E111" s="30"/>
      <c r="F111" s="30"/>
      <c r="G111" s="30"/>
      <c r="H111" s="30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12" customHeight="1">
      <c r="A112" s="28"/>
      <c r="B112" s="29"/>
      <c r="C112" s="25" t="s">
        <v>14</v>
      </c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6.5" customHeight="1">
      <c r="A113" s="28"/>
      <c r="B113" s="29"/>
      <c r="C113" s="30"/>
      <c r="D113" s="30"/>
      <c r="E113" s="257" t="str">
        <f>E7</f>
        <v>Modernizace v ZŠ a MŠ Veselý Žďár - ZMĚNOVÉ LISTY</v>
      </c>
      <c r="F113" s="259"/>
      <c r="G113" s="259"/>
      <c r="H113" s="259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1" customFormat="1" ht="12" customHeight="1">
      <c r="B114" s="18"/>
      <c r="C114" s="25" t="s">
        <v>164</v>
      </c>
      <c r="D114" s="19"/>
      <c r="E114" s="19"/>
      <c r="F114" s="19"/>
      <c r="G114" s="19"/>
      <c r="H114" s="19"/>
      <c r="I114" s="19"/>
      <c r="J114" s="19"/>
      <c r="K114" s="19"/>
      <c r="L114" s="17"/>
    </row>
    <row r="115" spans="1:65" s="2" customFormat="1" ht="16.5" customHeight="1">
      <c r="A115" s="28"/>
      <c r="B115" s="29"/>
      <c r="C115" s="30"/>
      <c r="D115" s="30"/>
      <c r="E115" s="257" t="s">
        <v>165</v>
      </c>
      <c r="F115" s="258"/>
      <c r="G115" s="258"/>
      <c r="H115" s="258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166</v>
      </c>
      <c r="D116" s="30"/>
      <c r="E116" s="30"/>
      <c r="F116" s="30"/>
      <c r="G116" s="30"/>
      <c r="H116" s="30"/>
      <c r="I116" s="30"/>
      <c r="J116" s="30"/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16.5" customHeight="1">
      <c r="A117" s="28"/>
      <c r="B117" s="29"/>
      <c r="C117" s="30"/>
      <c r="D117" s="30"/>
      <c r="E117" s="245" t="str">
        <f>E11</f>
        <v>ZL 012 - Elektroinstalace pisoáry a baterie</v>
      </c>
      <c r="F117" s="258"/>
      <c r="G117" s="258"/>
      <c r="H117" s="258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6.95" customHeight="1">
      <c r="A118" s="28"/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2" customHeight="1">
      <c r="A119" s="28"/>
      <c r="B119" s="29"/>
      <c r="C119" s="25" t="s">
        <v>18</v>
      </c>
      <c r="D119" s="30"/>
      <c r="E119" s="30"/>
      <c r="F119" s="23" t="str">
        <f>F14</f>
        <v xml:space="preserve"> </v>
      </c>
      <c r="G119" s="30"/>
      <c r="H119" s="30"/>
      <c r="I119" s="25" t="s">
        <v>20</v>
      </c>
      <c r="J119" s="60" t="str">
        <f>IF(J14="","",J14)</f>
        <v>15. 7. 2020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6.95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2" customFormat="1" ht="15.2" customHeight="1">
      <c r="A121" s="28"/>
      <c r="B121" s="29"/>
      <c r="C121" s="25" t="s">
        <v>22</v>
      </c>
      <c r="D121" s="30"/>
      <c r="E121" s="30"/>
      <c r="F121" s="23" t="str">
        <f>E17</f>
        <v>Obec Veselý Žďár</v>
      </c>
      <c r="G121" s="30"/>
      <c r="H121" s="30"/>
      <c r="I121" s="25" t="s">
        <v>31</v>
      </c>
      <c r="J121" s="26" t="str">
        <f>E23</f>
        <v xml:space="preserve"> </v>
      </c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5" s="2" customFormat="1" ht="15.2" customHeight="1">
      <c r="A122" s="28"/>
      <c r="B122" s="29"/>
      <c r="C122" s="25" t="s">
        <v>27</v>
      </c>
      <c r="D122" s="30"/>
      <c r="E122" s="30"/>
      <c r="F122" s="23" t="str">
        <f>IF(E20="","",E20)</f>
        <v>ATOS, spol.s r.o. Ledeč nad Sázavou</v>
      </c>
      <c r="G122" s="30"/>
      <c r="H122" s="30"/>
      <c r="I122" s="25" t="s">
        <v>34</v>
      </c>
      <c r="J122" s="26" t="str">
        <f>E26</f>
        <v xml:space="preserve"> </v>
      </c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5" s="2" customFormat="1" ht="10.35" customHeight="1">
      <c r="A123" s="28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5" s="11" customFormat="1" ht="29.25" customHeight="1">
      <c r="A124" s="158"/>
      <c r="B124" s="159"/>
      <c r="C124" s="160" t="s">
        <v>191</v>
      </c>
      <c r="D124" s="161" t="s">
        <v>61</v>
      </c>
      <c r="E124" s="161" t="s">
        <v>57</v>
      </c>
      <c r="F124" s="161" t="s">
        <v>58</v>
      </c>
      <c r="G124" s="161" t="s">
        <v>192</v>
      </c>
      <c r="H124" s="161" t="s">
        <v>193</v>
      </c>
      <c r="I124" s="161" t="s">
        <v>194</v>
      </c>
      <c r="J124" s="162" t="s">
        <v>172</v>
      </c>
      <c r="K124" s="163" t="s">
        <v>195</v>
      </c>
      <c r="L124" s="164"/>
      <c r="M124" s="69" t="s">
        <v>1</v>
      </c>
      <c r="N124" s="70" t="s">
        <v>40</v>
      </c>
      <c r="O124" s="70" t="s">
        <v>196</v>
      </c>
      <c r="P124" s="70" t="s">
        <v>197</v>
      </c>
      <c r="Q124" s="70" t="s">
        <v>198</v>
      </c>
      <c r="R124" s="70" t="s">
        <v>199</v>
      </c>
      <c r="S124" s="70" t="s">
        <v>200</v>
      </c>
      <c r="T124" s="71" t="s">
        <v>201</v>
      </c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</row>
    <row r="125" spans="1:65" s="2" customFormat="1" ht="22.9" customHeight="1">
      <c r="A125" s="28"/>
      <c r="B125" s="29"/>
      <c r="C125" s="76" t="s">
        <v>202</v>
      </c>
      <c r="D125" s="30"/>
      <c r="E125" s="30"/>
      <c r="F125" s="30"/>
      <c r="G125" s="30"/>
      <c r="H125" s="30"/>
      <c r="I125" s="30"/>
      <c r="J125" s="165">
        <f>BK125</f>
        <v>6296.6</v>
      </c>
      <c r="K125" s="30"/>
      <c r="L125" s="33"/>
      <c r="M125" s="72"/>
      <c r="N125" s="166"/>
      <c r="O125" s="73"/>
      <c r="P125" s="167">
        <f>P126</f>
        <v>0</v>
      </c>
      <c r="Q125" s="73"/>
      <c r="R125" s="167">
        <f>R126</f>
        <v>0</v>
      </c>
      <c r="S125" s="73"/>
      <c r="T125" s="168">
        <f>T126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T125" s="14" t="s">
        <v>75</v>
      </c>
      <c r="AU125" s="14" t="s">
        <v>174</v>
      </c>
      <c r="BK125" s="169">
        <f>BK126</f>
        <v>6296.6</v>
      </c>
    </row>
    <row r="126" spans="1:65" s="12" customFormat="1" ht="25.9" customHeight="1">
      <c r="B126" s="170"/>
      <c r="C126" s="171"/>
      <c r="D126" s="172" t="s">
        <v>75</v>
      </c>
      <c r="E126" s="173" t="s">
        <v>338</v>
      </c>
      <c r="F126" s="173" t="s">
        <v>339</v>
      </c>
      <c r="G126" s="171"/>
      <c r="H126" s="171"/>
      <c r="I126" s="171"/>
      <c r="J126" s="174">
        <f>BK126</f>
        <v>6296.6</v>
      </c>
      <c r="K126" s="171"/>
      <c r="L126" s="175"/>
      <c r="M126" s="176"/>
      <c r="N126" s="177"/>
      <c r="O126" s="177"/>
      <c r="P126" s="178">
        <f>P127+P129+P131+P133</f>
        <v>0</v>
      </c>
      <c r="Q126" s="177"/>
      <c r="R126" s="178">
        <f>R127+R129+R131+R133</f>
        <v>0</v>
      </c>
      <c r="S126" s="177"/>
      <c r="T126" s="179">
        <f>T127+T129+T131+T133</f>
        <v>0</v>
      </c>
      <c r="AR126" s="180" t="s">
        <v>85</v>
      </c>
      <c r="AT126" s="181" t="s">
        <v>75</v>
      </c>
      <c r="AU126" s="181" t="s">
        <v>76</v>
      </c>
      <c r="AY126" s="180" t="s">
        <v>205</v>
      </c>
      <c r="BK126" s="182">
        <f>BK127+BK129+BK131+BK133</f>
        <v>6296.6</v>
      </c>
    </row>
    <row r="127" spans="1:65" s="12" customFormat="1" ht="22.9" customHeight="1">
      <c r="B127" s="170"/>
      <c r="C127" s="171"/>
      <c r="D127" s="172" t="s">
        <v>75</v>
      </c>
      <c r="E127" s="183" t="s">
        <v>644</v>
      </c>
      <c r="F127" s="183" t="s">
        <v>645</v>
      </c>
      <c r="G127" s="171"/>
      <c r="H127" s="171"/>
      <c r="I127" s="171"/>
      <c r="J127" s="184">
        <f>BK127</f>
        <v>850</v>
      </c>
      <c r="K127" s="171"/>
      <c r="L127" s="175"/>
      <c r="M127" s="176"/>
      <c r="N127" s="177"/>
      <c r="O127" s="177"/>
      <c r="P127" s="178">
        <f>P128</f>
        <v>0</v>
      </c>
      <c r="Q127" s="177"/>
      <c r="R127" s="178">
        <f>R128</f>
        <v>0</v>
      </c>
      <c r="S127" s="177"/>
      <c r="T127" s="179">
        <f>T128</f>
        <v>0</v>
      </c>
      <c r="AR127" s="180" t="s">
        <v>85</v>
      </c>
      <c r="AT127" s="181" t="s">
        <v>75</v>
      </c>
      <c r="AU127" s="181" t="s">
        <v>83</v>
      </c>
      <c r="AY127" s="180" t="s">
        <v>205</v>
      </c>
      <c r="BK127" s="182">
        <f>BK128</f>
        <v>850</v>
      </c>
    </row>
    <row r="128" spans="1:65" s="2" customFormat="1" ht="16.5" customHeight="1">
      <c r="A128" s="28"/>
      <c r="B128" s="29"/>
      <c r="C128" s="185" t="s">
        <v>83</v>
      </c>
      <c r="D128" s="185" t="s">
        <v>208</v>
      </c>
      <c r="E128" s="186" t="s">
        <v>900</v>
      </c>
      <c r="F128" s="187" t="s">
        <v>901</v>
      </c>
      <c r="G128" s="188" t="s">
        <v>648</v>
      </c>
      <c r="H128" s="189">
        <v>1</v>
      </c>
      <c r="I128" s="190">
        <v>850</v>
      </c>
      <c r="J128" s="190">
        <f>ROUND(I128*H128,2)</f>
        <v>850</v>
      </c>
      <c r="K128" s="191"/>
      <c r="L128" s="33"/>
      <c r="M128" s="192" t="s">
        <v>1</v>
      </c>
      <c r="N128" s="193" t="s">
        <v>41</v>
      </c>
      <c r="O128" s="194">
        <v>0</v>
      </c>
      <c r="P128" s="194">
        <f>O128*H128</f>
        <v>0</v>
      </c>
      <c r="Q128" s="194">
        <v>0</v>
      </c>
      <c r="R128" s="194">
        <f>Q128*H128</f>
        <v>0</v>
      </c>
      <c r="S128" s="194">
        <v>0</v>
      </c>
      <c r="T128" s="195">
        <f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96" t="s">
        <v>277</v>
      </c>
      <c r="AT128" s="196" t="s">
        <v>208</v>
      </c>
      <c r="AU128" s="196" t="s">
        <v>85</v>
      </c>
      <c r="AY128" s="14" t="s">
        <v>205</v>
      </c>
      <c r="BE128" s="197">
        <f>IF(N128="základní",J128,0)</f>
        <v>850</v>
      </c>
      <c r="BF128" s="197">
        <f>IF(N128="snížená",J128,0)</f>
        <v>0</v>
      </c>
      <c r="BG128" s="197">
        <f>IF(N128="zákl. přenesená",J128,0)</f>
        <v>0</v>
      </c>
      <c r="BH128" s="197">
        <f>IF(N128="sníž. přenesená",J128,0)</f>
        <v>0</v>
      </c>
      <c r="BI128" s="197">
        <f>IF(N128="nulová",J128,0)</f>
        <v>0</v>
      </c>
      <c r="BJ128" s="14" t="s">
        <v>83</v>
      </c>
      <c r="BK128" s="197">
        <f>ROUND(I128*H128,2)</f>
        <v>850</v>
      </c>
      <c r="BL128" s="14" t="s">
        <v>277</v>
      </c>
      <c r="BM128" s="196" t="s">
        <v>85</v>
      </c>
    </row>
    <row r="129" spans="1:65" s="12" customFormat="1" ht="22.9" customHeight="1">
      <c r="B129" s="170"/>
      <c r="C129" s="171"/>
      <c r="D129" s="172" t="s">
        <v>75</v>
      </c>
      <c r="E129" s="183" t="s">
        <v>902</v>
      </c>
      <c r="F129" s="183" t="s">
        <v>903</v>
      </c>
      <c r="G129" s="171"/>
      <c r="H129" s="171"/>
      <c r="I129" s="171"/>
      <c r="J129" s="184">
        <f>BK129</f>
        <v>1656.6</v>
      </c>
      <c r="K129" s="171"/>
      <c r="L129" s="175"/>
      <c r="M129" s="176"/>
      <c r="N129" s="177"/>
      <c r="O129" s="177"/>
      <c r="P129" s="178">
        <f>P130</f>
        <v>0</v>
      </c>
      <c r="Q129" s="177"/>
      <c r="R129" s="178">
        <f>R130</f>
        <v>0</v>
      </c>
      <c r="S129" s="177"/>
      <c r="T129" s="179">
        <f>T130</f>
        <v>0</v>
      </c>
      <c r="AR129" s="180" t="s">
        <v>85</v>
      </c>
      <c r="AT129" s="181" t="s">
        <v>75</v>
      </c>
      <c r="AU129" s="181" t="s">
        <v>83</v>
      </c>
      <c r="AY129" s="180" t="s">
        <v>205</v>
      </c>
      <c r="BK129" s="182">
        <f>BK130</f>
        <v>1656.6</v>
      </c>
    </row>
    <row r="130" spans="1:65" s="2" customFormat="1" ht="16.5" customHeight="1">
      <c r="A130" s="28"/>
      <c r="B130" s="29"/>
      <c r="C130" s="185" t="s">
        <v>85</v>
      </c>
      <c r="D130" s="185" t="s">
        <v>208</v>
      </c>
      <c r="E130" s="186" t="s">
        <v>904</v>
      </c>
      <c r="F130" s="187" t="s">
        <v>905</v>
      </c>
      <c r="G130" s="188" t="s">
        <v>230</v>
      </c>
      <c r="H130" s="189">
        <v>30</v>
      </c>
      <c r="I130" s="190">
        <v>55.22</v>
      </c>
      <c r="J130" s="190">
        <f>ROUND(I130*H130,2)</f>
        <v>1656.6</v>
      </c>
      <c r="K130" s="191"/>
      <c r="L130" s="33"/>
      <c r="M130" s="192" t="s">
        <v>1</v>
      </c>
      <c r="N130" s="193" t="s">
        <v>41</v>
      </c>
      <c r="O130" s="194">
        <v>0</v>
      </c>
      <c r="P130" s="194">
        <f>O130*H130</f>
        <v>0</v>
      </c>
      <c r="Q130" s="194">
        <v>0</v>
      </c>
      <c r="R130" s="194">
        <f>Q130*H130</f>
        <v>0</v>
      </c>
      <c r="S130" s="194">
        <v>0</v>
      </c>
      <c r="T130" s="195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96" t="s">
        <v>277</v>
      </c>
      <c r="AT130" s="196" t="s">
        <v>208</v>
      </c>
      <c r="AU130" s="196" t="s">
        <v>85</v>
      </c>
      <c r="AY130" s="14" t="s">
        <v>205</v>
      </c>
      <c r="BE130" s="197">
        <f>IF(N130="základní",J130,0)</f>
        <v>1656.6</v>
      </c>
      <c r="BF130" s="197">
        <f>IF(N130="snížená",J130,0)</f>
        <v>0</v>
      </c>
      <c r="BG130" s="197">
        <f>IF(N130="zákl. přenesená",J130,0)</f>
        <v>0</v>
      </c>
      <c r="BH130" s="197">
        <f>IF(N130="sníž. přenesená",J130,0)</f>
        <v>0</v>
      </c>
      <c r="BI130" s="197">
        <f>IF(N130="nulová",J130,0)</f>
        <v>0</v>
      </c>
      <c r="BJ130" s="14" t="s">
        <v>83</v>
      </c>
      <c r="BK130" s="197">
        <f>ROUND(I130*H130,2)</f>
        <v>1656.6</v>
      </c>
      <c r="BL130" s="14" t="s">
        <v>277</v>
      </c>
      <c r="BM130" s="196" t="s">
        <v>212</v>
      </c>
    </row>
    <row r="131" spans="1:65" s="12" customFormat="1" ht="22.9" customHeight="1">
      <c r="B131" s="170"/>
      <c r="C131" s="171"/>
      <c r="D131" s="172" t="s">
        <v>75</v>
      </c>
      <c r="E131" s="183" t="s">
        <v>906</v>
      </c>
      <c r="F131" s="183" t="s">
        <v>907</v>
      </c>
      <c r="G131" s="171"/>
      <c r="H131" s="171"/>
      <c r="I131" s="171"/>
      <c r="J131" s="184">
        <f>BK131</f>
        <v>3470</v>
      </c>
      <c r="K131" s="171"/>
      <c r="L131" s="175"/>
      <c r="M131" s="176"/>
      <c r="N131" s="177"/>
      <c r="O131" s="177"/>
      <c r="P131" s="178">
        <f>P132</f>
        <v>0</v>
      </c>
      <c r="Q131" s="177"/>
      <c r="R131" s="178">
        <f>R132</f>
        <v>0</v>
      </c>
      <c r="S131" s="177"/>
      <c r="T131" s="179">
        <f>T132</f>
        <v>0</v>
      </c>
      <c r="AR131" s="180" t="s">
        <v>85</v>
      </c>
      <c r="AT131" s="181" t="s">
        <v>75</v>
      </c>
      <c r="AU131" s="181" t="s">
        <v>83</v>
      </c>
      <c r="AY131" s="180" t="s">
        <v>205</v>
      </c>
      <c r="BK131" s="182">
        <f>BK132</f>
        <v>3470</v>
      </c>
    </row>
    <row r="132" spans="1:65" s="2" customFormat="1" ht="16.5" customHeight="1">
      <c r="A132" s="28"/>
      <c r="B132" s="29"/>
      <c r="C132" s="185" t="s">
        <v>96</v>
      </c>
      <c r="D132" s="185" t="s">
        <v>208</v>
      </c>
      <c r="E132" s="186" t="s">
        <v>908</v>
      </c>
      <c r="F132" s="187" t="s">
        <v>909</v>
      </c>
      <c r="G132" s="188" t="s">
        <v>418</v>
      </c>
      <c r="H132" s="189">
        <v>2</v>
      </c>
      <c r="I132" s="190">
        <v>1735</v>
      </c>
      <c r="J132" s="190">
        <f>ROUND(I132*H132,2)</f>
        <v>3470</v>
      </c>
      <c r="K132" s="191"/>
      <c r="L132" s="33"/>
      <c r="M132" s="192" t="s">
        <v>1</v>
      </c>
      <c r="N132" s="193" t="s">
        <v>41</v>
      </c>
      <c r="O132" s="194">
        <v>0</v>
      </c>
      <c r="P132" s="194">
        <f>O132*H132</f>
        <v>0</v>
      </c>
      <c r="Q132" s="194">
        <v>0</v>
      </c>
      <c r="R132" s="194">
        <f>Q132*H132</f>
        <v>0</v>
      </c>
      <c r="S132" s="194">
        <v>0</v>
      </c>
      <c r="T132" s="195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6" t="s">
        <v>277</v>
      </c>
      <c r="AT132" s="196" t="s">
        <v>208</v>
      </c>
      <c r="AU132" s="196" t="s">
        <v>85</v>
      </c>
      <c r="AY132" s="14" t="s">
        <v>205</v>
      </c>
      <c r="BE132" s="197">
        <f>IF(N132="základní",J132,0)</f>
        <v>3470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3470</v>
      </c>
      <c r="BL132" s="14" t="s">
        <v>277</v>
      </c>
      <c r="BM132" s="196" t="s">
        <v>227</v>
      </c>
    </row>
    <row r="133" spans="1:65" s="12" customFormat="1" ht="22.9" customHeight="1">
      <c r="B133" s="170"/>
      <c r="C133" s="171"/>
      <c r="D133" s="172" t="s">
        <v>75</v>
      </c>
      <c r="E133" s="183" t="s">
        <v>910</v>
      </c>
      <c r="F133" s="183" t="s">
        <v>911</v>
      </c>
      <c r="G133" s="171"/>
      <c r="H133" s="171"/>
      <c r="I133" s="171"/>
      <c r="J133" s="184">
        <f>BK133</f>
        <v>320</v>
      </c>
      <c r="K133" s="171"/>
      <c r="L133" s="175"/>
      <c r="M133" s="176"/>
      <c r="N133" s="177"/>
      <c r="O133" s="177"/>
      <c r="P133" s="178">
        <f>P134</f>
        <v>0</v>
      </c>
      <c r="Q133" s="177"/>
      <c r="R133" s="178">
        <f>R134</f>
        <v>0</v>
      </c>
      <c r="S133" s="177"/>
      <c r="T133" s="179">
        <f>T134</f>
        <v>0</v>
      </c>
      <c r="AR133" s="180" t="s">
        <v>85</v>
      </c>
      <c r="AT133" s="181" t="s">
        <v>75</v>
      </c>
      <c r="AU133" s="181" t="s">
        <v>83</v>
      </c>
      <c r="AY133" s="180" t="s">
        <v>205</v>
      </c>
      <c r="BK133" s="182">
        <f>BK134</f>
        <v>320</v>
      </c>
    </row>
    <row r="134" spans="1:65" s="2" customFormat="1" ht="16.5" customHeight="1">
      <c r="A134" s="28"/>
      <c r="B134" s="29"/>
      <c r="C134" s="185" t="s">
        <v>212</v>
      </c>
      <c r="D134" s="185" t="s">
        <v>208</v>
      </c>
      <c r="E134" s="186" t="s">
        <v>912</v>
      </c>
      <c r="F134" s="187" t="s">
        <v>913</v>
      </c>
      <c r="G134" s="188" t="s">
        <v>648</v>
      </c>
      <c r="H134" s="189">
        <v>1</v>
      </c>
      <c r="I134" s="190">
        <v>320</v>
      </c>
      <c r="J134" s="190">
        <f>ROUND(I134*H134,2)</f>
        <v>320</v>
      </c>
      <c r="K134" s="191"/>
      <c r="L134" s="33"/>
      <c r="M134" s="208" t="s">
        <v>1</v>
      </c>
      <c r="N134" s="209" t="s">
        <v>41</v>
      </c>
      <c r="O134" s="210">
        <v>0</v>
      </c>
      <c r="P134" s="210">
        <f>O134*H134</f>
        <v>0</v>
      </c>
      <c r="Q134" s="210">
        <v>0</v>
      </c>
      <c r="R134" s="210">
        <f>Q134*H134</f>
        <v>0</v>
      </c>
      <c r="S134" s="210">
        <v>0</v>
      </c>
      <c r="T134" s="211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6" t="s">
        <v>277</v>
      </c>
      <c r="AT134" s="196" t="s">
        <v>208</v>
      </c>
      <c r="AU134" s="196" t="s">
        <v>85</v>
      </c>
      <c r="AY134" s="14" t="s">
        <v>205</v>
      </c>
      <c r="BE134" s="197">
        <f>IF(N134="základní",J134,0)</f>
        <v>320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83</v>
      </c>
      <c r="BK134" s="197">
        <f>ROUND(I134*H134,2)</f>
        <v>320</v>
      </c>
      <c r="BL134" s="14" t="s">
        <v>277</v>
      </c>
      <c r="BM134" s="196" t="s">
        <v>239</v>
      </c>
    </row>
    <row r="135" spans="1:65" s="2" customFormat="1" ht="6.95" customHeight="1">
      <c r="A135" s="28"/>
      <c r="B135" s="48"/>
      <c r="C135" s="49"/>
      <c r="D135" s="49"/>
      <c r="E135" s="49"/>
      <c r="F135" s="49"/>
      <c r="G135" s="49"/>
      <c r="H135" s="49"/>
      <c r="I135" s="49"/>
      <c r="J135" s="49"/>
      <c r="K135" s="49"/>
      <c r="L135" s="33"/>
      <c r="M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</row>
  </sheetData>
  <sheetProtection algorithmName="SHA-512" hashValue="GU2HbvN3F04qBDkN1PE8No6/kgTvB+d972KZRzFvkwIKFccvsjcpS4QPMDXMXHKq6EceXXTE28OYXVdUJtY5OA==" saltValue="7xmwHtTBR2e8d/hMoaUjdwcoo+Sv9KnxdXtsWlHsBcN9Y6RivfPMmvQYRUD3nen6UTe2JVQbHCNOCc474vlk1w==" spinCount="100000" sheet="1" objects="1" scenarios="1" formatColumns="0" formatRows="0" autoFilter="0"/>
  <autoFilter ref="C124:K134" xr:uid="{00000000-0009-0000-0000-000011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M130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147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914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28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29</v>
      </c>
      <c r="F20" s="28"/>
      <c r="G20" s="28"/>
      <c r="H20" s="28"/>
      <c r="I20" s="113" t="s">
        <v>26</v>
      </c>
      <c r="J20" s="104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169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ROUND(J123, 2)</f>
        <v>11472.2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ROUND((SUM(BE123:BE129)),  2)</f>
        <v>11472.2</v>
      </c>
      <c r="G35" s="28"/>
      <c r="H35" s="28"/>
      <c r="I35" s="124">
        <v>0.21</v>
      </c>
      <c r="J35" s="123">
        <f>ROUND(((SUM(BE123:BE129))*I35),  2)</f>
        <v>2409.16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ROUND((SUM(BF123:BF129)),  2)</f>
        <v>0</v>
      </c>
      <c r="G36" s="28"/>
      <c r="H36" s="28"/>
      <c r="I36" s="124">
        <v>0.15</v>
      </c>
      <c r="J36" s="123">
        <f>ROUND(((SUM(BF123:BF129))*I36),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ROUND((SUM(BG123:BG129)),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ROUND((SUM(BH123:BH129)),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ROUND((SUM(BI123:BI129)),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13881.36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013 - Zadlažďovací poklopy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ATOS, spol.s r.o. Ledeč nad Sázavou</v>
      </c>
      <c r="G94" s="30"/>
      <c r="H94" s="30"/>
      <c r="I94" s="25" t="s">
        <v>34</v>
      </c>
      <c r="J94" s="26" t="str">
        <f>E26</f>
        <v>Kateřina Šrámková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J123</f>
        <v>11472.2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175</v>
      </c>
      <c r="E99" s="150"/>
      <c r="F99" s="150"/>
      <c r="G99" s="150"/>
      <c r="H99" s="150"/>
      <c r="I99" s="150"/>
      <c r="J99" s="151">
        <f>J124</f>
        <v>11472.2</v>
      </c>
      <c r="K99" s="148"/>
      <c r="L99" s="152"/>
    </row>
    <row r="100" spans="1:47" s="10" customFormat="1" ht="19.899999999999999" customHeight="1">
      <c r="B100" s="153"/>
      <c r="C100" s="98"/>
      <c r="D100" s="154" t="s">
        <v>179</v>
      </c>
      <c r="E100" s="155"/>
      <c r="F100" s="155"/>
      <c r="G100" s="155"/>
      <c r="H100" s="155"/>
      <c r="I100" s="155"/>
      <c r="J100" s="156">
        <f>J125</f>
        <v>11416.5</v>
      </c>
      <c r="K100" s="98"/>
      <c r="L100" s="157"/>
    </row>
    <row r="101" spans="1:47" s="10" customFormat="1" ht="19.899999999999999" customHeight="1">
      <c r="B101" s="153"/>
      <c r="C101" s="98"/>
      <c r="D101" s="154" t="s">
        <v>183</v>
      </c>
      <c r="E101" s="155"/>
      <c r="F101" s="155"/>
      <c r="G101" s="155"/>
      <c r="H101" s="155"/>
      <c r="I101" s="155"/>
      <c r="J101" s="156">
        <f>J128</f>
        <v>55.7</v>
      </c>
      <c r="K101" s="98"/>
      <c r="L101" s="157"/>
    </row>
    <row r="102" spans="1:47" s="2" customFormat="1" ht="21.75" customHeight="1">
      <c r="A102" s="28"/>
      <c r="B102" s="29"/>
      <c r="C102" s="30"/>
      <c r="D102" s="30"/>
      <c r="E102" s="30"/>
      <c r="F102" s="30"/>
      <c r="G102" s="30"/>
      <c r="H102" s="30"/>
      <c r="I102" s="30"/>
      <c r="J102" s="30"/>
      <c r="K102" s="30"/>
      <c r="L102" s="45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3" spans="1:47" s="2" customFormat="1" ht="6.95" customHeight="1">
      <c r="A103" s="28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5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7" spans="1:47" s="2" customFormat="1" ht="6.95" customHeight="1">
      <c r="A107" s="28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47" s="2" customFormat="1" ht="24.95" customHeight="1">
      <c r="A108" s="28"/>
      <c r="B108" s="29"/>
      <c r="C108" s="20" t="s">
        <v>190</v>
      </c>
      <c r="D108" s="30"/>
      <c r="E108" s="30"/>
      <c r="F108" s="30"/>
      <c r="G108" s="30"/>
      <c r="H108" s="30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6.95" customHeight="1">
      <c r="A109" s="28"/>
      <c r="B109" s="29"/>
      <c r="C109" s="30"/>
      <c r="D109" s="30"/>
      <c r="E109" s="30"/>
      <c r="F109" s="30"/>
      <c r="G109" s="30"/>
      <c r="H109" s="3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12" customHeight="1">
      <c r="A110" s="28"/>
      <c r="B110" s="29"/>
      <c r="C110" s="25" t="s">
        <v>14</v>
      </c>
      <c r="D110" s="30"/>
      <c r="E110" s="30"/>
      <c r="F110" s="30"/>
      <c r="G110" s="30"/>
      <c r="H110" s="30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16.5" customHeight="1">
      <c r="A111" s="28"/>
      <c r="B111" s="29"/>
      <c r="C111" s="30"/>
      <c r="D111" s="30"/>
      <c r="E111" s="257" t="str">
        <f>E7</f>
        <v>Modernizace v ZŠ a MŠ Veselý Žďár - ZMĚNOVÉ LISTY</v>
      </c>
      <c r="F111" s="259"/>
      <c r="G111" s="259"/>
      <c r="H111" s="259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1" customFormat="1" ht="12" customHeight="1">
      <c r="B112" s="18"/>
      <c r="C112" s="25" t="s">
        <v>164</v>
      </c>
      <c r="D112" s="19"/>
      <c r="E112" s="19"/>
      <c r="F112" s="19"/>
      <c r="G112" s="19"/>
      <c r="H112" s="19"/>
      <c r="I112" s="19"/>
      <c r="J112" s="19"/>
      <c r="K112" s="19"/>
      <c r="L112" s="17"/>
    </row>
    <row r="113" spans="1:65" s="2" customFormat="1" ht="16.5" customHeight="1">
      <c r="A113" s="28"/>
      <c r="B113" s="29"/>
      <c r="C113" s="30"/>
      <c r="D113" s="30"/>
      <c r="E113" s="257" t="s">
        <v>165</v>
      </c>
      <c r="F113" s="258"/>
      <c r="G113" s="258"/>
      <c r="H113" s="258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2" customHeight="1">
      <c r="A114" s="28"/>
      <c r="B114" s="29"/>
      <c r="C114" s="25" t="s">
        <v>166</v>
      </c>
      <c r="D114" s="30"/>
      <c r="E114" s="30"/>
      <c r="F114" s="30"/>
      <c r="G114" s="30"/>
      <c r="H114" s="30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16.5" customHeight="1">
      <c r="A115" s="28"/>
      <c r="B115" s="29"/>
      <c r="C115" s="30"/>
      <c r="D115" s="30"/>
      <c r="E115" s="245" t="str">
        <f>E11</f>
        <v>ZL 013 - Zadlažďovací poklopy</v>
      </c>
      <c r="F115" s="258"/>
      <c r="G115" s="258"/>
      <c r="H115" s="258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6.95" customHeight="1">
      <c r="A116" s="28"/>
      <c r="B116" s="29"/>
      <c r="C116" s="30"/>
      <c r="D116" s="30"/>
      <c r="E116" s="30"/>
      <c r="F116" s="30"/>
      <c r="G116" s="30"/>
      <c r="H116" s="30"/>
      <c r="I116" s="30"/>
      <c r="J116" s="30"/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12" customHeight="1">
      <c r="A117" s="28"/>
      <c r="B117" s="29"/>
      <c r="C117" s="25" t="s">
        <v>18</v>
      </c>
      <c r="D117" s="30"/>
      <c r="E117" s="30"/>
      <c r="F117" s="23" t="str">
        <f>F14</f>
        <v>Veselý Žďár 144</v>
      </c>
      <c r="G117" s="30"/>
      <c r="H117" s="30"/>
      <c r="I117" s="25" t="s">
        <v>20</v>
      </c>
      <c r="J117" s="60" t="str">
        <f>IF(J14="","",J14)</f>
        <v>15. 7. 2020</v>
      </c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6.95" customHeight="1">
      <c r="A118" s="28"/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5.2" customHeight="1">
      <c r="A119" s="28"/>
      <c r="B119" s="29"/>
      <c r="C119" s="25" t="s">
        <v>22</v>
      </c>
      <c r="D119" s="30"/>
      <c r="E119" s="30"/>
      <c r="F119" s="23" t="str">
        <f>E17</f>
        <v>Obec Veselý Žďár</v>
      </c>
      <c r="G119" s="30"/>
      <c r="H119" s="30"/>
      <c r="I119" s="25" t="s">
        <v>31</v>
      </c>
      <c r="J119" s="26" t="str">
        <f>E23</f>
        <v xml:space="preserve"> 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5.2" customHeight="1">
      <c r="A120" s="28"/>
      <c r="B120" s="29"/>
      <c r="C120" s="25" t="s">
        <v>27</v>
      </c>
      <c r="D120" s="30"/>
      <c r="E120" s="30"/>
      <c r="F120" s="23" t="str">
        <f>IF(E20="","",E20)</f>
        <v>ATOS, spol.s r.o. Ledeč nad Sázavou</v>
      </c>
      <c r="G120" s="30"/>
      <c r="H120" s="30"/>
      <c r="I120" s="25" t="s">
        <v>34</v>
      </c>
      <c r="J120" s="26" t="str">
        <f>E26</f>
        <v>Kateřina Šrámková</v>
      </c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2" customFormat="1" ht="10.35" customHeight="1">
      <c r="A121" s="28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5" s="11" customFormat="1" ht="29.25" customHeight="1">
      <c r="A122" s="158"/>
      <c r="B122" s="159"/>
      <c r="C122" s="160" t="s">
        <v>191</v>
      </c>
      <c r="D122" s="161" t="s">
        <v>61</v>
      </c>
      <c r="E122" s="161" t="s">
        <v>57</v>
      </c>
      <c r="F122" s="161" t="s">
        <v>58</v>
      </c>
      <c r="G122" s="161" t="s">
        <v>192</v>
      </c>
      <c r="H122" s="161" t="s">
        <v>193</v>
      </c>
      <c r="I122" s="161" t="s">
        <v>194</v>
      </c>
      <c r="J122" s="162" t="s">
        <v>172</v>
      </c>
      <c r="K122" s="163" t="s">
        <v>195</v>
      </c>
      <c r="L122" s="164"/>
      <c r="M122" s="69" t="s">
        <v>1</v>
      </c>
      <c r="N122" s="70" t="s">
        <v>40</v>
      </c>
      <c r="O122" s="70" t="s">
        <v>196</v>
      </c>
      <c r="P122" s="70" t="s">
        <v>197</v>
      </c>
      <c r="Q122" s="70" t="s">
        <v>198</v>
      </c>
      <c r="R122" s="70" t="s">
        <v>199</v>
      </c>
      <c r="S122" s="70" t="s">
        <v>200</v>
      </c>
      <c r="T122" s="71" t="s">
        <v>201</v>
      </c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</row>
    <row r="123" spans="1:65" s="2" customFormat="1" ht="22.9" customHeight="1">
      <c r="A123" s="28"/>
      <c r="B123" s="29"/>
      <c r="C123" s="76" t="s">
        <v>202</v>
      </c>
      <c r="D123" s="30"/>
      <c r="E123" s="30"/>
      <c r="F123" s="30"/>
      <c r="G123" s="30"/>
      <c r="H123" s="30"/>
      <c r="I123" s="30"/>
      <c r="J123" s="165">
        <f>BK123</f>
        <v>11472.2</v>
      </c>
      <c r="K123" s="30"/>
      <c r="L123" s="33"/>
      <c r="M123" s="72"/>
      <c r="N123" s="166"/>
      <c r="O123" s="73"/>
      <c r="P123" s="167">
        <f>P124</f>
        <v>1.2374400000000001</v>
      </c>
      <c r="Q123" s="73"/>
      <c r="R123" s="167">
        <f>R124</f>
        <v>4.5969999999999997E-2</v>
      </c>
      <c r="S123" s="73"/>
      <c r="T123" s="168">
        <f>T124</f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T123" s="14" t="s">
        <v>75</v>
      </c>
      <c r="AU123" s="14" t="s">
        <v>174</v>
      </c>
      <c r="BK123" s="169">
        <f>BK124</f>
        <v>11472.2</v>
      </c>
    </row>
    <row r="124" spans="1:65" s="12" customFormat="1" ht="25.9" customHeight="1">
      <c r="B124" s="170"/>
      <c r="C124" s="171"/>
      <c r="D124" s="172" t="s">
        <v>75</v>
      </c>
      <c r="E124" s="173" t="s">
        <v>203</v>
      </c>
      <c r="F124" s="173" t="s">
        <v>204</v>
      </c>
      <c r="G124" s="171"/>
      <c r="H124" s="171"/>
      <c r="I124" s="171"/>
      <c r="J124" s="174">
        <f>BK124</f>
        <v>11472.2</v>
      </c>
      <c r="K124" s="171"/>
      <c r="L124" s="175"/>
      <c r="M124" s="176"/>
      <c r="N124" s="177"/>
      <c r="O124" s="177"/>
      <c r="P124" s="178">
        <f>P125+P128</f>
        <v>1.2374400000000001</v>
      </c>
      <c r="Q124" s="177"/>
      <c r="R124" s="178">
        <f>R125+R128</f>
        <v>4.5969999999999997E-2</v>
      </c>
      <c r="S124" s="177"/>
      <c r="T124" s="179">
        <f>T125+T128</f>
        <v>0</v>
      </c>
      <c r="AR124" s="180" t="s">
        <v>83</v>
      </c>
      <c r="AT124" s="181" t="s">
        <v>75</v>
      </c>
      <c r="AU124" s="181" t="s">
        <v>76</v>
      </c>
      <c r="AY124" s="180" t="s">
        <v>205</v>
      </c>
      <c r="BK124" s="182">
        <f>BK125+BK128</f>
        <v>11472.2</v>
      </c>
    </row>
    <row r="125" spans="1:65" s="12" customFormat="1" ht="22.9" customHeight="1">
      <c r="B125" s="170"/>
      <c r="C125" s="171"/>
      <c r="D125" s="172" t="s">
        <v>75</v>
      </c>
      <c r="E125" s="183" t="s">
        <v>266</v>
      </c>
      <c r="F125" s="183" t="s">
        <v>267</v>
      </c>
      <c r="G125" s="171"/>
      <c r="H125" s="171"/>
      <c r="I125" s="171"/>
      <c r="J125" s="184">
        <f>BK125</f>
        <v>11416.5</v>
      </c>
      <c r="K125" s="171"/>
      <c r="L125" s="175"/>
      <c r="M125" s="176"/>
      <c r="N125" s="177"/>
      <c r="O125" s="177"/>
      <c r="P125" s="178">
        <f>SUM(P126:P127)</f>
        <v>1.07</v>
      </c>
      <c r="Q125" s="177"/>
      <c r="R125" s="178">
        <f>SUM(R126:R127)</f>
        <v>4.5969999999999997E-2</v>
      </c>
      <c r="S125" s="177"/>
      <c r="T125" s="179">
        <f>SUM(T126:T127)</f>
        <v>0</v>
      </c>
      <c r="AR125" s="180" t="s">
        <v>83</v>
      </c>
      <c r="AT125" s="181" t="s">
        <v>75</v>
      </c>
      <c r="AU125" s="181" t="s">
        <v>83</v>
      </c>
      <c r="AY125" s="180" t="s">
        <v>205</v>
      </c>
      <c r="BK125" s="182">
        <f>SUM(BK126:BK127)</f>
        <v>11416.5</v>
      </c>
    </row>
    <row r="126" spans="1:65" s="2" customFormat="1" ht="16.5" customHeight="1">
      <c r="A126" s="28"/>
      <c r="B126" s="29"/>
      <c r="C126" s="185" t="s">
        <v>83</v>
      </c>
      <c r="D126" s="185" t="s">
        <v>208</v>
      </c>
      <c r="E126" s="186" t="s">
        <v>915</v>
      </c>
      <c r="F126" s="187" t="s">
        <v>916</v>
      </c>
      <c r="G126" s="188" t="s">
        <v>418</v>
      </c>
      <c r="H126" s="189">
        <v>1</v>
      </c>
      <c r="I126" s="190">
        <v>796.5</v>
      </c>
      <c r="J126" s="190">
        <f>ROUND(I126*H126,2)</f>
        <v>796.5</v>
      </c>
      <c r="K126" s="191"/>
      <c r="L126" s="33"/>
      <c r="M126" s="192" t="s">
        <v>1</v>
      </c>
      <c r="N126" s="193" t="s">
        <v>41</v>
      </c>
      <c r="O126" s="194">
        <v>1.07</v>
      </c>
      <c r="P126" s="194">
        <f>O126*H126</f>
        <v>1.07</v>
      </c>
      <c r="Q126" s="194">
        <v>4.5969999999999997E-2</v>
      </c>
      <c r="R126" s="194">
        <f>Q126*H126</f>
        <v>4.5969999999999997E-2</v>
      </c>
      <c r="S126" s="194">
        <v>0</v>
      </c>
      <c r="T126" s="195">
        <f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96" t="s">
        <v>212</v>
      </c>
      <c r="AT126" s="196" t="s">
        <v>208</v>
      </c>
      <c r="AU126" s="196" t="s">
        <v>85</v>
      </c>
      <c r="AY126" s="14" t="s">
        <v>205</v>
      </c>
      <c r="BE126" s="197">
        <f>IF(N126="základní",J126,0)</f>
        <v>796.5</v>
      </c>
      <c r="BF126" s="197">
        <f>IF(N126="snížená",J126,0)</f>
        <v>0</v>
      </c>
      <c r="BG126" s="197">
        <f>IF(N126="zákl. přenesená",J126,0)</f>
        <v>0</v>
      </c>
      <c r="BH126" s="197">
        <f>IF(N126="sníž. přenesená",J126,0)</f>
        <v>0</v>
      </c>
      <c r="BI126" s="197">
        <f>IF(N126="nulová",J126,0)</f>
        <v>0</v>
      </c>
      <c r="BJ126" s="14" t="s">
        <v>83</v>
      </c>
      <c r="BK126" s="197">
        <f>ROUND(I126*H126,2)</f>
        <v>796.5</v>
      </c>
      <c r="BL126" s="14" t="s">
        <v>212</v>
      </c>
      <c r="BM126" s="196" t="s">
        <v>917</v>
      </c>
    </row>
    <row r="127" spans="1:65" s="2" customFormat="1" ht="16.5" customHeight="1">
      <c r="A127" s="28"/>
      <c r="B127" s="29"/>
      <c r="C127" s="198" t="s">
        <v>85</v>
      </c>
      <c r="D127" s="198" t="s">
        <v>355</v>
      </c>
      <c r="E127" s="199" t="s">
        <v>918</v>
      </c>
      <c r="F127" s="200" t="s">
        <v>919</v>
      </c>
      <c r="G127" s="201" t="s">
        <v>418</v>
      </c>
      <c r="H127" s="202">
        <v>2</v>
      </c>
      <c r="I127" s="203">
        <v>5310</v>
      </c>
      <c r="J127" s="203">
        <f>ROUND(I127*H127,2)</f>
        <v>10620</v>
      </c>
      <c r="K127" s="204"/>
      <c r="L127" s="205"/>
      <c r="M127" s="206" t="s">
        <v>1</v>
      </c>
      <c r="N127" s="207" t="s">
        <v>41</v>
      </c>
      <c r="O127" s="194">
        <v>0</v>
      </c>
      <c r="P127" s="194">
        <f>O127*H127</f>
        <v>0</v>
      </c>
      <c r="Q127" s="194">
        <v>0</v>
      </c>
      <c r="R127" s="194">
        <f>Q127*H127</f>
        <v>0</v>
      </c>
      <c r="S127" s="194">
        <v>0</v>
      </c>
      <c r="T127" s="195">
        <f>S127*H127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96" t="s">
        <v>239</v>
      </c>
      <c r="AT127" s="196" t="s">
        <v>355</v>
      </c>
      <c r="AU127" s="196" t="s">
        <v>85</v>
      </c>
      <c r="AY127" s="14" t="s">
        <v>205</v>
      </c>
      <c r="BE127" s="197">
        <f>IF(N127="základní",J127,0)</f>
        <v>10620</v>
      </c>
      <c r="BF127" s="197">
        <f>IF(N127="snížená",J127,0)</f>
        <v>0</v>
      </c>
      <c r="BG127" s="197">
        <f>IF(N127="zákl. přenesená",J127,0)</f>
        <v>0</v>
      </c>
      <c r="BH127" s="197">
        <f>IF(N127="sníž. přenesená",J127,0)</f>
        <v>0</v>
      </c>
      <c r="BI127" s="197">
        <f>IF(N127="nulová",J127,0)</f>
        <v>0</v>
      </c>
      <c r="BJ127" s="14" t="s">
        <v>83</v>
      </c>
      <c r="BK127" s="197">
        <f>ROUND(I127*H127,2)</f>
        <v>10620</v>
      </c>
      <c r="BL127" s="14" t="s">
        <v>212</v>
      </c>
      <c r="BM127" s="196" t="s">
        <v>920</v>
      </c>
    </row>
    <row r="128" spans="1:65" s="12" customFormat="1" ht="22.9" customHeight="1">
      <c r="B128" s="170"/>
      <c r="C128" s="171"/>
      <c r="D128" s="172" t="s">
        <v>75</v>
      </c>
      <c r="E128" s="183" t="s">
        <v>332</v>
      </c>
      <c r="F128" s="183" t="s">
        <v>333</v>
      </c>
      <c r="G128" s="171"/>
      <c r="H128" s="171"/>
      <c r="I128" s="171"/>
      <c r="J128" s="184">
        <f>BK128</f>
        <v>55.7</v>
      </c>
      <c r="K128" s="171"/>
      <c r="L128" s="175"/>
      <c r="M128" s="176"/>
      <c r="N128" s="177"/>
      <c r="O128" s="177"/>
      <c r="P128" s="178">
        <f>P129</f>
        <v>0.16744000000000001</v>
      </c>
      <c r="Q128" s="177"/>
      <c r="R128" s="178">
        <f>R129</f>
        <v>0</v>
      </c>
      <c r="S128" s="177"/>
      <c r="T128" s="179">
        <f>T129</f>
        <v>0</v>
      </c>
      <c r="AR128" s="180" t="s">
        <v>83</v>
      </c>
      <c r="AT128" s="181" t="s">
        <v>75</v>
      </c>
      <c r="AU128" s="181" t="s">
        <v>83</v>
      </c>
      <c r="AY128" s="180" t="s">
        <v>205</v>
      </c>
      <c r="BK128" s="182">
        <f>BK129</f>
        <v>55.7</v>
      </c>
    </row>
    <row r="129" spans="1:65" s="2" customFormat="1" ht="16.5" customHeight="1">
      <c r="A129" s="28"/>
      <c r="B129" s="29"/>
      <c r="C129" s="185" t="s">
        <v>96</v>
      </c>
      <c r="D129" s="185" t="s">
        <v>208</v>
      </c>
      <c r="E129" s="186" t="s">
        <v>335</v>
      </c>
      <c r="F129" s="187" t="s">
        <v>336</v>
      </c>
      <c r="G129" s="188" t="s">
        <v>250</v>
      </c>
      <c r="H129" s="189">
        <v>4.5999999999999999E-2</v>
      </c>
      <c r="I129" s="190">
        <v>1210.8924</v>
      </c>
      <c r="J129" s="190">
        <f>ROUND(I129*H129,2)</f>
        <v>55.7</v>
      </c>
      <c r="K129" s="191"/>
      <c r="L129" s="33"/>
      <c r="M129" s="208" t="s">
        <v>1</v>
      </c>
      <c r="N129" s="209" t="s">
        <v>41</v>
      </c>
      <c r="O129" s="210">
        <v>3.64</v>
      </c>
      <c r="P129" s="210">
        <f>O129*H129</f>
        <v>0.16744000000000001</v>
      </c>
      <c r="Q129" s="210">
        <v>0</v>
      </c>
      <c r="R129" s="210">
        <f>Q129*H129</f>
        <v>0</v>
      </c>
      <c r="S129" s="210">
        <v>0</v>
      </c>
      <c r="T129" s="211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96" t="s">
        <v>212</v>
      </c>
      <c r="AT129" s="196" t="s">
        <v>208</v>
      </c>
      <c r="AU129" s="196" t="s">
        <v>85</v>
      </c>
      <c r="AY129" s="14" t="s">
        <v>205</v>
      </c>
      <c r="BE129" s="197">
        <f>IF(N129="základní",J129,0)</f>
        <v>55.7</v>
      </c>
      <c r="BF129" s="197">
        <f>IF(N129="snížená",J129,0)</f>
        <v>0</v>
      </c>
      <c r="BG129" s="197">
        <f>IF(N129="zákl. přenesená",J129,0)</f>
        <v>0</v>
      </c>
      <c r="BH129" s="197">
        <f>IF(N129="sníž. přenesená",J129,0)</f>
        <v>0</v>
      </c>
      <c r="BI129" s="197">
        <f>IF(N129="nulová",J129,0)</f>
        <v>0</v>
      </c>
      <c r="BJ129" s="14" t="s">
        <v>83</v>
      </c>
      <c r="BK129" s="197">
        <f>ROUND(I129*H129,2)</f>
        <v>55.7</v>
      </c>
      <c r="BL129" s="14" t="s">
        <v>212</v>
      </c>
      <c r="BM129" s="196" t="s">
        <v>921</v>
      </c>
    </row>
    <row r="130" spans="1:65" s="2" customFormat="1" ht="6.95" customHeight="1">
      <c r="A130" s="28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33"/>
      <c r="M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</sheetData>
  <sheetProtection algorithmName="SHA-512" hashValue="FfUm74Qg7VmIw+j+uR0l1semWlXe5Ezx2wLnY/P5zvpIAmSgNwnuKLvod9sN0Q/7hU3HZEU1Rwn7bM4fQaW4lA==" saltValue="cmZrcaOAivSulnPffYLKsbSDSs5W0EgDo3sgeTTdwauMxJIXFZueJDEo2mY0WSppAegSJt3Wq71bWWEFgcj/Vw==" spinCount="100000" sheet="1" objects="1" scenarios="1" formatColumns="0" formatRows="0" autoFilter="0"/>
  <autoFilter ref="C122:K129" xr:uid="{00000000-0009-0000-0000-000012000000}"/>
  <mergeCells count="11">
    <mergeCell ref="E115:H115"/>
    <mergeCell ref="E7:H7"/>
    <mergeCell ref="E9:H9"/>
    <mergeCell ref="E11:H11"/>
    <mergeCell ref="E29:H29"/>
    <mergeCell ref="E85:H85"/>
    <mergeCell ref="L2:V2"/>
    <mergeCell ref="E87:H87"/>
    <mergeCell ref="E89:H89"/>
    <mergeCell ref="E111:H111"/>
    <mergeCell ref="E113:H113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1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90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27" customHeight="1">
      <c r="A11" s="28"/>
      <c r="B11" s="33"/>
      <c r="C11" s="28"/>
      <c r="D11" s="28"/>
      <c r="E11" s="263" t="s">
        <v>167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28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29</v>
      </c>
      <c r="F20" s="28"/>
      <c r="G20" s="28"/>
      <c r="H20" s="28"/>
      <c r="I20" s="113" t="s">
        <v>26</v>
      </c>
      <c r="J20" s="104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169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ROUND(J135, 2)</f>
        <v>311410.09000000003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ROUND((SUM(BE135:BE210)),  2)</f>
        <v>311410.09000000003</v>
      </c>
      <c r="G35" s="28"/>
      <c r="H35" s="28"/>
      <c r="I35" s="124">
        <v>0.21</v>
      </c>
      <c r="J35" s="123">
        <f>ROUND(((SUM(BE135:BE210))*I35),  2)</f>
        <v>65396.12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ROUND((SUM(BF135:BF210)),  2)</f>
        <v>0</v>
      </c>
      <c r="G36" s="28"/>
      <c r="H36" s="28"/>
      <c r="I36" s="124">
        <v>0.15</v>
      </c>
      <c r="J36" s="123">
        <f>ROUND(((SUM(BF135:BF210))*I36),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ROUND((SUM(BG135:BG210)),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ROUND((SUM(BH135:BH210)),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ROUND((SUM(BI135:BI210)),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376806.21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27" customHeight="1">
      <c r="A89" s="28"/>
      <c r="B89" s="29"/>
      <c r="C89" s="30"/>
      <c r="D89" s="30"/>
      <c r="E89" s="245" t="str">
        <f>E11</f>
        <v>ZL 001 - Rekonstrukce ZŠ a MŠ Veselý Žďár - místnosti navíc (chodba -  herna, 1.03_herna, 1.14_šatna)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ATOS, spol.s r.o. Ledeč nad Sázavou</v>
      </c>
      <c r="G94" s="30"/>
      <c r="H94" s="30"/>
      <c r="I94" s="25" t="s">
        <v>34</v>
      </c>
      <c r="J94" s="26" t="str">
        <f>E26</f>
        <v>Kateřina Šrámková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J135</f>
        <v>311410.09000000003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175</v>
      </c>
      <c r="E99" s="150"/>
      <c r="F99" s="150"/>
      <c r="G99" s="150"/>
      <c r="H99" s="150"/>
      <c r="I99" s="150"/>
      <c r="J99" s="151">
        <f>J136</f>
        <v>213751.16</v>
      </c>
      <c r="K99" s="148"/>
      <c r="L99" s="152"/>
    </row>
    <row r="100" spans="1:47" s="10" customFormat="1" ht="19.899999999999999" customHeight="1">
      <c r="B100" s="153"/>
      <c r="C100" s="98"/>
      <c r="D100" s="154" t="s">
        <v>176</v>
      </c>
      <c r="E100" s="155"/>
      <c r="F100" s="155"/>
      <c r="G100" s="155"/>
      <c r="H100" s="155"/>
      <c r="I100" s="155"/>
      <c r="J100" s="156">
        <f>J137</f>
        <v>59676.480000000003</v>
      </c>
      <c r="K100" s="98"/>
      <c r="L100" s="157"/>
    </row>
    <row r="101" spans="1:47" s="10" customFormat="1" ht="19.899999999999999" customHeight="1">
      <c r="B101" s="153"/>
      <c r="C101" s="98"/>
      <c r="D101" s="154" t="s">
        <v>177</v>
      </c>
      <c r="E101" s="155"/>
      <c r="F101" s="155"/>
      <c r="G101" s="155"/>
      <c r="H101" s="155"/>
      <c r="I101" s="155"/>
      <c r="J101" s="156">
        <f>J144</f>
        <v>43332.729999999996</v>
      </c>
      <c r="K101" s="98"/>
      <c r="L101" s="157"/>
    </row>
    <row r="102" spans="1:47" s="10" customFormat="1" ht="19.899999999999999" customHeight="1">
      <c r="B102" s="153"/>
      <c r="C102" s="98"/>
      <c r="D102" s="154" t="s">
        <v>178</v>
      </c>
      <c r="E102" s="155"/>
      <c r="F102" s="155"/>
      <c r="G102" s="155"/>
      <c r="H102" s="155"/>
      <c r="I102" s="155"/>
      <c r="J102" s="156">
        <f>J151</f>
        <v>7623.48</v>
      </c>
      <c r="K102" s="98"/>
      <c r="L102" s="157"/>
    </row>
    <row r="103" spans="1:47" s="10" customFormat="1" ht="19.899999999999999" customHeight="1">
      <c r="B103" s="153"/>
      <c r="C103" s="98"/>
      <c r="D103" s="154" t="s">
        <v>179</v>
      </c>
      <c r="E103" s="155"/>
      <c r="F103" s="155"/>
      <c r="G103" s="155"/>
      <c r="H103" s="155"/>
      <c r="I103" s="155"/>
      <c r="J103" s="156">
        <f>J153</f>
        <v>8756.6</v>
      </c>
      <c r="K103" s="98"/>
      <c r="L103" s="157"/>
    </row>
    <row r="104" spans="1:47" s="10" customFormat="1" ht="19.899999999999999" customHeight="1">
      <c r="B104" s="153"/>
      <c r="C104" s="98"/>
      <c r="D104" s="154" t="s">
        <v>180</v>
      </c>
      <c r="E104" s="155"/>
      <c r="F104" s="155"/>
      <c r="G104" s="155"/>
      <c r="H104" s="155"/>
      <c r="I104" s="155"/>
      <c r="J104" s="156">
        <f>J155</f>
        <v>30809.239999999998</v>
      </c>
      <c r="K104" s="98"/>
      <c r="L104" s="157"/>
    </row>
    <row r="105" spans="1:47" s="10" customFormat="1" ht="19.899999999999999" customHeight="1">
      <c r="B105" s="153"/>
      <c r="C105" s="98"/>
      <c r="D105" s="154" t="s">
        <v>181</v>
      </c>
      <c r="E105" s="155"/>
      <c r="F105" s="155"/>
      <c r="G105" s="155"/>
      <c r="H105" s="155"/>
      <c r="I105" s="155"/>
      <c r="J105" s="156">
        <f>J158</f>
        <v>15169.869999999999</v>
      </c>
      <c r="K105" s="98"/>
      <c r="L105" s="157"/>
    </row>
    <row r="106" spans="1:47" s="10" customFormat="1" ht="19.899999999999999" customHeight="1">
      <c r="B106" s="153"/>
      <c r="C106" s="98"/>
      <c r="D106" s="154" t="s">
        <v>182</v>
      </c>
      <c r="E106" s="155"/>
      <c r="F106" s="155"/>
      <c r="G106" s="155"/>
      <c r="H106" s="155"/>
      <c r="I106" s="155"/>
      <c r="J106" s="156">
        <f>J167</f>
        <v>29611.539999999997</v>
      </c>
      <c r="K106" s="98"/>
      <c r="L106" s="157"/>
    </row>
    <row r="107" spans="1:47" s="10" customFormat="1" ht="19.899999999999999" customHeight="1">
      <c r="B107" s="153"/>
      <c r="C107" s="98"/>
      <c r="D107" s="154" t="s">
        <v>183</v>
      </c>
      <c r="E107" s="155"/>
      <c r="F107" s="155"/>
      <c r="G107" s="155"/>
      <c r="H107" s="155"/>
      <c r="I107" s="155"/>
      <c r="J107" s="156">
        <f>J172</f>
        <v>18771.22</v>
      </c>
      <c r="K107" s="98"/>
      <c r="L107" s="157"/>
    </row>
    <row r="108" spans="1:47" s="9" customFormat="1" ht="24.95" customHeight="1">
      <c r="B108" s="147"/>
      <c r="C108" s="148"/>
      <c r="D108" s="149" t="s">
        <v>184</v>
      </c>
      <c r="E108" s="150"/>
      <c r="F108" s="150"/>
      <c r="G108" s="150"/>
      <c r="H108" s="150"/>
      <c r="I108" s="150"/>
      <c r="J108" s="151">
        <f>J174</f>
        <v>97658.930000000008</v>
      </c>
      <c r="K108" s="148"/>
      <c r="L108" s="152"/>
    </row>
    <row r="109" spans="1:47" s="10" customFormat="1" ht="19.899999999999999" customHeight="1">
      <c r="B109" s="153"/>
      <c r="C109" s="98"/>
      <c r="D109" s="154" t="s">
        <v>185</v>
      </c>
      <c r="E109" s="155"/>
      <c r="F109" s="155"/>
      <c r="G109" s="155"/>
      <c r="H109" s="155"/>
      <c r="I109" s="155"/>
      <c r="J109" s="156">
        <f>J175</f>
        <v>31697.72</v>
      </c>
      <c r="K109" s="98"/>
      <c r="L109" s="157"/>
    </row>
    <row r="110" spans="1:47" s="10" customFormat="1" ht="19.899999999999999" customHeight="1">
      <c r="B110" s="153"/>
      <c r="C110" s="98"/>
      <c r="D110" s="154" t="s">
        <v>186</v>
      </c>
      <c r="E110" s="155"/>
      <c r="F110" s="155"/>
      <c r="G110" s="155"/>
      <c r="H110" s="155"/>
      <c r="I110" s="155"/>
      <c r="J110" s="156">
        <f>J185</f>
        <v>16594.77</v>
      </c>
      <c r="K110" s="98"/>
      <c r="L110" s="157"/>
    </row>
    <row r="111" spans="1:47" s="10" customFormat="1" ht="19.899999999999999" customHeight="1">
      <c r="B111" s="153"/>
      <c r="C111" s="98"/>
      <c r="D111" s="154" t="s">
        <v>187</v>
      </c>
      <c r="E111" s="155"/>
      <c r="F111" s="155"/>
      <c r="G111" s="155"/>
      <c r="H111" s="155"/>
      <c r="I111" s="155"/>
      <c r="J111" s="156">
        <f>J192</f>
        <v>12156.849999999999</v>
      </c>
      <c r="K111" s="98"/>
      <c r="L111" s="157"/>
    </row>
    <row r="112" spans="1:47" s="10" customFormat="1" ht="19.899999999999999" customHeight="1">
      <c r="B112" s="153"/>
      <c r="C112" s="98"/>
      <c r="D112" s="154" t="s">
        <v>188</v>
      </c>
      <c r="E112" s="155"/>
      <c r="F112" s="155"/>
      <c r="G112" s="155"/>
      <c r="H112" s="155"/>
      <c r="I112" s="155"/>
      <c r="J112" s="156">
        <f>J202</f>
        <v>4319.58</v>
      </c>
      <c r="K112" s="98"/>
      <c r="L112" s="157"/>
    </row>
    <row r="113" spans="1:31" s="10" customFormat="1" ht="19.899999999999999" customHeight="1">
      <c r="B113" s="153"/>
      <c r="C113" s="98"/>
      <c r="D113" s="154" t="s">
        <v>189</v>
      </c>
      <c r="E113" s="155"/>
      <c r="F113" s="155"/>
      <c r="G113" s="155"/>
      <c r="H113" s="155"/>
      <c r="I113" s="155"/>
      <c r="J113" s="156">
        <f>J205</f>
        <v>32890.01</v>
      </c>
      <c r="K113" s="98"/>
      <c r="L113" s="157"/>
    </row>
    <row r="114" spans="1:31" s="2" customFormat="1" ht="21.75" customHeight="1">
      <c r="A114" s="28"/>
      <c r="B114" s="29"/>
      <c r="C114" s="30"/>
      <c r="D114" s="30"/>
      <c r="E114" s="30"/>
      <c r="F114" s="30"/>
      <c r="G114" s="30"/>
      <c r="H114" s="30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31" s="2" customFormat="1" ht="6.95" customHeight="1">
      <c r="A115" s="28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9" spans="1:31" s="2" customFormat="1" ht="6.95" customHeight="1">
      <c r="A119" s="28"/>
      <c r="B119" s="50"/>
      <c r="C119" s="51"/>
      <c r="D119" s="51"/>
      <c r="E119" s="51"/>
      <c r="F119" s="51"/>
      <c r="G119" s="51"/>
      <c r="H119" s="51"/>
      <c r="I119" s="51"/>
      <c r="J119" s="51"/>
      <c r="K119" s="51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s="2" customFormat="1" ht="24.95" customHeight="1">
      <c r="A120" s="28"/>
      <c r="B120" s="29"/>
      <c r="C120" s="20" t="s">
        <v>190</v>
      </c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2" customFormat="1" ht="6.95" customHeight="1">
      <c r="A121" s="28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2" customFormat="1" ht="12" customHeight="1">
      <c r="A122" s="28"/>
      <c r="B122" s="29"/>
      <c r="C122" s="25" t="s">
        <v>14</v>
      </c>
      <c r="D122" s="30"/>
      <c r="E122" s="30"/>
      <c r="F122" s="30"/>
      <c r="G122" s="30"/>
      <c r="H122" s="30"/>
      <c r="I122" s="30"/>
      <c r="J122" s="30"/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16.5" customHeight="1">
      <c r="A123" s="28"/>
      <c r="B123" s="29"/>
      <c r="C123" s="30"/>
      <c r="D123" s="30"/>
      <c r="E123" s="257" t="str">
        <f>E7</f>
        <v>Modernizace v ZŠ a MŠ Veselý Žďár - ZMĚNOVÉ LISTY</v>
      </c>
      <c r="F123" s="259"/>
      <c r="G123" s="259"/>
      <c r="H123" s="259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1" customFormat="1" ht="12" customHeight="1">
      <c r="B124" s="18"/>
      <c r="C124" s="25" t="s">
        <v>164</v>
      </c>
      <c r="D124" s="19"/>
      <c r="E124" s="19"/>
      <c r="F124" s="19"/>
      <c r="G124" s="19"/>
      <c r="H124" s="19"/>
      <c r="I124" s="19"/>
      <c r="J124" s="19"/>
      <c r="K124" s="19"/>
      <c r="L124" s="17"/>
    </row>
    <row r="125" spans="1:31" s="2" customFormat="1" ht="16.5" customHeight="1">
      <c r="A125" s="28"/>
      <c r="B125" s="29"/>
      <c r="C125" s="30"/>
      <c r="D125" s="30"/>
      <c r="E125" s="257" t="s">
        <v>165</v>
      </c>
      <c r="F125" s="258"/>
      <c r="G125" s="258"/>
      <c r="H125" s="258"/>
      <c r="I125" s="30"/>
      <c r="J125" s="30"/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12" customHeight="1">
      <c r="A126" s="28"/>
      <c r="B126" s="29"/>
      <c r="C126" s="25" t="s">
        <v>166</v>
      </c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27" customHeight="1">
      <c r="A127" s="28"/>
      <c r="B127" s="29"/>
      <c r="C127" s="30"/>
      <c r="D127" s="30"/>
      <c r="E127" s="245" t="str">
        <f>E11</f>
        <v>ZL 001 - Rekonstrukce ZŠ a MŠ Veselý Žďár - místnosti navíc (chodba -  herna, 1.03_herna, 1.14_šatna)</v>
      </c>
      <c r="F127" s="258"/>
      <c r="G127" s="258"/>
      <c r="H127" s="258"/>
      <c r="I127" s="30"/>
      <c r="J127" s="30"/>
      <c r="K127" s="30"/>
      <c r="L127" s="45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6.95" customHeight="1">
      <c r="A128" s="28"/>
      <c r="B128" s="29"/>
      <c r="C128" s="30"/>
      <c r="D128" s="30"/>
      <c r="E128" s="30"/>
      <c r="F128" s="30"/>
      <c r="G128" s="30"/>
      <c r="H128" s="30"/>
      <c r="I128" s="30"/>
      <c r="J128" s="30"/>
      <c r="K128" s="30"/>
      <c r="L128" s="45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2" customHeight="1">
      <c r="A129" s="28"/>
      <c r="B129" s="29"/>
      <c r="C129" s="25" t="s">
        <v>18</v>
      </c>
      <c r="D129" s="30"/>
      <c r="E129" s="30"/>
      <c r="F129" s="23" t="str">
        <f>F14</f>
        <v>Veselý Žďár 144</v>
      </c>
      <c r="G129" s="30"/>
      <c r="H129" s="30"/>
      <c r="I129" s="25" t="s">
        <v>20</v>
      </c>
      <c r="J129" s="60" t="str">
        <f>IF(J14="","",J14)</f>
        <v>15. 7. 2020</v>
      </c>
      <c r="K129" s="30"/>
      <c r="L129" s="45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2" customFormat="1" ht="6.95" customHeight="1">
      <c r="A130" s="28"/>
      <c r="B130" s="29"/>
      <c r="C130" s="30"/>
      <c r="D130" s="30"/>
      <c r="E130" s="30"/>
      <c r="F130" s="30"/>
      <c r="G130" s="30"/>
      <c r="H130" s="30"/>
      <c r="I130" s="30"/>
      <c r="J130" s="30"/>
      <c r="K130" s="30"/>
      <c r="L130" s="45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65" s="2" customFormat="1" ht="15.2" customHeight="1">
      <c r="A131" s="28"/>
      <c r="B131" s="29"/>
      <c r="C131" s="25" t="s">
        <v>22</v>
      </c>
      <c r="D131" s="30"/>
      <c r="E131" s="30"/>
      <c r="F131" s="23" t="str">
        <f>E17</f>
        <v>Obec Veselý Žďár</v>
      </c>
      <c r="G131" s="30"/>
      <c r="H131" s="30"/>
      <c r="I131" s="25" t="s">
        <v>31</v>
      </c>
      <c r="J131" s="26" t="str">
        <f>E23</f>
        <v xml:space="preserve"> </v>
      </c>
      <c r="K131" s="30"/>
      <c r="L131" s="45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spans="1:65" s="2" customFormat="1" ht="15.2" customHeight="1">
      <c r="A132" s="28"/>
      <c r="B132" s="29"/>
      <c r="C132" s="25" t="s">
        <v>27</v>
      </c>
      <c r="D132" s="30"/>
      <c r="E132" s="30"/>
      <c r="F132" s="23" t="str">
        <f>IF(E20="","",E20)</f>
        <v>ATOS, spol.s r.o. Ledeč nad Sázavou</v>
      </c>
      <c r="G132" s="30"/>
      <c r="H132" s="30"/>
      <c r="I132" s="25" t="s">
        <v>34</v>
      </c>
      <c r="J132" s="26" t="str">
        <f>E26</f>
        <v>Kateřina Šrámková</v>
      </c>
      <c r="K132" s="30"/>
      <c r="L132" s="45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</row>
    <row r="133" spans="1:65" s="2" customFormat="1" ht="10.35" customHeight="1">
      <c r="A133" s="28"/>
      <c r="B133" s="29"/>
      <c r="C133" s="30"/>
      <c r="D133" s="30"/>
      <c r="E133" s="30"/>
      <c r="F133" s="30"/>
      <c r="G133" s="30"/>
      <c r="H133" s="30"/>
      <c r="I133" s="30"/>
      <c r="J133" s="30"/>
      <c r="K133" s="30"/>
      <c r="L133" s="45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</row>
    <row r="134" spans="1:65" s="11" customFormat="1" ht="29.25" customHeight="1">
      <c r="A134" s="158"/>
      <c r="B134" s="159"/>
      <c r="C134" s="160" t="s">
        <v>191</v>
      </c>
      <c r="D134" s="161" t="s">
        <v>61</v>
      </c>
      <c r="E134" s="161" t="s">
        <v>57</v>
      </c>
      <c r="F134" s="161" t="s">
        <v>58</v>
      </c>
      <c r="G134" s="161" t="s">
        <v>192</v>
      </c>
      <c r="H134" s="161" t="s">
        <v>193</v>
      </c>
      <c r="I134" s="161" t="s">
        <v>194</v>
      </c>
      <c r="J134" s="162" t="s">
        <v>172</v>
      </c>
      <c r="K134" s="163" t="s">
        <v>195</v>
      </c>
      <c r="L134" s="164"/>
      <c r="M134" s="69" t="s">
        <v>1</v>
      </c>
      <c r="N134" s="70" t="s">
        <v>40</v>
      </c>
      <c r="O134" s="70" t="s">
        <v>196</v>
      </c>
      <c r="P134" s="70" t="s">
        <v>197</v>
      </c>
      <c r="Q134" s="70" t="s">
        <v>198</v>
      </c>
      <c r="R134" s="70" t="s">
        <v>199</v>
      </c>
      <c r="S134" s="70" t="s">
        <v>200</v>
      </c>
      <c r="T134" s="71" t="s">
        <v>201</v>
      </c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</row>
    <row r="135" spans="1:65" s="2" customFormat="1" ht="22.9" customHeight="1">
      <c r="A135" s="28"/>
      <c r="B135" s="29"/>
      <c r="C135" s="76" t="s">
        <v>202</v>
      </c>
      <c r="D135" s="30"/>
      <c r="E135" s="30"/>
      <c r="F135" s="30"/>
      <c r="G135" s="30"/>
      <c r="H135" s="30"/>
      <c r="I135" s="30"/>
      <c r="J135" s="165">
        <f>BK135</f>
        <v>311410.09000000003</v>
      </c>
      <c r="K135" s="30"/>
      <c r="L135" s="33"/>
      <c r="M135" s="72"/>
      <c r="N135" s="166"/>
      <c r="O135" s="73"/>
      <c r="P135" s="167">
        <f>P136+P174</f>
        <v>547.33498800000007</v>
      </c>
      <c r="Q135" s="73"/>
      <c r="R135" s="167">
        <f>R136+R174</f>
        <v>16.495407701427602</v>
      </c>
      <c r="S135" s="73"/>
      <c r="T135" s="168">
        <f>T136+T174</f>
        <v>19.889330020000003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T135" s="14" t="s">
        <v>75</v>
      </c>
      <c r="AU135" s="14" t="s">
        <v>174</v>
      </c>
      <c r="BK135" s="169">
        <f>BK136+BK174</f>
        <v>311410.09000000003</v>
      </c>
    </row>
    <row r="136" spans="1:65" s="12" customFormat="1" ht="25.9" customHeight="1">
      <c r="B136" s="170"/>
      <c r="C136" s="171"/>
      <c r="D136" s="172" t="s">
        <v>75</v>
      </c>
      <c r="E136" s="173" t="s">
        <v>203</v>
      </c>
      <c r="F136" s="173" t="s">
        <v>204</v>
      </c>
      <c r="G136" s="171"/>
      <c r="H136" s="171"/>
      <c r="I136" s="171"/>
      <c r="J136" s="174">
        <f>BK136</f>
        <v>213751.16</v>
      </c>
      <c r="K136" s="171"/>
      <c r="L136" s="175"/>
      <c r="M136" s="176"/>
      <c r="N136" s="177"/>
      <c r="O136" s="177"/>
      <c r="P136" s="178">
        <f>P137+P144+P151+P153+P155+P158+P167+P172</f>
        <v>434.44117800000004</v>
      </c>
      <c r="Q136" s="177"/>
      <c r="R136" s="178">
        <f>R137+R144+R151+R153+R155+R158+R167+R172</f>
        <v>15.501735577677602</v>
      </c>
      <c r="S136" s="177"/>
      <c r="T136" s="179">
        <f>T137+T144+T151+T153+T155+T158+T167+T172</f>
        <v>19.799107930000002</v>
      </c>
      <c r="AR136" s="180" t="s">
        <v>83</v>
      </c>
      <c r="AT136" s="181" t="s">
        <v>75</v>
      </c>
      <c r="AU136" s="181" t="s">
        <v>76</v>
      </c>
      <c r="AY136" s="180" t="s">
        <v>205</v>
      </c>
      <c r="BK136" s="182">
        <f>BK137+BK144+BK151+BK153+BK155+BK158+BK167+BK172</f>
        <v>213751.16</v>
      </c>
    </row>
    <row r="137" spans="1:65" s="12" customFormat="1" ht="22.9" customHeight="1">
      <c r="B137" s="170"/>
      <c r="C137" s="171"/>
      <c r="D137" s="172" t="s">
        <v>75</v>
      </c>
      <c r="E137" s="183" t="s">
        <v>206</v>
      </c>
      <c r="F137" s="183" t="s">
        <v>207</v>
      </c>
      <c r="G137" s="171"/>
      <c r="H137" s="171"/>
      <c r="I137" s="171"/>
      <c r="J137" s="184">
        <f>BK137</f>
        <v>59676.480000000003</v>
      </c>
      <c r="K137" s="171"/>
      <c r="L137" s="175"/>
      <c r="M137" s="176"/>
      <c r="N137" s="177"/>
      <c r="O137" s="177"/>
      <c r="P137" s="178">
        <f>SUM(P138:P143)</f>
        <v>124.09261400000001</v>
      </c>
      <c r="Q137" s="177"/>
      <c r="R137" s="178">
        <f>SUM(R138:R143)</f>
        <v>0.97794786</v>
      </c>
      <c r="S137" s="177"/>
      <c r="T137" s="179">
        <f>SUM(T138:T143)</f>
        <v>0</v>
      </c>
      <c r="AR137" s="180" t="s">
        <v>83</v>
      </c>
      <c r="AT137" s="181" t="s">
        <v>75</v>
      </c>
      <c r="AU137" s="181" t="s">
        <v>83</v>
      </c>
      <c r="AY137" s="180" t="s">
        <v>205</v>
      </c>
      <c r="BK137" s="182">
        <f>SUM(BK138:BK143)</f>
        <v>59676.480000000003</v>
      </c>
    </row>
    <row r="138" spans="1:65" s="2" customFormat="1" ht="24" customHeight="1">
      <c r="A138" s="28"/>
      <c r="B138" s="29"/>
      <c r="C138" s="185" t="s">
        <v>83</v>
      </c>
      <c r="D138" s="185" t="s">
        <v>208</v>
      </c>
      <c r="E138" s="186" t="s">
        <v>209</v>
      </c>
      <c r="F138" s="187" t="s">
        <v>210</v>
      </c>
      <c r="G138" s="188" t="s">
        <v>211</v>
      </c>
      <c r="H138" s="189">
        <v>83.959000000000003</v>
      </c>
      <c r="I138" s="190">
        <v>33.979999999999997</v>
      </c>
      <c r="J138" s="190">
        <f t="shared" ref="J138:J143" si="0">ROUND(I138*H138,2)</f>
        <v>2852.93</v>
      </c>
      <c r="K138" s="191"/>
      <c r="L138" s="33"/>
      <c r="M138" s="192" t="s">
        <v>1</v>
      </c>
      <c r="N138" s="193" t="s">
        <v>41</v>
      </c>
      <c r="O138" s="194">
        <v>0.14799999999999999</v>
      </c>
      <c r="P138" s="194">
        <f t="shared" ref="P138:P143" si="1">O138*H138</f>
        <v>12.425932</v>
      </c>
      <c r="Q138" s="194">
        <v>2.5999999999999998E-4</v>
      </c>
      <c r="R138" s="194">
        <f t="shared" ref="R138:R143" si="2">Q138*H138</f>
        <v>2.1829339999999999E-2</v>
      </c>
      <c r="S138" s="194">
        <v>0</v>
      </c>
      <c r="T138" s="195">
        <f t="shared" ref="T138:T143" si="3"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6" t="s">
        <v>212</v>
      </c>
      <c r="AT138" s="196" t="s">
        <v>208</v>
      </c>
      <c r="AU138" s="196" t="s">
        <v>85</v>
      </c>
      <c r="AY138" s="14" t="s">
        <v>205</v>
      </c>
      <c r="BE138" s="197">
        <f t="shared" ref="BE138:BE143" si="4">IF(N138="základní",J138,0)</f>
        <v>2852.93</v>
      </c>
      <c r="BF138" s="197">
        <f t="shared" ref="BF138:BF143" si="5">IF(N138="snížená",J138,0)</f>
        <v>0</v>
      </c>
      <c r="BG138" s="197">
        <f t="shared" ref="BG138:BG143" si="6">IF(N138="zákl. přenesená",J138,0)</f>
        <v>0</v>
      </c>
      <c r="BH138" s="197">
        <f t="shared" ref="BH138:BH143" si="7">IF(N138="sníž. přenesená",J138,0)</f>
        <v>0</v>
      </c>
      <c r="BI138" s="197">
        <f t="shared" ref="BI138:BI143" si="8">IF(N138="nulová",J138,0)</f>
        <v>0</v>
      </c>
      <c r="BJ138" s="14" t="s">
        <v>83</v>
      </c>
      <c r="BK138" s="197">
        <f t="shared" ref="BK138:BK143" si="9">ROUND(I138*H138,2)</f>
        <v>2852.93</v>
      </c>
      <c r="BL138" s="14" t="s">
        <v>212</v>
      </c>
      <c r="BM138" s="196" t="s">
        <v>213</v>
      </c>
    </row>
    <row r="139" spans="1:65" s="2" customFormat="1" ht="24" customHeight="1">
      <c r="A139" s="28"/>
      <c r="B139" s="29"/>
      <c r="C139" s="185" t="s">
        <v>85</v>
      </c>
      <c r="D139" s="185" t="s">
        <v>208</v>
      </c>
      <c r="E139" s="186" t="s">
        <v>214</v>
      </c>
      <c r="F139" s="187" t="s">
        <v>215</v>
      </c>
      <c r="G139" s="188" t="s">
        <v>211</v>
      </c>
      <c r="H139" s="189">
        <v>83.959000000000003</v>
      </c>
      <c r="I139" s="190">
        <v>166.9</v>
      </c>
      <c r="J139" s="190">
        <f t="shared" si="0"/>
        <v>14012.76</v>
      </c>
      <c r="K139" s="191"/>
      <c r="L139" s="33"/>
      <c r="M139" s="192" t="s">
        <v>1</v>
      </c>
      <c r="N139" s="193" t="s">
        <v>41</v>
      </c>
      <c r="O139" s="194">
        <v>0.35799999999999998</v>
      </c>
      <c r="P139" s="194">
        <f t="shared" si="1"/>
        <v>30.057321999999999</v>
      </c>
      <c r="Q139" s="194">
        <v>3.0000000000000001E-3</v>
      </c>
      <c r="R139" s="194">
        <f t="shared" si="2"/>
        <v>0.25187700000000002</v>
      </c>
      <c r="S139" s="194">
        <v>0</v>
      </c>
      <c r="T139" s="195">
        <f t="shared" si="3"/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212</v>
      </c>
      <c r="AT139" s="196" t="s">
        <v>208</v>
      </c>
      <c r="AU139" s="196" t="s">
        <v>85</v>
      </c>
      <c r="AY139" s="14" t="s">
        <v>205</v>
      </c>
      <c r="BE139" s="197">
        <f t="shared" si="4"/>
        <v>14012.76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4" t="s">
        <v>83</v>
      </c>
      <c r="BK139" s="197">
        <f t="shared" si="9"/>
        <v>14012.76</v>
      </c>
      <c r="BL139" s="14" t="s">
        <v>212</v>
      </c>
      <c r="BM139" s="196" t="s">
        <v>216</v>
      </c>
    </row>
    <row r="140" spans="1:65" s="2" customFormat="1" ht="24" customHeight="1">
      <c r="A140" s="28"/>
      <c r="B140" s="29"/>
      <c r="C140" s="185" t="s">
        <v>96</v>
      </c>
      <c r="D140" s="185" t="s">
        <v>208</v>
      </c>
      <c r="E140" s="186" t="s">
        <v>217</v>
      </c>
      <c r="F140" s="187" t="s">
        <v>218</v>
      </c>
      <c r="G140" s="188" t="s">
        <v>211</v>
      </c>
      <c r="H140" s="189">
        <v>12.04</v>
      </c>
      <c r="I140" s="190">
        <v>71.37</v>
      </c>
      <c r="J140" s="190">
        <f t="shared" si="0"/>
        <v>859.29</v>
      </c>
      <c r="K140" s="191"/>
      <c r="L140" s="33"/>
      <c r="M140" s="192" t="s">
        <v>1</v>
      </c>
      <c r="N140" s="193" t="s">
        <v>41</v>
      </c>
      <c r="O140" s="194">
        <v>0.111</v>
      </c>
      <c r="P140" s="194">
        <f t="shared" si="1"/>
        <v>1.3364399999999999</v>
      </c>
      <c r="Q140" s="194">
        <v>1.4E-3</v>
      </c>
      <c r="R140" s="194">
        <f t="shared" si="2"/>
        <v>1.6855999999999999E-2</v>
      </c>
      <c r="S140" s="194">
        <v>0</v>
      </c>
      <c r="T140" s="195">
        <f t="shared" si="3"/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212</v>
      </c>
      <c r="AT140" s="196" t="s">
        <v>208</v>
      </c>
      <c r="AU140" s="196" t="s">
        <v>85</v>
      </c>
      <c r="AY140" s="14" t="s">
        <v>205</v>
      </c>
      <c r="BE140" s="197">
        <f t="shared" si="4"/>
        <v>859.29</v>
      </c>
      <c r="BF140" s="197">
        <f t="shared" si="5"/>
        <v>0</v>
      </c>
      <c r="BG140" s="197">
        <f t="shared" si="6"/>
        <v>0</v>
      </c>
      <c r="BH140" s="197">
        <f t="shared" si="7"/>
        <v>0</v>
      </c>
      <c r="BI140" s="197">
        <f t="shared" si="8"/>
        <v>0</v>
      </c>
      <c r="BJ140" s="14" t="s">
        <v>83</v>
      </c>
      <c r="BK140" s="197">
        <f t="shared" si="9"/>
        <v>859.29</v>
      </c>
      <c r="BL140" s="14" t="s">
        <v>212</v>
      </c>
      <c r="BM140" s="196" t="s">
        <v>219</v>
      </c>
    </row>
    <row r="141" spans="1:65" s="2" customFormat="1" ht="24" customHeight="1">
      <c r="A141" s="28"/>
      <c r="B141" s="29"/>
      <c r="C141" s="185" t="s">
        <v>212</v>
      </c>
      <c r="D141" s="185" t="s">
        <v>208</v>
      </c>
      <c r="E141" s="186" t="s">
        <v>220</v>
      </c>
      <c r="F141" s="187" t="s">
        <v>221</v>
      </c>
      <c r="G141" s="188" t="s">
        <v>211</v>
      </c>
      <c r="H141" s="189">
        <v>195.04</v>
      </c>
      <c r="I141" s="190">
        <v>67.37</v>
      </c>
      <c r="J141" s="190">
        <f t="shared" si="0"/>
        <v>13139.84</v>
      </c>
      <c r="K141" s="191"/>
      <c r="L141" s="33"/>
      <c r="M141" s="192" t="s">
        <v>1</v>
      </c>
      <c r="N141" s="193" t="s">
        <v>41</v>
      </c>
      <c r="O141" s="194">
        <v>0.104</v>
      </c>
      <c r="P141" s="194">
        <f t="shared" si="1"/>
        <v>20.28416</v>
      </c>
      <c r="Q141" s="194">
        <v>2.63E-4</v>
      </c>
      <c r="R141" s="194">
        <f t="shared" si="2"/>
        <v>5.1295519999999997E-2</v>
      </c>
      <c r="S141" s="194">
        <v>0</v>
      </c>
      <c r="T141" s="195">
        <f t="shared" si="3"/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96" t="s">
        <v>212</v>
      </c>
      <c r="AT141" s="196" t="s">
        <v>208</v>
      </c>
      <c r="AU141" s="196" t="s">
        <v>85</v>
      </c>
      <c r="AY141" s="14" t="s">
        <v>205</v>
      </c>
      <c r="BE141" s="197">
        <f t="shared" si="4"/>
        <v>13139.84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83</v>
      </c>
      <c r="BK141" s="197">
        <f t="shared" si="9"/>
        <v>13139.84</v>
      </c>
      <c r="BL141" s="14" t="s">
        <v>212</v>
      </c>
      <c r="BM141" s="196" t="s">
        <v>222</v>
      </c>
    </row>
    <row r="142" spans="1:65" s="2" customFormat="1" ht="24" customHeight="1">
      <c r="A142" s="28"/>
      <c r="B142" s="29"/>
      <c r="C142" s="185" t="s">
        <v>223</v>
      </c>
      <c r="D142" s="185" t="s">
        <v>208</v>
      </c>
      <c r="E142" s="186" t="s">
        <v>224</v>
      </c>
      <c r="F142" s="187" t="s">
        <v>225</v>
      </c>
      <c r="G142" s="188" t="s">
        <v>211</v>
      </c>
      <c r="H142" s="189">
        <v>207.08</v>
      </c>
      <c r="I142" s="190">
        <v>131.13</v>
      </c>
      <c r="J142" s="190">
        <f t="shared" si="0"/>
        <v>27154.400000000001</v>
      </c>
      <c r="K142" s="191"/>
      <c r="L142" s="33"/>
      <c r="M142" s="192" t="s">
        <v>1</v>
      </c>
      <c r="N142" s="193" t="s">
        <v>41</v>
      </c>
      <c r="O142" s="194">
        <v>0.27200000000000002</v>
      </c>
      <c r="P142" s="194">
        <f t="shared" si="1"/>
        <v>56.32576000000001</v>
      </c>
      <c r="Q142" s="194">
        <v>3.0000000000000001E-3</v>
      </c>
      <c r="R142" s="194">
        <f t="shared" si="2"/>
        <v>0.62124000000000001</v>
      </c>
      <c r="S142" s="194">
        <v>0</v>
      </c>
      <c r="T142" s="195">
        <f t="shared" si="3"/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96" t="s">
        <v>212</v>
      </c>
      <c r="AT142" s="196" t="s">
        <v>208</v>
      </c>
      <c r="AU142" s="196" t="s">
        <v>85</v>
      </c>
      <c r="AY142" s="14" t="s">
        <v>205</v>
      </c>
      <c r="BE142" s="197">
        <f t="shared" si="4"/>
        <v>27154.400000000001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83</v>
      </c>
      <c r="BK142" s="197">
        <f t="shared" si="9"/>
        <v>27154.400000000001</v>
      </c>
      <c r="BL142" s="14" t="s">
        <v>212</v>
      </c>
      <c r="BM142" s="196" t="s">
        <v>226</v>
      </c>
    </row>
    <row r="143" spans="1:65" s="2" customFormat="1" ht="24" customHeight="1">
      <c r="A143" s="28"/>
      <c r="B143" s="29"/>
      <c r="C143" s="185" t="s">
        <v>227</v>
      </c>
      <c r="D143" s="185" t="s">
        <v>208</v>
      </c>
      <c r="E143" s="186" t="s">
        <v>228</v>
      </c>
      <c r="F143" s="187" t="s">
        <v>229</v>
      </c>
      <c r="G143" s="188" t="s">
        <v>230</v>
      </c>
      <c r="H143" s="189">
        <v>9.9</v>
      </c>
      <c r="I143" s="190">
        <v>167.4</v>
      </c>
      <c r="J143" s="190">
        <f t="shared" si="0"/>
        <v>1657.26</v>
      </c>
      <c r="K143" s="191"/>
      <c r="L143" s="33"/>
      <c r="M143" s="192" t="s">
        <v>1</v>
      </c>
      <c r="N143" s="193" t="s">
        <v>41</v>
      </c>
      <c r="O143" s="194">
        <v>0.37</v>
      </c>
      <c r="P143" s="194">
        <f t="shared" si="1"/>
        <v>3.6630000000000003</v>
      </c>
      <c r="Q143" s="194">
        <v>1.5E-3</v>
      </c>
      <c r="R143" s="194">
        <f t="shared" si="2"/>
        <v>1.485E-2</v>
      </c>
      <c r="S143" s="194">
        <v>0</v>
      </c>
      <c r="T143" s="195">
        <f t="shared" si="3"/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96" t="s">
        <v>212</v>
      </c>
      <c r="AT143" s="196" t="s">
        <v>208</v>
      </c>
      <c r="AU143" s="196" t="s">
        <v>85</v>
      </c>
      <c r="AY143" s="14" t="s">
        <v>205</v>
      </c>
      <c r="BE143" s="197">
        <f t="shared" si="4"/>
        <v>1657.26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83</v>
      </c>
      <c r="BK143" s="197">
        <f t="shared" si="9"/>
        <v>1657.26</v>
      </c>
      <c r="BL143" s="14" t="s">
        <v>212</v>
      </c>
      <c r="BM143" s="196" t="s">
        <v>231</v>
      </c>
    </row>
    <row r="144" spans="1:65" s="12" customFormat="1" ht="22.9" customHeight="1">
      <c r="B144" s="170"/>
      <c r="C144" s="171"/>
      <c r="D144" s="172" t="s">
        <v>75</v>
      </c>
      <c r="E144" s="183" t="s">
        <v>232</v>
      </c>
      <c r="F144" s="183" t="s">
        <v>233</v>
      </c>
      <c r="G144" s="171"/>
      <c r="H144" s="171"/>
      <c r="I144" s="171"/>
      <c r="J144" s="184">
        <f>BK144</f>
        <v>43332.729999999996</v>
      </c>
      <c r="K144" s="171"/>
      <c r="L144" s="175"/>
      <c r="M144" s="176"/>
      <c r="N144" s="177"/>
      <c r="O144" s="177"/>
      <c r="P144" s="178">
        <f>SUM(P145:P150)</f>
        <v>46.084867000000003</v>
      </c>
      <c r="Q144" s="177"/>
      <c r="R144" s="178">
        <f>SUM(R145:R150)</f>
        <v>14.509539208177602</v>
      </c>
      <c r="S144" s="177"/>
      <c r="T144" s="179">
        <f>SUM(T145:T150)</f>
        <v>0</v>
      </c>
      <c r="AR144" s="180" t="s">
        <v>83</v>
      </c>
      <c r="AT144" s="181" t="s">
        <v>75</v>
      </c>
      <c r="AU144" s="181" t="s">
        <v>83</v>
      </c>
      <c r="AY144" s="180" t="s">
        <v>205</v>
      </c>
      <c r="BK144" s="182">
        <f>SUM(BK145:BK150)</f>
        <v>43332.729999999996</v>
      </c>
    </row>
    <row r="145" spans="1:65" s="2" customFormat="1" ht="24" customHeight="1">
      <c r="A145" s="28"/>
      <c r="B145" s="29"/>
      <c r="C145" s="185" t="s">
        <v>234</v>
      </c>
      <c r="D145" s="185" t="s">
        <v>208</v>
      </c>
      <c r="E145" s="186" t="s">
        <v>235</v>
      </c>
      <c r="F145" s="187" t="s">
        <v>236</v>
      </c>
      <c r="G145" s="188" t="s">
        <v>237</v>
      </c>
      <c r="H145" s="189">
        <v>5.8230000000000004</v>
      </c>
      <c r="I145" s="190">
        <v>3960.92</v>
      </c>
      <c r="J145" s="190">
        <f t="shared" ref="J145:J150" si="10">ROUND(I145*H145,2)</f>
        <v>23064.44</v>
      </c>
      <c r="K145" s="191"/>
      <c r="L145" s="33"/>
      <c r="M145" s="192" t="s">
        <v>1</v>
      </c>
      <c r="N145" s="193" t="s">
        <v>41</v>
      </c>
      <c r="O145" s="194">
        <v>3.2130000000000001</v>
      </c>
      <c r="P145" s="194">
        <f t="shared" ref="P145:P150" si="11">O145*H145</f>
        <v>18.709299000000001</v>
      </c>
      <c r="Q145" s="194">
        <v>2.45329</v>
      </c>
      <c r="R145" s="194">
        <f t="shared" ref="R145:R150" si="12">Q145*H145</f>
        <v>14.285507670000001</v>
      </c>
      <c r="S145" s="194">
        <v>0</v>
      </c>
      <c r="T145" s="195">
        <f t="shared" ref="T145:T150" si="13"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96" t="s">
        <v>212</v>
      </c>
      <c r="AT145" s="196" t="s">
        <v>208</v>
      </c>
      <c r="AU145" s="196" t="s">
        <v>85</v>
      </c>
      <c r="AY145" s="14" t="s">
        <v>205</v>
      </c>
      <c r="BE145" s="197">
        <f t="shared" ref="BE145:BE150" si="14">IF(N145="základní",J145,0)</f>
        <v>23064.44</v>
      </c>
      <c r="BF145" s="197">
        <f t="shared" ref="BF145:BF150" si="15">IF(N145="snížená",J145,0)</f>
        <v>0</v>
      </c>
      <c r="BG145" s="197">
        <f t="shared" ref="BG145:BG150" si="16">IF(N145="zákl. přenesená",J145,0)</f>
        <v>0</v>
      </c>
      <c r="BH145" s="197">
        <f t="shared" ref="BH145:BH150" si="17">IF(N145="sníž. přenesená",J145,0)</f>
        <v>0</v>
      </c>
      <c r="BI145" s="197">
        <f t="shared" ref="BI145:BI150" si="18">IF(N145="nulová",J145,0)</f>
        <v>0</v>
      </c>
      <c r="BJ145" s="14" t="s">
        <v>83</v>
      </c>
      <c r="BK145" s="197">
        <f t="shared" ref="BK145:BK150" si="19">ROUND(I145*H145,2)</f>
        <v>23064.44</v>
      </c>
      <c r="BL145" s="14" t="s">
        <v>212</v>
      </c>
      <c r="BM145" s="196" t="s">
        <v>238</v>
      </c>
    </row>
    <row r="146" spans="1:65" s="2" customFormat="1" ht="24" customHeight="1">
      <c r="A146" s="28"/>
      <c r="B146" s="29"/>
      <c r="C146" s="185" t="s">
        <v>239</v>
      </c>
      <c r="D146" s="185" t="s">
        <v>208</v>
      </c>
      <c r="E146" s="186" t="s">
        <v>240</v>
      </c>
      <c r="F146" s="187" t="s">
        <v>241</v>
      </c>
      <c r="G146" s="188" t="s">
        <v>237</v>
      </c>
      <c r="H146" s="189">
        <v>5.8230000000000004</v>
      </c>
      <c r="I146" s="190">
        <v>991.01</v>
      </c>
      <c r="J146" s="190">
        <f t="shared" si="10"/>
        <v>5770.65</v>
      </c>
      <c r="K146" s="191"/>
      <c r="L146" s="33"/>
      <c r="M146" s="192" t="s">
        <v>1</v>
      </c>
      <c r="N146" s="193" t="s">
        <v>41</v>
      </c>
      <c r="O146" s="194">
        <v>2.7</v>
      </c>
      <c r="P146" s="194">
        <f t="shared" si="11"/>
        <v>15.722100000000003</v>
      </c>
      <c r="Q146" s="194">
        <v>0</v>
      </c>
      <c r="R146" s="194">
        <f t="shared" si="12"/>
        <v>0</v>
      </c>
      <c r="S146" s="194">
        <v>0</v>
      </c>
      <c r="T146" s="195">
        <f t="shared" si="13"/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96" t="s">
        <v>212</v>
      </c>
      <c r="AT146" s="196" t="s">
        <v>208</v>
      </c>
      <c r="AU146" s="196" t="s">
        <v>85</v>
      </c>
      <c r="AY146" s="14" t="s">
        <v>205</v>
      </c>
      <c r="BE146" s="197">
        <f t="shared" si="14"/>
        <v>5770.65</v>
      </c>
      <c r="BF146" s="197">
        <f t="shared" si="15"/>
        <v>0</v>
      </c>
      <c r="BG146" s="197">
        <f t="shared" si="16"/>
        <v>0</v>
      </c>
      <c r="BH146" s="197">
        <f t="shared" si="17"/>
        <v>0</v>
      </c>
      <c r="BI146" s="197">
        <f t="shared" si="18"/>
        <v>0</v>
      </c>
      <c r="BJ146" s="14" t="s">
        <v>83</v>
      </c>
      <c r="BK146" s="197">
        <f t="shared" si="19"/>
        <v>5770.65</v>
      </c>
      <c r="BL146" s="14" t="s">
        <v>212</v>
      </c>
      <c r="BM146" s="196" t="s">
        <v>242</v>
      </c>
    </row>
    <row r="147" spans="1:65" s="2" customFormat="1" ht="24" customHeight="1">
      <c r="A147" s="28"/>
      <c r="B147" s="29"/>
      <c r="C147" s="185" t="s">
        <v>243</v>
      </c>
      <c r="D147" s="185" t="s">
        <v>208</v>
      </c>
      <c r="E147" s="186" t="s">
        <v>244</v>
      </c>
      <c r="F147" s="187" t="s">
        <v>245</v>
      </c>
      <c r="G147" s="188" t="s">
        <v>237</v>
      </c>
      <c r="H147" s="189">
        <v>5.8230000000000004</v>
      </c>
      <c r="I147" s="190">
        <v>300.97000000000003</v>
      </c>
      <c r="J147" s="190">
        <f t="shared" si="10"/>
        <v>1752.55</v>
      </c>
      <c r="K147" s="191"/>
      <c r="L147" s="33"/>
      <c r="M147" s="192" t="s">
        <v>1</v>
      </c>
      <c r="N147" s="193" t="s">
        <v>41</v>
      </c>
      <c r="O147" s="194">
        <v>0.82</v>
      </c>
      <c r="P147" s="194">
        <f t="shared" si="11"/>
        <v>4.7748600000000003</v>
      </c>
      <c r="Q147" s="194">
        <v>0</v>
      </c>
      <c r="R147" s="194">
        <f t="shared" si="12"/>
        <v>0</v>
      </c>
      <c r="S147" s="194">
        <v>0</v>
      </c>
      <c r="T147" s="195">
        <f t="shared" si="13"/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96" t="s">
        <v>212</v>
      </c>
      <c r="AT147" s="196" t="s">
        <v>208</v>
      </c>
      <c r="AU147" s="196" t="s">
        <v>85</v>
      </c>
      <c r="AY147" s="14" t="s">
        <v>205</v>
      </c>
      <c r="BE147" s="197">
        <f t="shared" si="14"/>
        <v>1752.55</v>
      </c>
      <c r="BF147" s="197">
        <f t="shared" si="15"/>
        <v>0</v>
      </c>
      <c r="BG147" s="197">
        <f t="shared" si="16"/>
        <v>0</v>
      </c>
      <c r="BH147" s="197">
        <f t="shared" si="17"/>
        <v>0</v>
      </c>
      <c r="BI147" s="197">
        <f t="shared" si="18"/>
        <v>0</v>
      </c>
      <c r="BJ147" s="14" t="s">
        <v>83</v>
      </c>
      <c r="BK147" s="197">
        <f t="shared" si="19"/>
        <v>1752.55</v>
      </c>
      <c r="BL147" s="14" t="s">
        <v>212</v>
      </c>
      <c r="BM147" s="196" t="s">
        <v>246</v>
      </c>
    </row>
    <row r="148" spans="1:65" s="2" customFormat="1" ht="16.5" customHeight="1">
      <c r="A148" s="28"/>
      <c r="B148" s="29"/>
      <c r="C148" s="185" t="s">
        <v>247</v>
      </c>
      <c r="D148" s="185" t="s">
        <v>208</v>
      </c>
      <c r="E148" s="186" t="s">
        <v>248</v>
      </c>
      <c r="F148" s="187" t="s">
        <v>249</v>
      </c>
      <c r="G148" s="188" t="s">
        <v>250</v>
      </c>
      <c r="H148" s="189">
        <v>0.20799999999999999</v>
      </c>
      <c r="I148" s="190">
        <v>34533.660000000003</v>
      </c>
      <c r="J148" s="190">
        <f t="shared" si="10"/>
        <v>7183</v>
      </c>
      <c r="K148" s="191"/>
      <c r="L148" s="33"/>
      <c r="M148" s="192" t="s">
        <v>1</v>
      </c>
      <c r="N148" s="193" t="s">
        <v>41</v>
      </c>
      <c r="O148" s="194">
        <v>15.231</v>
      </c>
      <c r="P148" s="194">
        <f t="shared" si="11"/>
        <v>3.1680479999999998</v>
      </c>
      <c r="Q148" s="194">
        <v>1.0627727796999999</v>
      </c>
      <c r="R148" s="194">
        <f t="shared" si="12"/>
        <v>0.22105673817759997</v>
      </c>
      <c r="S148" s="194">
        <v>0</v>
      </c>
      <c r="T148" s="195">
        <f t="shared" si="13"/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96" t="s">
        <v>212</v>
      </c>
      <c r="AT148" s="196" t="s">
        <v>208</v>
      </c>
      <c r="AU148" s="196" t="s">
        <v>85</v>
      </c>
      <c r="AY148" s="14" t="s">
        <v>205</v>
      </c>
      <c r="BE148" s="197">
        <f t="shared" si="14"/>
        <v>7183</v>
      </c>
      <c r="BF148" s="197">
        <f t="shared" si="15"/>
        <v>0</v>
      </c>
      <c r="BG148" s="197">
        <f t="shared" si="16"/>
        <v>0</v>
      </c>
      <c r="BH148" s="197">
        <f t="shared" si="17"/>
        <v>0</v>
      </c>
      <c r="BI148" s="197">
        <f t="shared" si="18"/>
        <v>0</v>
      </c>
      <c r="BJ148" s="14" t="s">
        <v>83</v>
      </c>
      <c r="BK148" s="197">
        <f t="shared" si="19"/>
        <v>7183</v>
      </c>
      <c r="BL148" s="14" t="s">
        <v>212</v>
      </c>
      <c r="BM148" s="196" t="s">
        <v>251</v>
      </c>
    </row>
    <row r="149" spans="1:65" s="2" customFormat="1" ht="36" customHeight="1">
      <c r="A149" s="28"/>
      <c r="B149" s="29"/>
      <c r="C149" s="185" t="s">
        <v>252</v>
      </c>
      <c r="D149" s="185" t="s">
        <v>208</v>
      </c>
      <c r="E149" s="186" t="s">
        <v>253</v>
      </c>
      <c r="F149" s="187" t="s">
        <v>254</v>
      </c>
      <c r="G149" s="188" t="s">
        <v>230</v>
      </c>
      <c r="H149" s="189">
        <v>69.8</v>
      </c>
      <c r="I149" s="190">
        <v>31.93</v>
      </c>
      <c r="J149" s="190">
        <f t="shared" si="10"/>
        <v>2228.71</v>
      </c>
      <c r="K149" s="191"/>
      <c r="L149" s="33"/>
      <c r="M149" s="192" t="s">
        <v>1</v>
      </c>
      <c r="N149" s="193" t="s">
        <v>41</v>
      </c>
      <c r="O149" s="194">
        <v>3.5000000000000003E-2</v>
      </c>
      <c r="P149" s="194">
        <f t="shared" si="11"/>
        <v>2.4430000000000001</v>
      </c>
      <c r="Q149" s="194">
        <v>2.0999999999999999E-5</v>
      </c>
      <c r="R149" s="194">
        <f t="shared" si="12"/>
        <v>1.4658E-3</v>
      </c>
      <c r="S149" s="194">
        <v>0</v>
      </c>
      <c r="T149" s="195">
        <f t="shared" si="13"/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96" t="s">
        <v>212</v>
      </c>
      <c r="AT149" s="196" t="s">
        <v>208</v>
      </c>
      <c r="AU149" s="196" t="s">
        <v>85</v>
      </c>
      <c r="AY149" s="14" t="s">
        <v>205</v>
      </c>
      <c r="BE149" s="197">
        <f t="shared" si="14"/>
        <v>2228.71</v>
      </c>
      <c r="BF149" s="197">
        <f t="shared" si="15"/>
        <v>0</v>
      </c>
      <c r="BG149" s="197">
        <f t="shared" si="16"/>
        <v>0</v>
      </c>
      <c r="BH149" s="197">
        <f t="shared" si="17"/>
        <v>0</v>
      </c>
      <c r="BI149" s="197">
        <f t="shared" si="18"/>
        <v>0</v>
      </c>
      <c r="BJ149" s="14" t="s">
        <v>83</v>
      </c>
      <c r="BK149" s="197">
        <f t="shared" si="19"/>
        <v>2228.71</v>
      </c>
      <c r="BL149" s="14" t="s">
        <v>212</v>
      </c>
      <c r="BM149" s="196" t="s">
        <v>255</v>
      </c>
    </row>
    <row r="150" spans="1:65" s="2" customFormat="1" ht="16.5" customHeight="1">
      <c r="A150" s="28"/>
      <c r="B150" s="29"/>
      <c r="C150" s="185" t="s">
        <v>256</v>
      </c>
      <c r="D150" s="185" t="s">
        <v>208</v>
      </c>
      <c r="E150" s="186" t="s">
        <v>257</v>
      </c>
      <c r="F150" s="187" t="s">
        <v>258</v>
      </c>
      <c r="G150" s="188" t="s">
        <v>230</v>
      </c>
      <c r="H150" s="189">
        <v>30.18</v>
      </c>
      <c r="I150" s="190">
        <v>110.45</v>
      </c>
      <c r="J150" s="190">
        <f t="shared" si="10"/>
        <v>3333.38</v>
      </c>
      <c r="K150" s="191"/>
      <c r="L150" s="33"/>
      <c r="M150" s="192" t="s">
        <v>1</v>
      </c>
      <c r="N150" s="193" t="s">
        <v>41</v>
      </c>
      <c r="O150" s="194">
        <v>4.2000000000000003E-2</v>
      </c>
      <c r="P150" s="194">
        <f t="shared" si="11"/>
        <v>1.26756</v>
      </c>
      <c r="Q150" s="194">
        <v>5.0000000000000002E-5</v>
      </c>
      <c r="R150" s="194">
        <f t="shared" si="12"/>
        <v>1.5090000000000001E-3</v>
      </c>
      <c r="S150" s="194">
        <v>0</v>
      </c>
      <c r="T150" s="195">
        <f t="shared" si="13"/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96" t="s">
        <v>212</v>
      </c>
      <c r="AT150" s="196" t="s">
        <v>208</v>
      </c>
      <c r="AU150" s="196" t="s">
        <v>85</v>
      </c>
      <c r="AY150" s="14" t="s">
        <v>205</v>
      </c>
      <c r="BE150" s="197">
        <f t="shared" si="14"/>
        <v>3333.38</v>
      </c>
      <c r="BF150" s="197">
        <f t="shared" si="15"/>
        <v>0</v>
      </c>
      <c r="BG150" s="197">
        <f t="shared" si="16"/>
        <v>0</v>
      </c>
      <c r="BH150" s="197">
        <f t="shared" si="17"/>
        <v>0</v>
      </c>
      <c r="BI150" s="197">
        <f t="shared" si="18"/>
        <v>0</v>
      </c>
      <c r="BJ150" s="14" t="s">
        <v>83</v>
      </c>
      <c r="BK150" s="197">
        <f t="shared" si="19"/>
        <v>3333.38</v>
      </c>
      <c r="BL150" s="14" t="s">
        <v>212</v>
      </c>
      <c r="BM150" s="196" t="s">
        <v>259</v>
      </c>
    </row>
    <row r="151" spans="1:65" s="12" customFormat="1" ht="22.9" customHeight="1">
      <c r="B151" s="170"/>
      <c r="C151" s="171"/>
      <c r="D151" s="172" t="s">
        <v>75</v>
      </c>
      <c r="E151" s="183" t="s">
        <v>260</v>
      </c>
      <c r="F151" s="183" t="s">
        <v>261</v>
      </c>
      <c r="G151" s="171"/>
      <c r="H151" s="171"/>
      <c r="I151" s="171"/>
      <c r="J151" s="184">
        <f>BK151</f>
        <v>7623.48</v>
      </c>
      <c r="K151" s="171"/>
      <c r="L151" s="175"/>
      <c r="M151" s="176"/>
      <c r="N151" s="177"/>
      <c r="O151" s="177"/>
      <c r="P151" s="178">
        <f>P152</f>
        <v>8.8156949999999998</v>
      </c>
      <c r="Q151" s="177"/>
      <c r="R151" s="178">
        <f>R152</f>
        <v>1.091467E-2</v>
      </c>
      <c r="S151" s="177"/>
      <c r="T151" s="179">
        <f>T152</f>
        <v>0</v>
      </c>
      <c r="AR151" s="180" t="s">
        <v>83</v>
      </c>
      <c r="AT151" s="181" t="s">
        <v>75</v>
      </c>
      <c r="AU151" s="181" t="s">
        <v>83</v>
      </c>
      <c r="AY151" s="180" t="s">
        <v>205</v>
      </c>
      <c r="BK151" s="182">
        <f>BK152</f>
        <v>7623.48</v>
      </c>
    </row>
    <row r="152" spans="1:65" s="2" customFormat="1" ht="24" customHeight="1">
      <c r="A152" s="28"/>
      <c r="B152" s="29"/>
      <c r="C152" s="185" t="s">
        <v>262</v>
      </c>
      <c r="D152" s="185" t="s">
        <v>208</v>
      </c>
      <c r="E152" s="186" t="s">
        <v>263</v>
      </c>
      <c r="F152" s="187" t="s">
        <v>264</v>
      </c>
      <c r="G152" s="188" t="s">
        <v>211</v>
      </c>
      <c r="H152" s="189">
        <v>83.959000000000003</v>
      </c>
      <c r="I152" s="190">
        <v>90.8</v>
      </c>
      <c r="J152" s="190">
        <f>ROUND(I152*H152,2)</f>
        <v>7623.48</v>
      </c>
      <c r="K152" s="191"/>
      <c r="L152" s="33"/>
      <c r="M152" s="192" t="s">
        <v>1</v>
      </c>
      <c r="N152" s="193" t="s">
        <v>41</v>
      </c>
      <c r="O152" s="194">
        <v>0.105</v>
      </c>
      <c r="P152" s="194">
        <f>O152*H152</f>
        <v>8.8156949999999998</v>
      </c>
      <c r="Q152" s="194">
        <v>1.2999999999999999E-4</v>
      </c>
      <c r="R152" s="194">
        <f>Q152*H152</f>
        <v>1.091467E-2</v>
      </c>
      <c r="S152" s="194">
        <v>0</v>
      </c>
      <c r="T152" s="195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96" t="s">
        <v>212</v>
      </c>
      <c r="AT152" s="196" t="s">
        <v>208</v>
      </c>
      <c r="AU152" s="196" t="s">
        <v>85</v>
      </c>
      <c r="AY152" s="14" t="s">
        <v>205</v>
      </c>
      <c r="BE152" s="197">
        <f>IF(N152="základní",J152,0)</f>
        <v>7623.48</v>
      </c>
      <c r="BF152" s="197">
        <f>IF(N152="snížená",J152,0)</f>
        <v>0</v>
      </c>
      <c r="BG152" s="197">
        <f>IF(N152="zákl. přenesená",J152,0)</f>
        <v>0</v>
      </c>
      <c r="BH152" s="197">
        <f>IF(N152="sníž. přenesená",J152,0)</f>
        <v>0</v>
      </c>
      <c r="BI152" s="197">
        <f>IF(N152="nulová",J152,0)</f>
        <v>0</v>
      </c>
      <c r="BJ152" s="14" t="s">
        <v>83</v>
      </c>
      <c r="BK152" s="197">
        <f>ROUND(I152*H152,2)</f>
        <v>7623.48</v>
      </c>
      <c r="BL152" s="14" t="s">
        <v>212</v>
      </c>
      <c r="BM152" s="196" t="s">
        <v>265</v>
      </c>
    </row>
    <row r="153" spans="1:65" s="12" customFormat="1" ht="22.9" customHeight="1">
      <c r="B153" s="170"/>
      <c r="C153" s="171"/>
      <c r="D153" s="172" t="s">
        <v>75</v>
      </c>
      <c r="E153" s="183" t="s">
        <v>266</v>
      </c>
      <c r="F153" s="183" t="s">
        <v>267</v>
      </c>
      <c r="G153" s="171"/>
      <c r="H153" s="171"/>
      <c r="I153" s="171"/>
      <c r="J153" s="184">
        <f>BK153</f>
        <v>8756.6</v>
      </c>
      <c r="K153" s="171"/>
      <c r="L153" s="175"/>
      <c r="M153" s="176"/>
      <c r="N153" s="177"/>
      <c r="O153" s="177"/>
      <c r="P153" s="178">
        <f>P154</f>
        <v>25.995507999999997</v>
      </c>
      <c r="Q153" s="177"/>
      <c r="R153" s="178">
        <f>R154</f>
        <v>3.3338394999999996E-3</v>
      </c>
      <c r="S153" s="177"/>
      <c r="T153" s="179">
        <f>T154</f>
        <v>0</v>
      </c>
      <c r="AR153" s="180" t="s">
        <v>83</v>
      </c>
      <c r="AT153" s="181" t="s">
        <v>75</v>
      </c>
      <c r="AU153" s="181" t="s">
        <v>83</v>
      </c>
      <c r="AY153" s="180" t="s">
        <v>205</v>
      </c>
      <c r="BK153" s="182">
        <f>BK154</f>
        <v>8756.6</v>
      </c>
    </row>
    <row r="154" spans="1:65" s="2" customFormat="1" ht="24" customHeight="1">
      <c r="A154" s="28"/>
      <c r="B154" s="29"/>
      <c r="C154" s="185" t="s">
        <v>268</v>
      </c>
      <c r="D154" s="185" t="s">
        <v>208</v>
      </c>
      <c r="E154" s="186" t="s">
        <v>269</v>
      </c>
      <c r="F154" s="187" t="s">
        <v>270</v>
      </c>
      <c r="G154" s="188" t="s">
        <v>211</v>
      </c>
      <c r="H154" s="189">
        <v>84.400999999999996</v>
      </c>
      <c r="I154" s="190">
        <v>103.75</v>
      </c>
      <c r="J154" s="190">
        <f>ROUND(I154*H154,2)</f>
        <v>8756.6</v>
      </c>
      <c r="K154" s="191"/>
      <c r="L154" s="33"/>
      <c r="M154" s="192" t="s">
        <v>1</v>
      </c>
      <c r="N154" s="193" t="s">
        <v>41</v>
      </c>
      <c r="O154" s="194">
        <v>0.308</v>
      </c>
      <c r="P154" s="194">
        <f>O154*H154</f>
        <v>25.995507999999997</v>
      </c>
      <c r="Q154" s="194">
        <v>3.9499999999999998E-5</v>
      </c>
      <c r="R154" s="194">
        <f>Q154*H154</f>
        <v>3.3338394999999996E-3</v>
      </c>
      <c r="S154" s="194">
        <v>0</v>
      </c>
      <c r="T154" s="195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96" t="s">
        <v>212</v>
      </c>
      <c r="AT154" s="196" t="s">
        <v>208</v>
      </c>
      <c r="AU154" s="196" t="s">
        <v>85</v>
      </c>
      <c r="AY154" s="14" t="s">
        <v>205</v>
      </c>
      <c r="BE154" s="197">
        <f>IF(N154="základní",J154,0)</f>
        <v>8756.6</v>
      </c>
      <c r="BF154" s="197">
        <f>IF(N154="snížená",J154,0)</f>
        <v>0</v>
      </c>
      <c r="BG154" s="197">
        <f>IF(N154="zákl. přenesená",J154,0)</f>
        <v>0</v>
      </c>
      <c r="BH154" s="197">
        <f>IF(N154="sníž. přenesená",J154,0)</f>
        <v>0</v>
      </c>
      <c r="BI154" s="197">
        <f>IF(N154="nulová",J154,0)</f>
        <v>0</v>
      </c>
      <c r="BJ154" s="14" t="s">
        <v>83</v>
      </c>
      <c r="BK154" s="197">
        <f>ROUND(I154*H154,2)</f>
        <v>8756.6</v>
      </c>
      <c r="BL154" s="14" t="s">
        <v>212</v>
      </c>
      <c r="BM154" s="196" t="s">
        <v>271</v>
      </c>
    </row>
    <row r="155" spans="1:65" s="12" customFormat="1" ht="22.9" customHeight="1">
      <c r="B155" s="170"/>
      <c r="C155" s="171"/>
      <c r="D155" s="172" t="s">
        <v>75</v>
      </c>
      <c r="E155" s="183" t="s">
        <v>272</v>
      </c>
      <c r="F155" s="183" t="s">
        <v>273</v>
      </c>
      <c r="G155" s="171"/>
      <c r="H155" s="171"/>
      <c r="I155" s="171"/>
      <c r="J155" s="184">
        <f>BK155</f>
        <v>30809.239999999998</v>
      </c>
      <c r="K155" s="171"/>
      <c r="L155" s="175"/>
      <c r="M155" s="176"/>
      <c r="N155" s="177"/>
      <c r="O155" s="177"/>
      <c r="P155" s="178">
        <f>SUM(P156:P157)</f>
        <v>81.179295999999994</v>
      </c>
      <c r="Q155" s="177"/>
      <c r="R155" s="178">
        <f>SUM(R156:R157)</f>
        <v>0</v>
      </c>
      <c r="S155" s="177"/>
      <c r="T155" s="179">
        <f>SUM(T156:T157)</f>
        <v>15.151488000000001</v>
      </c>
      <c r="AR155" s="180" t="s">
        <v>83</v>
      </c>
      <c r="AT155" s="181" t="s">
        <v>75</v>
      </c>
      <c r="AU155" s="181" t="s">
        <v>83</v>
      </c>
      <c r="AY155" s="180" t="s">
        <v>205</v>
      </c>
      <c r="BK155" s="182">
        <f>SUM(BK156:BK157)</f>
        <v>30809.239999999998</v>
      </c>
    </row>
    <row r="156" spans="1:65" s="2" customFormat="1" ht="36" customHeight="1">
      <c r="A156" s="28"/>
      <c r="B156" s="29"/>
      <c r="C156" s="185" t="s">
        <v>8</v>
      </c>
      <c r="D156" s="185" t="s">
        <v>208</v>
      </c>
      <c r="E156" s="186" t="s">
        <v>274</v>
      </c>
      <c r="F156" s="187" t="s">
        <v>275</v>
      </c>
      <c r="G156" s="188" t="s">
        <v>237</v>
      </c>
      <c r="H156" s="189">
        <v>6.7519999999999998</v>
      </c>
      <c r="I156" s="190">
        <v>2956.89</v>
      </c>
      <c r="J156" s="190">
        <f>ROUND(I156*H156,2)</f>
        <v>19964.919999999998</v>
      </c>
      <c r="K156" s="191"/>
      <c r="L156" s="33"/>
      <c r="M156" s="192" t="s">
        <v>1</v>
      </c>
      <c r="N156" s="193" t="s">
        <v>41</v>
      </c>
      <c r="O156" s="194">
        <v>7.1950000000000003</v>
      </c>
      <c r="P156" s="194">
        <f>O156*H156</f>
        <v>48.580640000000002</v>
      </c>
      <c r="Q156" s="194">
        <v>0</v>
      </c>
      <c r="R156" s="194">
        <f>Q156*H156</f>
        <v>0</v>
      </c>
      <c r="S156" s="194">
        <v>2.2000000000000002</v>
      </c>
      <c r="T156" s="195">
        <f>S156*H156</f>
        <v>14.8544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96" t="s">
        <v>212</v>
      </c>
      <c r="AT156" s="196" t="s">
        <v>208</v>
      </c>
      <c r="AU156" s="196" t="s">
        <v>85</v>
      </c>
      <c r="AY156" s="14" t="s">
        <v>205</v>
      </c>
      <c r="BE156" s="197">
        <f>IF(N156="základní",J156,0)</f>
        <v>19964.919999999998</v>
      </c>
      <c r="BF156" s="197">
        <f>IF(N156="snížená",J156,0)</f>
        <v>0</v>
      </c>
      <c r="BG156" s="197">
        <f>IF(N156="zákl. přenesená",J156,0)</f>
        <v>0</v>
      </c>
      <c r="BH156" s="197">
        <f>IF(N156="sníž. přenesená",J156,0)</f>
        <v>0</v>
      </c>
      <c r="BI156" s="197">
        <f>IF(N156="nulová",J156,0)</f>
        <v>0</v>
      </c>
      <c r="BJ156" s="14" t="s">
        <v>83</v>
      </c>
      <c r="BK156" s="197">
        <f>ROUND(I156*H156,2)</f>
        <v>19964.919999999998</v>
      </c>
      <c r="BL156" s="14" t="s">
        <v>212</v>
      </c>
      <c r="BM156" s="196" t="s">
        <v>276</v>
      </c>
    </row>
    <row r="157" spans="1:65" s="2" customFormat="1" ht="24" customHeight="1">
      <c r="A157" s="28"/>
      <c r="B157" s="29"/>
      <c r="C157" s="185" t="s">
        <v>277</v>
      </c>
      <c r="D157" s="185" t="s">
        <v>208</v>
      </c>
      <c r="E157" s="186" t="s">
        <v>278</v>
      </c>
      <c r="F157" s="187" t="s">
        <v>279</v>
      </c>
      <c r="G157" s="188" t="s">
        <v>237</v>
      </c>
      <c r="H157" s="189">
        <v>6.7519999999999998</v>
      </c>
      <c r="I157" s="190">
        <v>1606.09</v>
      </c>
      <c r="J157" s="190">
        <f>ROUND(I157*H157,2)</f>
        <v>10844.32</v>
      </c>
      <c r="K157" s="191"/>
      <c r="L157" s="33"/>
      <c r="M157" s="192" t="s">
        <v>1</v>
      </c>
      <c r="N157" s="193" t="s">
        <v>41</v>
      </c>
      <c r="O157" s="194">
        <v>4.8280000000000003</v>
      </c>
      <c r="P157" s="194">
        <f>O157*H157</f>
        <v>32.598655999999998</v>
      </c>
      <c r="Q157" s="194">
        <v>0</v>
      </c>
      <c r="R157" s="194">
        <f>Q157*H157</f>
        <v>0</v>
      </c>
      <c r="S157" s="194">
        <v>4.3999999999999997E-2</v>
      </c>
      <c r="T157" s="195">
        <f>S157*H157</f>
        <v>0.29708799999999996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96" t="s">
        <v>212</v>
      </c>
      <c r="AT157" s="196" t="s">
        <v>208</v>
      </c>
      <c r="AU157" s="196" t="s">
        <v>85</v>
      </c>
      <c r="AY157" s="14" t="s">
        <v>205</v>
      </c>
      <c r="BE157" s="197">
        <f>IF(N157="základní",J157,0)</f>
        <v>10844.32</v>
      </c>
      <c r="BF157" s="197">
        <f>IF(N157="snížená",J157,0)</f>
        <v>0</v>
      </c>
      <c r="BG157" s="197">
        <f>IF(N157="zákl. přenesená",J157,0)</f>
        <v>0</v>
      </c>
      <c r="BH157" s="197">
        <f>IF(N157="sníž. přenesená",J157,0)</f>
        <v>0</v>
      </c>
      <c r="BI157" s="197">
        <f>IF(N157="nulová",J157,0)</f>
        <v>0</v>
      </c>
      <c r="BJ157" s="14" t="s">
        <v>83</v>
      </c>
      <c r="BK157" s="197">
        <f>ROUND(I157*H157,2)</f>
        <v>10844.32</v>
      </c>
      <c r="BL157" s="14" t="s">
        <v>212</v>
      </c>
      <c r="BM157" s="196" t="s">
        <v>280</v>
      </c>
    </row>
    <row r="158" spans="1:65" s="12" customFormat="1" ht="22.9" customHeight="1">
      <c r="B158" s="170"/>
      <c r="C158" s="171"/>
      <c r="D158" s="172" t="s">
        <v>75</v>
      </c>
      <c r="E158" s="183" t="s">
        <v>281</v>
      </c>
      <c r="F158" s="183" t="s">
        <v>282</v>
      </c>
      <c r="G158" s="171"/>
      <c r="H158" s="171"/>
      <c r="I158" s="171"/>
      <c r="J158" s="184">
        <f>BK158</f>
        <v>15169.869999999999</v>
      </c>
      <c r="K158" s="171"/>
      <c r="L158" s="175"/>
      <c r="M158" s="176"/>
      <c r="N158" s="177"/>
      <c r="O158" s="177"/>
      <c r="P158" s="178">
        <f>SUM(P159:P166)</f>
        <v>38.245062999999995</v>
      </c>
      <c r="Q158" s="177"/>
      <c r="R158" s="178">
        <f>SUM(R159:R166)</f>
        <v>0</v>
      </c>
      <c r="S158" s="177"/>
      <c r="T158" s="179">
        <f>SUM(T159:T166)</f>
        <v>4.6476199300000003</v>
      </c>
      <c r="AR158" s="180" t="s">
        <v>83</v>
      </c>
      <c r="AT158" s="181" t="s">
        <v>75</v>
      </c>
      <c r="AU158" s="181" t="s">
        <v>83</v>
      </c>
      <c r="AY158" s="180" t="s">
        <v>205</v>
      </c>
      <c r="BK158" s="182">
        <f>SUM(BK159:BK166)</f>
        <v>15169.869999999999</v>
      </c>
    </row>
    <row r="159" spans="1:65" s="2" customFormat="1" ht="16.5" customHeight="1">
      <c r="A159" s="28"/>
      <c r="B159" s="29"/>
      <c r="C159" s="185" t="s">
        <v>283</v>
      </c>
      <c r="D159" s="185" t="s">
        <v>208</v>
      </c>
      <c r="E159" s="186" t="s">
        <v>284</v>
      </c>
      <c r="F159" s="187" t="s">
        <v>285</v>
      </c>
      <c r="G159" s="188" t="s">
        <v>211</v>
      </c>
      <c r="H159" s="189">
        <v>84.400999999999996</v>
      </c>
      <c r="I159" s="190">
        <v>13.57</v>
      </c>
      <c r="J159" s="190">
        <f t="shared" ref="J159:J166" si="20">ROUND(I159*H159,2)</f>
        <v>1145.32</v>
      </c>
      <c r="K159" s="191"/>
      <c r="L159" s="33"/>
      <c r="M159" s="192" t="s">
        <v>1</v>
      </c>
      <c r="N159" s="193" t="s">
        <v>41</v>
      </c>
      <c r="O159" s="194">
        <v>3.5000000000000003E-2</v>
      </c>
      <c r="P159" s="194">
        <f t="shared" ref="P159:P166" si="21">O159*H159</f>
        <v>2.9540350000000002</v>
      </c>
      <c r="Q159" s="194">
        <v>0</v>
      </c>
      <c r="R159" s="194">
        <f t="shared" ref="R159:R166" si="22">Q159*H159</f>
        <v>0</v>
      </c>
      <c r="S159" s="194">
        <v>4.0000000000000001E-3</v>
      </c>
      <c r="T159" s="195">
        <f t="shared" ref="T159:T166" si="23">S159*H159</f>
        <v>0.33760400000000002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96" t="s">
        <v>277</v>
      </c>
      <c r="AT159" s="196" t="s">
        <v>208</v>
      </c>
      <c r="AU159" s="196" t="s">
        <v>85</v>
      </c>
      <c r="AY159" s="14" t="s">
        <v>205</v>
      </c>
      <c r="BE159" s="197">
        <f t="shared" ref="BE159:BE166" si="24">IF(N159="základní",J159,0)</f>
        <v>1145.32</v>
      </c>
      <c r="BF159" s="197">
        <f t="shared" ref="BF159:BF166" si="25">IF(N159="snížená",J159,0)</f>
        <v>0</v>
      </c>
      <c r="BG159" s="197">
        <f t="shared" ref="BG159:BG166" si="26">IF(N159="zákl. přenesená",J159,0)</f>
        <v>0</v>
      </c>
      <c r="BH159" s="197">
        <f t="shared" ref="BH159:BH166" si="27">IF(N159="sníž. přenesená",J159,0)</f>
        <v>0</v>
      </c>
      <c r="BI159" s="197">
        <f t="shared" ref="BI159:BI166" si="28">IF(N159="nulová",J159,0)</f>
        <v>0</v>
      </c>
      <c r="BJ159" s="14" t="s">
        <v>83</v>
      </c>
      <c r="BK159" s="197">
        <f t="shared" ref="BK159:BK166" si="29">ROUND(I159*H159,2)</f>
        <v>1145.32</v>
      </c>
      <c r="BL159" s="14" t="s">
        <v>277</v>
      </c>
      <c r="BM159" s="196" t="s">
        <v>286</v>
      </c>
    </row>
    <row r="160" spans="1:65" s="2" customFormat="1" ht="16.5" customHeight="1">
      <c r="A160" s="28"/>
      <c r="B160" s="29"/>
      <c r="C160" s="185" t="s">
        <v>287</v>
      </c>
      <c r="D160" s="185" t="s">
        <v>208</v>
      </c>
      <c r="E160" s="186" t="s">
        <v>288</v>
      </c>
      <c r="F160" s="187" t="s">
        <v>289</v>
      </c>
      <c r="G160" s="188" t="s">
        <v>211</v>
      </c>
      <c r="H160" s="189">
        <v>6.98</v>
      </c>
      <c r="I160" s="190">
        <v>14.35</v>
      </c>
      <c r="J160" s="190">
        <f t="shared" si="20"/>
        <v>100.16</v>
      </c>
      <c r="K160" s="191"/>
      <c r="L160" s="33"/>
      <c r="M160" s="192" t="s">
        <v>1</v>
      </c>
      <c r="N160" s="193" t="s">
        <v>41</v>
      </c>
      <c r="O160" s="194">
        <v>3.6999999999999998E-2</v>
      </c>
      <c r="P160" s="194">
        <f t="shared" si="21"/>
        <v>0.25825999999999999</v>
      </c>
      <c r="Q160" s="194">
        <v>0</v>
      </c>
      <c r="R160" s="194">
        <f t="shared" si="22"/>
        <v>0</v>
      </c>
      <c r="S160" s="194">
        <v>4.4999999999999997E-3</v>
      </c>
      <c r="T160" s="195">
        <f t="shared" si="23"/>
        <v>3.141E-2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96" t="s">
        <v>277</v>
      </c>
      <c r="AT160" s="196" t="s">
        <v>208</v>
      </c>
      <c r="AU160" s="196" t="s">
        <v>85</v>
      </c>
      <c r="AY160" s="14" t="s">
        <v>205</v>
      </c>
      <c r="BE160" s="197">
        <f t="shared" si="24"/>
        <v>100.16</v>
      </c>
      <c r="BF160" s="197">
        <f t="shared" si="25"/>
        <v>0</v>
      </c>
      <c r="BG160" s="197">
        <f t="shared" si="26"/>
        <v>0</v>
      </c>
      <c r="BH160" s="197">
        <f t="shared" si="27"/>
        <v>0</v>
      </c>
      <c r="BI160" s="197">
        <f t="shared" si="28"/>
        <v>0</v>
      </c>
      <c r="BJ160" s="14" t="s">
        <v>83</v>
      </c>
      <c r="BK160" s="197">
        <f t="shared" si="29"/>
        <v>100.16</v>
      </c>
      <c r="BL160" s="14" t="s">
        <v>277</v>
      </c>
      <c r="BM160" s="196" t="s">
        <v>290</v>
      </c>
    </row>
    <row r="161" spans="1:65" s="2" customFormat="1" ht="24" customHeight="1">
      <c r="A161" s="28"/>
      <c r="B161" s="29"/>
      <c r="C161" s="185" t="s">
        <v>291</v>
      </c>
      <c r="D161" s="185" t="s">
        <v>208</v>
      </c>
      <c r="E161" s="186" t="s">
        <v>292</v>
      </c>
      <c r="F161" s="187" t="s">
        <v>293</v>
      </c>
      <c r="G161" s="188" t="s">
        <v>211</v>
      </c>
      <c r="H161" s="189">
        <v>84.400999999999996</v>
      </c>
      <c r="I161" s="190">
        <v>26.03</v>
      </c>
      <c r="J161" s="190">
        <f t="shared" si="20"/>
        <v>2196.96</v>
      </c>
      <c r="K161" s="191"/>
      <c r="L161" s="33"/>
      <c r="M161" s="192" t="s">
        <v>1</v>
      </c>
      <c r="N161" s="193" t="s">
        <v>41</v>
      </c>
      <c r="O161" s="194">
        <v>5.6000000000000001E-2</v>
      </c>
      <c r="P161" s="194">
        <f t="shared" si="21"/>
        <v>4.7264559999999998</v>
      </c>
      <c r="Q161" s="194">
        <v>0</v>
      </c>
      <c r="R161" s="194">
        <f t="shared" si="22"/>
        <v>0</v>
      </c>
      <c r="S161" s="194">
        <v>3.3999999999999998E-3</v>
      </c>
      <c r="T161" s="195">
        <f t="shared" si="23"/>
        <v>0.28696339999999998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96" t="s">
        <v>277</v>
      </c>
      <c r="AT161" s="196" t="s">
        <v>208</v>
      </c>
      <c r="AU161" s="196" t="s">
        <v>85</v>
      </c>
      <c r="AY161" s="14" t="s">
        <v>205</v>
      </c>
      <c r="BE161" s="197">
        <f t="shared" si="24"/>
        <v>2196.96</v>
      </c>
      <c r="BF161" s="197">
        <f t="shared" si="25"/>
        <v>0</v>
      </c>
      <c r="BG161" s="197">
        <f t="shared" si="26"/>
        <v>0</v>
      </c>
      <c r="BH161" s="197">
        <f t="shared" si="27"/>
        <v>0</v>
      </c>
      <c r="BI161" s="197">
        <f t="shared" si="28"/>
        <v>0</v>
      </c>
      <c r="BJ161" s="14" t="s">
        <v>83</v>
      </c>
      <c r="BK161" s="197">
        <f t="shared" si="29"/>
        <v>2196.96</v>
      </c>
      <c r="BL161" s="14" t="s">
        <v>277</v>
      </c>
      <c r="BM161" s="196" t="s">
        <v>294</v>
      </c>
    </row>
    <row r="162" spans="1:65" s="2" customFormat="1" ht="24" customHeight="1">
      <c r="A162" s="28"/>
      <c r="B162" s="29"/>
      <c r="C162" s="185" t="s">
        <v>295</v>
      </c>
      <c r="D162" s="185" t="s">
        <v>208</v>
      </c>
      <c r="E162" s="186" t="s">
        <v>296</v>
      </c>
      <c r="F162" s="187" t="s">
        <v>297</v>
      </c>
      <c r="G162" s="188" t="s">
        <v>230</v>
      </c>
      <c r="H162" s="189">
        <v>38.86</v>
      </c>
      <c r="I162" s="190">
        <v>38</v>
      </c>
      <c r="J162" s="190">
        <f t="shared" si="20"/>
        <v>1476.68</v>
      </c>
      <c r="K162" s="191"/>
      <c r="L162" s="33"/>
      <c r="M162" s="192" t="s">
        <v>1</v>
      </c>
      <c r="N162" s="193" t="s">
        <v>41</v>
      </c>
      <c r="O162" s="194">
        <v>9.8000000000000004E-2</v>
      </c>
      <c r="P162" s="194">
        <f t="shared" si="21"/>
        <v>3.8082799999999999</v>
      </c>
      <c r="Q162" s="194">
        <v>0</v>
      </c>
      <c r="R162" s="194">
        <f t="shared" si="22"/>
        <v>0</v>
      </c>
      <c r="S162" s="194">
        <v>1.174E-2</v>
      </c>
      <c r="T162" s="195">
        <f t="shared" si="23"/>
        <v>0.45621640000000002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96" t="s">
        <v>277</v>
      </c>
      <c r="AT162" s="196" t="s">
        <v>208</v>
      </c>
      <c r="AU162" s="196" t="s">
        <v>85</v>
      </c>
      <c r="AY162" s="14" t="s">
        <v>205</v>
      </c>
      <c r="BE162" s="197">
        <f t="shared" si="24"/>
        <v>1476.68</v>
      </c>
      <c r="BF162" s="197">
        <f t="shared" si="25"/>
        <v>0</v>
      </c>
      <c r="BG162" s="197">
        <f t="shared" si="26"/>
        <v>0</v>
      </c>
      <c r="BH162" s="197">
        <f t="shared" si="27"/>
        <v>0</v>
      </c>
      <c r="BI162" s="197">
        <f t="shared" si="28"/>
        <v>0</v>
      </c>
      <c r="BJ162" s="14" t="s">
        <v>83</v>
      </c>
      <c r="BK162" s="197">
        <f t="shared" si="29"/>
        <v>1476.68</v>
      </c>
      <c r="BL162" s="14" t="s">
        <v>277</v>
      </c>
      <c r="BM162" s="196" t="s">
        <v>298</v>
      </c>
    </row>
    <row r="163" spans="1:65" s="2" customFormat="1" ht="24" customHeight="1">
      <c r="A163" s="28"/>
      <c r="B163" s="29"/>
      <c r="C163" s="185" t="s">
        <v>7</v>
      </c>
      <c r="D163" s="185" t="s">
        <v>208</v>
      </c>
      <c r="E163" s="186" t="s">
        <v>299</v>
      </c>
      <c r="F163" s="187" t="s">
        <v>300</v>
      </c>
      <c r="G163" s="188" t="s">
        <v>211</v>
      </c>
      <c r="H163" s="189">
        <v>30.489000000000001</v>
      </c>
      <c r="I163" s="190">
        <v>142.69999999999999</v>
      </c>
      <c r="J163" s="190">
        <f t="shared" si="20"/>
        <v>4350.78</v>
      </c>
      <c r="K163" s="191"/>
      <c r="L163" s="33"/>
      <c r="M163" s="192" t="s">
        <v>1</v>
      </c>
      <c r="N163" s="193" t="s">
        <v>41</v>
      </c>
      <c r="O163" s="194">
        <v>0.36799999999999999</v>
      </c>
      <c r="P163" s="194">
        <f t="shared" si="21"/>
        <v>11.219951999999999</v>
      </c>
      <c r="Q163" s="194">
        <v>0</v>
      </c>
      <c r="R163" s="194">
        <f t="shared" si="22"/>
        <v>0</v>
      </c>
      <c r="S163" s="194">
        <v>8.3169999999999994E-2</v>
      </c>
      <c r="T163" s="195">
        <f t="shared" si="23"/>
        <v>2.53577013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96" t="s">
        <v>277</v>
      </c>
      <c r="AT163" s="196" t="s">
        <v>208</v>
      </c>
      <c r="AU163" s="196" t="s">
        <v>85</v>
      </c>
      <c r="AY163" s="14" t="s">
        <v>205</v>
      </c>
      <c r="BE163" s="197">
        <f t="shared" si="24"/>
        <v>4350.78</v>
      </c>
      <c r="BF163" s="197">
        <f t="shared" si="25"/>
        <v>0</v>
      </c>
      <c r="BG163" s="197">
        <f t="shared" si="26"/>
        <v>0</v>
      </c>
      <c r="BH163" s="197">
        <f t="shared" si="27"/>
        <v>0</v>
      </c>
      <c r="BI163" s="197">
        <f t="shared" si="28"/>
        <v>0</v>
      </c>
      <c r="BJ163" s="14" t="s">
        <v>83</v>
      </c>
      <c r="BK163" s="197">
        <f t="shared" si="29"/>
        <v>4350.78</v>
      </c>
      <c r="BL163" s="14" t="s">
        <v>277</v>
      </c>
      <c r="BM163" s="196" t="s">
        <v>301</v>
      </c>
    </row>
    <row r="164" spans="1:65" s="2" customFormat="1" ht="24" customHeight="1">
      <c r="A164" s="28"/>
      <c r="B164" s="29"/>
      <c r="C164" s="185" t="s">
        <v>302</v>
      </c>
      <c r="D164" s="185" t="s">
        <v>208</v>
      </c>
      <c r="E164" s="186" t="s">
        <v>303</v>
      </c>
      <c r="F164" s="187" t="s">
        <v>304</v>
      </c>
      <c r="G164" s="188" t="s">
        <v>230</v>
      </c>
      <c r="H164" s="189">
        <v>29.24</v>
      </c>
      <c r="I164" s="190">
        <v>29.2</v>
      </c>
      <c r="J164" s="190">
        <f t="shared" si="20"/>
        <v>853.81</v>
      </c>
      <c r="K164" s="191"/>
      <c r="L164" s="33"/>
      <c r="M164" s="192" t="s">
        <v>1</v>
      </c>
      <c r="N164" s="193" t="s">
        <v>41</v>
      </c>
      <c r="O164" s="194">
        <v>0.08</v>
      </c>
      <c r="P164" s="194">
        <f t="shared" si="21"/>
        <v>2.3391999999999999</v>
      </c>
      <c r="Q164" s="194">
        <v>0</v>
      </c>
      <c r="R164" s="194">
        <f t="shared" si="22"/>
        <v>0</v>
      </c>
      <c r="S164" s="194">
        <v>1E-3</v>
      </c>
      <c r="T164" s="195">
        <f t="shared" si="23"/>
        <v>2.9239999999999999E-2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96" t="s">
        <v>277</v>
      </c>
      <c r="AT164" s="196" t="s">
        <v>208</v>
      </c>
      <c r="AU164" s="196" t="s">
        <v>85</v>
      </c>
      <c r="AY164" s="14" t="s">
        <v>205</v>
      </c>
      <c r="BE164" s="197">
        <f t="shared" si="24"/>
        <v>853.81</v>
      </c>
      <c r="BF164" s="197">
        <f t="shared" si="25"/>
        <v>0</v>
      </c>
      <c r="BG164" s="197">
        <f t="shared" si="26"/>
        <v>0</v>
      </c>
      <c r="BH164" s="197">
        <f t="shared" si="27"/>
        <v>0</v>
      </c>
      <c r="BI164" s="197">
        <f t="shared" si="28"/>
        <v>0</v>
      </c>
      <c r="BJ164" s="14" t="s">
        <v>83</v>
      </c>
      <c r="BK164" s="197">
        <f t="shared" si="29"/>
        <v>853.81</v>
      </c>
      <c r="BL164" s="14" t="s">
        <v>277</v>
      </c>
      <c r="BM164" s="196" t="s">
        <v>305</v>
      </c>
    </row>
    <row r="165" spans="1:65" s="2" customFormat="1" ht="16.5" customHeight="1">
      <c r="A165" s="28"/>
      <c r="B165" s="29"/>
      <c r="C165" s="185" t="s">
        <v>306</v>
      </c>
      <c r="D165" s="185" t="s">
        <v>208</v>
      </c>
      <c r="E165" s="186" t="s">
        <v>307</v>
      </c>
      <c r="F165" s="187" t="s">
        <v>308</v>
      </c>
      <c r="G165" s="188" t="s">
        <v>211</v>
      </c>
      <c r="H165" s="189">
        <v>53.911999999999999</v>
      </c>
      <c r="I165" s="190">
        <v>69.400000000000006</v>
      </c>
      <c r="J165" s="190">
        <f t="shared" si="20"/>
        <v>3741.49</v>
      </c>
      <c r="K165" s="191"/>
      <c r="L165" s="33"/>
      <c r="M165" s="192" t="s">
        <v>1</v>
      </c>
      <c r="N165" s="193" t="s">
        <v>41</v>
      </c>
      <c r="O165" s="194">
        <v>0.19</v>
      </c>
      <c r="P165" s="194">
        <f t="shared" si="21"/>
        <v>10.24328</v>
      </c>
      <c r="Q165" s="194">
        <v>0</v>
      </c>
      <c r="R165" s="194">
        <f t="shared" si="22"/>
        <v>0</v>
      </c>
      <c r="S165" s="194">
        <v>1.4999999999999999E-2</v>
      </c>
      <c r="T165" s="195">
        <f t="shared" si="23"/>
        <v>0.80867999999999995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96" t="s">
        <v>277</v>
      </c>
      <c r="AT165" s="196" t="s">
        <v>208</v>
      </c>
      <c r="AU165" s="196" t="s">
        <v>85</v>
      </c>
      <c r="AY165" s="14" t="s">
        <v>205</v>
      </c>
      <c r="BE165" s="197">
        <f t="shared" si="24"/>
        <v>3741.49</v>
      </c>
      <c r="BF165" s="197">
        <f t="shared" si="25"/>
        <v>0</v>
      </c>
      <c r="BG165" s="197">
        <f t="shared" si="26"/>
        <v>0</v>
      </c>
      <c r="BH165" s="197">
        <f t="shared" si="27"/>
        <v>0</v>
      </c>
      <c r="BI165" s="197">
        <f t="shared" si="28"/>
        <v>0</v>
      </c>
      <c r="BJ165" s="14" t="s">
        <v>83</v>
      </c>
      <c r="BK165" s="197">
        <f t="shared" si="29"/>
        <v>3741.49</v>
      </c>
      <c r="BL165" s="14" t="s">
        <v>277</v>
      </c>
      <c r="BM165" s="196" t="s">
        <v>309</v>
      </c>
    </row>
    <row r="166" spans="1:65" s="2" customFormat="1" ht="24" customHeight="1">
      <c r="A166" s="28"/>
      <c r="B166" s="29"/>
      <c r="C166" s="185" t="s">
        <v>310</v>
      </c>
      <c r="D166" s="185" t="s">
        <v>208</v>
      </c>
      <c r="E166" s="186" t="s">
        <v>311</v>
      </c>
      <c r="F166" s="187" t="s">
        <v>312</v>
      </c>
      <c r="G166" s="188" t="s">
        <v>211</v>
      </c>
      <c r="H166" s="189">
        <v>53.911999999999999</v>
      </c>
      <c r="I166" s="190">
        <v>24.2</v>
      </c>
      <c r="J166" s="190">
        <f t="shared" si="20"/>
        <v>1304.67</v>
      </c>
      <c r="K166" s="191"/>
      <c r="L166" s="33"/>
      <c r="M166" s="192" t="s">
        <v>1</v>
      </c>
      <c r="N166" s="193" t="s">
        <v>41</v>
      </c>
      <c r="O166" s="194">
        <v>0.05</v>
      </c>
      <c r="P166" s="194">
        <f t="shared" si="21"/>
        <v>2.6956000000000002</v>
      </c>
      <c r="Q166" s="194">
        <v>0</v>
      </c>
      <c r="R166" s="194">
        <f t="shared" si="22"/>
        <v>0</v>
      </c>
      <c r="S166" s="194">
        <v>3.0000000000000001E-3</v>
      </c>
      <c r="T166" s="195">
        <f t="shared" si="23"/>
        <v>0.16173599999999999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96" t="s">
        <v>277</v>
      </c>
      <c r="AT166" s="196" t="s">
        <v>208</v>
      </c>
      <c r="AU166" s="196" t="s">
        <v>85</v>
      </c>
      <c r="AY166" s="14" t="s">
        <v>205</v>
      </c>
      <c r="BE166" s="197">
        <f t="shared" si="24"/>
        <v>1304.67</v>
      </c>
      <c r="BF166" s="197">
        <f t="shared" si="25"/>
        <v>0</v>
      </c>
      <c r="BG166" s="197">
        <f t="shared" si="26"/>
        <v>0</v>
      </c>
      <c r="BH166" s="197">
        <f t="shared" si="27"/>
        <v>0</v>
      </c>
      <c r="BI166" s="197">
        <f t="shared" si="28"/>
        <v>0</v>
      </c>
      <c r="BJ166" s="14" t="s">
        <v>83</v>
      </c>
      <c r="BK166" s="197">
        <f t="shared" si="29"/>
        <v>1304.67</v>
      </c>
      <c r="BL166" s="14" t="s">
        <v>277</v>
      </c>
      <c r="BM166" s="196" t="s">
        <v>313</v>
      </c>
    </row>
    <row r="167" spans="1:65" s="12" customFormat="1" ht="22.9" customHeight="1">
      <c r="B167" s="170"/>
      <c r="C167" s="171"/>
      <c r="D167" s="172" t="s">
        <v>75</v>
      </c>
      <c r="E167" s="183" t="s">
        <v>314</v>
      </c>
      <c r="F167" s="183" t="s">
        <v>315</v>
      </c>
      <c r="G167" s="171"/>
      <c r="H167" s="171"/>
      <c r="I167" s="171"/>
      <c r="J167" s="184">
        <f>BK167</f>
        <v>29611.539999999997</v>
      </c>
      <c r="K167" s="171"/>
      <c r="L167" s="175"/>
      <c r="M167" s="176"/>
      <c r="N167" s="177"/>
      <c r="O167" s="177"/>
      <c r="P167" s="178">
        <f>SUM(P168:P171)</f>
        <v>53.600855000000003</v>
      </c>
      <c r="Q167" s="177"/>
      <c r="R167" s="178">
        <f>SUM(R168:R171)</f>
        <v>0</v>
      </c>
      <c r="S167" s="177"/>
      <c r="T167" s="179">
        <f>SUM(T168:T171)</f>
        <v>0</v>
      </c>
      <c r="AR167" s="180" t="s">
        <v>83</v>
      </c>
      <c r="AT167" s="181" t="s">
        <v>75</v>
      </c>
      <c r="AU167" s="181" t="s">
        <v>83</v>
      </c>
      <c r="AY167" s="180" t="s">
        <v>205</v>
      </c>
      <c r="BK167" s="182">
        <f>SUM(BK168:BK171)</f>
        <v>29611.539999999997</v>
      </c>
    </row>
    <row r="168" spans="1:65" s="2" customFormat="1" ht="24" customHeight="1">
      <c r="A168" s="28"/>
      <c r="B168" s="29"/>
      <c r="C168" s="185" t="s">
        <v>316</v>
      </c>
      <c r="D168" s="185" t="s">
        <v>208</v>
      </c>
      <c r="E168" s="186" t="s">
        <v>317</v>
      </c>
      <c r="F168" s="187" t="s">
        <v>318</v>
      </c>
      <c r="G168" s="188" t="s">
        <v>250</v>
      </c>
      <c r="H168" s="189">
        <v>19.888999999999999</v>
      </c>
      <c r="I168" s="190">
        <v>691.78</v>
      </c>
      <c r="J168" s="190">
        <f>ROUND(I168*H168,2)</f>
        <v>13758.81</v>
      </c>
      <c r="K168" s="191"/>
      <c r="L168" s="33"/>
      <c r="M168" s="192" t="s">
        <v>1</v>
      </c>
      <c r="N168" s="193" t="s">
        <v>41</v>
      </c>
      <c r="O168" s="194">
        <v>2.42</v>
      </c>
      <c r="P168" s="194">
        <f>O168*H168</f>
        <v>48.13138</v>
      </c>
      <c r="Q168" s="194">
        <v>0</v>
      </c>
      <c r="R168" s="194">
        <f>Q168*H168</f>
        <v>0</v>
      </c>
      <c r="S168" s="194">
        <v>0</v>
      </c>
      <c r="T168" s="195">
        <f>S168*H168</f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96" t="s">
        <v>212</v>
      </c>
      <c r="AT168" s="196" t="s">
        <v>208</v>
      </c>
      <c r="AU168" s="196" t="s">
        <v>85</v>
      </c>
      <c r="AY168" s="14" t="s">
        <v>205</v>
      </c>
      <c r="BE168" s="197">
        <f>IF(N168="základní",J168,0)</f>
        <v>13758.81</v>
      </c>
      <c r="BF168" s="197">
        <f>IF(N168="snížená",J168,0)</f>
        <v>0</v>
      </c>
      <c r="BG168" s="197">
        <f>IF(N168="zákl. přenesená",J168,0)</f>
        <v>0</v>
      </c>
      <c r="BH168" s="197">
        <f>IF(N168="sníž. přenesená",J168,0)</f>
        <v>0</v>
      </c>
      <c r="BI168" s="197">
        <f>IF(N168="nulová",J168,0)</f>
        <v>0</v>
      </c>
      <c r="BJ168" s="14" t="s">
        <v>83</v>
      </c>
      <c r="BK168" s="197">
        <f>ROUND(I168*H168,2)</f>
        <v>13758.81</v>
      </c>
      <c r="BL168" s="14" t="s">
        <v>212</v>
      </c>
      <c r="BM168" s="196" t="s">
        <v>319</v>
      </c>
    </row>
    <row r="169" spans="1:65" s="2" customFormat="1" ht="24" customHeight="1">
      <c r="A169" s="28"/>
      <c r="B169" s="29"/>
      <c r="C169" s="185" t="s">
        <v>320</v>
      </c>
      <c r="D169" s="185" t="s">
        <v>208</v>
      </c>
      <c r="E169" s="186" t="s">
        <v>321</v>
      </c>
      <c r="F169" s="187" t="s">
        <v>322</v>
      </c>
      <c r="G169" s="188" t="s">
        <v>250</v>
      </c>
      <c r="H169" s="189">
        <v>19.888999999999999</v>
      </c>
      <c r="I169" s="190">
        <v>254.06</v>
      </c>
      <c r="J169" s="190">
        <f>ROUND(I169*H169,2)</f>
        <v>5053</v>
      </c>
      <c r="K169" s="191"/>
      <c r="L169" s="33"/>
      <c r="M169" s="192" t="s">
        <v>1</v>
      </c>
      <c r="N169" s="193" t="s">
        <v>41</v>
      </c>
      <c r="O169" s="194">
        <v>0.125</v>
      </c>
      <c r="P169" s="194">
        <f>O169*H169</f>
        <v>2.4861249999999999</v>
      </c>
      <c r="Q169" s="194">
        <v>0</v>
      </c>
      <c r="R169" s="194">
        <f>Q169*H169</f>
        <v>0</v>
      </c>
      <c r="S169" s="194">
        <v>0</v>
      </c>
      <c r="T169" s="195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96" t="s">
        <v>212</v>
      </c>
      <c r="AT169" s="196" t="s">
        <v>208</v>
      </c>
      <c r="AU169" s="196" t="s">
        <v>85</v>
      </c>
      <c r="AY169" s="14" t="s">
        <v>205</v>
      </c>
      <c r="BE169" s="197">
        <f>IF(N169="základní",J169,0)</f>
        <v>5053</v>
      </c>
      <c r="BF169" s="197">
        <f>IF(N169="snížená",J169,0)</f>
        <v>0</v>
      </c>
      <c r="BG169" s="197">
        <f>IF(N169="zákl. přenesená",J169,0)</f>
        <v>0</v>
      </c>
      <c r="BH169" s="197">
        <f>IF(N169="sníž. přenesená",J169,0)</f>
        <v>0</v>
      </c>
      <c r="BI169" s="197">
        <f>IF(N169="nulová",J169,0)</f>
        <v>0</v>
      </c>
      <c r="BJ169" s="14" t="s">
        <v>83</v>
      </c>
      <c r="BK169" s="197">
        <f>ROUND(I169*H169,2)</f>
        <v>5053</v>
      </c>
      <c r="BL169" s="14" t="s">
        <v>212</v>
      </c>
      <c r="BM169" s="196" t="s">
        <v>323</v>
      </c>
    </row>
    <row r="170" spans="1:65" s="2" customFormat="1" ht="24" customHeight="1">
      <c r="A170" s="28"/>
      <c r="B170" s="29"/>
      <c r="C170" s="185" t="s">
        <v>324</v>
      </c>
      <c r="D170" s="185" t="s">
        <v>208</v>
      </c>
      <c r="E170" s="186" t="s">
        <v>325</v>
      </c>
      <c r="F170" s="187" t="s">
        <v>326</v>
      </c>
      <c r="G170" s="188" t="s">
        <v>250</v>
      </c>
      <c r="H170" s="189">
        <v>497.22500000000002</v>
      </c>
      <c r="I170" s="190">
        <v>11.1</v>
      </c>
      <c r="J170" s="190">
        <f>ROUND(I170*H170,2)</f>
        <v>5519.2</v>
      </c>
      <c r="K170" s="191"/>
      <c r="L170" s="33"/>
      <c r="M170" s="192" t="s">
        <v>1</v>
      </c>
      <c r="N170" s="193" t="s">
        <v>41</v>
      </c>
      <c r="O170" s="194">
        <v>6.0000000000000001E-3</v>
      </c>
      <c r="P170" s="194">
        <f>O170*H170</f>
        <v>2.9833500000000002</v>
      </c>
      <c r="Q170" s="194">
        <v>0</v>
      </c>
      <c r="R170" s="194">
        <f>Q170*H170</f>
        <v>0</v>
      </c>
      <c r="S170" s="194">
        <v>0</v>
      </c>
      <c r="T170" s="195">
        <f>S170*H170</f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96" t="s">
        <v>212</v>
      </c>
      <c r="AT170" s="196" t="s">
        <v>208</v>
      </c>
      <c r="AU170" s="196" t="s">
        <v>85</v>
      </c>
      <c r="AY170" s="14" t="s">
        <v>205</v>
      </c>
      <c r="BE170" s="197">
        <f>IF(N170="základní",J170,0)</f>
        <v>5519.2</v>
      </c>
      <c r="BF170" s="197">
        <f>IF(N170="snížená",J170,0)</f>
        <v>0</v>
      </c>
      <c r="BG170" s="197">
        <f>IF(N170="zákl. přenesená",J170,0)</f>
        <v>0</v>
      </c>
      <c r="BH170" s="197">
        <f>IF(N170="sníž. přenesená",J170,0)</f>
        <v>0</v>
      </c>
      <c r="BI170" s="197">
        <f>IF(N170="nulová",J170,0)</f>
        <v>0</v>
      </c>
      <c r="BJ170" s="14" t="s">
        <v>83</v>
      </c>
      <c r="BK170" s="197">
        <f>ROUND(I170*H170,2)</f>
        <v>5519.2</v>
      </c>
      <c r="BL170" s="14" t="s">
        <v>212</v>
      </c>
      <c r="BM170" s="196" t="s">
        <v>327</v>
      </c>
    </row>
    <row r="171" spans="1:65" s="2" customFormat="1" ht="24" customHeight="1">
      <c r="A171" s="28"/>
      <c r="B171" s="29"/>
      <c r="C171" s="185" t="s">
        <v>328</v>
      </c>
      <c r="D171" s="185" t="s">
        <v>208</v>
      </c>
      <c r="E171" s="186" t="s">
        <v>329</v>
      </c>
      <c r="F171" s="187" t="s">
        <v>330</v>
      </c>
      <c r="G171" s="188" t="s">
        <v>250</v>
      </c>
      <c r="H171" s="189">
        <v>19.888999999999999</v>
      </c>
      <c r="I171" s="190">
        <v>265.5</v>
      </c>
      <c r="J171" s="190">
        <f>ROUND(I171*H171,2)</f>
        <v>5280.53</v>
      </c>
      <c r="K171" s="191"/>
      <c r="L171" s="33"/>
      <c r="M171" s="192" t="s">
        <v>1</v>
      </c>
      <c r="N171" s="193" t="s">
        <v>41</v>
      </c>
      <c r="O171" s="194">
        <v>0</v>
      </c>
      <c r="P171" s="194">
        <f>O171*H171</f>
        <v>0</v>
      </c>
      <c r="Q171" s="194">
        <v>0</v>
      </c>
      <c r="R171" s="194">
        <f>Q171*H171</f>
        <v>0</v>
      </c>
      <c r="S171" s="194">
        <v>0</v>
      </c>
      <c r="T171" s="195">
        <f>S171*H171</f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96" t="s">
        <v>212</v>
      </c>
      <c r="AT171" s="196" t="s">
        <v>208</v>
      </c>
      <c r="AU171" s="196" t="s">
        <v>85</v>
      </c>
      <c r="AY171" s="14" t="s">
        <v>205</v>
      </c>
      <c r="BE171" s="197">
        <f>IF(N171="základní",J171,0)</f>
        <v>5280.53</v>
      </c>
      <c r="BF171" s="197">
        <f>IF(N171="snížená",J171,0)</f>
        <v>0</v>
      </c>
      <c r="BG171" s="197">
        <f>IF(N171="zákl. přenesená",J171,0)</f>
        <v>0</v>
      </c>
      <c r="BH171" s="197">
        <f>IF(N171="sníž. přenesená",J171,0)</f>
        <v>0</v>
      </c>
      <c r="BI171" s="197">
        <f>IF(N171="nulová",J171,0)</f>
        <v>0</v>
      </c>
      <c r="BJ171" s="14" t="s">
        <v>83</v>
      </c>
      <c r="BK171" s="197">
        <f>ROUND(I171*H171,2)</f>
        <v>5280.53</v>
      </c>
      <c r="BL171" s="14" t="s">
        <v>212</v>
      </c>
      <c r="BM171" s="196" t="s">
        <v>331</v>
      </c>
    </row>
    <row r="172" spans="1:65" s="12" customFormat="1" ht="22.9" customHeight="1">
      <c r="B172" s="170"/>
      <c r="C172" s="171"/>
      <c r="D172" s="172" t="s">
        <v>75</v>
      </c>
      <c r="E172" s="183" t="s">
        <v>332</v>
      </c>
      <c r="F172" s="183" t="s">
        <v>333</v>
      </c>
      <c r="G172" s="171"/>
      <c r="H172" s="171"/>
      <c r="I172" s="171"/>
      <c r="J172" s="184">
        <f>BK172</f>
        <v>18771.22</v>
      </c>
      <c r="K172" s="171"/>
      <c r="L172" s="175"/>
      <c r="M172" s="176"/>
      <c r="N172" s="177"/>
      <c r="O172" s="177"/>
      <c r="P172" s="178">
        <f>P173</f>
        <v>56.427280000000003</v>
      </c>
      <c r="Q172" s="177"/>
      <c r="R172" s="178">
        <f>R173</f>
        <v>0</v>
      </c>
      <c r="S172" s="177"/>
      <c r="T172" s="179">
        <f>T173</f>
        <v>0</v>
      </c>
      <c r="AR172" s="180" t="s">
        <v>83</v>
      </c>
      <c r="AT172" s="181" t="s">
        <v>75</v>
      </c>
      <c r="AU172" s="181" t="s">
        <v>83</v>
      </c>
      <c r="AY172" s="180" t="s">
        <v>205</v>
      </c>
      <c r="BK172" s="182">
        <f>BK173</f>
        <v>18771.22</v>
      </c>
    </row>
    <row r="173" spans="1:65" s="2" customFormat="1" ht="16.5" customHeight="1">
      <c r="A173" s="28"/>
      <c r="B173" s="29"/>
      <c r="C173" s="185" t="s">
        <v>334</v>
      </c>
      <c r="D173" s="185" t="s">
        <v>208</v>
      </c>
      <c r="E173" s="186" t="s">
        <v>335</v>
      </c>
      <c r="F173" s="187" t="s">
        <v>336</v>
      </c>
      <c r="G173" s="188" t="s">
        <v>250</v>
      </c>
      <c r="H173" s="189">
        <v>15.502000000000001</v>
      </c>
      <c r="I173" s="190">
        <v>1210.8900000000001</v>
      </c>
      <c r="J173" s="190">
        <f>ROUND(I173*H173,2)</f>
        <v>18771.22</v>
      </c>
      <c r="K173" s="191"/>
      <c r="L173" s="33"/>
      <c r="M173" s="192" t="s">
        <v>1</v>
      </c>
      <c r="N173" s="193" t="s">
        <v>41</v>
      </c>
      <c r="O173" s="194">
        <v>3.64</v>
      </c>
      <c r="P173" s="194">
        <f>O173*H173</f>
        <v>56.427280000000003</v>
      </c>
      <c r="Q173" s="194">
        <v>0</v>
      </c>
      <c r="R173" s="194">
        <f>Q173*H173</f>
        <v>0</v>
      </c>
      <c r="S173" s="194">
        <v>0</v>
      </c>
      <c r="T173" s="195">
        <f>S173*H173</f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96" t="s">
        <v>212</v>
      </c>
      <c r="AT173" s="196" t="s">
        <v>208</v>
      </c>
      <c r="AU173" s="196" t="s">
        <v>85</v>
      </c>
      <c r="AY173" s="14" t="s">
        <v>205</v>
      </c>
      <c r="BE173" s="197">
        <f>IF(N173="základní",J173,0)</f>
        <v>18771.22</v>
      </c>
      <c r="BF173" s="197">
        <f>IF(N173="snížená",J173,0)</f>
        <v>0</v>
      </c>
      <c r="BG173" s="197">
        <f>IF(N173="zákl. přenesená",J173,0)</f>
        <v>0</v>
      </c>
      <c r="BH173" s="197">
        <f>IF(N173="sníž. přenesená",J173,0)</f>
        <v>0</v>
      </c>
      <c r="BI173" s="197">
        <f>IF(N173="nulová",J173,0)</f>
        <v>0</v>
      </c>
      <c r="BJ173" s="14" t="s">
        <v>83</v>
      </c>
      <c r="BK173" s="197">
        <f>ROUND(I173*H173,2)</f>
        <v>18771.22</v>
      </c>
      <c r="BL173" s="14" t="s">
        <v>212</v>
      </c>
      <c r="BM173" s="196" t="s">
        <v>337</v>
      </c>
    </row>
    <row r="174" spans="1:65" s="12" customFormat="1" ht="25.9" customHeight="1">
      <c r="B174" s="170"/>
      <c r="C174" s="171"/>
      <c r="D174" s="172" t="s">
        <v>75</v>
      </c>
      <c r="E174" s="173" t="s">
        <v>338</v>
      </c>
      <c r="F174" s="173" t="s">
        <v>339</v>
      </c>
      <c r="G174" s="171"/>
      <c r="H174" s="171"/>
      <c r="I174" s="171"/>
      <c r="J174" s="174">
        <f>BK174</f>
        <v>97658.930000000008</v>
      </c>
      <c r="K174" s="171"/>
      <c r="L174" s="175"/>
      <c r="M174" s="176"/>
      <c r="N174" s="177"/>
      <c r="O174" s="177"/>
      <c r="P174" s="178">
        <f>P175+P185+P192+P202+P205</f>
        <v>112.89381</v>
      </c>
      <c r="Q174" s="177"/>
      <c r="R174" s="178">
        <f>R175+R185+R192+R202+R205</f>
        <v>0.99367212374999991</v>
      </c>
      <c r="S174" s="177"/>
      <c r="T174" s="179">
        <f>T175+T185+T192+T202+T205</f>
        <v>9.0222089999999991E-2</v>
      </c>
      <c r="AR174" s="180" t="s">
        <v>85</v>
      </c>
      <c r="AT174" s="181" t="s">
        <v>75</v>
      </c>
      <c r="AU174" s="181" t="s">
        <v>76</v>
      </c>
      <c r="AY174" s="180" t="s">
        <v>205</v>
      </c>
      <c r="BK174" s="182">
        <f>BK175+BK185+BK192+BK202+BK205</f>
        <v>97658.930000000008</v>
      </c>
    </row>
    <row r="175" spans="1:65" s="12" customFormat="1" ht="22.9" customHeight="1">
      <c r="B175" s="170"/>
      <c r="C175" s="171"/>
      <c r="D175" s="172" t="s">
        <v>75</v>
      </c>
      <c r="E175" s="183" t="s">
        <v>340</v>
      </c>
      <c r="F175" s="183" t="s">
        <v>341</v>
      </c>
      <c r="G175" s="171"/>
      <c r="H175" s="171"/>
      <c r="I175" s="171"/>
      <c r="J175" s="184">
        <f>BK175</f>
        <v>31697.72</v>
      </c>
      <c r="K175" s="171"/>
      <c r="L175" s="175"/>
      <c r="M175" s="176"/>
      <c r="N175" s="177"/>
      <c r="O175" s="177"/>
      <c r="P175" s="178">
        <f>SUM(P176:P184)</f>
        <v>24.016678000000002</v>
      </c>
      <c r="Q175" s="177"/>
      <c r="R175" s="178">
        <f>SUM(R176:R184)</f>
        <v>0.17791148325</v>
      </c>
      <c r="S175" s="177"/>
      <c r="T175" s="179">
        <f>SUM(T176:T184)</f>
        <v>0</v>
      </c>
      <c r="AR175" s="180" t="s">
        <v>85</v>
      </c>
      <c r="AT175" s="181" t="s">
        <v>75</v>
      </c>
      <c r="AU175" s="181" t="s">
        <v>83</v>
      </c>
      <c r="AY175" s="180" t="s">
        <v>205</v>
      </c>
      <c r="BK175" s="182">
        <f>SUM(BK176:BK184)</f>
        <v>31697.72</v>
      </c>
    </row>
    <row r="176" spans="1:65" s="2" customFormat="1" ht="16.5" customHeight="1">
      <c r="A176" s="28"/>
      <c r="B176" s="29"/>
      <c r="C176" s="185" t="s">
        <v>342</v>
      </c>
      <c r="D176" s="185" t="s">
        <v>208</v>
      </c>
      <c r="E176" s="186" t="s">
        <v>343</v>
      </c>
      <c r="F176" s="187" t="s">
        <v>344</v>
      </c>
      <c r="G176" s="188" t="s">
        <v>230</v>
      </c>
      <c r="H176" s="189">
        <v>69.8</v>
      </c>
      <c r="I176" s="190">
        <v>79.650000000000006</v>
      </c>
      <c r="J176" s="190">
        <f t="shared" ref="J176:J184" si="30">ROUND(I176*H176,2)</f>
        <v>5559.57</v>
      </c>
      <c r="K176" s="191"/>
      <c r="L176" s="33"/>
      <c r="M176" s="192" t="s">
        <v>1</v>
      </c>
      <c r="N176" s="193" t="s">
        <v>41</v>
      </c>
      <c r="O176" s="194">
        <v>0</v>
      </c>
      <c r="P176" s="194">
        <f t="shared" ref="P176:P184" si="31">O176*H176</f>
        <v>0</v>
      </c>
      <c r="Q176" s="194">
        <v>0</v>
      </c>
      <c r="R176" s="194">
        <f t="shared" ref="R176:R184" si="32">Q176*H176</f>
        <v>0</v>
      </c>
      <c r="S176" s="194">
        <v>0</v>
      </c>
      <c r="T176" s="195">
        <f t="shared" ref="T176:T184" si="33">S176*H176</f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96" t="s">
        <v>277</v>
      </c>
      <c r="AT176" s="196" t="s">
        <v>208</v>
      </c>
      <c r="AU176" s="196" t="s">
        <v>85</v>
      </c>
      <c r="AY176" s="14" t="s">
        <v>205</v>
      </c>
      <c r="BE176" s="197">
        <f t="shared" ref="BE176:BE184" si="34">IF(N176="základní",J176,0)</f>
        <v>5559.57</v>
      </c>
      <c r="BF176" s="197">
        <f t="shared" ref="BF176:BF184" si="35">IF(N176="snížená",J176,0)</f>
        <v>0</v>
      </c>
      <c r="BG176" s="197">
        <f t="shared" ref="BG176:BG184" si="36">IF(N176="zákl. přenesená",J176,0)</f>
        <v>0</v>
      </c>
      <c r="BH176" s="197">
        <f t="shared" ref="BH176:BH184" si="37">IF(N176="sníž. přenesená",J176,0)</f>
        <v>0</v>
      </c>
      <c r="BI176" s="197">
        <f t="shared" ref="BI176:BI184" si="38">IF(N176="nulová",J176,0)</f>
        <v>0</v>
      </c>
      <c r="BJ176" s="14" t="s">
        <v>83</v>
      </c>
      <c r="BK176" s="197">
        <f t="shared" ref="BK176:BK184" si="39">ROUND(I176*H176,2)</f>
        <v>5559.57</v>
      </c>
      <c r="BL176" s="14" t="s">
        <v>277</v>
      </c>
      <c r="BM176" s="196" t="s">
        <v>345</v>
      </c>
    </row>
    <row r="177" spans="1:65" s="2" customFormat="1" ht="24" customHeight="1">
      <c r="A177" s="28"/>
      <c r="B177" s="29"/>
      <c r="C177" s="185" t="s">
        <v>346</v>
      </c>
      <c r="D177" s="185" t="s">
        <v>208</v>
      </c>
      <c r="E177" s="186" t="s">
        <v>347</v>
      </c>
      <c r="F177" s="187" t="s">
        <v>348</v>
      </c>
      <c r="G177" s="188" t="s">
        <v>211</v>
      </c>
      <c r="H177" s="189">
        <v>84.400999999999996</v>
      </c>
      <c r="I177" s="190">
        <v>12.84</v>
      </c>
      <c r="J177" s="190">
        <f t="shared" si="30"/>
        <v>1083.71</v>
      </c>
      <c r="K177" s="191"/>
      <c r="L177" s="33"/>
      <c r="M177" s="192" t="s">
        <v>1</v>
      </c>
      <c r="N177" s="193" t="s">
        <v>41</v>
      </c>
      <c r="O177" s="194">
        <v>0.03</v>
      </c>
      <c r="P177" s="194">
        <f t="shared" si="31"/>
        <v>2.5320299999999998</v>
      </c>
      <c r="Q177" s="194">
        <v>0</v>
      </c>
      <c r="R177" s="194">
        <f t="shared" si="32"/>
        <v>0</v>
      </c>
      <c r="S177" s="194">
        <v>0</v>
      </c>
      <c r="T177" s="195">
        <f t="shared" si="33"/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96" t="s">
        <v>277</v>
      </c>
      <c r="AT177" s="196" t="s">
        <v>208</v>
      </c>
      <c r="AU177" s="196" t="s">
        <v>85</v>
      </c>
      <c r="AY177" s="14" t="s">
        <v>205</v>
      </c>
      <c r="BE177" s="197">
        <f t="shared" si="34"/>
        <v>1083.71</v>
      </c>
      <c r="BF177" s="197">
        <f t="shared" si="35"/>
        <v>0</v>
      </c>
      <c r="BG177" s="197">
        <f t="shared" si="36"/>
        <v>0</v>
      </c>
      <c r="BH177" s="197">
        <f t="shared" si="37"/>
        <v>0</v>
      </c>
      <c r="BI177" s="197">
        <f t="shared" si="38"/>
        <v>0</v>
      </c>
      <c r="BJ177" s="14" t="s">
        <v>83</v>
      </c>
      <c r="BK177" s="197">
        <f t="shared" si="39"/>
        <v>1083.71</v>
      </c>
      <c r="BL177" s="14" t="s">
        <v>277</v>
      </c>
      <c r="BM177" s="196" t="s">
        <v>349</v>
      </c>
    </row>
    <row r="178" spans="1:65" s="2" customFormat="1" ht="24" customHeight="1">
      <c r="A178" s="28"/>
      <c r="B178" s="29"/>
      <c r="C178" s="185" t="s">
        <v>350</v>
      </c>
      <c r="D178" s="185" t="s">
        <v>208</v>
      </c>
      <c r="E178" s="186" t="s">
        <v>351</v>
      </c>
      <c r="F178" s="187" t="s">
        <v>352</v>
      </c>
      <c r="G178" s="188" t="s">
        <v>211</v>
      </c>
      <c r="H178" s="189">
        <v>6.98</v>
      </c>
      <c r="I178" s="190">
        <v>24.6</v>
      </c>
      <c r="J178" s="190">
        <f t="shared" si="30"/>
        <v>171.71</v>
      </c>
      <c r="K178" s="191"/>
      <c r="L178" s="33"/>
      <c r="M178" s="192" t="s">
        <v>1</v>
      </c>
      <c r="N178" s="193" t="s">
        <v>41</v>
      </c>
      <c r="O178" s="194">
        <v>5.8999999999999997E-2</v>
      </c>
      <c r="P178" s="194">
        <f t="shared" si="31"/>
        <v>0.41182000000000002</v>
      </c>
      <c r="Q178" s="194">
        <v>0</v>
      </c>
      <c r="R178" s="194">
        <f t="shared" si="32"/>
        <v>0</v>
      </c>
      <c r="S178" s="194">
        <v>0</v>
      </c>
      <c r="T178" s="195">
        <f t="shared" si="33"/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96" t="s">
        <v>277</v>
      </c>
      <c r="AT178" s="196" t="s">
        <v>208</v>
      </c>
      <c r="AU178" s="196" t="s">
        <v>85</v>
      </c>
      <c r="AY178" s="14" t="s">
        <v>205</v>
      </c>
      <c r="BE178" s="197">
        <f t="shared" si="34"/>
        <v>171.71</v>
      </c>
      <c r="BF178" s="197">
        <f t="shared" si="35"/>
        <v>0</v>
      </c>
      <c r="BG178" s="197">
        <f t="shared" si="36"/>
        <v>0</v>
      </c>
      <c r="BH178" s="197">
        <f t="shared" si="37"/>
        <v>0</v>
      </c>
      <c r="BI178" s="197">
        <f t="shared" si="38"/>
        <v>0</v>
      </c>
      <c r="BJ178" s="14" t="s">
        <v>83</v>
      </c>
      <c r="BK178" s="197">
        <f t="shared" si="39"/>
        <v>171.71</v>
      </c>
      <c r="BL178" s="14" t="s">
        <v>277</v>
      </c>
      <c r="BM178" s="196" t="s">
        <v>353</v>
      </c>
    </row>
    <row r="179" spans="1:65" s="2" customFormat="1" ht="16.5" customHeight="1">
      <c r="A179" s="28"/>
      <c r="B179" s="29"/>
      <c r="C179" s="198" t="s">
        <v>354</v>
      </c>
      <c r="D179" s="198" t="s">
        <v>355</v>
      </c>
      <c r="E179" s="199" t="s">
        <v>356</v>
      </c>
      <c r="F179" s="200" t="s">
        <v>357</v>
      </c>
      <c r="G179" s="201" t="s">
        <v>250</v>
      </c>
      <c r="H179" s="202">
        <v>4.1000000000000002E-2</v>
      </c>
      <c r="I179" s="203">
        <v>53949.599999999999</v>
      </c>
      <c r="J179" s="203">
        <f t="shared" si="30"/>
        <v>2211.9299999999998</v>
      </c>
      <c r="K179" s="204"/>
      <c r="L179" s="205"/>
      <c r="M179" s="206" t="s">
        <v>1</v>
      </c>
      <c r="N179" s="207" t="s">
        <v>41</v>
      </c>
      <c r="O179" s="194">
        <v>0</v>
      </c>
      <c r="P179" s="194">
        <f t="shared" si="31"/>
        <v>0</v>
      </c>
      <c r="Q179" s="194">
        <v>1</v>
      </c>
      <c r="R179" s="194">
        <f t="shared" si="32"/>
        <v>4.1000000000000002E-2</v>
      </c>
      <c r="S179" s="194">
        <v>0</v>
      </c>
      <c r="T179" s="195">
        <f t="shared" si="33"/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96" t="s">
        <v>350</v>
      </c>
      <c r="AT179" s="196" t="s">
        <v>355</v>
      </c>
      <c r="AU179" s="196" t="s">
        <v>85</v>
      </c>
      <c r="AY179" s="14" t="s">
        <v>205</v>
      </c>
      <c r="BE179" s="197">
        <f t="shared" si="34"/>
        <v>2211.9299999999998</v>
      </c>
      <c r="BF179" s="197">
        <f t="shared" si="35"/>
        <v>0</v>
      </c>
      <c r="BG179" s="197">
        <f t="shared" si="36"/>
        <v>0</v>
      </c>
      <c r="BH179" s="197">
        <f t="shared" si="37"/>
        <v>0</v>
      </c>
      <c r="BI179" s="197">
        <f t="shared" si="38"/>
        <v>0</v>
      </c>
      <c r="BJ179" s="14" t="s">
        <v>83</v>
      </c>
      <c r="BK179" s="197">
        <f t="shared" si="39"/>
        <v>2211.9299999999998</v>
      </c>
      <c r="BL179" s="14" t="s">
        <v>277</v>
      </c>
      <c r="BM179" s="196" t="s">
        <v>358</v>
      </c>
    </row>
    <row r="180" spans="1:65" s="2" customFormat="1" ht="24" customHeight="1">
      <c r="A180" s="28"/>
      <c r="B180" s="29"/>
      <c r="C180" s="185" t="s">
        <v>359</v>
      </c>
      <c r="D180" s="185" t="s">
        <v>208</v>
      </c>
      <c r="E180" s="186" t="s">
        <v>360</v>
      </c>
      <c r="F180" s="187" t="s">
        <v>361</v>
      </c>
      <c r="G180" s="188" t="s">
        <v>211</v>
      </c>
      <c r="H180" s="189">
        <v>84.400999999999996</v>
      </c>
      <c r="I180" s="190">
        <v>103.82</v>
      </c>
      <c r="J180" s="190">
        <f t="shared" si="30"/>
        <v>8762.51</v>
      </c>
      <c r="K180" s="191"/>
      <c r="L180" s="33"/>
      <c r="M180" s="192" t="s">
        <v>1</v>
      </c>
      <c r="N180" s="193" t="s">
        <v>41</v>
      </c>
      <c r="O180" s="194">
        <v>0.222</v>
      </c>
      <c r="P180" s="194">
        <f t="shared" si="31"/>
        <v>18.737022</v>
      </c>
      <c r="Q180" s="194">
        <v>3.9825E-4</v>
      </c>
      <c r="R180" s="194">
        <f t="shared" si="32"/>
        <v>3.3612698249999996E-2</v>
      </c>
      <c r="S180" s="194">
        <v>0</v>
      </c>
      <c r="T180" s="195">
        <f t="shared" si="33"/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96" t="s">
        <v>277</v>
      </c>
      <c r="AT180" s="196" t="s">
        <v>208</v>
      </c>
      <c r="AU180" s="196" t="s">
        <v>85</v>
      </c>
      <c r="AY180" s="14" t="s">
        <v>205</v>
      </c>
      <c r="BE180" s="197">
        <f t="shared" si="34"/>
        <v>8762.51</v>
      </c>
      <c r="BF180" s="197">
        <f t="shared" si="35"/>
        <v>0</v>
      </c>
      <c r="BG180" s="197">
        <f t="shared" si="36"/>
        <v>0</v>
      </c>
      <c r="BH180" s="197">
        <f t="shared" si="37"/>
        <v>0</v>
      </c>
      <c r="BI180" s="197">
        <f t="shared" si="38"/>
        <v>0</v>
      </c>
      <c r="BJ180" s="14" t="s">
        <v>83</v>
      </c>
      <c r="BK180" s="197">
        <f t="shared" si="39"/>
        <v>8762.51</v>
      </c>
      <c r="BL180" s="14" t="s">
        <v>277</v>
      </c>
      <c r="BM180" s="196" t="s">
        <v>362</v>
      </c>
    </row>
    <row r="181" spans="1:65" s="2" customFormat="1" ht="24" customHeight="1">
      <c r="A181" s="28"/>
      <c r="B181" s="29"/>
      <c r="C181" s="185" t="s">
        <v>363</v>
      </c>
      <c r="D181" s="185" t="s">
        <v>208</v>
      </c>
      <c r="E181" s="186" t="s">
        <v>364</v>
      </c>
      <c r="F181" s="187" t="s">
        <v>365</v>
      </c>
      <c r="G181" s="188" t="s">
        <v>211</v>
      </c>
      <c r="H181" s="189">
        <v>6.98</v>
      </c>
      <c r="I181" s="190">
        <v>119.43</v>
      </c>
      <c r="J181" s="190">
        <f t="shared" si="30"/>
        <v>833.62</v>
      </c>
      <c r="K181" s="191"/>
      <c r="L181" s="33"/>
      <c r="M181" s="192" t="s">
        <v>1</v>
      </c>
      <c r="N181" s="193" t="s">
        <v>41</v>
      </c>
      <c r="O181" s="194">
        <v>0.26</v>
      </c>
      <c r="P181" s="194">
        <f t="shared" si="31"/>
        <v>1.8148000000000002</v>
      </c>
      <c r="Q181" s="194">
        <v>3.9825E-4</v>
      </c>
      <c r="R181" s="194">
        <f t="shared" si="32"/>
        <v>2.7797850000000003E-3</v>
      </c>
      <c r="S181" s="194">
        <v>0</v>
      </c>
      <c r="T181" s="195">
        <f t="shared" si="33"/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96" t="s">
        <v>277</v>
      </c>
      <c r="AT181" s="196" t="s">
        <v>208</v>
      </c>
      <c r="AU181" s="196" t="s">
        <v>85</v>
      </c>
      <c r="AY181" s="14" t="s">
        <v>205</v>
      </c>
      <c r="BE181" s="197">
        <f t="shared" si="34"/>
        <v>833.62</v>
      </c>
      <c r="BF181" s="197">
        <f t="shared" si="35"/>
        <v>0</v>
      </c>
      <c r="BG181" s="197">
        <f t="shared" si="36"/>
        <v>0</v>
      </c>
      <c r="BH181" s="197">
        <f t="shared" si="37"/>
        <v>0</v>
      </c>
      <c r="BI181" s="197">
        <f t="shared" si="38"/>
        <v>0</v>
      </c>
      <c r="BJ181" s="14" t="s">
        <v>83</v>
      </c>
      <c r="BK181" s="197">
        <f t="shared" si="39"/>
        <v>833.62</v>
      </c>
      <c r="BL181" s="14" t="s">
        <v>277</v>
      </c>
      <c r="BM181" s="196" t="s">
        <v>366</v>
      </c>
    </row>
    <row r="182" spans="1:65" s="2" customFormat="1" ht="36" customHeight="1">
      <c r="A182" s="28"/>
      <c r="B182" s="29"/>
      <c r="C182" s="198" t="s">
        <v>367</v>
      </c>
      <c r="D182" s="198" t="s">
        <v>355</v>
      </c>
      <c r="E182" s="199" t="s">
        <v>368</v>
      </c>
      <c r="F182" s="200" t="s">
        <v>369</v>
      </c>
      <c r="G182" s="201" t="s">
        <v>211</v>
      </c>
      <c r="H182" s="202">
        <v>100.51900000000001</v>
      </c>
      <c r="I182" s="203">
        <v>127.28</v>
      </c>
      <c r="J182" s="203">
        <f t="shared" si="30"/>
        <v>12794.06</v>
      </c>
      <c r="K182" s="204"/>
      <c r="L182" s="205"/>
      <c r="M182" s="206" t="s">
        <v>1</v>
      </c>
      <c r="N182" s="207" t="s">
        <v>41</v>
      </c>
      <c r="O182" s="194">
        <v>0</v>
      </c>
      <c r="P182" s="194">
        <f t="shared" si="31"/>
        <v>0</v>
      </c>
      <c r="Q182" s="194">
        <v>1E-3</v>
      </c>
      <c r="R182" s="194">
        <f t="shared" si="32"/>
        <v>0.10051900000000001</v>
      </c>
      <c r="S182" s="194">
        <v>0</v>
      </c>
      <c r="T182" s="195">
        <f t="shared" si="33"/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96" t="s">
        <v>350</v>
      </c>
      <c r="AT182" s="196" t="s">
        <v>355</v>
      </c>
      <c r="AU182" s="196" t="s">
        <v>85</v>
      </c>
      <c r="AY182" s="14" t="s">
        <v>205</v>
      </c>
      <c r="BE182" s="197">
        <f t="shared" si="34"/>
        <v>12794.06</v>
      </c>
      <c r="BF182" s="197">
        <f t="shared" si="35"/>
        <v>0</v>
      </c>
      <c r="BG182" s="197">
        <f t="shared" si="36"/>
        <v>0</v>
      </c>
      <c r="BH182" s="197">
        <f t="shared" si="37"/>
        <v>0</v>
      </c>
      <c r="BI182" s="197">
        <f t="shared" si="38"/>
        <v>0</v>
      </c>
      <c r="BJ182" s="14" t="s">
        <v>83</v>
      </c>
      <c r="BK182" s="197">
        <f t="shared" si="39"/>
        <v>12794.06</v>
      </c>
      <c r="BL182" s="14" t="s">
        <v>277</v>
      </c>
      <c r="BM182" s="196" t="s">
        <v>370</v>
      </c>
    </row>
    <row r="183" spans="1:65" s="2" customFormat="1" ht="24" customHeight="1">
      <c r="A183" s="28"/>
      <c r="B183" s="29"/>
      <c r="C183" s="185" t="s">
        <v>371</v>
      </c>
      <c r="D183" s="185" t="s">
        <v>208</v>
      </c>
      <c r="E183" s="186" t="s">
        <v>372</v>
      </c>
      <c r="F183" s="187" t="s">
        <v>373</v>
      </c>
      <c r="G183" s="188" t="s">
        <v>250</v>
      </c>
      <c r="H183" s="189">
        <v>0.17799999999999999</v>
      </c>
      <c r="I183" s="190">
        <v>1049.1099999999999</v>
      </c>
      <c r="J183" s="190">
        <f t="shared" si="30"/>
        <v>186.74</v>
      </c>
      <c r="K183" s="191"/>
      <c r="L183" s="33"/>
      <c r="M183" s="192" t="s">
        <v>1</v>
      </c>
      <c r="N183" s="193" t="s">
        <v>41</v>
      </c>
      <c r="O183" s="194">
        <v>1.5669999999999999</v>
      </c>
      <c r="P183" s="194">
        <f t="shared" si="31"/>
        <v>0.27892599999999995</v>
      </c>
      <c r="Q183" s="194">
        <v>0</v>
      </c>
      <c r="R183" s="194">
        <f t="shared" si="32"/>
        <v>0</v>
      </c>
      <c r="S183" s="194">
        <v>0</v>
      </c>
      <c r="T183" s="195">
        <f t="shared" si="33"/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96" t="s">
        <v>277</v>
      </c>
      <c r="AT183" s="196" t="s">
        <v>208</v>
      </c>
      <c r="AU183" s="196" t="s">
        <v>85</v>
      </c>
      <c r="AY183" s="14" t="s">
        <v>205</v>
      </c>
      <c r="BE183" s="197">
        <f t="shared" si="34"/>
        <v>186.74</v>
      </c>
      <c r="BF183" s="197">
        <f t="shared" si="35"/>
        <v>0</v>
      </c>
      <c r="BG183" s="197">
        <f t="shared" si="36"/>
        <v>0</v>
      </c>
      <c r="BH183" s="197">
        <f t="shared" si="37"/>
        <v>0</v>
      </c>
      <c r="BI183" s="197">
        <f t="shared" si="38"/>
        <v>0</v>
      </c>
      <c r="BJ183" s="14" t="s">
        <v>83</v>
      </c>
      <c r="BK183" s="197">
        <f t="shared" si="39"/>
        <v>186.74</v>
      </c>
      <c r="BL183" s="14" t="s">
        <v>277</v>
      </c>
      <c r="BM183" s="196" t="s">
        <v>374</v>
      </c>
    </row>
    <row r="184" spans="1:65" s="2" customFormat="1" ht="24" customHeight="1">
      <c r="A184" s="28"/>
      <c r="B184" s="29"/>
      <c r="C184" s="185" t="s">
        <v>375</v>
      </c>
      <c r="D184" s="185" t="s">
        <v>208</v>
      </c>
      <c r="E184" s="186" t="s">
        <v>376</v>
      </c>
      <c r="F184" s="187" t="s">
        <v>377</v>
      </c>
      <c r="G184" s="188" t="s">
        <v>250</v>
      </c>
      <c r="H184" s="189">
        <v>0.17799999999999999</v>
      </c>
      <c r="I184" s="190">
        <v>527.36</v>
      </c>
      <c r="J184" s="190">
        <f t="shared" si="30"/>
        <v>93.87</v>
      </c>
      <c r="K184" s="191"/>
      <c r="L184" s="33"/>
      <c r="M184" s="192" t="s">
        <v>1</v>
      </c>
      <c r="N184" s="193" t="s">
        <v>41</v>
      </c>
      <c r="O184" s="194">
        <v>1.36</v>
      </c>
      <c r="P184" s="194">
        <f t="shared" si="31"/>
        <v>0.24208000000000002</v>
      </c>
      <c r="Q184" s="194">
        <v>0</v>
      </c>
      <c r="R184" s="194">
        <f t="shared" si="32"/>
        <v>0</v>
      </c>
      <c r="S184" s="194">
        <v>0</v>
      </c>
      <c r="T184" s="195">
        <f t="shared" si="33"/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96" t="s">
        <v>277</v>
      </c>
      <c r="AT184" s="196" t="s">
        <v>208</v>
      </c>
      <c r="AU184" s="196" t="s">
        <v>85</v>
      </c>
      <c r="AY184" s="14" t="s">
        <v>205</v>
      </c>
      <c r="BE184" s="197">
        <f t="shared" si="34"/>
        <v>93.87</v>
      </c>
      <c r="BF184" s="197">
        <f t="shared" si="35"/>
        <v>0</v>
      </c>
      <c r="BG184" s="197">
        <f t="shared" si="36"/>
        <v>0</v>
      </c>
      <c r="BH184" s="197">
        <f t="shared" si="37"/>
        <v>0</v>
      </c>
      <c r="BI184" s="197">
        <f t="shared" si="38"/>
        <v>0</v>
      </c>
      <c r="BJ184" s="14" t="s">
        <v>83</v>
      </c>
      <c r="BK184" s="197">
        <f t="shared" si="39"/>
        <v>93.87</v>
      </c>
      <c r="BL184" s="14" t="s">
        <v>277</v>
      </c>
      <c r="BM184" s="196" t="s">
        <v>378</v>
      </c>
    </row>
    <row r="185" spans="1:65" s="12" customFormat="1" ht="22.9" customHeight="1">
      <c r="B185" s="170"/>
      <c r="C185" s="171"/>
      <c r="D185" s="172" t="s">
        <v>75</v>
      </c>
      <c r="E185" s="183" t="s">
        <v>379</v>
      </c>
      <c r="F185" s="183" t="s">
        <v>380</v>
      </c>
      <c r="G185" s="171"/>
      <c r="H185" s="171"/>
      <c r="I185" s="171"/>
      <c r="J185" s="184">
        <f>BK185</f>
        <v>16594.77</v>
      </c>
      <c r="K185" s="171"/>
      <c r="L185" s="175"/>
      <c r="M185" s="176"/>
      <c r="N185" s="177"/>
      <c r="O185" s="177"/>
      <c r="P185" s="178">
        <f>SUM(P186:P191)</f>
        <v>10.520489999999999</v>
      </c>
      <c r="Q185" s="177"/>
      <c r="R185" s="178">
        <f>SUM(R186:R191)</f>
        <v>0.12343633049999998</v>
      </c>
      <c r="S185" s="177"/>
      <c r="T185" s="179">
        <f>SUM(T186:T191)</f>
        <v>0</v>
      </c>
      <c r="AR185" s="180" t="s">
        <v>85</v>
      </c>
      <c r="AT185" s="181" t="s">
        <v>75</v>
      </c>
      <c r="AU185" s="181" t="s">
        <v>83</v>
      </c>
      <c r="AY185" s="180" t="s">
        <v>205</v>
      </c>
      <c r="BK185" s="182">
        <f>SUM(BK186:BK191)</f>
        <v>16594.77</v>
      </c>
    </row>
    <row r="186" spans="1:65" s="2" customFormat="1" ht="24" customHeight="1">
      <c r="A186" s="28"/>
      <c r="B186" s="29"/>
      <c r="C186" s="185" t="s">
        <v>381</v>
      </c>
      <c r="D186" s="185" t="s">
        <v>208</v>
      </c>
      <c r="E186" s="186" t="s">
        <v>382</v>
      </c>
      <c r="F186" s="187" t="s">
        <v>383</v>
      </c>
      <c r="G186" s="188" t="s">
        <v>211</v>
      </c>
      <c r="H186" s="189">
        <v>84.400999999999996</v>
      </c>
      <c r="I186" s="190">
        <v>23.27</v>
      </c>
      <c r="J186" s="190">
        <f t="shared" ref="J186:J191" si="40">ROUND(I186*H186,2)</f>
        <v>1964.01</v>
      </c>
      <c r="K186" s="191"/>
      <c r="L186" s="33"/>
      <c r="M186" s="192" t="s">
        <v>1</v>
      </c>
      <c r="N186" s="193" t="s">
        <v>41</v>
      </c>
      <c r="O186" s="194">
        <v>0.06</v>
      </c>
      <c r="P186" s="194">
        <f t="shared" ref="P186:P191" si="41">O186*H186</f>
        <v>5.0640599999999996</v>
      </c>
      <c r="Q186" s="194">
        <v>0</v>
      </c>
      <c r="R186" s="194">
        <f t="shared" ref="R186:R191" si="42">Q186*H186</f>
        <v>0</v>
      </c>
      <c r="S186" s="194">
        <v>0</v>
      </c>
      <c r="T186" s="195">
        <f t="shared" ref="T186:T191" si="43">S186*H186</f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96" t="s">
        <v>277</v>
      </c>
      <c r="AT186" s="196" t="s">
        <v>208</v>
      </c>
      <c r="AU186" s="196" t="s">
        <v>85</v>
      </c>
      <c r="AY186" s="14" t="s">
        <v>205</v>
      </c>
      <c r="BE186" s="197">
        <f t="shared" ref="BE186:BE191" si="44">IF(N186="základní",J186,0)</f>
        <v>1964.01</v>
      </c>
      <c r="BF186" s="197">
        <f t="shared" ref="BF186:BF191" si="45">IF(N186="snížená",J186,0)</f>
        <v>0</v>
      </c>
      <c r="BG186" s="197">
        <f t="shared" ref="BG186:BG191" si="46">IF(N186="zákl. přenesená",J186,0)</f>
        <v>0</v>
      </c>
      <c r="BH186" s="197">
        <f t="shared" ref="BH186:BH191" si="47">IF(N186="sníž. přenesená",J186,0)</f>
        <v>0</v>
      </c>
      <c r="BI186" s="197">
        <f t="shared" ref="BI186:BI191" si="48">IF(N186="nulová",J186,0)</f>
        <v>0</v>
      </c>
      <c r="BJ186" s="14" t="s">
        <v>83</v>
      </c>
      <c r="BK186" s="197">
        <f t="shared" ref="BK186:BK191" si="49">ROUND(I186*H186,2)</f>
        <v>1964.01</v>
      </c>
      <c r="BL186" s="14" t="s">
        <v>277</v>
      </c>
      <c r="BM186" s="196" t="s">
        <v>384</v>
      </c>
    </row>
    <row r="187" spans="1:65" s="2" customFormat="1" ht="24" customHeight="1">
      <c r="A187" s="28"/>
      <c r="B187" s="29"/>
      <c r="C187" s="198" t="s">
        <v>385</v>
      </c>
      <c r="D187" s="198" t="s">
        <v>355</v>
      </c>
      <c r="E187" s="199" t="s">
        <v>386</v>
      </c>
      <c r="F187" s="200" t="s">
        <v>387</v>
      </c>
      <c r="G187" s="201" t="s">
        <v>211</v>
      </c>
      <c r="H187" s="202">
        <v>92.840999999999994</v>
      </c>
      <c r="I187" s="203">
        <v>118.22</v>
      </c>
      <c r="J187" s="203">
        <f t="shared" si="40"/>
        <v>10975.66</v>
      </c>
      <c r="K187" s="204"/>
      <c r="L187" s="205"/>
      <c r="M187" s="206" t="s">
        <v>1</v>
      </c>
      <c r="N187" s="207" t="s">
        <v>41</v>
      </c>
      <c r="O187" s="194">
        <v>0</v>
      </c>
      <c r="P187" s="194">
        <f t="shared" si="41"/>
        <v>0</v>
      </c>
      <c r="Q187" s="194">
        <v>1.1999999999999999E-3</v>
      </c>
      <c r="R187" s="194">
        <f t="shared" si="42"/>
        <v>0.11140919999999999</v>
      </c>
      <c r="S187" s="194">
        <v>0</v>
      </c>
      <c r="T187" s="195">
        <f t="shared" si="43"/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96" t="s">
        <v>350</v>
      </c>
      <c r="AT187" s="196" t="s">
        <v>355</v>
      </c>
      <c r="AU187" s="196" t="s">
        <v>85</v>
      </c>
      <c r="AY187" s="14" t="s">
        <v>205</v>
      </c>
      <c r="BE187" s="197">
        <f t="shared" si="44"/>
        <v>10975.66</v>
      </c>
      <c r="BF187" s="197">
        <f t="shared" si="45"/>
        <v>0</v>
      </c>
      <c r="BG187" s="197">
        <f t="shared" si="46"/>
        <v>0</v>
      </c>
      <c r="BH187" s="197">
        <f t="shared" si="47"/>
        <v>0</v>
      </c>
      <c r="BI187" s="197">
        <f t="shared" si="48"/>
        <v>0</v>
      </c>
      <c r="BJ187" s="14" t="s">
        <v>83</v>
      </c>
      <c r="BK187" s="197">
        <f t="shared" si="49"/>
        <v>10975.66</v>
      </c>
      <c r="BL187" s="14" t="s">
        <v>277</v>
      </c>
      <c r="BM187" s="196" t="s">
        <v>388</v>
      </c>
    </row>
    <row r="188" spans="1:65" s="2" customFormat="1" ht="24" customHeight="1">
      <c r="A188" s="28"/>
      <c r="B188" s="29"/>
      <c r="C188" s="185" t="s">
        <v>389</v>
      </c>
      <c r="D188" s="185" t="s">
        <v>208</v>
      </c>
      <c r="E188" s="186" t="s">
        <v>390</v>
      </c>
      <c r="F188" s="187" t="s">
        <v>391</v>
      </c>
      <c r="G188" s="188" t="s">
        <v>211</v>
      </c>
      <c r="H188" s="189">
        <v>84.400999999999996</v>
      </c>
      <c r="I188" s="190">
        <v>35.86</v>
      </c>
      <c r="J188" s="190">
        <f t="shared" si="40"/>
        <v>3026.62</v>
      </c>
      <c r="K188" s="191"/>
      <c r="L188" s="33"/>
      <c r="M188" s="192" t="s">
        <v>1</v>
      </c>
      <c r="N188" s="193" t="s">
        <v>41</v>
      </c>
      <c r="O188" s="194">
        <v>0.06</v>
      </c>
      <c r="P188" s="194">
        <f t="shared" si="41"/>
        <v>5.0640599999999996</v>
      </c>
      <c r="Q188" s="194">
        <v>1.0499999999999999E-5</v>
      </c>
      <c r="R188" s="194">
        <f t="shared" si="42"/>
        <v>8.8621049999999986E-4</v>
      </c>
      <c r="S188" s="194">
        <v>0</v>
      </c>
      <c r="T188" s="195">
        <f t="shared" si="43"/>
        <v>0</v>
      </c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R188" s="196" t="s">
        <v>277</v>
      </c>
      <c r="AT188" s="196" t="s">
        <v>208</v>
      </c>
      <c r="AU188" s="196" t="s">
        <v>85</v>
      </c>
      <c r="AY188" s="14" t="s">
        <v>205</v>
      </c>
      <c r="BE188" s="197">
        <f t="shared" si="44"/>
        <v>3026.62</v>
      </c>
      <c r="BF188" s="197">
        <f t="shared" si="45"/>
        <v>0</v>
      </c>
      <c r="BG188" s="197">
        <f t="shared" si="46"/>
        <v>0</v>
      </c>
      <c r="BH188" s="197">
        <f t="shared" si="47"/>
        <v>0</v>
      </c>
      <c r="BI188" s="197">
        <f t="shared" si="48"/>
        <v>0</v>
      </c>
      <c r="BJ188" s="14" t="s">
        <v>83</v>
      </c>
      <c r="BK188" s="197">
        <f t="shared" si="49"/>
        <v>3026.62</v>
      </c>
      <c r="BL188" s="14" t="s">
        <v>277</v>
      </c>
      <c r="BM188" s="196" t="s">
        <v>392</v>
      </c>
    </row>
    <row r="189" spans="1:65" s="2" customFormat="1" ht="16.5" customHeight="1">
      <c r="A189" s="28"/>
      <c r="B189" s="29"/>
      <c r="C189" s="198" t="s">
        <v>393</v>
      </c>
      <c r="D189" s="198" t="s">
        <v>355</v>
      </c>
      <c r="E189" s="199" t="s">
        <v>394</v>
      </c>
      <c r="F189" s="200" t="s">
        <v>395</v>
      </c>
      <c r="G189" s="201" t="s">
        <v>211</v>
      </c>
      <c r="H189" s="202">
        <v>92.840999999999994</v>
      </c>
      <c r="I189" s="203">
        <v>4.74</v>
      </c>
      <c r="J189" s="203">
        <f t="shared" si="40"/>
        <v>440.07</v>
      </c>
      <c r="K189" s="204"/>
      <c r="L189" s="205"/>
      <c r="M189" s="206" t="s">
        <v>1</v>
      </c>
      <c r="N189" s="207" t="s">
        <v>41</v>
      </c>
      <c r="O189" s="194">
        <v>0</v>
      </c>
      <c r="P189" s="194">
        <f t="shared" si="41"/>
        <v>0</v>
      </c>
      <c r="Q189" s="194">
        <v>1.2E-4</v>
      </c>
      <c r="R189" s="194">
        <f t="shared" si="42"/>
        <v>1.114092E-2</v>
      </c>
      <c r="S189" s="194">
        <v>0</v>
      </c>
      <c r="T189" s="195">
        <f t="shared" si="43"/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96" t="s">
        <v>350</v>
      </c>
      <c r="AT189" s="196" t="s">
        <v>355</v>
      </c>
      <c r="AU189" s="196" t="s">
        <v>85</v>
      </c>
      <c r="AY189" s="14" t="s">
        <v>205</v>
      </c>
      <c r="BE189" s="197">
        <f t="shared" si="44"/>
        <v>440.07</v>
      </c>
      <c r="BF189" s="197">
        <f t="shared" si="45"/>
        <v>0</v>
      </c>
      <c r="BG189" s="197">
        <f t="shared" si="46"/>
        <v>0</v>
      </c>
      <c r="BH189" s="197">
        <f t="shared" si="47"/>
        <v>0</v>
      </c>
      <c r="BI189" s="197">
        <f t="shared" si="48"/>
        <v>0</v>
      </c>
      <c r="BJ189" s="14" t="s">
        <v>83</v>
      </c>
      <c r="BK189" s="197">
        <f t="shared" si="49"/>
        <v>440.07</v>
      </c>
      <c r="BL189" s="14" t="s">
        <v>277</v>
      </c>
      <c r="BM189" s="196" t="s">
        <v>396</v>
      </c>
    </row>
    <row r="190" spans="1:65" s="2" customFormat="1" ht="24" customHeight="1">
      <c r="A190" s="28"/>
      <c r="B190" s="29"/>
      <c r="C190" s="185" t="s">
        <v>397</v>
      </c>
      <c r="D190" s="185" t="s">
        <v>208</v>
      </c>
      <c r="E190" s="186" t="s">
        <v>398</v>
      </c>
      <c r="F190" s="187" t="s">
        <v>399</v>
      </c>
      <c r="G190" s="188" t="s">
        <v>250</v>
      </c>
      <c r="H190" s="189">
        <v>0.123</v>
      </c>
      <c r="I190" s="190">
        <v>969.55</v>
      </c>
      <c r="J190" s="190">
        <f t="shared" si="40"/>
        <v>119.25</v>
      </c>
      <c r="K190" s="191"/>
      <c r="L190" s="33"/>
      <c r="M190" s="192" t="s">
        <v>1</v>
      </c>
      <c r="N190" s="193" t="s">
        <v>41</v>
      </c>
      <c r="O190" s="194">
        <v>1.74</v>
      </c>
      <c r="P190" s="194">
        <f t="shared" si="41"/>
        <v>0.21401999999999999</v>
      </c>
      <c r="Q190" s="194">
        <v>0</v>
      </c>
      <c r="R190" s="194">
        <f t="shared" si="42"/>
        <v>0</v>
      </c>
      <c r="S190" s="194">
        <v>0</v>
      </c>
      <c r="T190" s="195">
        <f t="shared" si="43"/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96" t="s">
        <v>277</v>
      </c>
      <c r="AT190" s="196" t="s">
        <v>208</v>
      </c>
      <c r="AU190" s="196" t="s">
        <v>85</v>
      </c>
      <c r="AY190" s="14" t="s">
        <v>205</v>
      </c>
      <c r="BE190" s="197">
        <f t="shared" si="44"/>
        <v>119.25</v>
      </c>
      <c r="BF190" s="197">
        <f t="shared" si="45"/>
        <v>0</v>
      </c>
      <c r="BG190" s="197">
        <f t="shared" si="46"/>
        <v>0</v>
      </c>
      <c r="BH190" s="197">
        <f t="shared" si="47"/>
        <v>0</v>
      </c>
      <c r="BI190" s="197">
        <f t="shared" si="48"/>
        <v>0</v>
      </c>
      <c r="BJ190" s="14" t="s">
        <v>83</v>
      </c>
      <c r="BK190" s="197">
        <f t="shared" si="49"/>
        <v>119.25</v>
      </c>
      <c r="BL190" s="14" t="s">
        <v>277</v>
      </c>
      <c r="BM190" s="196" t="s">
        <v>400</v>
      </c>
    </row>
    <row r="191" spans="1:65" s="2" customFormat="1" ht="24" customHeight="1">
      <c r="A191" s="28"/>
      <c r="B191" s="29"/>
      <c r="C191" s="185" t="s">
        <v>401</v>
      </c>
      <c r="D191" s="185" t="s">
        <v>208</v>
      </c>
      <c r="E191" s="186" t="s">
        <v>402</v>
      </c>
      <c r="F191" s="187" t="s">
        <v>403</v>
      </c>
      <c r="G191" s="188" t="s">
        <v>250</v>
      </c>
      <c r="H191" s="189">
        <v>0.123</v>
      </c>
      <c r="I191" s="190">
        <v>562.25</v>
      </c>
      <c r="J191" s="190">
        <f t="shared" si="40"/>
        <v>69.16</v>
      </c>
      <c r="K191" s="191"/>
      <c r="L191" s="33"/>
      <c r="M191" s="192" t="s">
        <v>1</v>
      </c>
      <c r="N191" s="193" t="s">
        <v>41</v>
      </c>
      <c r="O191" s="194">
        <v>1.45</v>
      </c>
      <c r="P191" s="194">
        <f t="shared" si="41"/>
        <v>0.17834999999999998</v>
      </c>
      <c r="Q191" s="194">
        <v>0</v>
      </c>
      <c r="R191" s="194">
        <f t="shared" si="42"/>
        <v>0</v>
      </c>
      <c r="S191" s="194">
        <v>0</v>
      </c>
      <c r="T191" s="195">
        <f t="shared" si="43"/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96" t="s">
        <v>277</v>
      </c>
      <c r="AT191" s="196" t="s">
        <v>208</v>
      </c>
      <c r="AU191" s="196" t="s">
        <v>85</v>
      </c>
      <c r="AY191" s="14" t="s">
        <v>205</v>
      </c>
      <c r="BE191" s="197">
        <f t="shared" si="44"/>
        <v>69.16</v>
      </c>
      <c r="BF191" s="197">
        <f t="shared" si="45"/>
        <v>0</v>
      </c>
      <c r="BG191" s="197">
        <f t="shared" si="46"/>
        <v>0</v>
      </c>
      <c r="BH191" s="197">
        <f t="shared" si="47"/>
        <v>0</v>
      </c>
      <c r="BI191" s="197">
        <f t="shared" si="48"/>
        <v>0</v>
      </c>
      <c r="BJ191" s="14" t="s">
        <v>83</v>
      </c>
      <c r="BK191" s="197">
        <f t="shared" si="49"/>
        <v>69.16</v>
      </c>
      <c r="BL191" s="14" t="s">
        <v>277</v>
      </c>
      <c r="BM191" s="196" t="s">
        <v>404</v>
      </c>
    </row>
    <row r="192" spans="1:65" s="12" customFormat="1" ht="22.9" customHeight="1">
      <c r="B192" s="170"/>
      <c r="C192" s="171"/>
      <c r="D192" s="172" t="s">
        <v>75</v>
      </c>
      <c r="E192" s="183" t="s">
        <v>405</v>
      </c>
      <c r="F192" s="183" t="s">
        <v>406</v>
      </c>
      <c r="G192" s="171"/>
      <c r="H192" s="171"/>
      <c r="I192" s="171"/>
      <c r="J192" s="184">
        <f>BK192</f>
        <v>12156.849999999999</v>
      </c>
      <c r="K192" s="171"/>
      <c r="L192" s="175"/>
      <c r="M192" s="176"/>
      <c r="N192" s="177"/>
      <c r="O192" s="177"/>
      <c r="P192" s="178">
        <f>SUM(P193:P201)</f>
        <v>8.8098779999999994</v>
      </c>
      <c r="Q192" s="177"/>
      <c r="R192" s="178">
        <f>SUM(R193:R201)</f>
        <v>0.26499719999999999</v>
      </c>
      <c r="S192" s="177"/>
      <c r="T192" s="179">
        <f>SUM(T193:T201)</f>
        <v>0</v>
      </c>
      <c r="AR192" s="180" t="s">
        <v>85</v>
      </c>
      <c r="AT192" s="181" t="s">
        <v>75</v>
      </c>
      <c r="AU192" s="181" t="s">
        <v>83</v>
      </c>
      <c r="AY192" s="180" t="s">
        <v>205</v>
      </c>
      <c r="BK192" s="182">
        <f>SUM(BK193:BK201)</f>
        <v>12156.849999999999</v>
      </c>
    </row>
    <row r="193" spans="1:65" s="2" customFormat="1" ht="16.5" customHeight="1">
      <c r="A193" s="28"/>
      <c r="B193" s="29"/>
      <c r="C193" s="185" t="s">
        <v>407</v>
      </c>
      <c r="D193" s="185" t="s">
        <v>208</v>
      </c>
      <c r="E193" s="186" t="s">
        <v>408</v>
      </c>
      <c r="F193" s="187" t="s">
        <v>409</v>
      </c>
      <c r="G193" s="188" t="s">
        <v>211</v>
      </c>
      <c r="H193" s="189">
        <v>9.282</v>
      </c>
      <c r="I193" s="190">
        <v>30.44</v>
      </c>
      <c r="J193" s="190">
        <f t="shared" ref="J193:J201" si="50">ROUND(I193*H193,2)</f>
        <v>282.54000000000002</v>
      </c>
      <c r="K193" s="191"/>
      <c r="L193" s="33"/>
      <c r="M193" s="192" t="s">
        <v>1</v>
      </c>
      <c r="N193" s="193" t="s">
        <v>41</v>
      </c>
      <c r="O193" s="194">
        <v>4.3999999999999997E-2</v>
      </c>
      <c r="P193" s="194">
        <f t="shared" ref="P193:P201" si="51">O193*H193</f>
        <v>0.40840799999999999</v>
      </c>
      <c r="Q193" s="194">
        <v>2.9999999999999997E-4</v>
      </c>
      <c r="R193" s="194">
        <f t="shared" ref="R193:R201" si="52">Q193*H193</f>
        <v>2.7845999999999999E-3</v>
      </c>
      <c r="S193" s="194">
        <v>0</v>
      </c>
      <c r="T193" s="195">
        <f t="shared" ref="T193:T201" si="53">S193*H193</f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96" t="s">
        <v>277</v>
      </c>
      <c r="AT193" s="196" t="s">
        <v>208</v>
      </c>
      <c r="AU193" s="196" t="s">
        <v>85</v>
      </c>
      <c r="AY193" s="14" t="s">
        <v>205</v>
      </c>
      <c r="BE193" s="197">
        <f t="shared" ref="BE193:BE201" si="54">IF(N193="základní",J193,0)</f>
        <v>282.54000000000002</v>
      </c>
      <c r="BF193" s="197">
        <f t="shared" ref="BF193:BF201" si="55">IF(N193="snížená",J193,0)</f>
        <v>0</v>
      </c>
      <c r="BG193" s="197">
        <f t="shared" ref="BG193:BG201" si="56">IF(N193="zákl. přenesená",J193,0)</f>
        <v>0</v>
      </c>
      <c r="BH193" s="197">
        <f t="shared" ref="BH193:BH201" si="57">IF(N193="sníž. přenesená",J193,0)</f>
        <v>0</v>
      </c>
      <c r="BI193" s="197">
        <f t="shared" ref="BI193:BI201" si="58">IF(N193="nulová",J193,0)</f>
        <v>0</v>
      </c>
      <c r="BJ193" s="14" t="s">
        <v>83</v>
      </c>
      <c r="BK193" s="197">
        <f t="shared" ref="BK193:BK201" si="59">ROUND(I193*H193,2)</f>
        <v>282.54000000000002</v>
      </c>
      <c r="BL193" s="14" t="s">
        <v>277</v>
      </c>
      <c r="BM193" s="196" t="s">
        <v>410</v>
      </c>
    </row>
    <row r="194" spans="1:65" s="2" customFormat="1" ht="24" customHeight="1">
      <c r="A194" s="28"/>
      <c r="B194" s="29"/>
      <c r="C194" s="185" t="s">
        <v>411</v>
      </c>
      <c r="D194" s="185" t="s">
        <v>208</v>
      </c>
      <c r="E194" s="186" t="s">
        <v>412</v>
      </c>
      <c r="F194" s="187" t="s">
        <v>413</v>
      </c>
      <c r="G194" s="188" t="s">
        <v>230</v>
      </c>
      <c r="H194" s="189">
        <v>9.9</v>
      </c>
      <c r="I194" s="190">
        <v>106.6</v>
      </c>
      <c r="J194" s="190">
        <f t="shared" si="50"/>
        <v>1055.3399999999999</v>
      </c>
      <c r="K194" s="191"/>
      <c r="L194" s="33"/>
      <c r="M194" s="192" t="s">
        <v>1</v>
      </c>
      <c r="N194" s="193" t="s">
        <v>41</v>
      </c>
      <c r="O194" s="194">
        <v>0.19</v>
      </c>
      <c r="P194" s="194">
        <f t="shared" si="51"/>
        <v>1.881</v>
      </c>
      <c r="Q194" s="194">
        <v>4.28E-4</v>
      </c>
      <c r="R194" s="194">
        <f t="shared" si="52"/>
        <v>4.2372E-3</v>
      </c>
      <c r="S194" s="194">
        <v>0</v>
      </c>
      <c r="T194" s="195">
        <f t="shared" si="53"/>
        <v>0</v>
      </c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R194" s="196" t="s">
        <v>277</v>
      </c>
      <c r="AT194" s="196" t="s">
        <v>208</v>
      </c>
      <c r="AU194" s="196" t="s">
        <v>85</v>
      </c>
      <c r="AY194" s="14" t="s">
        <v>205</v>
      </c>
      <c r="BE194" s="197">
        <f t="shared" si="54"/>
        <v>1055.3399999999999</v>
      </c>
      <c r="BF194" s="197">
        <f t="shared" si="55"/>
        <v>0</v>
      </c>
      <c r="BG194" s="197">
        <f t="shared" si="56"/>
        <v>0</v>
      </c>
      <c r="BH194" s="197">
        <f t="shared" si="57"/>
        <v>0</v>
      </c>
      <c r="BI194" s="197">
        <f t="shared" si="58"/>
        <v>0</v>
      </c>
      <c r="BJ194" s="14" t="s">
        <v>83</v>
      </c>
      <c r="BK194" s="197">
        <f t="shared" si="59"/>
        <v>1055.3399999999999</v>
      </c>
      <c r="BL194" s="14" t="s">
        <v>277</v>
      </c>
      <c r="BM194" s="196" t="s">
        <v>414</v>
      </c>
    </row>
    <row r="195" spans="1:65" s="2" customFormat="1" ht="24" customHeight="1">
      <c r="A195" s="28"/>
      <c r="B195" s="29"/>
      <c r="C195" s="198" t="s">
        <v>415</v>
      </c>
      <c r="D195" s="198" t="s">
        <v>355</v>
      </c>
      <c r="E195" s="199" t="s">
        <v>416</v>
      </c>
      <c r="F195" s="200" t="s">
        <v>417</v>
      </c>
      <c r="G195" s="201" t="s">
        <v>418</v>
      </c>
      <c r="H195" s="202">
        <v>37</v>
      </c>
      <c r="I195" s="203">
        <v>41.51</v>
      </c>
      <c r="J195" s="203">
        <f t="shared" si="50"/>
        <v>1535.87</v>
      </c>
      <c r="K195" s="204"/>
      <c r="L195" s="205"/>
      <c r="M195" s="206" t="s">
        <v>1</v>
      </c>
      <c r="N195" s="207" t="s">
        <v>41</v>
      </c>
      <c r="O195" s="194">
        <v>0</v>
      </c>
      <c r="P195" s="194">
        <f t="shared" si="51"/>
        <v>0</v>
      </c>
      <c r="Q195" s="194">
        <v>4.4999999999999999E-4</v>
      </c>
      <c r="R195" s="194">
        <f t="shared" si="52"/>
        <v>1.6649999999999998E-2</v>
      </c>
      <c r="S195" s="194">
        <v>0</v>
      </c>
      <c r="T195" s="195">
        <f t="shared" si="53"/>
        <v>0</v>
      </c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R195" s="196" t="s">
        <v>350</v>
      </c>
      <c r="AT195" s="196" t="s">
        <v>355</v>
      </c>
      <c r="AU195" s="196" t="s">
        <v>85</v>
      </c>
      <c r="AY195" s="14" t="s">
        <v>205</v>
      </c>
      <c r="BE195" s="197">
        <f t="shared" si="54"/>
        <v>1535.87</v>
      </c>
      <c r="BF195" s="197">
        <f t="shared" si="55"/>
        <v>0</v>
      </c>
      <c r="BG195" s="197">
        <f t="shared" si="56"/>
        <v>0</v>
      </c>
      <c r="BH195" s="197">
        <f t="shared" si="57"/>
        <v>0</v>
      </c>
      <c r="BI195" s="197">
        <f t="shared" si="58"/>
        <v>0</v>
      </c>
      <c r="BJ195" s="14" t="s">
        <v>83</v>
      </c>
      <c r="BK195" s="197">
        <f t="shared" si="59"/>
        <v>1535.87</v>
      </c>
      <c r="BL195" s="14" t="s">
        <v>277</v>
      </c>
      <c r="BM195" s="196" t="s">
        <v>419</v>
      </c>
    </row>
    <row r="196" spans="1:65" s="2" customFormat="1" ht="24" customHeight="1">
      <c r="A196" s="28"/>
      <c r="B196" s="29"/>
      <c r="C196" s="185" t="s">
        <v>420</v>
      </c>
      <c r="D196" s="185" t="s">
        <v>208</v>
      </c>
      <c r="E196" s="186" t="s">
        <v>421</v>
      </c>
      <c r="F196" s="187" t="s">
        <v>422</v>
      </c>
      <c r="G196" s="188" t="s">
        <v>211</v>
      </c>
      <c r="H196" s="189">
        <v>8.49</v>
      </c>
      <c r="I196" s="190">
        <v>542.74</v>
      </c>
      <c r="J196" s="190">
        <f t="shared" si="50"/>
        <v>4607.8599999999997</v>
      </c>
      <c r="K196" s="191"/>
      <c r="L196" s="33"/>
      <c r="M196" s="192" t="s">
        <v>1</v>
      </c>
      <c r="N196" s="193" t="s">
        <v>41</v>
      </c>
      <c r="O196" s="194">
        <v>0.61</v>
      </c>
      <c r="P196" s="194">
        <f t="shared" si="51"/>
        <v>5.1788999999999996</v>
      </c>
      <c r="Q196" s="194">
        <v>6.3E-3</v>
      </c>
      <c r="R196" s="194">
        <f t="shared" si="52"/>
        <v>5.3487E-2</v>
      </c>
      <c r="S196" s="194">
        <v>0</v>
      </c>
      <c r="T196" s="195">
        <f t="shared" si="53"/>
        <v>0</v>
      </c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R196" s="196" t="s">
        <v>277</v>
      </c>
      <c r="AT196" s="196" t="s">
        <v>208</v>
      </c>
      <c r="AU196" s="196" t="s">
        <v>85</v>
      </c>
      <c r="AY196" s="14" t="s">
        <v>205</v>
      </c>
      <c r="BE196" s="197">
        <f t="shared" si="54"/>
        <v>4607.8599999999997</v>
      </c>
      <c r="BF196" s="197">
        <f t="shared" si="55"/>
        <v>0</v>
      </c>
      <c r="BG196" s="197">
        <f t="shared" si="56"/>
        <v>0</v>
      </c>
      <c r="BH196" s="197">
        <f t="shared" si="57"/>
        <v>0</v>
      </c>
      <c r="BI196" s="197">
        <f t="shared" si="58"/>
        <v>0</v>
      </c>
      <c r="BJ196" s="14" t="s">
        <v>83</v>
      </c>
      <c r="BK196" s="197">
        <f t="shared" si="59"/>
        <v>4607.8599999999997</v>
      </c>
      <c r="BL196" s="14" t="s">
        <v>277</v>
      </c>
      <c r="BM196" s="196" t="s">
        <v>423</v>
      </c>
    </row>
    <row r="197" spans="1:65" s="2" customFormat="1" ht="24" customHeight="1">
      <c r="A197" s="28"/>
      <c r="B197" s="29"/>
      <c r="C197" s="198" t="s">
        <v>424</v>
      </c>
      <c r="D197" s="198" t="s">
        <v>355</v>
      </c>
      <c r="E197" s="199" t="s">
        <v>425</v>
      </c>
      <c r="F197" s="200" t="s">
        <v>426</v>
      </c>
      <c r="G197" s="201" t="s">
        <v>211</v>
      </c>
      <c r="H197" s="202">
        <v>3.105</v>
      </c>
      <c r="I197" s="203">
        <v>335.89</v>
      </c>
      <c r="J197" s="203">
        <f t="shared" si="50"/>
        <v>1042.94</v>
      </c>
      <c r="K197" s="204"/>
      <c r="L197" s="205"/>
      <c r="M197" s="206" t="s">
        <v>1</v>
      </c>
      <c r="N197" s="207" t="s">
        <v>41</v>
      </c>
      <c r="O197" s="194">
        <v>0</v>
      </c>
      <c r="P197" s="194">
        <f t="shared" si="51"/>
        <v>0</v>
      </c>
      <c r="Q197" s="194">
        <v>1.9199999999999998E-2</v>
      </c>
      <c r="R197" s="194">
        <f t="shared" si="52"/>
        <v>5.9615999999999995E-2</v>
      </c>
      <c r="S197" s="194">
        <v>0</v>
      </c>
      <c r="T197" s="195">
        <f t="shared" si="53"/>
        <v>0</v>
      </c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R197" s="196" t="s">
        <v>350</v>
      </c>
      <c r="AT197" s="196" t="s">
        <v>355</v>
      </c>
      <c r="AU197" s="196" t="s">
        <v>85</v>
      </c>
      <c r="AY197" s="14" t="s">
        <v>205</v>
      </c>
      <c r="BE197" s="197">
        <f t="shared" si="54"/>
        <v>1042.94</v>
      </c>
      <c r="BF197" s="197">
        <f t="shared" si="55"/>
        <v>0</v>
      </c>
      <c r="BG197" s="197">
        <f t="shared" si="56"/>
        <v>0</v>
      </c>
      <c r="BH197" s="197">
        <f t="shared" si="57"/>
        <v>0</v>
      </c>
      <c r="BI197" s="197">
        <f t="shared" si="58"/>
        <v>0</v>
      </c>
      <c r="BJ197" s="14" t="s">
        <v>83</v>
      </c>
      <c r="BK197" s="197">
        <f t="shared" si="59"/>
        <v>1042.94</v>
      </c>
      <c r="BL197" s="14" t="s">
        <v>277</v>
      </c>
      <c r="BM197" s="196" t="s">
        <v>427</v>
      </c>
    </row>
    <row r="198" spans="1:65" s="2" customFormat="1" ht="24" customHeight="1">
      <c r="A198" s="28"/>
      <c r="B198" s="29"/>
      <c r="C198" s="198" t="s">
        <v>428</v>
      </c>
      <c r="D198" s="198" t="s">
        <v>355</v>
      </c>
      <c r="E198" s="199" t="s">
        <v>429</v>
      </c>
      <c r="F198" s="200" t="s">
        <v>430</v>
      </c>
      <c r="G198" s="201" t="s">
        <v>211</v>
      </c>
      <c r="H198" s="202">
        <v>6.6589999999999998</v>
      </c>
      <c r="I198" s="203">
        <v>419.67</v>
      </c>
      <c r="J198" s="203">
        <f t="shared" si="50"/>
        <v>2794.58</v>
      </c>
      <c r="K198" s="204"/>
      <c r="L198" s="205"/>
      <c r="M198" s="206" t="s">
        <v>1</v>
      </c>
      <c r="N198" s="207" t="s">
        <v>41</v>
      </c>
      <c r="O198" s="194">
        <v>0</v>
      </c>
      <c r="P198" s="194">
        <f t="shared" si="51"/>
        <v>0</v>
      </c>
      <c r="Q198" s="194">
        <v>1.9199999999999998E-2</v>
      </c>
      <c r="R198" s="194">
        <f t="shared" si="52"/>
        <v>0.12785279999999999</v>
      </c>
      <c r="S198" s="194">
        <v>0</v>
      </c>
      <c r="T198" s="195">
        <f t="shared" si="53"/>
        <v>0</v>
      </c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R198" s="196" t="s">
        <v>350</v>
      </c>
      <c r="AT198" s="196" t="s">
        <v>355</v>
      </c>
      <c r="AU198" s="196" t="s">
        <v>85</v>
      </c>
      <c r="AY198" s="14" t="s">
        <v>205</v>
      </c>
      <c r="BE198" s="197">
        <f t="shared" si="54"/>
        <v>2794.58</v>
      </c>
      <c r="BF198" s="197">
        <f t="shared" si="55"/>
        <v>0</v>
      </c>
      <c r="BG198" s="197">
        <f t="shared" si="56"/>
        <v>0</v>
      </c>
      <c r="BH198" s="197">
        <f t="shared" si="57"/>
        <v>0</v>
      </c>
      <c r="BI198" s="197">
        <f t="shared" si="58"/>
        <v>0</v>
      </c>
      <c r="BJ198" s="14" t="s">
        <v>83</v>
      </c>
      <c r="BK198" s="197">
        <f t="shared" si="59"/>
        <v>2794.58</v>
      </c>
      <c r="BL198" s="14" t="s">
        <v>277</v>
      </c>
      <c r="BM198" s="196" t="s">
        <v>431</v>
      </c>
    </row>
    <row r="199" spans="1:65" s="2" customFormat="1" ht="16.5" customHeight="1">
      <c r="A199" s="28"/>
      <c r="B199" s="29"/>
      <c r="C199" s="185" t="s">
        <v>432</v>
      </c>
      <c r="D199" s="185" t="s">
        <v>208</v>
      </c>
      <c r="E199" s="186" t="s">
        <v>433</v>
      </c>
      <c r="F199" s="187" t="s">
        <v>434</v>
      </c>
      <c r="G199" s="188" t="s">
        <v>230</v>
      </c>
      <c r="H199" s="189">
        <v>12.32</v>
      </c>
      <c r="I199" s="190">
        <v>45.16</v>
      </c>
      <c r="J199" s="190">
        <f t="shared" si="50"/>
        <v>556.37</v>
      </c>
      <c r="K199" s="191"/>
      <c r="L199" s="33"/>
      <c r="M199" s="192" t="s">
        <v>1</v>
      </c>
      <c r="N199" s="193" t="s">
        <v>41</v>
      </c>
      <c r="O199" s="194">
        <v>0.05</v>
      </c>
      <c r="P199" s="194">
        <f t="shared" si="51"/>
        <v>0.6160000000000001</v>
      </c>
      <c r="Q199" s="194">
        <v>3.0000000000000001E-5</v>
      </c>
      <c r="R199" s="194">
        <f t="shared" si="52"/>
        <v>3.6960000000000004E-4</v>
      </c>
      <c r="S199" s="194">
        <v>0</v>
      </c>
      <c r="T199" s="195">
        <f t="shared" si="53"/>
        <v>0</v>
      </c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R199" s="196" t="s">
        <v>277</v>
      </c>
      <c r="AT199" s="196" t="s">
        <v>208</v>
      </c>
      <c r="AU199" s="196" t="s">
        <v>85</v>
      </c>
      <c r="AY199" s="14" t="s">
        <v>205</v>
      </c>
      <c r="BE199" s="197">
        <f t="shared" si="54"/>
        <v>556.37</v>
      </c>
      <c r="BF199" s="197">
        <f t="shared" si="55"/>
        <v>0</v>
      </c>
      <c r="BG199" s="197">
        <f t="shared" si="56"/>
        <v>0</v>
      </c>
      <c r="BH199" s="197">
        <f t="shared" si="57"/>
        <v>0</v>
      </c>
      <c r="BI199" s="197">
        <f t="shared" si="58"/>
        <v>0</v>
      </c>
      <c r="BJ199" s="14" t="s">
        <v>83</v>
      </c>
      <c r="BK199" s="197">
        <f t="shared" si="59"/>
        <v>556.37</v>
      </c>
      <c r="BL199" s="14" t="s">
        <v>277</v>
      </c>
      <c r="BM199" s="196" t="s">
        <v>435</v>
      </c>
    </row>
    <row r="200" spans="1:65" s="2" customFormat="1" ht="24" customHeight="1">
      <c r="A200" s="28"/>
      <c r="B200" s="29"/>
      <c r="C200" s="185" t="s">
        <v>436</v>
      </c>
      <c r="D200" s="185" t="s">
        <v>208</v>
      </c>
      <c r="E200" s="186" t="s">
        <v>437</v>
      </c>
      <c r="F200" s="187" t="s">
        <v>438</v>
      </c>
      <c r="G200" s="188" t="s">
        <v>250</v>
      </c>
      <c r="H200" s="189">
        <v>0.26500000000000001</v>
      </c>
      <c r="I200" s="190">
        <v>619.65</v>
      </c>
      <c r="J200" s="190">
        <f t="shared" si="50"/>
        <v>164.21</v>
      </c>
      <c r="K200" s="191"/>
      <c r="L200" s="33"/>
      <c r="M200" s="192" t="s">
        <v>1</v>
      </c>
      <c r="N200" s="193" t="s">
        <v>41</v>
      </c>
      <c r="O200" s="194">
        <v>1.5980000000000001</v>
      </c>
      <c r="P200" s="194">
        <f t="shared" si="51"/>
        <v>0.42347000000000007</v>
      </c>
      <c r="Q200" s="194">
        <v>0</v>
      </c>
      <c r="R200" s="194">
        <f t="shared" si="52"/>
        <v>0</v>
      </c>
      <c r="S200" s="194">
        <v>0</v>
      </c>
      <c r="T200" s="195">
        <f t="shared" si="53"/>
        <v>0</v>
      </c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R200" s="196" t="s">
        <v>277</v>
      </c>
      <c r="AT200" s="196" t="s">
        <v>208</v>
      </c>
      <c r="AU200" s="196" t="s">
        <v>85</v>
      </c>
      <c r="AY200" s="14" t="s">
        <v>205</v>
      </c>
      <c r="BE200" s="197">
        <f t="shared" si="54"/>
        <v>164.21</v>
      </c>
      <c r="BF200" s="197">
        <f t="shared" si="55"/>
        <v>0</v>
      </c>
      <c r="BG200" s="197">
        <f t="shared" si="56"/>
        <v>0</v>
      </c>
      <c r="BH200" s="197">
        <f t="shared" si="57"/>
        <v>0</v>
      </c>
      <c r="BI200" s="197">
        <f t="shared" si="58"/>
        <v>0</v>
      </c>
      <c r="BJ200" s="14" t="s">
        <v>83</v>
      </c>
      <c r="BK200" s="197">
        <f t="shared" si="59"/>
        <v>164.21</v>
      </c>
      <c r="BL200" s="14" t="s">
        <v>277</v>
      </c>
      <c r="BM200" s="196" t="s">
        <v>439</v>
      </c>
    </row>
    <row r="201" spans="1:65" s="2" customFormat="1" ht="24" customHeight="1">
      <c r="A201" s="28"/>
      <c r="B201" s="29"/>
      <c r="C201" s="185" t="s">
        <v>440</v>
      </c>
      <c r="D201" s="185" t="s">
        <v>208</v>
      </c>
      <c r="E201" s="186" t="s">
        <v>441</v>
      </c>
      <c r="F201" s="187" t="s">
        <v>442</v>
      </c>
      <c r="G201" s="188" t="s">
        <v>250</v>
      </c>
      <c r="H201" s="189">
        <v>0.26500000000000001</v>
      </c>
      <c r="I201" s="190">
        <v>442.05</v>
      </c>
      <c r="J201" s="190">
        <f t="shared" si="50"/>
        <v>117.14</v>
      </c>
      <c r="K201" s="191"/>
      <c r="L201" s="33"/>
      <c r="M201" s="192" t="s">
        <v>1</v>
      </c>
      <c r="N201" s="193" t="s">
        <v>41</v>
      </c>
      <c r="O201" s="194">
        <v>1.1399999999999999</v>
      </c>
      <c r="P201" s="194">
        <f t="shared" si="51"/>
        <v>0.30209999999999998</v>
      </c>
      <c r="Q201" s="194">
        <v>0</v>
      </c>
      <c r="R201" s="194">
        <f t="shared" si="52"/>
        <v>0</v>
      </c>
      <c r="S201" s="194">
        <v>0</v>
      </c>
      <c r="T201" s="195">
        <f t="shared" si="53"/>
        <v>0</v>
      </c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R201" s="196" t="s">
        <v>277</v>
      </c>
      <c r="AT201" s="196" t="s">
        <v>208</v>
      </c>
      <c r="AU201" s="196" t="s">
        <v>85</v>
      </c>
      <c r="AY201" s="14" t="s">
        <v>205</v>
      </c>
      <c r="BE201" s="197">
        <f t="shared" si="54"/>
        <v>117.14</v>
      </c>
      <c r="BF201" s="197">
        <f t="shared" si="55"/>
        <v>0</v>
      </c>
      <c r="BG201" s="197">
        <f t="shared" si="56"/>
        <v>0</v>
      </c>
      <c r="BH201" s="197">
        <f t="shared" si="57"/>
        <v>0</v>
      </c>
      <c r="BI201" s="197">
        <f t="shared" si="58"/>
        <v>0</v>
      </c>
      <c r="BJ201" s="14" t="s">
        <v>83</v>
      </c>
      <c r="BK201" s="197">
        <f t="shared" si="59"/>
        <v>117.14</v>
      </c>
      <c r="BL201" s="14" t="s">
        <v>277</v>
      </c>
      <c r="BM201" s="196" t="s">
        <v>443</v>
      </c>
    </row>
    <row r="202" spans="1:65" s="12" customFormat="1" ht="22.9" customHeight="1">
      <c r="B202" s="170"/>
      <c r="C202" s="171"/>
      <c r="D202" s="172" t="s">
        <v>75</v>
      </c>
      <c r="E202" s="183" t="s">
        <v>444</v>
      </c>
      <c r="F202" s="183" t="s">
        <v>445</v>
      </c>
      <c r="G202" s="171"/>
      <c r="H202" s="171"/>
      <c r="I202" s="171"/>
      <c r="J202" s="184">
        <f>BK202</f>
        <v>4319.58</v>
      </c>
      <c r="K202" s="171"/>
      <c r="L202" s="175"/>
      <c r="M202" s="176"/>
      <c r="N202" s="177"/>
      <c r="O202" s="177"/>
      <c r="P202" s="178">
        <f>SUM(P203:P204)</f>
        <v>10.261952000000001</v>
      </c>
      <c r="Q202" s="177"/>
      <c r="R202" s="178">
        <f>SUM(R203:R204)</f>
        <v>0</v>
      </c>
      <c r="S202" s="177"/>
      <c r="T202" s="179">
        <f>SUM(T203:T204)</f>
        <v>0</v>
      </c>
      <c r="AR202" s="180" t="s">
        <v>85</v>
      </c>
      <c r="AT202" s="181" t="s">
        <v>75</v>
      </c>
      <c r="AU202" s="181" t="s">
        <v>83</v>
      </c>
      <c r="AY202" s="180" t="s">
        <v>205</v>
      </c>
      <c r="BK202" s="182">
        <f>SUM(BK203:BK204)</f>
        <v>4319.58</v>
      </c>
    </row>
    <row r="203" spans="1:65" s="2" customFormat="1" ht="16.5" customHeight="1">
      <c r="A203" s="28"/>
      <c r="B203" s="29"/>
      <c r="C203" s="185" t="s">
        <v>446</v>
      </c>
      <c r="D203" s="185" t="s">
        <v>208</v>
      </c>
      <c r="E203" s="186" t="s">
        <v>447</v>
      </c>
      <c r="F203" s="187" t="s">
        <v>448</v>
      </c>
      <c r="G203" s="188" t="s">
        <v>211</v>
      </c>
      <c r="H203" s="189">
        <v>12.04</v>
      </c>
      <c r="I203" s="190">
        <v>268.69</v>
      </c>
      <c r="J203" s="190">
        <f>ROUND(I203*H203,2)</f>
        <v>3235.03</v>
      </c>
      <c r="K203" s="191"/>
      <c r="L203" s="33"/>
      <c r="M203" s="192" t="s">
        <v>1</v>
      </c>
      <c r="N203" s="193" t="s">
        <v>41</v>
      </c>
      <c r="O203" s="194">
        <v>0.628</v>
      </c>
      <c r="P203" s="194">
        <f>O203*H203</f>
        <v>7.5611199999999998</v>
      </c>
      <c r="Q203" s="194">
        <v>0</v>
      </c>
      <c r="R203" s="194">
        <f>Q203*H203</f>
        <v>0</v>
      </c>
      <c r="S203" s="194">
        <v>0</v>
      </c>
      <c r="T203" s="195">
        <f>S203*H203</f>
        <v>0</v>
      </c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R203" s="196" t="s">
        <v>277</v>
      </c>
      <c r="AT203" s="196" t="s">
        <v>208</v>
      </c>
      <c r="AU203" s="196" t="s">
        <v>85</v>
      </c>
      <c r="AY203" s="14" t="s">
        <v>205</v>
      </c>
      <c r="BE203" s="197">
        <f>IF(N203="základní",J203,0)</f>
        <v>3235.03</v>
      </c>
      <c r="BF203" s="197">
        <f>IF(N203="snížená",J203,0)</f>
        <v>0</v>
      </c>
      <c r="BG203" s="197">
        <f>IF(N203="zákl. přenesená",J203,0)</f>
        <v>0</v>
      </c>
      <c r="BH203" s="197">
        <f>IF(N203="sníž. přenesená",J203,0)</f>
        <v>0</v>
      </c>
      <c r="BI203" s="197">
        <f>IF(N203="nulová",J203,0)</f>
        <v>0</v>
      </c>
      <c r="BJ203" s="14" t="s">
        <v>83</v>
      </c>
      <c r="BK203" s="197">
        <f>ROUND(I203*H203,2)</f>
        <v>3235.03</v>
      </c>
      <c r="BL203" s="14" t="s">
        <v>277</v>
      </c>
      <c r="BM203" s="196" t="s">
        <v>449</v>
      </c>
    </row>
    <row r="204" spans="1:65" s="2" customFormat="1" ht="16.5" customHeight="1">
      <c r="A204" s="28"/>
      <c r="B204" s="29"/>
      <c r="C204" s="185" t="s">
        <v>450</v>
      </c>
      <c r="D204" s="185" t="s">
        <v>208</v>
      </c>
      <c r="E204" s="186" t="s">
        <v>451</v>
      </c>
      <c r="F204" s="187" t="s">
        <v>452</v>
      </c>
      <c r="G204" s="188" t="s">
        <v>211</v>
      </c>
      <c r="H204" s="189">
        <v>84.400999999999996</v>
      </c>
      <c r="I204" s="190">
        <v>12.85</v>
      </c>
      <c r="J204" s="190">
        <f>ROUND(I204*H204,2)</f>
        <v>1084.55</v>
      </c>
      <c r="K204" s="191"/>
      <c r="L204" s="33"/>
      <c r="M204" s="192" t="s">
        <v>1</v>
      </c>
      <c r="N204" s="193" t="s">
        <v>41</v>
      </c>
      <c r="O204" s="194">
        <v>3.2000000000000001E-2</v>
      </c>
      <c r="P204" s="194">
        <f>O204*H204</f>
        <v>2.7008320000000001</v>
      </c>
      <c r="Q204" s="194">
        <v>0</v>
      </c>
      <c r="R204" s="194">
        <f>Q204*H204</f>
        <v>0</v>
      </c>
      <c r="S204" s="194">
        <v>0</v>
      </c>
      <c r="T204" s="195">
        <f>S204*H204</f>
        <v>0</v>
      </c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R204" s="196" t="s">
        <v>277</v>
      </c>
      <c r="AT204" s="196" t="s">
        <v>208</v>
      </c>
      <c r="AU204" s="196" t="s">
        <v>85</v>
      </c>
      <c r="AY204" s="14" t="s">
        <v>205</v>
      </c>
      <c r="BE204" s="197">
        <f>IF(N204="základní",J204,0)</f>
        <v>1084.55</v>
      </c>
      <c r="BF204" s="197">
        <f>IF(N204="snížená",J204,0)</f>
        <v>0</v>
      </c>
      <c r="BG204" s="197">
        <f>IF(N204="zákl. přenesená",J204,0)</f>
        <v>0</v>
      </c>
      <c r="BH204" s="197">
        <f>IF(N204="sníž. přenesená",J204,0)</f>
        <v>0</v>
      </c>
      <c r="BI204" s="197">
        <f>IF(N204="nulová",J204,0)</f>
        <v>0</v>
      </c>
      <c r="BJ204" s="14" t="s">
        <v>83</v>
      </c>
      <c r="BK204" s="197">
        <f>ROUND(I204*H204,2)</f>
        <v>1084.55</v>
      </c>
      <c r="BL204" s="14" t="s">
        <v>277</v>
      </c>
      <c r="BM204" s="196" t="s">
        <v>453</v>
      </c>
    </row>
    <row r="205" spans="1:65" s="12" customFormat="1" ht="22.9" customHeight="1">
      <c r="B205" s="170"/>
      <c r="C205" s="171"/>
      <c r="D205" s="172" t="s">
        <v>75</v>
      </c>
      <c r="E205" s="183" t="s">
        <v>454</v>
      </c>
      <c r="F205" s="183" t="s">
        <v>455</v>
      </c>
      <c r="G205" s="171"/>
      <c r="H205" s="171"/>
      <c r="I205" s="171"/>
      <c r="J205" s="184">
        <f>BK205</f>
        <v>32890.01</v>
      </c>
      <c r="K205" s="171"/>
      <c r="L205" s="175"/>
      <c r="M205" s="176"/>
      <c r="N205" s="177"/>
      <c r="O205" s="177"/>
      <c r="P205" s="178">
        <f>SUM(P206:P210)</f>
        <v>59.284812000000002</v>
      </c>
      <c r="Q205" s="177"/>
      <c r="R205" s="178">
        <f>SUM(R206:R210)</f>
        <v>0.42732711000000001</v>
      </c>
      <c r="S205" s="177"/>
      <c r="T205" s="179">
        <f>SUM(T206:T210)</f>
        <v>9.0222089999999991E-2</v>
      </c>
      <c r="AR205" s="180" t="s">
        <v>85</v>
      </c>
      <c r="AT205" s="181" t="s">
        <v>75</v>
      </c>
      <c r="AU205" s="181" t="s">
        <v>83</v>
      </c>
      <c r="AY205" s="180" t="s">
        <v>205</v>
      </c>
      <c r="BK205" s="182">
        <f>SUM(BK206:BK210)</f>
        <v>32890.01</v>
      </c>
    </row>
    <row r="206" spans="1:65" s="2" customFormat="1" ht="16.5" customHeight="1">
      <c r="A206" s="28"/>
      <c r="B206" s="29"/>
      <c r="C206" s="185" t="s">
        <v>456</v>
      </c>
      <c r="D206" s="185" t="s">
        <v>208</v>
      </c>
      <c r="E206" s="186" t="s">
        <v>457</v>
      </c>
      <c r="F206" s="187" t="s">
        <v>458</v>
      </c>
      <c r="G206" s="188" t="s">
        <v>211</v>
      </c>
      <c r="H206" s="189">
        <v>291.03899999999999</v>
      </c>
      <c r="I206" s="190">
        <v>31.7</v>
      </c>
      <c r="J206" s="190">
        <f>ROUND(I206*H206,2)</f>
        <v>9225.94</v>
      </c>
      <c r="K206" s="191"/>
      <c r="L206" s="33"/>
      <c r="M206" s="192" t="s">
        <v>1</v>
      </c>
      <c r="N206" s="193" t="s">
        <v>41</v>
      </c>
      <c r="O206" s="194">
        <v>7.3999999999999996E-2</v>
      </c>
      <c r="P206" s="194">
        <f>O206*H206</f>
        <v>21.536885999999999</v>
      </c>
      <c r="Q206" s="194">
        <v>1E-3</v>
      </c>
      <c r="R206" s="194">
        <f>Q206*H206</f>
        <v>0.29103899999999999</v>
      </c>
      <c r="S206" s="194">
        <v>3.1E-4</v>
      </c>
      <c r="T206" s="195">
        <f>S206*H206</f>
        <v>9.0222089999999991E-2</v>
      </c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R206" s="196" t="s">
        <v>277</v>
      </c>
      <c r="AT206" s="196" t="s">
        <v>208</v>
      </c>
      <c r="AU206" s="196" t="s">
        <v>85</v>
      </c>
      <c r="AY206" s="14" t="s">
        <v>205</v>
      </c>
      <c r="BE206" s="197">
        <f>IF(N206="základní",J206,0)</f>
        <v>9225.94</v>
      </c>
      <c r="BF206" s="197">
        <f>IF(N206="snížená",J206,0)</f>
        <v>0</v>
      </c>
      <c r="BG206" s="197">
        <f>IF(N206="zákl. přenesená",J206,0)</f>
        <v>0</v>
      </c>
      <c r="BH206" s="197">
        <f>IF(N206="sníž. přenesená",J206,0)</f>
        <v>0</v>
      </c>
      <c r="BI206" s="197">
        <f>IF(N206="nulová",J206,0)</f>
        <v>0</v>
      </c>
      <c r="BJ206" s="14" t="s">
        <v>83</v>
      </c>
      <c r="BK206" s="197">
        <f>ROUND(I206*H206,2)</f>
        <v>9225.94</v>
      </c>
      <c r="BL206" s="14" t="s">
        <v>277</v>
      </c>
      <c r="BM206" s="196" t="s">
        <v>459</v>
      </c>
    </row>
    <row r="207" spans="1:65" s="2" customFormat="1" ht="24" customHeight="1">
      <c r="A207" s="28"/>
      <c r="B207" s="29"/>
      <c r="C207" s="185" t="s">
        <v>460</v>
      </c>
      <c r="D207" s="185" t="s">
        <v>208</v>
      </c>
      <c r="E207" s="186" t="s">
        <v>461</v>
      </c>
      <c r="F207" s="187" t="s">
        <v>462</v>
      </c>
      <c r="G207" s="188" t="s">
        <v>211</v>
      </c>
      <c r="H207" s="189">
        <v>291.03899999999999</v>
      </c>
      <c r="I207" s="190">
        <v>15.94</v>
      </c>
      <c r="J207" s="190">
        <f>ROUND(I207*H207,2)</f>
        <v>4639.16</v>
      </c>
      <c r="K207" s="191"/>
      <c r="L207" s="33"/>
      <c r="M207" s="192" t="s">
        <v>1</v>
      </c>
      <c r="N207" s="193" t="s">
        <v>41</v>
      </c>
      <c r="O207" s="194">
        <v>3.6999999999999998E-2</v>
      </c>
      <c r="P207" s="194">
        <f>O207*H207</f>
        <v>10.768443</v>
      </c>
      <c r="Q207" s="194">
        <v>0</v>
      </c>
      <c r="R207" s="194">
        <f>Q207*H207</f>
        <v>0</v>
      </c>
      <c r="S207" s="194">
        <v>0</v>
      </c>
      <c r="T207" s="195">
        <f>S207*H207</f>
        <v>0</v>
      </c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R207" s="196" t="s">
        <v>277</v>
      </c>
      <c r="AT207" s="196" t="s">
        <v>208</v>
      </c>
      <c r="AU207" s="196" t="s">
        <v>85</v>
      </c>
      <c r="AY207" s="14" t="s">
        <v>205</v>
      </c>
      <c r="BE207" s="197">
        <f>IF(N207="základní",J207,0)</f>
        <v>4639.16</v>
      </c>
      <c r="BF207" s="197">
        <f>IF(N207="snížená",J207,0)</f>
        <v>0</v>
      </c>
      <c r="BG207" s="197">
        <f>IF(N207="zákl. přenesená",J207,0)</f>
        <v>0</v>
      </c>
      <c r="BH207" s="197">
        <f>IF(N207="sníž. přenesená",J207,0)</f>
        <v>0</v>
      </c>
      <c r="BI207" s="197">
        <f>IF(N207="nulová",J207,0)</f>
        <v>0</v>
      </c>
      <c r="BJ207" s="14" t="s">
        <v>83</v>
      </c>
      <c r="BK207" s="197">
        <f>ROUND(I207*H207,2)</f>
        <v>4639.16</v>
      </c>
      <c r="BL207" s="14" t="s">
        <v>277</v>
      </c>
      <c r="BM207" s="196" t="s">
        <v>463</v>
      </c>
    </row>
    <row r="208" spans="1:65" s="2" customFormat="1" ht="24" customHeight="1">
      <c r="A208" s="28"/>
      <c r="B208" s="29"/>
      <c r="C208" s="185" t="s">
        <v>464</v>
      </c>
      <c r="D208" s="185" t="s">
        <v>208</v>
      </c>
      <c r="E208" s="186" t="s">
        <v>465</v>
      </c>
      <c r="F208" s="187" t="s">
        <v>466</v>
      </c>
      <c r="G208" s="188" t="s">
        <v>211</v>
      </c>
      <c r="H208" s="189">
        <v>278.13900000000001</v>
      </c>
      <c r="I208" s="190">
        <v>23.75</v>
      </c>
      <c r="J208" s="190">
        <f>ROUND(I208*H208,2)</f>
        <v>6605.8</v>
      </c>
      <c r="K208" s="191"/>
      <c r="L208" s="33"/>
      <c r="M208" s="192" t="s">
        <v>1</v>
      </c>
      <c r="N208" s="193" t="s">
        <v>41</v>
      </c>
      <c r="O208" s="194">
        <v>3.3000000000000002E-2</v>
      </c>
      <c r="P208" s="194">
        <f>O208*H208</f>
        <v>9.1785870000000003</v>
      </c>
      <c r="Q208" s="194">
        <v>2.0000000000000001E-4</v>
      </c>
      <c r="R208" s="194">
        <f>Q208*H208</f>
        <v>5.5627800000000005E-2</v>
      </c>
      <c r="S208" s="194">
        <v>0</v>
      </c>
      <c r="T208" s="195">
        <f>S208*H208</f>
        <v>0</v>
      </c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R208" s="196" t="s">
        <v>277</v>
      </c>
      <c r="AT208" s="196" t="s">
        <v>208</v>
      </c>
      <c r="AU208" s="196" t="s">
        <v>85</v>
      </c>
      <c r="AY208" s="14" t="s">
        <v>205</v>
      </c>
      <c r="BE208" s="197">
        <f>IF(N208="základní",J208,0)</f>
        <v>6605.8</v>
      </c>
      <c r="BF208" s="197">
        <f>IF(N208="snížená",J208,0)</f>
        <v>0</v>
      </c>
      <c r="BG208" s="197">
        <f>IF(N208="zákl. přenesená",J208,0)</f>
        <v>0</v>
      </c>
      <c r="BH208" s="197">
        <f>IF(N208="sníž. přenesená",J208,0)</f>
        <v>0</v>
      </c>
      <c r="BI208" s="197">
        <f>IF(N208="nulová",J208,0)</f>
        <v>0</v>
      </c>
      <c r="BJ208" s="14" t="s">
        <v>83</v>
      </c>
      <c r="BK208" s="197">
        <f>ROUND(I208*H208,2)</f>
        <v>6605.8</v>
      </c>
      <c r="BL208" s="14" t="s">
        <v>277</v>
      </c>
      <c r="BM208" s="196" t="s">
        <v>467</v>
      </c>
    </row>
    <row r="209" spans="1:65" s="2" customFormat="1" ht="24" customHeight="1">
      <c r="A209" s="28"/>
      <c r="B209" s="29"/>
      <c r="C209" s="185" t="s">
        <v>468</v>
      </c>
      <c r="D209" s="185" t="s">
        <v>208</v>
      </c>
      <c r="E209" s="186" t="s">
        <v>469</v>
      </c>
      <c r="F209" s="187" t="s">
        <v>470</v>
      </c>
      <c r="G209" s="188" t="s">
        <v>211</v>
      </c>
      <c r="H209" s="189">
        <v>278.13900000000001</v>
      </c>
      <c r="I209" s="190">
        <v>41.4</v>
      </c>
      <c r="J209" s="190">
        <f>ROUND(I209*H209,2)</f>
        <v>11514.95</v>
      </c>
      <c r="K209" s="191"/>
      <c r="L209" s="33"/>
      <c r="M209" s="192" t="s">
        <v>1</v>
      </c>
      <c r="N209" s="193" t="s">
        <v>41</v>
      </c>
      <c r="O209" s="194">
        <v>6.4000000000000001E-2</v>
      </c>
      <c r="P209" s="194">
        <f>O209*H209</f>
        <v>17.800896000000002</v>
      </c>
      <c r="Q209" s="194">
        <v>2.9E-4</v>
      </c>
      <c r="R209" s="194">
        <f>Q209*H209</f>
        <v>8.0660309999999999E-2</v>
      </c>
      <c r="S209" s="194">
        <v>0</v>
      </c>
      <c r="T209" s="195">
        <f>S209*H209</f>
        <v>0</v>
      </c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R209" s="196" t="s">
        <v>277</v>
      </c>
      <c r="AT209" s="196" t="s">
        <v>208</v>
      </c>
      <c r="AU209" s="196" t="s">
        <v>85</v>
      </c>
      <c r="AY209" s="14" t="s">
        <v>205</v>
      </c>
      <c r="BE209" s="197">
        <f>IF(N209="základní",J209,0)</f>
        <v>11514.95</v>
      </c>
      <c r="BF209" s="197">
        <f>IF(N209="snížená",J209,0)</f>
        <v>0</v>
      </c>
      <c r="BG209" s="197">
        <f>IF(N209="zákl. přenesená",J209,0)</f>
        <v>0</v>
      </c>
      <c r="BH209" s="197">
        <f>IF(N209="sníž. přenesená",J209,0)</f>
        <v>0</v>
      </c>
      <c r="BI209" s="197">
        <f>IF(N209="nulová",J209,0)</f>
        <v>0</v>
      </c>
      <c r="BJ209" s="14" t="s">
        <v>83</v>
      </c>
      <c r="BK209" s="197">
        <f>ROUND(I209*H209,2)</f>
        <v>11514.95</v>
      </c>
      <c r="BL209" s="14" t="s">
        <v>277</v>
      </c>
      <c r="BM209" s="196" t="s">
        <v>471</v>
      </c>
    </row>
    <row r="210" spans="1:65" s="2" customFormat="1" ht="36" customHeight="1">
      <c r="A210" s="28"/>
      <c r="B210" s="29"/>
      <c r="C210" s="185" t="s">
        <v>472</v>
      </c>
      <c r="D210" s="185" t="s">
        <v>208</v>
      </c>
      <c r="E210" s="186" t="s">
        <v>473</v>
      </c>
      <c r="F210" s="187" t="s">
        <v>474</v>
      </c>
      <c r="G210" s="188" t="s">
        <v>211</v>
      </c>
      <c r="H210" s="189">
        <v>12.9</v>
      </c>
      <c r="I210" s="190">
        <v>70.09</v>
      </c>
      <c r="J210" s="190">
        <f>ROUND(I210*H210,2)</f>
        <v>904.16</v>
      </c>
      <c r="K210" s="191"/>
      <c r="L210" s="33"/>
      <c r="M210" s="208" t="s">
        <v>1</v>
      </c>
      <c r="N210" s="209" t="s">
        <v>41</v>
      </c>
      <c r="O210" s="210">
        <v>0</v>
      </c>
      <c r="P210" s="210">
        <f>O210*H210</f>
        <v>0</v>
      </c>
      <c r="Q210" s="210">
        <v>0</v>
      </c>
      <c r="R210" s="210">
        <f>Q210*H210</f>
        <v>0</v>
      </c>
      <c r="S210" s="210">
        <v>0</v>
      </c>
      <c r="T210" s="211">
        <f>S210*H210</f>
        <v>0</v>
      </c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R210" s="196" t="s">
        <v>277</v>
      </c>
      <c r="AT210" s="196" t="s">
        <v>208</v>
      </c>
      <c r="AU210" s="196" t="s">
        <v>85</v>
      </c>
      <c r="AY210" s="14" t="s">
        <v>205</v>
      </c>
      <c r="BE210" s="197">
        <f>IF(N210="základní",J210,0)</f>
        <v>904.16</v>
      </c>
      <c r="BF210" s="197">
        <f>IF(N210="snížená",J210,0)</f>
        <v>0</v>
      </c>
      <c r="BG210" s="197">
        <f>IF(N210="zákl. přenesená",J210,0)</f>
        <v>0</v>
      </c>
      <c r="BH210" s="197">
        <f>IF(N210="sníž. přenesená",J210,0)</f>
        <v>0</v>
      </c>
      <c r="BI210" s="197">
        <f>IF(N210="nulová",J210,0)</f>
        <v>0</v>
      </c>
      <c r="BJ210" s="14" t="s">
        <v>83</v>
      </c>
      <c r="BK210" s="197">
        <f>ROUND(I210*H210,2)</f>
        <v>904.16</v>
      </c>
      <c r="BL210" s="14" t="s">
        <v>277</v>
      </c>
      <c r="BM210" s="196" t="s">
        <v>475</v>
      </c>
    </row>
    <row r="211" spans="1:65" s="2" customFormat="1" ht="6.95" customHeight="1">
      <c r="A211" s="28"/>
      <c r="B211" s="48"/>
      <c r="C211" s="49"/>
      <c r="D211" s="49"/>
      <c r="E211" s="49"/>
      <c r="F211" s="49"/>
      <c r="G211" s="49"/>
      <c r="H211" s="49"/>
      <c r="I211" s="49"/>
      <c r="J211" s="49"/>
      <c r="K211" s="49"/>
      <c r="L211" s="33"/>
      <c r="M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</row>
  </sheetData>
  <sheetProtection algorithmName="SHA-512" hashValue="Ol1vFzMv6GCPtLotmWbxr9a7Gon2zKMoZzaSQ97wCi2oqULMqDIN/mcpXIZGu+2kLzZwpH9PgNlMfVLCNvUjqA==" saltValue="SmVXneigxPSmM6Hap4CGnFEhZkkirB0toObSzbA9eE+psxylJE1rEpwF0Q4BLTKR8/3qQ0qavBYTG1EUkrbJ3A==" spinCount="100000" sheet="1" objects="1" scenarios="1" formatColumns="0" formatRows="0" autoFilter="0"/>
  <autoFilter ref="C134:K210" xr:uid="{00000000-0009-0000-0000-000001000000}"/>
  <mergeCells count="11">
    <mergeCell ref="E127:H127"/>
    <mergeCell ref="E7:H7"/>
    <mergeCell ref="E9:H9"/>
    <mergeCell ref="E11:H11"/>
    <mergeCell ref="E29:H29"/>
    <mergeCell ref="E85:H85"/>
    <mergeCell ref="L2:V2"/>
    <mergeCell ref="E87:H87"/>
    <mergeCell ref="E89:H89"/>
    <mergeCell ref="E123:H123"/>
    <mergeCell ref="E125:H12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M126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150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922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923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924</v>
      </c>
      <c r="F20" s="28"/>
      <c r="G20" s="28"/>
      <c r="H20" s="28"/>
      <c r="I20" s="113" t="s">
        <v>26</v>
      </c>
      <c r="J20" s="104" t="s">
        <v>925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32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ROUND(J122, 2)</f>
        <v>22560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ROUND((SUM(BE122:BE125)),  2)</f>
        <v>22560</v>
      </c>
      <c r="G35" s="28"/>
      <c r="H35" s="28"/>
      <c r="I35" s="124">
        <v>0.21</v>
      </c>
      <c r="J35" s="123">
        <f>ROUND(((SUM(BE122:BE125))*I35),  2)</f>
        <v>4737.6000000000004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ROUND((SUM(BF122:BF125)),  2)</f>
        <v>0</v>
      </c>
      <c r="G36" s="28"/>
      <c r="H36" s="28"/>
      <c r="I36" s="124">
        <v>0.15</v>
      </c>
      <c r="J36" s="123">
        <f>ROUND(((SUM(BF122:BF125))*I36),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ROUND((SUM(BG122:BG125)),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ROUND((SUM(BH122:BH125)),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ROUND((SUM(BI122:BI125)),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27297.599999999999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014 - Policové skříně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BT Stavby s.r.o.,Husovo nám. 139, Ledeč n.S.</v>
      </c>
      <c r="G94" s="30"/>
      <c r="H94" s="30"/>
      <c r="I94" s="25" t="s">
        <v>34</v>
      </c>
      <c r="J94" s="26" t="str">
        <f>E26</f>
        <v xml:space="preserve"> 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J122</f>
        <v>22560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184</v>
      </c>
      <c r="E99" s="150"/>
      <c r="F99" s="150"/>
      <c r="G99" s="150"/>
      <c r="H99" s="150"/>
      <c r="I99" s="150"/>
      <c r="J99" s="151">
        <f>J123</f>
        <v>22560</v>
      </c>
      <c r="K99" s="148"/>
      <c r="L99" s="152"/>
    </row>
    <row r="100" spans="1:47" s="10" customFormat="1" ht="19.899999999999999" customHeight="1">
      <c r="B100" s="153"/>
      <c r="C100" s="98"/>
      <c r="D100" s="154" t="s">
        <v>651</v>
      </c>
      <c r="E100" s="155"/>
      <c r="F100" s="155"/>
      <c r="G100" s="155"/>
      <c r="H100" s="155"/>
      <c r="I100" s="155"/>
      <c r="J100" s="156">
        <f>J124</f>
        <v>22560</v>
      </c>
      <c r="K100" s="98"/>
      <c r="L100" s="157"/>
    </row>
    <row r="101" spans="1:47" s="2" customFormat="1" ht="21.75" customHeight="1">
      <c r="A101" s="28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45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1:47" s="2" customFormat="1" ht="6.95" customHeight="1">
      <c r="A102" s="2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5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6" spans="1:47" s="2" customFormat="1" ht="6.95" customHeight="1">
      <c r="A106" s="28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47" s="2" customFormat="1" ht="24.95" customHeight="1">
      <c r="A107" s="28"/>
      <c r="B107" s="29"/>
      <c r="C107" s="20" t="s">
        <v>190</v>
      </c>
      <c r="D107" s="30"/>
      <c r="E107" s="30"/>
      <c r="F107" s="30"/>
      <c r="G107" s="30"/>
      <c r="H107" s="30"/>
      <c r="I107" s="30"/>
      <c r="J107" s="30"/>
      <c r="K107" s="30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47" s="2" customFormat="1" ht="6.95" customHeight="1">
      <c r="A108" s="28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12" customHeight="1">
      <c r="A109" s="28"/>
      <c r="B109" s="29"/>
      <c r="C109" s="25" t="s">
        <v>14</v>
      </c>
      <c r="D109" s="30"/>
      <c r="E109" s="30"/>
      <c r="F109" s="30"/>
      <c r="G109" s="30"/>
      <c r="H109" s="3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16.5" customHeight="1">
      <c r="A110" s="28"/>
      <c r="B110" s="29"/>
      <c r="C110" s="30"/>
      <c r="D110" s="30"/>
      <c r="E110" s="257" t="str">
        <f>E7</f>
        <v>Modernizace v ZŠ a MŠ Veselý Žďár - ZMĚNOVÉ LISTY</v>
      </c>
      <c r="F110" s="259"/>
      <c r="G110" s="259"/>
      <c r="H110" s="259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1" customFormat="1" ht="12" customHeight="1">
      <c r="B111" s="18"/>
      <c r="C111" s="25" t="s">
        <v>164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pans="1:47" s="2" customFormat="1" ht="16.5" customHeight="1">
      <c r="A112" s="28"/>
      <c r="B112" s="29"/>
      <c r="C112" s="30"/>
      <c r="D112" s="30"/>
      <c r="E112" s="257" t="s">
        <v>165</v>
      </c>
      <c r="F112" s="258"/>
      <c r="G112" s="258"/>
      <c r="H112" s="258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166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6.5" customHeight="1">
      <c r="A114" s="28"/>
      <c r="B114" s="29"/>
      <c r="C114" s="30"/>
      <c r="D114" s="30"/>
      <c r="E114" s="245" t="str">
        <f>E11</f>
        <v>ZL 014 - Policové skříně</v>
      </c>
      <c r="F114" s="258"/>
      <c r="G114" s="258"/>
      <c r="H114" s="258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6.95" customHeight="1">
      <c r="A115" s="28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18</v>
      </c>
      <c r="D116" s="30"/>
      <c r="E116" s="30"/>
      <c r="F116" s="23" t="str">
        <f>F14</f>
        <v>Veselý Žďár 144</v>
      </c>
      <c r="G116" s="30"/>
      <c r="H116" s="30"/>
      <c r="I116" s="25" t="s">
        <v>20</v>
      </c>
      <c r="J116" s="60" t="str">
        <f>IF(J14="","",J14)</f>
        <v>15. 7. 2020</v>
      </c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5.2" customHeight="1">
      <c r="A118" s="28"/>
      <c r="B118" s="29"/>
      <c r="C118" s="25" t="s">
        <v>22</v>
      </c>
      <c r="D118" s="30"/>
      <c r="E118" s="30"/>
      <c r="F118" s="23" t="str">
        <f>E17</f>
        <v>Obec Veselý Žďár</v>
      </c>
      <c r="G118" s="30"/>
      <c r="H118" s="30"/>
      <c r="I118" s="25" t="s">
        <v>31</v>
      </c>
      <c r="J118" s="26" t="str">
        <f>E23</f>
        <v xml:space="preserve"> </v>
      </c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5.2" customHeight="1">
      <c r="A119" s="28"/>
      <c r="B119" s="29"/>
      <c r="C119" s="25" t="s">
        <v>27</v>
      </c>
      <c r="D119" s="30"/>
      <c r="E119" s="30"/>
      <c r="F119" s="23" t="str">
        <f>IF(E20="","",E20)</f>
        <v>BT Stavby s.r.o.,Husovo nám. 139, Ledeč n.S.</v>
      </c>
      <c r="G119" s="30"/>
      <c r="H119" s="30"/>
      <c r="I119" s="25" t="s">
        <v>34</v>
      </c>
      <c r="J119" s="26" t="str">
        <f>E26</f>
        <v xml:space="preserve"> 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0.35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11" customFormat="1" ht="29.25" customHeight="1">
      <c r="A121" s="158"/>
      <c r="B121" s="159"/>
      <c r="C121" s="160" t="s">
        <v>191</v>
      </c>
      <c r="D121" s="161" t="s">
        <v>61</v>
      </c>
      <c r="E121" s="161" t="s">
        <v>57</v>
      </c>
      <c r="F121" s="161" t="s">
        <v>58</v>
      </c>
      <c r="G121" s="161" t="s">
        <v>192</v>
      </c>
      <c r="H121" s="161" t="s">
        <v>193</v>
      </c>
      <c r="I121" s="161" t="s">
        <v>194</v>
      </c>
      <c r="J121" s="162" t="s">
        <v>172</v>
      </c>
      <c r="K121" s="163" t="s">
        <v>195</v>
      </c>
      <c r="L121" s="164"/>
      <c r="M121" s="69" t="s">
        <v>1</v>
      </c>
      <c r="N121" s="70" t="s">
        <v>40</v>
      </c>
      <c r="O121" s="70" t="s">
        <v>196</v>
      </c>
      <c r="P121" s="70" t="s">
        <v>197</v>
      </c>
      <c r="Q121" s="70" t="s">
        <v>198</v>
      </c>
      <c r="R121" s="70" t="s">
        <v>199</v>
      </c>
      <c r="S121" s="70" t="s">
        <v>200</v>
      </c>
      <c r="T121" s="71" t="s">
        <v>201</v>
      </c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</row>
    <row r="122" spans="1:65" s="2" customFormat="1" ht="22.9" customHeight="1">
      <c r="A122" s="28"/>
      <c r="B122" s="29"/>
      <c r="C122" s="76" t="s">
        <v>202</v>
      </c>
      <c r="D122" s="30"/>
      <c r="E122" s="30"/>
      <c r="F122" s="30"/>
      <c r="G122" s="30"/>
      <c r="H122" s="30"/>
      <c r="I122" s="30"/>
      <c r="J122" s="165">
        <f>BK122</f>
        <v>22560</v>
      </c>
      <c r="K122" s="30"/>
      <c r="L122" s="33"/>
      <c r="M122" s="72"/>
      <c r="N122" s="166"/>
      <c r="O122" s="73"/>
      <c r="P122" s="167">
        <f>P123</f>
        <v>0</v>
      </c>
      <c r="Q122" s="73"/>
      <c r="R122" s="167">
        <f>R123</f>
        <v>0</v>
      </c>
      <c r="S122" s="73"/>
      <c r="T122" s="168">
        <f>T123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4" t="s">
        <v>75</v>
      </c>
      <c r="AU122" s="14" t="s">
        <v>174</v>
      </c>
      <c r="BK122" s="169">
        <f>BK123</f>
        <v>22560</v>
      </c>
    </row>
    <row r="123" spans="1:65" s="12" customFormat="1" ht="25.9" customHeight="1">
      <c r="B123" s="170"/>
      <c r="C123" s="171"/>
      <c r="D123" s="172" t="s">
        <v>75</v>
      </c>
      <c r="E123" s="173" t="s">
        <v>338</v>
      </c>
      <c r="F123" s="173" t="s">
        <v>339</v>
      </c>
      <c r="G123" s="171"/>
      <c r="H123" s="171"/>
      <c r="I123" s="171"/>
      <c r="J123" s="174">
        <f>BK123</f>
        <v>22560</v>
      </c>
      <c r="K123" s="171"/>
      <c r="L123" s="175"/>
      <c r="M123" s="176"/>
      <c r="N123" s="177"/>
      <c r="O123" s="177"/>
      <c r="P123" s="178">
        <f>P124</f>
        <v>0</v>
      </c>
      <c r="Q123" s="177"/>
      <c r="R123" s="178">
        <f>R124</f>
        <v>0</v>
      </c>
      <c r="S123" s="177"/>
      <c r="T123" s="179">
        <f>T124</f>
        <v>0</v>
      </c>
      <c r="AR123" s="180" t="s">
        <v>85</v>
      </c>
      <c r="AT123" s="181" t="s">
        <v>75</v>
      </c>
      <c r="AU123" s="181" t="s">
        <v>76</v>
      </c>
      <c r="AY123" s="180" t="s">
        <v>205</v>
      </c>
      <c r="BK123" s="182">
        <f>BK124</f>
        <v>22560</v>
      </c>
    </row>
    <row r="124" spans="1:65" s="12" customFormat="1" ht="22.9" customHeight="1">
      <c r="B124" s="170"/>
      <c r="C124" s="171"/>
      <c r="D124" s="172" t="s">
        <v>75</v>
      </c>
      <c r="E124" s="183" t="s">
        <v>652</v>
      </c>
      <c r="F124" s="183" t="s">
        <v>653</v>
      </c>
      <c r="G124" s="171"/>
      <c r="H124" s="171"/>
      <c r="I124" s="171"/>
      <c r="J124" s="184">
        <f>BK124</f>
        <v>22560</v>
      </c>
      <c r="K124" s="171"/>
      <c r="L124" s="175"/>
      <c r="M124" s="176"/>
      <c r="N124" s="177"/>
      <c r="O124" s="177"/>
      <c r="P124" s="178">
        <f>P125</f>
        <v>0</v>
      </c>
      <c r="Q124" s="177"/>
      <c r="R124" s="178">
        <f>R125</f>
        <v>0</v>
      </c>
      <c r="S124" s="177"/>
      <c r="T124" s="179">
        <f>T125</f>
        <v>0</v>
      </c>
      <c r="AR124" s="180" t="s">
        <v>85</v>
      </c>
      <c r="AT124" s="181" t="s">
        <v>75</v>
      </c>
      <c r="AU124" s="181" t="s">
        <v>83</v>
      </c>
      <c r="AY124" s="180" t="s">
        <v>205</v>
      </c>
      <c r="BK124" s="182">
        <f>BK125</f>
        <v>22560</v>
      </c>
    </row>
    <row r="125" spans="1:65" s="2" customFormat="1" ht="16.5" customHeight="1">
      <c r="A125" s="28"/>
      <c r="B125" s="29"/>
      <c r="C125" s="185" t="s">
        <v>83</v>
      </c>
      <c r="D125" s="185" t="s">
        <v>208</v>
      </c>
      <c r="E125" s="186" t="s">
        <v>926</v>
      </c>
      <c r="F125" s="187" t="s">
        <v>927</v>
      </c>
      <c r="G125" s="188" t="s">
        <v>418</v>
      </c>
      <c r="H125" s="189">
        <v>2</v>
      </c>
      <c r="I125" s="190">
        <v>11280</v>
      </c>
      <c r="J125" s="190">
        <f>ROUND(I125*H125,2)</f>
        <v>22560</v>
      </c>
      <c r="K125" s="191"/>
      <c r="L125" s="33"/>
      <c r="M125" s="208" t="s">
        <v>1</v>
      </c>
      <c r="N125" s="209" t="s">
        <v>41</v>
      </c>
      <c r="O125" s="210">
        <v>0</v>
      </c>
      <c r="P125" s="210">
        <f>O125*H125</f>
        <v>0</v>
      </c>
      <c r="Q125" s="210">
        <v>0</v>
      </c>
      <c r="R125" s="210">
        <f>Q125*H125</f>
        <v>0</v>
      </c>
      <c r="S125" s="210">
        <v>0</v>
      </c>
      <c r="T125" s="211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96" t="s">
        <v>277</v>
      </c>
      <c r="AT125" s="196" t="s">
        <v>208</v>
      </c>
      <c r="AU125" s="196" t="s">
        <v>85</v>
      </c>
      <c r="AY125" s="14" t="s">
        <v>205</v>
      </c>
      <c r="BE125" s="197">
        <f>IF(N125="základní",J125,0)</f>
        <v>22560</v>
      </c>
      <c r="BF125" s="197">
        <f>IF(N125="snížená",J125,0)</f>
        <v>0</v>
      </c>
      <c r="BG125" s="197">
        <f>IF(N125="zákl. přenesená",J125,0)</f>
        <v>0</v>
      </c>
      <c r="BH125" s="197">
        <f>IF(N125="sníž. přenesená",J125,0)</f>
        <v>0</v>
      </c>
      <c r="BI125" s="197">
        <f>IF(N125="nulová",J125,0)</f>
        <v>0</v>
      </c>
      <c r="BJ125" s="14" t="s">
        <v>83</v>
      </c>
      <c r="BK125" s="197">
        <f>ROUND(I125*H125,2)</f>
        <v>22560</v>
      </c>
      <c r="BL125" s="14" t="s">
        <v>277</v>
      </c>
      <c r="BM125" s="196" t="s">
        <v>928</v>
      </c>
    </row>
    <row r="126" spans="1:65" s="2" customFormat="1" ht="6.95" customHeight="1">
      <c r="A126" s="28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33"/>
      <c r="M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</sheetData>
  <sheetProtection algorithmName="SHA-512" hashValue="gQtRxwrwcO89uyNxiMUQ6MTq7SRE4Lp+2AzTdOAd5Ut9gzVivXWmutMdzML+zLRVVh2c6EygfpLiUEmOgmBPkQ==" saltValue="EKIpbbgTZixqy+W1w3vmdCWMS1tKXhNLglEo7v52p0SHop1TMVYH5DdVGHeIXEeaWZ63uLXXJaHiSTEhJ69T2A==" spinCount="100000" sheet="1" objects="1" scenarios="1" formatColumns="0" formatRows="0" autoFilter="0"/>
  <autoFilter ref="C121:K125" xr:uid="{00000000-0009-0000-0000-000013000000}"/>
  <mergeCells count="11">
    <mergeCell ref="E114:H114"/>
    <mergeCell ref="E7:H7"/>
    <mergeCell ref="E9:H9"/>
    <mergeCell ref="E11:H11"/>
    <mergeCell ref="E29:H29"/>
    <mergeCell ref="E85:H85"/>
    <mergeCell ref="L2:V2"/>
    <mergeCell ref="E87:H87"/>
    <mergeCell ref="E89:H89"/>
    <mergeCell ref="E110:H110"/>
    <mergeCell ref="E112:H11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BM126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153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929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28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29</v>
      </c>
      <c r="F20" s="28"/>
      <c r="G20" s="28"/>
      <c r="H20" s="28"/>
      <c r="I20" s="113" t="s">
        <v>26</v>
      </c>
      <c r="J20" s="104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169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ROUND(J122, 2)</f>
        <v>1717.6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ROUND((SUM(BE122:BE125)),  2)</f>
        <v>1717.6</v>
      </c>
      <c r="G35" s="28"/>
      <c r="H35" s="28"/>
      <c r="I35" s="124">
        <v>0.21</v>
      </c>
      <c r="J35" s="123">
        <f>ROUND(((SUM(BE122:BE125))*I35),  2)</f>
        <v>360.7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ROUND((SUM(BF122:BF125)),  2)</f>
        <v>0</v>
      </c>
      <c r="G36" s="28"/>
      <c r="H36" s="28"/>
      <c r="I36" s="124">
        <v>0.15</v>
      </c>
      <c r="J36" s="123">
        <f>ROUND(((SUM(BF122:BF125))*I36),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ROUND((SUM(BG122:BG125)),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ROUND((SUM(BH122:BH125)),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ROUND((SUM(BI122:BI125)),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2078.2999999999997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015 - Změna výmalby na barevnou v chodbě a herně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ATOS, spol.s r.o. Ledeč nad Sázavou</v>
      </c>
      <c r="G94" s="30"/>
      <c r="H94" s="30"/>
      <c r="I94" s="25" t="s">
        <v>34</v>
      </c>
      <c r="J94" s="26" t="str">
        <f>E26</f>
        <v>Kateřina Šrámková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J122</f>
        <v>1717.6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184</v>
      </c>
      <c r="E99" s="150"/>
      <c r="F99" s="150"/>
      <c r="G99" s="150"/>
      <c r="H99" s="150"/>
      <c r="I99" s="150"/>
      <c r="J99" s="151">
        <f>J123</f>
        <v>1717.6</v>
      </c>
      <c r="K99" s="148"/>
      <c r="L99" s="152"/>
    </row>
    <row r="100" spans="1:47" s="10" customFormat="1" ht="19.899999999999999" customHeight="1">
      <c r="B100" s="153"/>
      <c r="C100" s="98"/>
      <c r="D100" s="154" t="s">
        <v>189</v>
      </c>
      <c r="E100" s="155"/>
      <c r="F100" s="155"/>
      <c r="G100" s="155"/>
      <c r="H100" s="155"/>
      <c r="I100" s="155"/>
      <c r="J100" s="156">
        <f>J124</f>
        <v>1717.6</v>
      </c>
      <c r="K100" s="98"/>
      <c r="L100" s="157"/>
    </row>
    <row r="101" spans="1:47" s="2" customFormat="1" ht="21.75" customHeight="1">
      <c r="A101" s="28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45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1:47" s="2" customFormat="1" ht="6.95" customHeight="1">
      <c r="A102" s="2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5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6" spans="1:47" s="2" customFormat="1" ht="6.95" customHeight="1">
      <c r="A106" s="28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47" s="2" customFormat="1" ht="24.95" customHeight="1">
      <c r="A107" s="28"/>
      <c r="B107" s="29"/>
      <c r="C107" s="20" t="s">
        <v>190</v>
      </c>
      <c r="D107" s="30"/>
      <c r="E107" s="30"/>
      <c r="F107" s="30"/>
      <c r="G107" s="30"/>
      <c r="H107" s="30"/>
      <c r="I107" s="30"/>
      <c r="J107" s="30"/>
      <c r="K107" s="30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47" s="2" customFormat="1" ht="6.95" customHeight="1">
      <c r="A108" s="28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12" customHeight="1">
      <c r="A109" s="28"/>
      <c r="B109" s="29"/>
      <c r="C109" s="25" t="s">
        <v>14</v>
      </c>
      <c r="D109" s="30"/>
      <c r="E109" s="30"/>
      <c r="F109" s="30"/>
      <c r="G109" s="30"/>
      <c r="H109" s="3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16.5" customHeight="1">
      <c r="A110" s="28"/>
      <c r="B110" s="29"/>
      <c r="C110" s="30"/>
      <c r="D110" s="30"/>
      <c r="E110" s="257" t="str">
        <f>E7</f>
        <v>Modernizace v ZŠ a MŠ Veselý Žďár - ZMĚNOVÉ LISTY</v>
      </c>
      <c r="F110" s="259"/>
      <c r="G110" s="259"/>
      <c r="H110" s="259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1" customFormat="1" ht="12" customHeight="1">
      <c r="B111" s="18"/>
      <c r="C111" s="25" t="s">
        <v>164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pans="1:47" s="2" customFormat="1" ht="16.5" customHeight="1">
      <c r="A112" s="28"/>
      <c r="B112" s="29"/>
      <c r="C112" s="30"/>
      <c r="D112" s="30"/>
      <c r="E112" s="257" t="s">
        <v>165</v>
      </c>
      <c r="F112" s="258"/>
      <c r="G112" s="258"/>
      <c r="H112" s="258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166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6.5" customHeight="1">
      <c r="A114" s="28"/>
      <c r="B114" s="29"/>
      <c r="C114" s="30"/>
      <c r="D114" s="30"/>
      <c r="E114" s="245" t="str">
        <f>E11</f>
        <v>ZL 015 - Změna výmalby na barevnou v chodbě a herně</v>
      </c>
      <c r="F114" s="258"/>
      <c r="G114" s="258"/>
      <c r="H114" s="258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6.95" customHeight="1">
      <c r="A115" s="28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18</v>
      </c>
      <c r="D116" s="30"/>
      <c r="E116" s="30"/>
      <c r="F116" s="23" t="str">
        <f>F14</f>
        <v>Veselý Žďár 144</v>
      </c>
      <c r="G116" s="30"/>
      <c r="H116" s="30"/>
      <c r="I116" s="25" t="s">
        <v>20</v>
      </c>
      <c r="J116" s="60" t="str">
        <f>IF(J14="","",J14)</f>
        <v>15. 7. 2020</v>
      </c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5.2" customHeight="1">
      <c r="A118" s="28"/>
      <c r="B118" s="29"/>
      <c r="C118" s="25" t="s">
        <v>22</v>
      </c>
      <c r="D118" s="30"/>
      <c r="E118" s="30"/>
      <c r="F118" s="23" t="str">
        <f>E17</f>
        <v>Obec Veselý Žďár</v>
      </c>
      <c r="G118" s="30"/>
      <c r="H118" s="30"/>
      <c r="I118" s="25" t="s">
        <v>31</v>
      </c>
      <c r="J118" s="26" t="str">
        <f>E23</f>
        <v xml:space="preserve"> </v>
      </c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5.2" customHeight="1">
      <c r="A119" s="28"/>
      <c r="B119" s="29"/>
      <c r="C119" s="25" t="s">
        <v>27</v>
      </c>
      <c r="D119" s="30"/>
      <c r="E119" s="30"/>
      <c r="F119" s="23" t="str">
        <f>IF(E20="","",E20)</f>
        <v>ATOS, spol.s r.o. Ledeč nad Sázavou</v>
      </c>
      <c r="G119" s="30"/>
      <c r="H119" s="30"/>
      <c r="I119" s="25" t="s">
        <v>34</v>
      </c>
      <c r="J119" s="26" t="str">
        <f>E26</f>
        <v>Kateřina Šrámková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0.35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11" customFormat="1" ht="29.25" customHeight="1">
      <c r="A121" s="158"/>
      <c r="B121" s="159"/>
      <c r="C121" s="160" t="s">
        <v>191</v>
      </c>
      <c r="D121" s="161" t="s">
        <v>61</v>
      </c>
      <c r="E121" s="161" t="s">
        <v>57</v>
      </c>
      <c r="F121" s="161" t="s">
        <v>58</v>
      </c>
      <c r="G121" s="161" t="s">
        <v>192</v>
      </c>
      <c r="H121" s="161" t="s">
        <v>193</v>
      </c>
      <c r="I121" s="161" t="s">
        <v>194</v>
      </c>
      <c r="J121" s="162" t="s">
        <v>172</v>
      </c>
      <c r="K121" s="163" t="s">
        <v>195</v>
      </c>
      <c r="L121" s="164"/>
      <c r="M121" s="69" t="s">
        <v>1</v>
      </c>
      <c r="N121" s="70" t="s">
        <v>40</v>
      </c>
      <c r="O121" s="70" t="s">
        <v>196</v>
      </c>
      <c r="P121" s="70" t="s">
        <v>197</v>
      </c>
      <c r="Q121" s="70" t="s">
        <v>198</v>
      </c>
      <c r="R121" s="70" t="s">
        <v>199</v>
      </c>
      <c r="S121" s="70" t="s">
        <v>200</v>
      </c>
      <c r="T121" s="71" t="s">
        <v>201</v>
      </c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</row>
    <row r="122" spans="1:65" s="2" customFormat="1" ht="22.9" customHeight="1">
      <c r="A122" s="28"/>
      <c r="B122" s="29"/>
      <c r="C122" s="76" t="s">
        <v>202</v>
      </c>
      <c r="D122" s="30"/>
      <c r="E122" s="30"/>
      <c r="F122" s="30"/>
      <c r="G122" s="30"/>
      <c r="H122" s="30"/>
      <c r="I122" s="30"/>
      <c r="J122" s="165">
        <f>BK122</f>
        <v>1717.6</v>
      </c>
      <c r="K122" s="30"/>
      <c r="L122" s="33"/>
      <c r="M122" s="72"/>
      <c r="N122" s="166"/>
      <c r="O122" s="73"/>
      <c r="P122" s="167">
        <f>P123</f>
        <v>0</v>
      </c>
      <c r="Q122" s="73"/>
      <c r="R122" s="167">
        <f>R123</f>
        <v>1.8041999999999999E-3</v>
      </c>
      <c r="S122" s="73"/>
      <c r="T122" s="168">
        <f>T123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4" t="s">
        <v>75</v>
      </c>
      <c r="AU122" s="14" t="s">
        <v>174</v>
      </c>
      <c r="BK122" s="169">
        <f>BK123</f>
        <v>1717.6</v>
      </c>
    </row>
    <row r="123" spans="1:65" s="12" customFormat="1" ht="25.9" customHeight="1">
      <c r="B123" s="170"/>
      <c r="C123" s="171"/>
      <c r="D123" s="172" t="s">
        <v>75</v>
      </c>
      <c r="E123" s="173" t="s">
        <v>338</v>
      </c>
      <c r="F123" s="173" t="s">
        <v>339</v>
      </c>
      <c r="G123" s="171"/>
      <c r="H123" s="171"/>
      <c r="I123" s="171"/>
      <c r="J123" s="174">
        <f>BK123</f>
        <v>1717.6</v>
      </c>
      <c r="K123" s="171"/>
      <c r="L123" s="175"/>
      <c r="M123" s="176"/>
      <c r="N123" s="177"/>
      <c r="O123" s="177"/>
      <c r="P123" s="178">
        <f>P124</f>
        <v>0</v>
      </c>
      <c r="Q123" s="177"/>
      <c r="R123" s="178">
        <f>R124</f>
        <v>1.8041999999999999E-3</v>
      </c>
      <c r="S123" s="177"/>
      <c r="T123" s="179">
        <f>T124</f>
        <v>0</v>
      </c>
      <c r="AR123" s="180" t="s">
        <v>85</v>
      </c>
      <c r="AT123" s="181" t="s">
        <v>75</v>
      </c>
      <c r="AU123" s="181" t="s">
        <v>76</v>
      </c>
      <c r="AY123" s="180" t="s">
        <v>205</v>
      </c>
      <c r="BK123" s="182">
        <f>BK124</f>
        <v>1717.6</v>
      </c>
    </row>
    <row r="124" spans="1:65" s="12" customFormat="1" ht="22.9" customHeight="1">
      <c r="B124" s="170"/>
      <c r="C124" s="171"/>
      <c r="D124" s="172" t="s">
        <v>75</v>
      </c>
      <c r="E124" s="183" t="s">
        <v>454</v>
      </c>
      <c r="F124" s="183" t="s">
        <v>455</v>
      </c>
      <c r="G124" s="171"/>
      <c r="H124" s="171"/>
      <c r="I124" s="171"/>
      <c r="J124" s="184">
        <f>BK124</f>
        <v>1717.6</v>
      </c>
      <c r="K124" s="171"/>
      <c r="L124" s="175"/>
      <c r="M124" s="176"/>
      <c r="N124" s="177"/>
      <c r="O124" s="177"/>
      <c r="P124" s="178">
        <f>P125</f>
        <v>0</v>
      </c>
      <c r="Q124" s="177"/>
      <c r="R124" s="178">
        <f>R125</f>
        <v>1.8041999999999999E-3</v>
      </c>
      <c r="S124" s="177"/>
      <c r="T124" s="179">
        <f>T125</f>
        <v>0</v>
      </c>
      <c r="AR124" s="180" t="s">
        <v>85</v>
      </c>
      <c r="AT124" s="181" t="s">
        <v>75</v>
      </c>
      <c r="AU124" s="181" t="s">
        <v>83</v>
      </c>
      <c r="AY124" s="180" t="s">
        <v>205</v>
      </c>
      <c r="BK124" s="182">
        <f>BK125</f>
        <v>1717.6</v>
      </c>
    </row>
    <row r="125" spans="1:65" s="2" customFormat="1" ht="24" customHeight="1">
      <c r="A125" s="28"/>
      <c r="B125" s="29"/>
      <c r="C125" s="185" t="s">
        <v>83</v>
      </c>
      <c r="D125" s="185" t="s">
        <v>208</v>
      </c>
      <c r="E125" s="186" t="s">
        <v>930</v>
      </c>
      <c r="F125" s="187" t="s">
        <v>931</v>
      </c>
      <c r="G125" s="188" t="s">
        <v>211</v>
      </c>
      <c r="H125" s="189">
        <v>180.42</v>
      </c>
      <c r="I125" s="190">
        <v>9.52</v>
      </c>
      <c r="J125" s="190">
        <f>ROUND(I125*H125,2)</f>
        <v>1717.6</v>
      </c>
      <c r="K125" s="191"/>
      <c r="L125" s="33"/>
      <c r="M125" s="208" t="s">
        <v>1</v>
      </c>
      <c r="N125" s="209" t="s">
        <v>41</v>
      </c>
      <c r="O125" s="210">
        <v>0</v>
      </c>
      <c r="P125" s="210">
        <f>O125*H125</f>
        <v>0</v>
      </c>
      <c r="Q125" s="210">
        <v>1.0000000000000001E-5</v>
      </c>
      <c r="R125" s="210">
        <f>Q125*H125</f>
        <v>1.8041999999999999E-3</v>
      </c>
      <c r="S125" s="210">
        <v>0</v>
      </c>
      <c r="T125" s="211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96" t="s">
        <v>277</v>
      </c>
      <c r="AT125" s="196" t="s">
        <v>208</v>
      </c>
      <c r="AU125" s="196" t="s">
        <v>85</v>
      </c>
      <c r="AY125" s="14" t="s">
        <v>205</v>
      </c>
      <c r="BE125" s="197">
        <f>IF(N125="základní",J125,0)</f>
        <v>1717.6</v>
      </c>
      <c r="BF125" s="197">
        <f>IF(N125="snížená",J125,0)</f>
        <v>0</v>
      </c>
      <c r="BG125" s="197">
        <f>IF(N125="zákl. přenesená",J125,0)</f>
        <v>0</v>
      </c>
      <c r="BH125" s="197">
        <f>IF(N125="sníž. přenesená",J125,0)</f>
        <v>0</v>
      </c>
      <c r="BI125" s="197">
        <f>IF(N125="nulová",J125,0)</f>
        <v>0</v>
      </c>
      <c r="BJ125" s="14" t="s">
        <v>83</v>
      </c>
      <c r="BK125" s="197">
        <f>ROUND(I125*H125,2)</f>
        <v>1717.6</v>
      </c>
      <c r="BL125" s="14" t="s">
        <v>277</v>
      </c>
      <c r="BM125" s="196" t="s">
        <v>932</v>
      </c>
    </row>
    <row r="126" spans="1:65" s="2" customFormat="1" ht="6.95" customHeight="1">
      <c r="A126" s="28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33"/>
      <c r="M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</sheetData>
  <sheetProtection algorithmName="SHA-512" hashValue="d5juTTT1jPOL0Yj5P3oeMCeZGzLhtNdxrEp6EYswJfpqocIzgrbmNmUWmhRO9gpYqqe8CJgxasF1ktCXgpBNCQ==" saltValue="2BsGEBdsAgxoqMxIHGojwB0tnnLIKZgN5xFO4IaHdhDQGvEtnl3rkeSiW9FxYhR6Apis+sah9wQiP2eVCk5Alw==" spinCount="100000" sheet="1" objects="1" scenarios="1" formatColumns="0" formatRows="0" autoFilter="0"/>
  <autoFilter ref="C121:K125" xr:uid="{00000000-0009-0000-0000-000014000000}"/>
  <mergeCells count="11">
    <mergeCell ref="E114:H114"/>
    <mergeCell ref="E7:H7"/>
    <mergeCell ref="E9:H9"/>
    <mergeCell ref="E11:H11"/>
    <mergeCell ref="E29:H29"/>
    <mergeCell ref="E85:H85"/>
    <mergeCell ref="L2:V2"/>
    <mergeCell ref="E87:H87"/>
    <mergeCell ref="E89:H89"/>
    <mergeCell ref="E110:H110"/>
    <mergeCell ref="E112:H11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BM136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156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27" customHeight="1">
      <c r="A11" s="28"/>
      <c r="B11" s="33"/>
      <c r="C11" s="28"/>
      <c r="D11" s="28"/>
      <c r="E11" s="263" t="s">
        <v>933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923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924</v>
      </c>
      <c r="F20" s="28"/>
      <c r="G20" s="28"/>
      <c r="H20" s="28"/>
      <c r="I20" s="113" t="s">
        <v>26</v>
      </c>
      <c r="J20" s="104" t="s">
        <v>925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tr">
        <f>IF('Rekapitulace stavby'!AN19="","",'Rekapitulace stavby'!AN19)</f>
        <v/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tr">
        <f>IF('Rekapitulace stavby'!E20="","",'Rekapitulace stavby'!E20)</f>
        <v xml:space="preserve"> </v>
      </c>
      <c r="F26" s="28"/>
      <c r="G26" s="28"/>
      <c r="H26" s="28"/>
      <c r="I26" s="113" t="s">
        <v>26</v>
      </c>
      <c r="J26" s="104" t="str">
        <f>IF('Rekapitulace stavby'!AN20="","",'Rekapitulace stavby'!AN20)</f>
        <v/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ROUND(J122, 2)</f>
        <v>101427.82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ROUND((SUM(BE122:BE135)),  2)</f>
        <v>101427.82</v>
      </c>
      <c r="G35" s="28"/>
      <c r="H35" s="28"/>
      <c r="I35" s="124">
        <v>0.21</v>
      </c>
      <c r="J35" s="123">
        <f>ROUND(((SUM(BE122:BE135))*I35),  2)</f>
        <v>21299.84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ROUND((SUM(BF122:BF135)),  2)</f>
        <v>0</v>
      </c>
      <c r="G36" s="28"/>
      <c r="H36" s="28"/>
      <c r="I36" s="124">
        <v>0.15</v>
      </c>
      <c r="J36" s="123">
        <f>ROUND(((SUM(BF122:BF135))*I36),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ROUND((SUM(BG122:BG135)),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ROUND((SUM(BH122:BH135)),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ROUND((SUM(BI122:BI135)),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122727.66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27" customHeight="1">
      <c r="A89" s="28"/>
      <c r="B89" s="29"/>
      <c r="C89" s="30"/>
      <c r="D89" s="30"/>
      <c r="E89" s="245" t="str">
        <f>E11</f>
        <v>ZL 016 - Podlahové krytiny - místnosti (chodba -  herna, 1.03 herna, 1.14 šatna)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BT Stavby s.r.o.,Husovo nám. 139, Ledeč n.S.</v>
      </c>
      <c r="G94" s="30"/>
      <c r="H94" s="30"/>
      <c r="I94" s="25" t="s">
        <v>34</v>
      </c>
      <c r="J94" s="26" t="str">
        <f>E26</f>
        <v xml:space="preserve"> 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J122</f>
        <v>101427.81999999999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184</v>
      </c>
      <c r="E99" s="150"/>
      <c r="F99" s="150"/>
      <c r="G99" s="150"/>
      <c r="H99" s="150"/>
      <c r="I99" s="150"/>
      <c r="J99" s="151">
        <f>J123</f>
        <v>101427.81999999999</v>
      </c>
      <c r="K99" s="148"/>
      <c r="L99" s="152"/>
    </row>
    <row r="100" spans="1:47" s="10" customFormat="1" ht="19.899999999999999" customHeight="1">
      <c r="B100" s="153"/>
      <c r="C100" s="98"/>
      <c r="D100" s="154" t="s">
        <v>934</v>
      </c>
      <c r="E100" s="155"/>
      <c r="F100" s="155"/>
      <c r="G100" s="155"/>
      <c r="H100" s="155"/>
      <c r="I100" s="155"/>
      <c r="J100" s="156">
        <f>J124</f>
        <v>101427.81999999999</v>
      </c>
      <c r="K100" s="98"/>
      <c r="L100" s="157"/>
    </row>
    <row r="101" spans="1:47" s="2" customFormat="1" ht="21.75" customHeight="1">
      <c r="A101" s="28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45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1:47" s="2" customFormat="1" ht="6.95" customHeight="1">
      <c r="A102" s="2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5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6" spans="1:47" s="2" customFormat="1" ht="6.95" customHeight="1">
      <c r="A106" s="28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47" s="2" customFormat="1" ht="24.95" customHeight="1">
      <c r="A107" s="28"/>
      <c r="B107" s="29"/>
      <c r="C107" s="20" t="s">
        <v>190</v>
      </c>
      <c r="D107" s="30"/>
      <c r="E107" s="30"/>
      <c r="F107" s="30"/>
      <c r="G107" s="30"/>
      <c r="H107" s="30"/>
      <c r="I107" s="30"/>
      <c r="J107" s="30"/>
      <c r="K107" s="30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47" s="2" customFormat="1" ht="6.95" customHeight="1">
      <c r="A108" s="28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12" customHeight="1">
      <c r="A109" s="28"/>
      <c r="B109" s="29"/>
      <c r="C109" s="25" t="s">
        <v>14</v>
      </c>
      <c r="D109" s="30"/>
      <c r="E109" s="30"/>
      <c r="F109" s="30"/>
      <c r="G109" s="30"/>
      <c r="H109" s="3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16.5" customHeight="1">
      <c r="A110" s="28"/>
      <c r="B110" s="29"/>
      <c r="C110" s="30"/>
      <c r="D110" s="30"/>
      <c r="E110" s="257" t="str">
        <f>E7</f>
        <v>Modernizace v ZŠ a MŠ Veselý Žďár - ZMĚNOVÉ LISTY</v>
      </c>
      <c r="F110" s="259"/>
      <c r="G110" s="259"/>
      <c r="H110" s="259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1" customFormat="1" ht="12" customHeight="1">
      <c r="B111" s="18"/>
      <c r="C111" s="25" t="s">
        <v>164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pans="1:47" s="2" customFormat="1" ht="16.5" customHeight="1">
      <c r="A112" s="28"/>
      <c r="B112" s="29"/>
      <c r="C112" s="30"/>
      <c r="D112" s="30"/>
      <c r="E112" s="257" t="s">
        <v>165</v>
      </c>
      <c r="F112" s="258"/>
      <c r="G112" s="258"/>
      <c r="H112" s="258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166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27" customHeight="1">
      <c r="A114" s="28"/>
      <c r="B114" s="29"/>
      <c r="C114" s="30"/>
      <c r="D114" s="30"/>
      <c r="E114" s="245" t="str">
        <f>E11</f>
        <v>ZL 016 - Podlahové krytiny - místnosti (chodba -  herna, 1.03 herna, 1.14 šatna)</v>
      </c>
      <c r="F114" s="258"/>
      <c r="G114" s="258"/>
      <c r="H114" s="258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6.95" customHeight="1">
      <c r="A115" s="28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18</v>
      </c>
      <c r="D116" s="30"/>
      <c r="E116" s="30"/>
      <c r="F116" s="23" t="str">
        <f>F14</f>
        <v>Veselý Žďár 144</v>
      </c>
      <c r="G116" s="30"/>
      <c r="H116" s="30"/>
      <c r="I116" s="25" t="s">
        <v>20</v>
      </c>
      <c r="J116" s="60" t="str">
        <f>IF(J14="","",J14)</f>
        <v>15. 7. 2020</v>
      </c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5.2" customHeight="1">
      <c r="A118" s="28"/>
      <c r="B118" s="29"/>
      <c r="C118" s="25" t="s">
        <v>22</v>
      </c>
      <c r="D118" s="30"/>
      <c r="E118" s="30"/>
      <c r="F118" s="23" t="str">
        <f>E17</f>
        <v>Obec Veselý Žďár</v>
      </c>
      <c r="G118" s="30"/>
      <c r="H118" s="30"/>
      <c r="I118" s="25" t="s">
        <v>31</v>
      </c>
      <c r="J118" s="26" t="str">
        <f>E23</f>
        <v xml:space="preserve"> </v>
      </c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5.2" customHeight="1">
      <c r="A119" s="28"/>
      <c r="B119" s="29"/>
      <c r="C119" s="25" t="s">
        <v>27</v>
      </c>
      <c r="D119" s="30"/>
      <c r="E119" s="30"/>
      <c r="F119" s="23" t="str">
        <f>IF(E20="","",E20)</f>
        <v>BT Stavby s.r.o.,Husovo nám. 139, Ledeč n.S.</v>
      </c>
      <c r="G119" s="30"/>
      <c r="H119" s="30"/>
      <c r="I119" s="25" t="s">
        <v>34</v>
      </c>
      <c r="J119" s="26" t="str">
        <f>E26</f>
        <v xml:space="preserve"> 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0.35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11" customFormat="1" ht="29.25" customHeight="1">
      <c r="A121" s="158"/>
      <c r="B121" s="159"/>
      <c r="C121" s="160" t="s">
        <v>191</v>
      </c>
      <c r="D121" s="161" t="s">
        <v>61</v>
      </c>
      <c r="E121" s="161" t="s">
        <v>57</v>
      </c>
      <c r="F121" s="161" t="s">
        <v>58</v>
      </c>
      <c r="G121" s="161" t="s">
        <v>192</v>
      </c>
      <c r="H121" s="161" t="s">
        <v>193</v>
      </c>
      <c r="I121" s="161" t="s">
        <v>194</v>
      </c>
      <c r="J121" s="162" t="s">
        <v>172</v>
      </c>
      <c r="K121" s="163" t="s">
        <v>195</v>
      </c>
      <c r="L121" s="164"/>
      <c r="M121" s="69" t="s">
        <v>1</v>
      </c>
      <c r="N121" s="70" t="s">
        <v>40</v>
      </c>
      <c r="O121" s="70" t="s">
        <v>196</v>
      </c>
      <c r="P121" s="70" t="s">
        <v>197</v>
      </c>
      <c r="Q121" s="70" t="s">
        <v>198</v>
      </c>
      <c r="R121" s="70" t="s">
        <v>199</v>
      </c>
      <c r="S121" s="70" t="s">
        <v>200</v>
      </c>
      <c r="T121" s="71" t="s">
        <v>201</v>
      </c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</row>
    <row r="122" spans="1:65" s="2" customFormat="1" ht="22.9" customHeight="1">
      <c r="A122" s="28"/>
      <c r="B122" s="29"/>
      <c r="C122" s="76" t="s">
        <v>202</v>
      </c>
      <c r="D122" s="30"/>
      <c r="E122" s="30"/>
      <c r="F122" s="30"/>
      <c r="G122" s="30"/>
      <c r="H122" s="30"/>
      <c r="I122" s="30"/>
      <c r="J122" s="165">
        <f>BK122</f>
        <v>101427.81999999999</v>
      </c>
      <c r="K122" s="30"/>
      <c r="L122" s="33"/>
      <c r="M122" s="72"/>
      <c r="N122" s="166"/>
      <c r="O122" s="73"/>
      <c r="P122" s="167">
        <f>P123</f>
        <v>66.556935999999993</v>
      </c>
      <c r="Q122" s="73"/>
      <c r="R122" s="167">
        <f>R123</f>
        <v>0.69908702779999998</v>
      </c>
      <c r="S122" s="73"/>
      <c r="T122" s="168">
        <f>T123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4" t="s">
        <v>75</v>
      </c>
      <c r="AU122" s="14" t="s">
        <v>174</v>
      </c>
      <c r="BK122" s="169">
        <f>BK123</f>
        <v>101427.81999999999</v>
      </c>
    </row>
    <row r="123" spans="1:65" s="12" customFormat="1" ht="25.9" customHeight="1">
      <c r="B123" s="170"/>
      <c r="C123" s="171"/>
      <c r="D123" s="172" t="s">
        <v>75</v>
      </c>
      <c r="E123" s="173" t="s">
        <v>338</v>
      </c>
      <c r="F123" s="173" t="s">
        <v>339</v>
      </c>
      <c r="G123" s="171"/>
      <c r="H123" s="171"/>
      <c r="I123" s="171"/>
      <c r="J123" s="174">
        <f>BK123</f>
        <v>101427.81999999999</v>
      </c>
      <c r="K123" s="171"/>
      <c r="L123" s="175"/>
      <c r="M123" s="176"/>
      <c r="N123" s="177"/>
      <c r="O123" s="177"/>
      <c r="P123" s="178">
        <f>P124</f>
        <v>66.556935999999993</v>
      </c>
      <c r="Q123" s="177"/>
      <c r="R123" s="178">
        <f>R124</f>
        <v>0.69908702779999998</v>
      </c>
      <c r="S123" s="177"/>
      <c r="T123" s="179">
        <f>T124</f>
        <v>0</v>
      </c>
      <c r="AR123" s="180" t="s">
        <v>85</v>
      </c>
      <c r="AT123" s="181" t="s">
        <v>75</v>
      </c>
      <c r="AU123" s="181" t="s">
        <v>76</v>
      </c>
      <c r="AY123" s="180" t="s">
        <v>205</v>
      </c>
      <c r="BK123" s="182">
        <f>BK124</f>
        <v>101427.81999999999</v>
      </c>
    </row>
    <row r="124" spans="1:65" s="12" customFormat="1" ht="22.9" customHeight="1">
      <c r="B124" s="170"/>
      <c r="C124" s="171"/>
      <c r="D124" s="172" t="s">
        <v>75</v>
      </c>
      <c r="E124" s="183" t="s">
        <v>935</v>
      </c>
      <c r="F124" s="183" t="s">
        <v>936</v>
      </c>
      <c r="G124" s="171"/>
      <c r="H124" s="171"/>
      <c r="I124" s="171"/>
      <c r="J124" s="184">
        <f>BK124</f>
        <v>101427.81999999999</v>
      </c>
      <c r="K124" s="171"/>
      <c r="L124" s="175"/>
      <c r="M124" s="176"/>
      <c r="N124" s="177"/>
      <c r="O124" s="177"/>
      <c r="P124" s="178">
        <f>SUM(P125:P135)</f>
        <v>66.556935999999993</v>
      </c>
      <c r="Q124" s="177"/>
      <c r="R124" s="178">
        <f>SUM(R125:R135)</f>
        <v>0.69908702779999998</v>
      </c>
      <c r="S124" s="177"/>
      <c r="T124" s="179">
        <f>SUM(T125:T135)</f>
        <v>0</v>
      </c>
      <c r="AR124" s="180" t="s">
        <v>85</v>
      </c>
      <c r="AT124" s="181" t="s">
        <v>75</v>
      </c>
      <c r="AU124" s="181" t="s">
        <v>83</v>
      </c>
      <c r="AY124" s="180" t="s">
        <v>205</v>
      </c>
      <c r="BK124" s="182">
        <f>SUM(BK125:BK135)</f>
        <v>101427.81999999999</v>
      </c>
    </row>
    <row r="125" spans="1:65" s="2" customFormat="1" ht="24" customHeight="1">
      <c r="A125" s="28"/>
      <c r="B125" s="29"/>
      <c r="C125" s="185" t="s">
        <v>83</v>
      </c>
      <c r="D125" s="185" t="s">
        <v>208</v>
      </c>
      <c r="E125" s="186" t="s">
        <v>937</v>
      </c>
      <c r="F125" s="187" t="s">
        <v>938</v>
      </c>
      <c r="G125" s="188" t="s">
        <v>211</v>
      </c>
      <c r="H125" s="189">
        <v>81.730999999999995</v>
      </c>
      <c r="I125" s="190">
        <v>38.656799999999997</v>
      </c>
      <c r="J125" s="190">
        <f t="shared" ref="J125:J135" si="0">ROUND(I125*H125,2)</f>
        <v>3159.46</v>
      </c>
      <c r="K125" s="191"/>
      <c r="L125" s="33"/>
      <c r="M125" s="192" t="s">
        <v>1</v>
      </c>
      <c r="N125" s="193" t="s">
        <v>41</v>
      </c>
      <c r="O125" s="194">
        <v>5.8000000000000003E-2</v>
      </c>
      <c r="P125" s="194">
        <f t="shared" ref="P125:P135" si="1">O125*H125</f>
        <v>4.7403979999999999</v>
      </c>
      <c r="Q125" s="194">
        <v>6.9999999999999994E-5</v>
      </c>
      <c r="R125" s="194">
        <f t="shared" ref="R125:R135" si="2">Q125*H125</f>
        <v>5.7211699999999994E-3</v>
      </c>
      <c r="S125" s="194">
        <v>0</v>
      </c>
      <c r="T125" s="195">
        <f t="shared" ref="T125:T135" si="3"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96" t="s">
        <v>277</v>
      </c>
      <c r="AT125" s="196" t="s">
        <v>208</v>
      </c>
      <c r="AU125" s="196" t="s">
        <v>85</v>
      </c>
      <c r="AY125" s="14" t="s">
        <v>205</v>
      </c>
      <c r="BE125" s="197">
        <f t="shared" ref="BE125:BE135" si="4">IF(N125="základní",J125,0)</f>
        <v>3159.46</v>
      </c>
      <c r="BF125" s="197">
        <f t="shared" ref="BF125:BF135" si="5">IF(N125="snížená",J125,0)</f>
        <v>0</v>
      </c>
      <c r="BG125" s="197">
        <f t="shared" ref="BG125:BG135" si="6">IF(N125="zákl. přenesená",J125,0)</f>
        <v>0</v>
      </c>
      <c r="BH125" s="197">
        <f t="shared" ref="BH125:BH135" si="7">IF(N125="sníž. přenesená",J125,0)</f>
        <v>0</v>
      </c>
      <c r="BI125" s="197">
        <f t="shared" ref="BI125:BI135" si="8">IF(N125="nulová",J125,0)</f>
        <v>0</v>
      </c>
      <c r="BJ125" s="14" t="s">
        <v>83</v>
      </c>
      <c r="BK125" s="197">
        <f t="shared" ref="BK125:BK135" si="9">ROUND(I125*H125,2)</f>
        <v>3159.46</v>
      </c>
      <c r="BL125" s="14" t="s">
        <v>277</v>
      </c>
      <c r="BM125" s="196" t="s">
        <v>939</v>
      </c>
    </row>
    <row r="126" spans="1:65" s="2" customFormat="1" ht="24" customHeight="1">
      <c r="A126" s="28"/>
      <c r="B126" s="29"/>
      <c r="C126" s="185" t="s">
        <v>85</v>
      </c>
      <c r="D126" s="185" t="s">
        <v>208</v>
      </c>
      <c r="E126" s="186" t="s">
        <v>940</v>
      </c>
      <c r="F126" s="187" t="s">
        <v>941</v>
      </c>
      <c r="G126" s="188" t="s">
        <v>211</v>
      </c>
      <c r="H126" s="189">
        <v>75.911000000000001</v>
      </c>
      <c r="I126" s="190">
        <v>179.86032</v>
      </c>
      <c r="J126" s="190">
        <f t="shared" si="0"/>
        <v>13653.38</v>
      </c>
      <c r="K126" s="191"/>
      <c r="L126" s="33"/>
      <c r="M126" s="192" t="s">
        <v>1</v>
      </c>
      <c r="N126" s="193" t="s">
        <v>41</v>
      </c>
      <c r="O126" s="194">
        <v>0.192</v>
      </c>
      <c r="P126" s="194">
        <f t="shared" si="1"/>
        <v>14.574912000000001</v>
      </c>
      <c r="Q126" s="194">
        <v>4.5450000000000004E-3</v>
      </c>
      <c r="R126" s="194">
        <f t="shared" si="2"/>
        <v>0.34501549500000006</v>
      </c>
      <c r="S126" s="194">
        <v>0</v>
      </c>
      <c r="T126" s="195">
        <f t="shared" si="3"/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96" t="s">
        <v>277</v>
      </c>
      <c r="AT126" s="196" t="s">
        <v>208</v>
      </c>
      <c r="AU126" s="196" t="s">
        <v>85</v>
      </c>
      <c r="AY126" s="14" t="s">
        <v>205</v>
      </c>
      <c r="BE126" s="197">
        <f t="shared" si="4"/>
        <v>13653.38</v>
      </c>
      <c r="BF126" s="197">
        <f t="shared" si="5"/>
        <v>0</v>
      </c>
      <c r="BG126" s="197">
        <f t="shared" si="6"/>
        <v>0</v>
      </c>
      <c r="BH126" s="197">
        <f t="shared" si="7"/>
        <v>0</v>
      </c>
      <c r="BI126" s="197">
        <f t="shared" si="8"/>
        <v>0</v>
      </c>
      <c r="BJ126" s="14" t="s">
        <v>83</v>
      </c>
      <c r="BK126" s="197">
        <f t="shared" si="9"/>
        <v>13653.38</v>
      </c>
      <c r="BL126" s="14" t="s">
        <v>277</v>
      </c>
      <c r="BM126" s="196" t="s">
        <v>942</v>
      </c>
    </row>
    <row r="127" spans="1:65" s="2" customFormat="1" ht="24" customHeight="1">
      <c r="A127" s="28"/>
      <c r="B127" s="29"/>
      <c r="C127" s="185" t="s">
        <v>96</v>
      </c>
      <c r="D127" s="185" t="s">
        <v>208</v>
      </c>
      <c r="E127" s="186" t="s">
        <v>943</v>
      </c>
      <c r="F127" s="187" t="s">
        <v>944</v>
      </c>
      <c r="G127" s="188" t="s">
        <v>211</v>
      </c>
      <c r="H127" s="189">
        <v>26.956</v>
      </c>
      <c r="I127" s="190">
        <v>92.6</v>
      </c>
      <c r="J127" s="190">
        <f t="shared" si="0"/>
        <v>2496.13</v>
      </c>
      <c r="K127" s="191"/>
      <c r="L127" s="33"/>
      <c r="M127" s="192" t="s">
        <v>1</v>
      </c>
      <c r="N127" s="193" t="s">
        <v>41</v>
      </c>
      <c r="O127" s="194">
        <v>0.19</v>
      </c>
      <c r="P127" s="194">
        <f t="shared" si="1"/>
        <v>5.1216400000000002</v>
      </c>
      <c r="Q127" s="194">
        <v>0</v>
      </c>
      <c r="R127" s="194">
        <f t="shared" si="2"/>
        <v>0</v>
      </c>
      <c r="S127" s="194">
        <v>0</v>
      </c>
      <c r="T127" s="195">
        <f t="shared" si="3"/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96" t="s">
        <v>277</v>
      </c>
      <c r="AT127" s="196" t="s">
        <v>208</v>
      </c>
      <c r="AU127" s="196" t="s">
        <v>85</v>
      </c>
      <c r="AY127" s="14" t="s">
        <v>205</v>
      </c>
      <c r="BE127" s="197">
        <f t="shared" si="4"/>
        <v>2496.13</v>
      </c>
      <c r="BF127" s="197">
        <f t="shared" si="5"/>
        <v>0</v>
      </c>
      <c r="BG127" s="197">
        <f t="shared" si="6"/>
        <v>0</v>
      </c>
      <c r="BH127" s="197">
        <f t="shared" si="7"/>
        <v>0</v>
      </c>
      <c r="BI127" s="197">
        <f t="shared" si="8"/>
        <v>0</v>
      </c>
      <c r="BJ127" s="14" t="s">
        <v>83</v>
      </c>
      <c r="BK127" s="197">
        <f t="shared" si="9"/>
        <v>2496.13</v>
      </c>
      <c r="BL127" s="14" t="s">
        <v>277</v>
      </c>
      <c r="BM127" s="196" t="s">
        <v>945</v>
      </c>
    </row>
    <row r="128" spans="1:65" s="2" customFormat="1" ht="36" customHeight="1">
      <c r="A128" s="28"/>
      <c r="B128" s="29"/>
      <c r="C128" s="198" t="s">
        <v>212</v>
      </c>
      <c r="D128" s="198" t="s">
        <v>355</v>
      </c>
      <c r="E128" s="199" t="s">
        <v>946</v>
      </c>
      <c r="F128" s="200" t="s">
        <v>947</v>
      </c>
      <c r="G128" s="201" t="s">
        <v>211</v>
      </c>
      <c r="H128" s="202">
        <v>29.652000000000001</v>
      </c>
      <c r="I128" s="203">
        <v>760.39</v>
      </c>
      <c r="J128" s="203">
        <f t="shared" si="0"/>
        <v>22547.08</v>
      </c>
      <c r="K128" s="204"/>
      <c r="L128" s="205"/>
      <c r="M128" s="206" t="s">
        <v>1</v>
      </c>
      <c r="N128" s="207" t="s">
        <v>41</v>
      </c>
      <c r="O128" s="194">
        <v>0</v>
      </c>
      <c r="P128" s="194">
        <f t="shared" si="1"/>
        <v>0</v>
      </c>
      <c r="Q128" s="194">
        <v>2.0999999999999999E-3</v>
      </c>
      <c r="R128" s="194">
        <f t="shared" si="2"/>
        <v>6.2269199999999997E-2</v>
      </c>
      <c r="S128" s="194">
        <v>0</v>
      </c>
      <c r="T128" s="195">
        <f t="shared" si="3"/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96" t="s">
        <v>350</v>
      </c>
      <c r="AT128" s="196" t="s">
        <v>355</v>
      </c>
      <c r="AU128" s="196" t="s">
        <v>85</v>
      </c>
      <c r="AY128" s="14" t="s">
        <v>205</v>
      </c>
      <c r="BE128" s="197">
        <f t="shared" si="4"/>
        <v>22547.08</v>
      </c>
      <c r="BF128" s="197">
        <f t="shared" si="5"/>
        <v>0</v>
      </c>
      <c r="BG128" s="197">
        <f t="shared" si="6"/>
        <v>0</v>
      </c>
      <c r="BH128" s="197">
        <f t="shared" si="7"/>
        <v>0</v>
      </c>
      <c r="BI128" s="197">
        <f t="shared" si="8"/>
        <v>0</v>
      </c>
      <c r="BJ128" s="14" t="s">
        <v>83</v>
      </c>
      <c r="BK128" s="197">
        <f t="shared" si="9"/>
        <v>22547.08</v>
      </c>
      <c r="BL128" s="14" t="s">
        <v>277</v>
      </c>
      <c r="BM128" s="196" t="s">
        <v>948</v>
      </c>
    </row>
    <row r="129" spans="1:65" s="2" customFormat="1" ht="16.5" customHeight="1">
      <c r="A129" s="28"/>
      <c r="B129" s="29"/>
      <c r="C129" s="185" t="s">
        <v>223</v>
      </c>
      <c r="D129" s="185" t="s">
        <v>208</v>
      </c>
      <c r="E129" s="186" t="s">
        <v>949</v>
      </c>
      <c r="F129" s="187" t="s">
        <v>950</v>
      </c>
      <c r="G129" s="188" t="s">
        <v>211</v>
      </c>
      <c r="H129" s="189">
        <v>75.911000000000001</v>
      </c>
      <c r="I129" s="190">
        <v>143.95410000000001</v>
      </c>
      <c r="J129" s="190">
        <f t="shared" si="0"/>
        <v>10927.7</v>
      </c>
      <c r="K129" s="191"/>
      <c r="L129" s="33"/>
      <c r="M129" s="192" t="s">
        <v>1</v>
      </c>
      <c r="N129" s="193" t="s">
        <v>41</v>
      </c>
      <c r="O129" s="194">
        <v>0.23300000000000001</v>
      </c>
      <c r="P129" s="194">
        <f t="shared" si="1"/>
        <v>17.687263000000002</v>
      </c>
      <c r="Q129" s="194">
        <v>2.9999999999999997E-4</v>
      </c>
      <c r="R129" s="194">
        <f t="shared" si="2"/>
        <v>2.27733E-2</v>
      </c>
      <c r="S129" s="194">
        <v>0</v>
      </c>
      <c r="T129" s="195">
        <f t="shared" si="3"/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96" t="s">
        <v>277</v>
      </c>
      <c r="AT129" s="196" t="s">
        <v>208</v>
      </c>
      <c r="AU129" s="196" t="s">
        <v>85</v>
      </c>
      <c r="AY129" s="14" t="s">
        <v>205</v>
      </c>
      <c r="BE129" s="197">
        <f t="shared" si="4"/>
        <v>10927.7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4" t="s">
        <v>83</v>
      </c>
      <c r="BK129" s="197">
        <f t="shared" si="9"/>
        <v>10927.7</v>
      </c>
      <c r="BL129" s="14" t="s">
        <v>277</v>
      </c>
      <c r="BM129" s="196" t="s">
        <v>951</v>
      </c>
    </row>
    <row r="130" spans="1:65" s="2" customFormat="1" ht="16.5" customHeight="1">
      <c r="A130" s="28"/>
      <c r="B130" s="29"/>
      <c r="C130" s="198" t="s">
        <v>227</v>
      </c>
      <c r="D130" s="198" t="s">
        <v>355</v>
      </c>
      <c r="E130" s="199" t="s">
        <v>952</v>
      </c>
      <c r="F130" s="200" t="s">
        <v>953</v>
      </c>
      <c r="G130" s="201" t="s">
        <v>211</v>
      </c>
      <c r="H130" s="202">
        <v>83.501999999999995</v>
      </c>
      <c r="I130" s="203">
        <v>327.096</v>
      </c>
      <c r="J130" s="203">
        <f t="shared" si="0"/>
        <v>27313.17</v>
      </c>
      <c r="K130" s="204"/>
      <c r="L130" s="205"/>
      <c r="M130" s="206" t="s">
        <v>1</v>
      </c>
      <c r="N130" s="207" t="s">
        <v>41</v>
      </c>
      <c r="O130" s="194">
        <v>0</v>
      </c>
      <c r="P130" s="194">
        <f t="shared" si="1"/>
        <v>0</v>
      </c>
      <c r="Q130" s="194">
        <v>2.8300000000000001E-3</v>
      </c>
      <c r="R130" s="194">
        <f t="shared" si="2"/>
        <v>0.23631065999999998</v>
      </c>
      <c r="S130" s="194">
        <v>0</v>
      </c>
      <c r="T130" s="195">
        <f t="shared" si="3"/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96" t="s">
        <v>350</v>
      </c>
      <c r="AT130" s="196" t="s">
        <v>355</v>
      </c>
      <c r="AU130" s="196" t="s">
        <v>85</v>
      </c>
      <c r="AY130" s="14" t="s">
        <v>205</v>
      </c>
      <c r="BE130" s="197">
        <f t="shared" si="4"/>
        <v>27313.17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4" t="s">
        <v>83</v>
      </c>
      <c r="BK130" s="197">
        <f t="shared" si="9"/>
        <v>27313.17</v>
      </c>
      <c r="BL130" s="14" t="s">
        <v>277</v>
      </c>
      <c r="BM130" s="196" t="s">
        <v>954</v>
      </c>
    </row>
    <row r="131" spans="1:65" s="2" customFormat="1" ht="24" customHeight="1">
      <c r="A131" s="28"/>
      <c r="B131" s="29"/>
      <c r="C131" s="185" t="s">
        <v>234</v>
      </c>
      <c r="D131" s="185" t="s">
        <v>208</v>
      </c>
      <c r="E131" s="186" t="s">
        <v>955</v>
      </c>
      <c r="F131" s="187" t="s">
        <v>956</v>
      </c>
      <c r="G131" s="188" t="s">
        <v>230</v>
      </c>
      <c r="H131" s="189">
        <v>50.606999999999999</v>
      </c>
      <c r="I131" s="190">
        <v>59.461379999999998</v>
      </c>
      <c r="J131" s="190">
        <f t="shared" si="0"/>
        <v>3009.16</v>
      </c>
      <c r="K131" s="191"/>
      <c r="L131" s="33"/>
      <c r="M131" s="192" t="s">
        <v>1</v>
      </c>
      <c r="N131" s="193" t="s">
        <v>41</v>
      </c>
      <c r="O131" s="194">
        <v>0.10199999999999999</v>
      </c>
      <c r="P131" s="194">
        <f t="shared" si="1"/>
        <v>5.1619139999999994</v>
      </c>
      <c r="Q131" s="194">
        <v>1.84E-5</v>
      </c>
      <c r="R131" s="194">
        <f t="shared" si="2"/>
        <v>9.3116879999999996E-4</v>
      </c>
      <c r="S131" s="194">
        <v>0</v>
      </c>
      <c r="T131" s="195">
        <f t="shared" si="3"/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96" t="s">
        <v>277</v>
      </c>
      <c r="AT131" s="196" t="s">
        <v>208</v>
      </c>
      <c r="AU131" s="196" t="s">
        <v>85</v>
      </c>
      <c r="AY131" s="14" t="s">
        <v>205</v>
      </c>
      <c r="BE131" s="197">
        <f t="shared" si="4"/>
        <v>3009.16</v>
      </c>
      <c r="BF131" s="197">
        <f t="shared" si="5"/>
        <v>0</v>
      </c>
      <c r="BG131" s="197">
        <f t="shared" si="6"/>
        <v>0</v>
      </c>
      <c r="BH131" s="197">
        <f t="shared" si="7"/>
        <v>0</v>
      </c>
      <c r="BI131" s="197">
        <f t="shared" si="8"/>
        <v>0</v>
      </c>
      <c r="BJ131" s="14" t="s">
        <v>83</v>
      </c>
      <c r="BK131" s="197">
        <f t="shared" si="9"/>
        <v>3009.16</v>
      </c>
      <c r="BL131" s="14" t="s">
        <v>277</v>
      </c>
      <c r="BM131" s="196" t="s">
        <v>957</v>
      </c>
    </row>
    <row r="132" spans="1:65" s="2" customFormat="1" ht="16.5" customHeight="1">
      <c r="A132" s="28"/>
      <c r="B132" s="29"/>
      <c r="C132" s="185" t="s">
        <v>239</v>
      </c>
      <c r="D132" s="185" t="s">
        <v>208</v>
      </c>
      <c r="E132" s="186" t="s">
        <v>958</v>
      </c>
      <c r="F132" s="187" t="s">
        <v>959</v>
      </c>
      <c r="G132" s="188" t="s">
        <v>230</v>
      </c>
      <c r="H132" s="189">
        <v>58.2</v>
      </c>
      <c r="I132" s="190">
        <v>172.29888</v>
      </c>
      <c r="J132" s="190">
        <f t="shared" si="0"/>
        <v>10027.790000000001</v>
      </c>
      <c r="K132" s="191"/>
      <c r="L132" s="33"/>
      <c r="M132" s="192" t="s">
        <v>1</v>
      </c>
      <c r="N132" s="193" t="s">
        <v>41</v>
      </c>
      <c r="O132" s="194">
        <v>0.30599999999999999</v>
      </c>
      <c r="P132" s="194">
        <f t="shared" si="1"/>
        <v>17.809200000000001</v>
      </c>
      <c r="Q132" s="194">
        <v>2.987E-5</v>
      </c>
      <c r="R132" s="194">
        <f t="shared" si="2"/>
        <v>1.7384340000000001E-3</v>
      </c>
      <c r="S132" s="194">
        <v>0</v>
      </c>
      <c r="T132" s="195">
        <f t="shared" si="3"/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6" t="s">
        <v>277</v>
      </c>
      <c r="AT132" s="196" t="s">
        <v>208</v>
      </c>
      <c r="AU132" s="196" t="s">
        <v>85</v>
      </c>
      <c r="AY132" s="14" t="s">
        <v>205</v>
      </c>
      <c r="BE132" s="197">
        <f t="shared" si="4"/>
        <v>10027.790000000001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4" t="s">
        <v>83</v>
      </c>
      <c r="BK132" s="197">
        <f t="shared" si="9"/>
        <v>10027.790000000001</v>
      </c>
      <c r="BL132" s="14" t="s">
        <v>277</v>
      </c>
      <c r="BM132" s="196" t="s">
        <v>960</v>
      </c>
    </row>
    <row r="133" spans="1:65" s="2" customFormat="1" ht="16.5" customHeight="1">
      <c r="A133" s="28"/>
      <c r="B133" s="29"/>
      <c r="C133" s="198" t="s">
        <v>243</v>
      </c>
      <c r="D133" s="198" t="s">
        <v>355</v>
      </c>
      <c r="E133" s="199" t="s">
        <v>961</v>
      </c>
      <c r="F133" s="200" t="s">
        <v>962</v>
      </c>
      <c r="G133" s="201" t="s">
        <v>230</v>
      </c>
      <c r="H133" s="202">
        <v>64.02</v>
      </c>
      <c r="I133" s="203">
        <v>120.006</v>
      </c>
      <c r="J133" s="203">
        <f t="shared" si="0"/>
        <v>7682.78</v>
      </c>
      <c r="K133" s="204"/>
      <c r="L133" s="205"/>
      <c r="M133" s="206" t="s">
        <v>1</v>
      </c>
      <c r="N133" s="207" t="s">
        <v>41</v>
      </c>
      <c r="O133" s="194">
        <v>0</v>
      </c>
      <c r="P133" s="194">
        <f t="shared" si="1"/>
        <v>0</v>
      </c>
      <c r="Q133" s="194">
        <v>3.8000000000000002E-4</v>
      </c>
      <c r="R133" s="194">
        <f t="shared" si="2"/>
        <v>2.4327600000000001E-2</v>
      </c>
      <c r="S133" s="194">
        <v>0</v>
      </c>
      <c r="T133" s="195">
        <f t="shared" si="3"/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96" t="s">
        <v>350</v>
      </c>
      <c r="AT133" s="196" t="s">
        <v>355</v>
      </c>
      <c r="AU133" s="196" t="s">
        <v>85</v>
      </c>
      <c r="AY133" s="14" t="s">
        <v>205</v>
      </c>
      <c r="BE133" s="197">
        <f t="shared" si="4"/>
        <v>7682.78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83</v>
      </c>
      <c r="BK133" s="197">
        <f t="shared" si="9"/>
        <v>7682.78</v>
      </c>
      <c r="BL133" s="14" t="s">
        <v>277</v>
      </c>
      <c r="BM133" s="196" t="s">
        <v>963</v>
      </c>
    </row>
    <row r="134" spans="1:65" s="2" customFormat="1" ht="24" customHeight="1">
      <c r="A134" s="28"/>
      <c r="B134" s="29"/>
      <c r="C134" s="185" t="s">
        <v>247</v>
      </c>
      <c r="D134" s="185" t="s">
        <v>208</v>
      </c>
      <c r="E134" s="186" t="s">
        <v>964</v>
      </c>
      <c r="F134" s="187" t="s">
        <v>965</v>
      </c>
      <c r="G134" s="188" t="s">
        <v>250</v>
      </c>
      <c r="H134" s="189">
        <v>0.69899999999999995</v>
      </c>
      <c r="I134" s="190">
        <v>486.57654000000002</v>
      </c>
      <c r="J134" s="190">
        <f t="shared" si="0"/>
        <v>340.12</v>
      </c>
      <c r="K134" s="191"/>
      <c r="L134" s="33"/>
      <c r="M134" s="192" t="s">
        <v>1</v>
      </c>
      <c r="N134" s="193" t="s">
        <v>41</v>
      </c>
      <c r="O134" s="194">
        <v>1.091</v>
      </c>
      <c r="P134" s="194">
        <f t="shared" si="1"/>
        <v>0.76260899999999998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6" t="s">
        <v>277</v>
      </c>
      <c r="AT134" s="196" t="s">
        <v>208</v>
      </c>
      <c r="AU134" s="196" t="s">
        <v>85</v>
      </c>
      <c r="AY134" s="14" t="s">
        <v>205</v>
      </c>
      <c r="BE134" s="197">
        <f t="shared" si="4"/>
        <v>340.12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83</v>
      </c>
      <c r="BK134" s="197">
        <f t="shared" si="9"/>
        <v>340.12</v>
      </c>
      <c r="BL134" s="14" t="s">
        <v>277</v>
      </c>
      <c r="BM134" s="196" t="s">
        <v>966</v>
      </c>
    </row>
    <row r="135" spans="1:65" s="2" customFormat="1" ht="24" customHeight="1">
      <c r="A135" s="28"/>
      <c r="B135" s="29"/>
      <c r="C135" s="185" t="s">
        <v>252</v>
      </c>
      <c r="D135" s="185" t="s">
        <v>208</v>
      </c>
      <c r="E135" s="186" t="s">
        <v>967</v>
      </c>
      <c r="F135" s="187" t="s">
        <v>968</v>
      </c>
      <c r="G135" s="188" t="s">
        <v>250</v>
      </c>
      <c r="H135" s="189">
        <v>0.69899999999999995</v>
      </c>
      <c r="I135" s="190">
        <v>387.76805999999999</v>
      </c>
      <c r="J135" s="190">
        <f t="shared" si="0"/>
        <v>271.05</v>
      </c>
      <c r="K135" s="191"/>
      <c r="L135" s="33"/>
      <c r="M135" s="208" t="s">
        <v>1</v>
      </c>
      <c r="N135" s="209" t="s">
        <v>41</v>
      </c>
      <c r="O135" s="210">
        <v>1</v>
      </c>
      <c r="P135" s="210">
        <f t="shared" si="1"/>
        <v>0.69899999999999995</v>
      </c>
      <c r="Q135" s="210">
        <v>0</v>
      </c>
      <c r="R135" s="210">
        <f t="shared" si="2"/>
        <v>0</v>
      </c>
      <c r="S135" s="210">
        <v>0</v>
      </c>
      <c r="T135" s="211">
        <f t="shared" si="3"/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6" t="s">
        <v>277</v>
      </c>
      <c r="AT135" s="196" t="s">
        <v>208</v>
      </c>
      <c r="AU135" s="196" t="s">
        <v>85</v>
      </c>
      <c r="AY135" s="14" t="s">
        <v>205</v>
      </c>
      <c r="BE135" s="197">
        <f t="shared" si="4"/>
        <v>271.05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83</v>
      </c>
      <c r="BK135" s="197">
        <f t="shared" si="9"/>
        <v>271.05</v>
      </c>
      <c r="BL135" s="14" t="s">
        <v>277</v>
      </c>
      <c r="BM135" s="196" t="s">
        <v>969</v>
      </c>
    </row>
    <row r="136" spans="1:65" s="2" customFormat="1" ht="6.95" customHeight="1">
      <c r="A136" s="28"/>
      <c r="B136" s="48"/>
      <c r="C136" s="49"/>
      <c r="D136" s="49"/>
      <c r="E136" s="49"/>
      <c r="F136" s="49"/>
      <c r="G136" s="49"/>
      <c r="H136" s="49"/>
      <c r="I136" s="49"/>
      <c r="J136" s="49"/>
      <c r="K136" s="49"/>
      <c r="L136" s="33"/>
      <c r="M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</row>
  </sheetData>
  <sheetProtection algorithmName="SHA-512" hashValue="2reuMmeeT7tbnAVtrQP5oEO0TzD/DcQqpP4CUB8C4iD1+PgbQANYmuih0t5wRvRdWpSOxYpL6a6oLhfw8w9gqg==" saltValue="KyUT0/6kZxLd/hf2ejVzywhuTAOFfx66hPRiJj/2G1bZ6yWz1/N1t9mWqIre+fJypjj7avPH6NaLbB/P5Igz/w==" spinCount="100000" sheet="1" objects="1" scenarios="1" formatColumns="0" formatRows="0" autoFilter="0"/>
  <autoFilter ref="C121:K135" xr:uid="{00000000-0009-0000-0000-000015000000}"/>
  <mergeCells count="11">
    <mergeCell ref="E114:H114"/>
    <mergeCell ref="E7:H7"/>
    <mergeCell ref="E9:H9"/>
    <mergeCell ref="E11:H11"/>
    <mergeCell ref="E29:H29"/>
    <mergeCell ref="E85:H85"/>
    <mergeCell ref="L2:V2"/>
    <mergeCell ref="E87:H87"/>
    <mergeCell ref="E89:H89"/>
    <mergeCell ref="E110:H110"/>
    <mergeCell ref="E112:H11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BM12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159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970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923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924</v>
      </c>
      <c r="F20" s="28"/>
      <c r="G20" s="28"/>
      <c r="H20" s="28"/>
      <c r="I20" s="113" t="s">
        <v>26</v>
      </c>
      <c r="J20" s="104" t="s">
        <v>925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32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ROUND(J122, 2)</f>
        <v>15494.01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ROUND((SUM(BE122:BE126)),  2)</f>
        <v>15494.01</v>
      </c>
      <c r="G35" s="28"/>
      <c r="H35" s="28"/>
      <c r="I35" s="124">
        <v>0.21</v>
      </c>
      <c r="J35" s="123">
        <f>ROUND(((SUM(BE122:BE126))*I35),  2)</f>
        <v>3253.74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ROUND((SUM(BF122:BF126)),  2)</f>
        <v>0</v>
      </c>
      <c r="G36" s="28"/>
      <c r="H36" s="28"/>
      <c r="I36" s="124">
        <v>0.15</v>
      </c>
      <c r="J36" s="123">
        <f>ROUND(((SUM(BF122:BF126))*I36),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ROUND((SUM(BG122:BG126)),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ROUND((SUM(BH122:BH126)),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ROUND((SUM(BI122:BI126)),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18747.75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017 - Ohřívač TUV do kuchyně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BT Stavby s.r.o.,Husovo nám. 139, Ledeč n.S.</v>
      </c>
      <c r="G94" s="30"/>
      <c r="H94" s="30"/>
      <c r="I94" s="25" t="s">
        <v>34</v>
      </c>
      <c r="J94" s="26" t="str">
        <f>E26</f>
        <v xml:space="preserve"> 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J122</f>
        <v>15494.01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184</v>
      </c>
      <c r="E99" s="150"/>
      <c r="F99" s="150"/>
      <c r="G99" s="150"/>
      <c r="H99" s="150"/>
      <c r="I99" s="150"/>
      <c r="J99" s="151">
        <f>J123</f>
        <v>15494.01</v>
      </c>
      <c r="K99" s="148"/>
      <c r="L99" s="152"/>
    </row>
    <row r="100" spans="1:47" s="10" customFormat="1" ht="19.899999999999999" customHeight="1">
      <c r="B100" s="153"/>
      <c r="C100" s="98"/>
      <c r="D100" s="154" t="s">
        <v>777</v>
      </c>
      <c r="E100" s="155"/>
      <c r="F100" s="155"/>
      <c r="G100" s="155"/>
      <c r="H100" s="155"/>
      <c r="I100" s="155"/>
      <c r="J100" s="156">
        <f>J124</f>
        <v>15494.01</v>
      </c>
      <c r="K100" s="98"/>
      <c r="L100" s="157"/>
    </row>
    <row r="101" spans="1:47" s="2" customFormat="1" ht="21.75" customHeight="1">
      <c r="A101" s="28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45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1:47" s="2" customFormat="1" ht="6.95" customHeight="1">
      <c r="A102" s="2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5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6" spans="1:47" s="2" customFormat="1" ht="6.95" customHeight="1">
      <c r="A106" s="28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47" s="2" customFormat="1" ht="24.95" customHeight="1">
      <c r="A107" s="28"/>
      <c r="B107" s="29"/>
      <c r="C107" s="20" t="s">
        <v>190</v>
      </c>
      <c r="D107" s="30"/>
      <c r="E107" s="30"/>
      <c r="F107" s="30"/>
      <c r="G107" s="30"/>
      <c r="H107" s="30"/>
      <c r="I107" s="30"/>
      <c r="J107" s="30"/>
      <c r="K107" s="30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47" s="2" customFormat="1" ht="6.95" customHeight="1">
      <c r="A108" s="28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12" customHeight="1">
      <c r="A109" s="28"/>
      <c r="B109" s="29"/>
      <c r="C109" s="25" t="s">
        <v>14</v>
      </c>
      <c r="D109" s="30"/>
      <c r="E109" s="30"/>
      <c r="F109" s="30"/>
      <c r="G109" s="30"/>
      <c r="H109" s="3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16.5" customHeight="1">
      <c r="A110" s="28"/>
      <c r="B110" s="29"/>
      <c r="C110" s="30"/>
      <c r="D110" s="30"/>
      <c r="E110" s="257" t="str">
        <f>E7</f>
        <v>Modernizace v ZŠ a MŠ Veselý Žďár - ZMĚNOVÉ LISTY</v>
      </c>
      <c r="F110" s="259"/>
      <c r="G110" s="259"/>
      <c r="H110" s="259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1" customFormat="1" ht="12" customHeight="1">
      <c r="B111" s="18"/>
      <c r="C111" s="25" t="s">
        <v>164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pans="1:47" s="2" customFormat="1" ht="16.5" customHeight="1">
      <c r="A112" s="28"/>
      <c r="B112" s="29"/>
      <c r="C112" s="30"/>
      <c r="D112" s="30"/>
      <c r="E112" s="257" t="s">
        <v>165</v>
      </c>
      <c r="F112" s="258"/>
      <c r="G112" s="258"/>
      <c r="H112" s="258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166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6.5" customHeight="1">
      <c r="A114" s="28"/>
      <c r="B114" s="29"/>
      <c r="C114" s="30"/>
      <c r="D114" s="30"/>
      <c r="E114" s="245" t="str">
        <f>E11</f>
        <v>ZL 017 - Ohřívač TUV do kuchyně</v>
      </c>
      <c r="F114" s="258"/>
      <c r="G114" s="258"/>
      <c r="H114" s="258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6.95" customHeight="1">
      <c r="A115" s="28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18</v>
      </c>
      <c r="D116" s="30"/>
      <c r="E116" s="30"/>
      <c r="F116" s="23" t="str">
        <f>F14</f>
        <v>Veselý Žďár 144</v>
      </c>
      <c r="G116" s="30"/>
      <c r="H116" s="30"/>
      <c r="I116" s="25" t="s">
        <v>20</v>
      </c>
      <c r="J116" s="60" t="str">
        <f>IF(J14="","",J14)</f>
        <v>15. 7. 2020</v>
      </c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5.2" customHeight="1">
      <c r="A118" s="28"/>
      <c r="B118" s="29"/>
      <c r="C118" s="25" t="s">
        <v>22</v>
      </c>
      <c r="D118" s="30"/>
      <c r="E118" s="30"/>
      <c r="F118" s="23" t="str">
        <f>E17</f>
        <v>Obec Veselý Žďár</v>
      </c>
      <c r="G118" s="30"/>
      <c r="H118" s="30"/>
      <c r="I118" s="25" t="s">
        <v>31</v>
      </c>
      <c r="J118" s="26" t="str">
        <f>E23</f>
        <v xml:space="preserve"> </v>
      </c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5.2" customHeight="1">
      <c r="A119" s="28"/>
      <c r="B119" s="29"/>
      <c r="C119" s="25" t="s">
        <v>27</v>
      </c>
      <c r="D119" s="30"/>
      <c r="E119" s="30"/>
      <c r="F119" s="23" t="str">
        <f>IF(E20="","",E20)</f>
        <v>BT Stavby s.r.o.,Husovo nám. 139, Ledeč n.S.</v>
      </c>
      <c r="G119" s="30"/>
      <c r="H119" s="30"/>
      <c r="I119" s="25" t="s">
        <v>34</v>
      </c>
      <c r="J119" s="26" t="str">
        <f>E26</f>
        <v xml:space="preserve"> 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0.35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11" customFormat="1" ht="29.25" customHeight="1">
      <c r="A121" s="158"/>
      <c r="B121" s="159"/>
      <c r="C121" s="160" t="s">
        <v>191</v>
      </c>
      <c r="D121" s="161" t="s">
        <v>61</v>
      </c>
      <c r="E121" s="161" t="s">
        <v>57</v>
      </c>
      <c r="F121" s="161" t="s">
        <v>58</v>
      </c>
      <c r="G121" s="161" t="s">
        <v>192</v>
      </c>
      <c r="H121" s="161" t="s">
        <v>193</v>
      </c>
      <c r="I121" s="161" t="s">
        <v>194</v>
      </c>
      <c r="J121" s="162" t="s">
        <v>172</v>
      </c>
      <c r="K121" s="163" t="s">
        <v>195</v>
      </c>
      <c r="L121" s="164"/>
      <c r="M121" s="69" t="s">
        <v>1</v>
      </c>
      <c r="N121" s="70" t="s">
        <v>40</v>
      </c>
      <c r="O121" s="70" t="s">
        <v>196</v>
      </c>
      <c r="P121" s="70" t="s">
        <v>197</v>
      </c>
      <c r="Q121" s="70" t="s">
        <v>198</v>
      </c>
      <c r="R121" s="70" t="s">
        <v>199</v>
      </c>
      <c r="S121" s="70" t="s">
        <v>200</v>
      </c>
      <c r="T121" s="71" t="s">
        <v>201</v>
      </c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</row>
    <row r="122" spans="1:65" s="2" customFormat="1" ht="22.9" customHeight="1">
      <c r="A122" s="28"/>
      <c r="B122" s="29"/>
      <c r="C122" s="76" t="s">
        <v>202</v>
      </c>
      <c r="D122" s="30"/>
      <c r="E122" s="30"/>
      <c r="F122" s="30"/>
      <c r="G122" s="30"/>
      <c r="H122" s="30"/>
      <c r="I122" s="30"/>
      <c r="J122" s="165">
        <f>BK122</f>
        <v>15494.01</v>
      </c>
      <c r="K122" s="30"/>
      <c r="L122" s="33"/>
      <c r="M122" s="72"/>
      <c r="N122" s="166"/>
      <c r="O122" s="73"/>
      <c r="P122" s="167">
        <f>P123</f>
        <v>0</v>
      </c>
      <c r="Q122" s="73"/>
      <c r="R122" s="167">
        <f>R123</f>
        <v>0</v>
      </c>
      <c r="S122" s="73"/>
      <c r="T122" s="168">
        <f>T123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4" t="s">
        <v>75</v>
      </c>
      <c r="AU122" s="14" t="s">
        <v>174</v>
      </c>
      <c r="BK122" s="169">
        <f>BK123</f>
        <v>15494.01</v>
      </c>
    </row>
    <row r="123" spans="1:65" s="12" customFormat="1" ht="25.9" customHeight="1">
      <c r="B123" s="170"/>
      <c r="C123" s="171"/>
      <c r="D123" s="172" t="s">
        <v>75</v>
      </c>
      <c r="E123" s="173" t="s">
        <v>338</v>
      </c>
      <c r="F123" s="173" t="s">
        <v>339</v>
      </c>
      <c r="G123" s="171"/>
      <c r="H123" s="171"/>
      <c r="I123" s="171"/>
      <c r="J123" s="174">
        <f>BK123</f>
        <v>15494.01</v>
      </c>
      <c r="K123" s="171"/>
      <c r="L123" s="175"/>
      <c r="M123" s="176"/>
      <c r="N123" s="177"/>
      <c r="O123" s="177"/>
      <c r="P123" s="178">
        <f>P124</f>
        <v>0</v>
      </c>
      <c r="Q123" s="177"/>
      <c r="R123" s="178">
        <f>R124</f>
        <v>0</v>
      </c>
      <c r="S123" s="177"/>
      <c r="T123" s="179">
        <f>T124</f>
        <v>0</v>
      </c>
      <c r="AR123" s="180" t="s">
        <v>85</v>
      </c>
      <c r="AT123" s="181" t="s">
        <v>75</v>
      </c>
      <c r="AU123" s="181" t="s">
        <v>76</v>
      </c>
      <c r="AY123" s="180" t="s">
        <v>205</v>
      </c>
      <c r="BK123" s="182">
        <f>BK124</f>
        <v>15494.01</v>
      </c>
    </row>
    <row r="124" spans="1:65" s="12" customFormat="1" ht="22.9" customHeight="1">
      <c r="B124" s="170"/>
      <c r="C124" s="171"/>
      <c r="D124" s="172" t="s">
        <v>75</v>
      </c>
      <c r="E124" s="183" t="s">
        <v>778</v>
      </c>
      <c r="F124" s="183" t="s">
        <v>779</v>
      </c>
      <c r="G124" s="171"/>
      <c r="H124" s="171"/>
      <c r="I124" s="171"/>
      <c r="J124" s="184">
        <f>BK124</f>
        <v>15494.01</v>
      </c>
      <c r="K124" s="171"/>
      <c r="L124" s="175"/>
      <c r="M124" s="176"/>
      <c r="N124" s="177"/>
      <c r="O124" s="177"/>
      <c r="P124" s="178">
        <f>SUM(P125:P126)</f>
        <v>0</v>
      </c>
      <c r="Q124" s="177"/>
      <c r="R124" s="178">
        <f>SUM(R125:R126)</f>
        <v>0</v>
      </c>
      <c r="S124" s="177"/>
      <c r="T124" s="179">
        <f>SUM(T125:T126)</f>
        <v>0</v>
      </c>
      <c r="AR124" s="180" t="s">
        <v>85</v>
      </c>
      <c r="AT124" s="181" t="s">
        <v>75</v>
      </c>
      <c r="AU124" s="181" t="s">
        <v>83</v>
      </c>
      <c r="AY124" s="180" t="s">
        <v>205</v>
      </c>
      <c r="BK124" s="182">
        <f>SUM(BK125:BK126)</f>
        <v>15494.01</v>
      </c>
    </row>
    <row r="125" spans="1:65" s="2" customFormat="1" ht="36" customHeight="1">
      <c r="A125" s="28"/>
      <c r="B125" s="29"/>
      <c r="C125" s="185" t="s">
        <v>83</v>
      </c>
      <c r="D125" s="185" t="s">
        <v>208</v>
      </c>
      <c r="E125" s="186" t="s">
        <v>971</v>
      </c>
      <c r="F125" s="187" t="s">
        <v>972</v>
      </c>
      <c r="G125" s="188" t="s">
        <v>648</v>
      </c>
      <c r="H125" s="189">
        <v>1</v>
      </c>
      <c r="I125" s="190">
        <v>15460</v>
      </c>
      <c r="J125" s="190">
        <f>ROUND(I125*H125,2)</f>
        <v>15460</v>
      </c>
      <c r="K125" s="191"/>
      <c r="L125" s="33"/>
      <c r="M125" s="192" t="s">
        <v>1</v>
      </c>
      <c r="N125" s="193" t="s">
        <v>41</v>
      </c>
      <c r="O125" s="194">
        <v>0</v>
      </c>
      <c r="P125" s="194">
        <f>O125*H125</f>
        <v>0</v>
      </c>
      <c r="Q125" s="194">
        <v>0</v>
      </c>
      <c r="R125" s="194">
        <f>Q125*H125</f>
        <v>0</v>
      </c>
      <c r="S125" s="194">
        <v>0</v>
      </c>
      <c r="T125" s="195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96" t="s">
        <v>277</v>
      </c>
      <c r="AT125" s="196" t="s">
        <v>208</v>
      </c>
      <c r="AU125" s="196" t="s">
        <v>85</v>
      </c>
      <c r="AY125" s="14" t="s">
        <v>205</v>
      </c>
      <c r="BE125" s="197">
        <f>IF(N125="základní",J125,0)</f>
        <v>15460</v>
      </c>
      <c r="BF125" s="197">
        <f>IF(N125="snížená",J125,0)</f>
        <v>0</v>
      </c>
      <c r="BG125" s="197">
        <f>IF(N125="zákl. přenesená",J125,0)</f>
        <v>0</v>
      </c>
      <c r="BH125" s="197">
        <f>IF(N125="sníž. přenesená",J125,0)</f>
        <v>0</v>
      </c>
      <c r="BI125" s="197">
        <f>IF(N125="nulová",J125,0)</f>
        <v>0</v>
      </c>
      <c r="BJ125" s="14" t="s">
        <v>83</v>
      </c>
      <c r="BK125" s="197">
        <f>ROUND(I125*H125,2)</f>
        <v>15460</v>
      </c>
      <c r="BL125" s="14" t="s">
        <v>277</v>
      </c>
      <c r="BM125" s="196" t="s">
        <v>973</v>
      </c>
    </row>
    <row r="126" spans="1:65" s="2" customFormat="1" ht="24" customHeight="1">
      <c r="A126" s="28"/>
      <c r="B126" s="29"/>
      <c r="C126" s="185" t="s">
        <v>85</v>
      </c>
      <c r="D126" s="185" t="s">
        <v>208</v>
      </c>
      <c r="E126" s="186" t="s">
        <v>790</v>
      </c>
      <c r="F126" s="187" t="s">
        <v>791</v>
      </c>
      <c r="G126" s="188" t="s">
        <v>724</v>
      </c>
      <c r="H126" s="189">
        <v>154.6</v>
      </c>
      <c r="I126" s="190">
        <v>0.22</v>
      </c>
      <c r="J126" s="190">
        <f>ROUND(I126*H126,2)</f>
        <v>34.01</v>
      </c>
      <c r="K126" s="191"/>
      <c r="L126" s="33"/>
      <c r="M126" s="208" t="s">
        <v>1</v>
      </c>
      <c r="N126" s="209" t="s">
        <v>41</v>
      </c>
      <c r="O126" s="210">
        <v>0</v>
      </c>
      <c r="P126" s="210">
        <f>O126*H126</f>
        <v>0</v>
      </c>
      <c r="Q126" s="210">
        <v>0</v>
      </c>
      <c r="R126" s="210">
        <f>Q126*H126</f>
        <v>0</v>
      </c>
      <c r="S126" s="210">
        <v>0</v>
      </c>
      <c r="T126" s="211">
        <f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96" t="s">
        <v>277</v>
      </c>
      <c r="AT126" s="196" t="s">
        <v>208</v>
      </c>
      <c r="AU126" s="196" t="s">
        <v>85</v>
      </c>
      <c r="AY126" s="14" t="s">
        <v>205</v>
      </c>
      <c r="BE126" s="197">
        <f>IF(N126="základní",J126,0)</f>
        <v>34.01</v>
      </c>
      <c r="BF126" s="197">
        <f>IF(N126="snížená",J126,0)</f>
        <v>0</v>
      </c>
      <c r="BG126" s="197">
        <f>IF(N126="zákl. přenesená",J126,0)</f>
        <v>0</v>
      </c>
      <c r="BH126" s="197">
        <f>IF(N126="sníž. přenesená",J126,0)</f>
        <v>0</v>
      </c>
      <c r="BI126" s="197">
        <f>IF(N126="nulová",J126,0)</f>
        <v>0</v>
      </c>
      <c r="BJ126" s="14" t="s">
        <v>83</v>
      </c>
      <c r="BK126" s="197">
        <f>ROUND(I126*H126,2)</f>
        <v>34.01</v>
      </c>
      <c r="BL126" s="14" t="s">
        <v>277</v>
      </c>
      <c r="BM126" s="196" t="s">
        <v>974</v>
      </c>
    </row>
    <row r="127" spans="1:65" s="2" customFormat="1" ht="6.95" customHeight="1">
      <c r="A127" s="28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33"/>
      <c r="M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</sheetData>
  <sheetProtection algorithmName="SHA-512" hashValue="QCfk9phbWpLzxyWs0619ChoCxZPggofPF5MakjOMJTfUfcLAuNG2K+geHtiz3VcKrnuinPXaOUub63e3MMuNAQ==" saltValue="8ehOQ3kTgEweOaeev9IB5cp0FXw8+bZ+baDvJNBRbk6SaKySBZ/NJR4ckuBccWGUFHZ1CbKx6m7WqKkPVrqnbQ==" spinCount="100000" sheet="1" objects="1" scenarios="1" formatColumns="0" formatRows="0" autoFilter="0"/>
  <autoFilter ref="C121:K126" xr:uid="{00000000-0009-0000-0000-000016000000}"/>
  <mergeCells count="11">
    <mergeCell ref="E114:H114"/>
    <mergeCell ref="E7:H7"/>
    <mergeCell ref="E9:H9"/>
    <mergeCell ref="E11:H11"/>
    <mergeCell ref="E29:H29"/>
    <mergeCell ref="E85:H85"/>
    <mergeCell ref="L2:V2"/>
    <mergeCell ref="E87:H87"/>
    <mergeCell ref="E89:H89"/>
    <mergeCell ref="E110:H110"/>
    <mergeCell ref="E112:H11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BM130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162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975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28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29</v>
      </c>
      <c r="F20" s="28"/>
      <c r="G20" s="28"/>
      <c r="H20" s="28"/>
      <c r="I20" s="113" t="s">
        <v>26</v>
      </c>
      <c r="J20" s="104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169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ROUND(J122, 2)</f>
        <v>25653.8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ROUND((SUM(BE122:BE129)),  2)</f>
        <v>25653.8</v>
      </c>
      <c r="G35" s="28"/>
      <c r="H35" s="28"/>
      <c r="I35" s="124">
        <v>0.21</v>
      </c>
      <c r="J35" s="123">
        <f>ROUND(((SUM(BE122:BE129))*I35),  2)</f>
        <v>5387.3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ROUND((SUM(BF122:BF129)),  2)</f>
        <v>0</v>
      </c>
      <c r="G36" s="28"/>
      <c r="H36" s="28"/>
      <c r="I36" s="124">
        <v>0.15</v>
      </c>
      <c r="J36" s="123">
        <f>ROUND(((SUM(BF122:BF129))*I36),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ROUND((SUM(BG122:BG129)),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ROUND((SUM(BH122:BH129)),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ROUND((SUM(BI122:BI129)),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31041.1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018 - Uzavírací nátěr podlah pod PVC-krytiny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ATOS, spol.s r.o. Ledeč nad Sázavou</v>
      </c>
      <c r="G94" s="30"/>
      <c r="H94" s="30"/>
      <c r="I94" s="25" t="s">
        <v>34</v>
      </c>
      <c r="J94" s="26" t="str">
        <f>E26</f>
        <v>Kateřina Šrámková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J122</f>
        <v>25653.8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184</v>
      </c>
      <c r="E99" s="150"/>
      <c r="F99" s="150"/>
      <c r="G99" s="150"/>
      <c r="H99" s="150"/>
      <c r="I99" s="150"/>
      <c r="J99" s="151">
        <f>J123</f>
        <v>25653.8</v>
      </c>
      <c r="K99" s="148"/>
      <c r="L99" s="152"/>
    </row>
    <row r="100" spans="1:47" s="10" customFormat="1" ht="19.899999999999999" customHeight="1">
      <c r="B100" s="153"/>
      <c r="C100" s="98"/>
      <c r="D100" s="154" t="s">
        <v>185</v>
      </c>
      <c r="E100" s="155"/>
      <c r="F100" s="155"/>
      <c r="G100" s="155"/>
      <c r="H100" s="155"/>
      <c r="I100" s="155"/>
      <c r="J100" s="156">
        <f>J124</f>
        <v>25653.8</v>
      </c>
      <c r="K100" s="98"/>
      <c r="L100" s="157"/>
    </row>
    <row r="101" spans="1:47" s="2" customFormat="1" ht="21.75" customHeight="1">
      <c r="A101" s="28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45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1:47" s="2" customFormat="1" ht="6.95" customHeight="1">
      <c r="A102" s="2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5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6" spans="1:47" s="2" customFormat="1" ht="6.95" customHeight="1">
      <c r="A106" s="28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47" s="2" customFormat="1" ht="24.95" customHeight="1">
      <c r="A107" s="28"/>
      <c r="B107" s="29"/>
      <c r="C107" s="20" t="s">
        <v>190</v>
      </c>
      <c r="D107" s="30"/>
      <c r="E107" s="30"/>
      <c r="F107" s="30"/>
      <c r="G107" s="30"/>
      <c r="H107" s="30"/>
      <c r="I107" s="30"/>
      <c r="J107" s="30"/>
      <c r="K107" s="30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47" s="2" customFormat="1" ht="6.95" customHeight="1">
      <c r="A108" s="28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12" customHeight="1">
      <c r="A109" s="28"/>
      <c r="B109" s="29"/>
      <c r="C109" s="25" t="s">
        <v>14</v>
      </c>
      <c r="D109" s="30"/>
      <c r="E109" s="30"/>
      <c r="F109" s="30"/>
      <c r="G109" s="30"/>
      <c r="H109" s="30"/>
      <c r="I109" s="30"/>
      <c r="J109" s="30"/>
      <c r="K109" s="30"/>
      <c r="L109" s="4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16.5" customHeight="1">
      <c r="A110" s="28"/>
      <c r="B110" s="29"/>
      <c r="C110" s="30"/>
      <c r="D110" s="30"/>
      <c r="E110" s="257" t="str">
        <f>E7</f>
        <v>Modernizace v ZŠ a MŠ Veselý Žďár - ZMĚNOVÉ LISTY</v>
      </c>
      <c r="F110" s="259"/>
      <c r="G110" s="259"/>
      <c r="H110" s="259"/>
      <c r="I110" s="30"/>
      <c r="J110" s="30"/>
      <c r="K110" s="30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1" customFormat="1" ht="12" customHeight="1">
      <c r="B111" s="18"/>
      <c r="C111" s="25" t="s">
        <v>164</v>
      </c>
      <c r="D111" s="19"/>
      <c r="E111" s="19"/>
      <c r="F111" s="19"/>
      <c r="G111" s="19"/>
      <c r="H111" s="19"/>
      <c r="I111" s="19"/>
      <c r="J111" s="19"/>
      <c r="K111" s="19"/>
      <c r="L111" s="17"/>
    </row>
    <row r="112" spans="1:47" s="2" customFormat="1" ht="16.5" customHeight="1">
      <c r="A112" s="28"/>
      <c r="B112" s="29"/>
      <c r="C112" s="30"/>
      <c r="D112" s="30"/>
      <c r="E112" s="257" t="s">
        <v>165</v>
      </c>
      <c r="F112" s="258"/>
      <c r="G112" s="258"/>
      <c r="H112" s="258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166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6.5" customHeight="1">
      <c r="A114" s="28"/>
      <c r="B114" s="29"/>
      <c r="C114" s="30"/>
      <c r="D114" s="30"/>
      <c r="E114" s="245" t="str">
        <f>E11</f>
        <v>ZL 018 - Uzavírací nátěr podlah pod PVC-krytiny</v>
      </c>
      <c r="F114" s="258"/>
      <c r="G114" s="258"/>
      <c r="H114" s="258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6.95" customHeight="1">
      <c r="A115" s="28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18</v>
      </c>
      <c r="D116" s="30"/>
      <c r="E116" s="30"/>
      <c r="F116" s="23" t="str">
        <f>F14</f>
        <v>Veselý Žďár 144</v>
      </c>
      <c r="G116" s="30"/>
      <c r="H116" s="30"/>
      <c r="I116" s="25" t="s">
        <v>20</v>
      </c>
      <c r="J116" s="60" t="str">
        <f>IF(J14="","",J14)</f>
        <v>15. 7. 2020</v>
      </c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5.2" customHeight="1">
      <c r="A118" s="28"/>
      <c r="B118" s="29"/>
      <c r="C118" s="25" t="s">
        <v>22</v>
      </c>
      <c r="D118" s="30"/>
      <c r="E118" s="30"/>
      <c r="F118" s="23" t="str">
        <f>E17</f>
        <v>Obec Veselý Žďár</v>
      </c>
      <c r="G118" s="30"/>
      <c r="H118" s="30"/>
      <c r="I118" s="25" t="s">
        <v>31</v>
      </c>
      <c r="J118" s="26" t="str">
        <f>E23</f>
        <v xml:space="preserve"> </v>
      </c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5.2" customHeight="1">
      <c r="A119" s="28"/>
      <c r="B119" s="29"/>
      <c r="C119" s="25" t="s">
        <v>27</v>
      </c>
      <c r="D119" s="30"/>
      <c r="E119" s="30"/>
      <c r="F119" s="23" t="str">
        <f>IF(E20="","",E20)</f>
        <v>ATOS, spol.s r.o. Ledeč nad Sázavou</v>
      </c>
      <c r="G119" s="30"/>
      <c r="H119" s="30"/>
      <c r="I119" s="25" t="s">
        <v>34</v>
      </c>
      <c r="J119" s="26" t="str">
        <f>E26</f>
        <v>Kateřina Šrámková</v>
      </c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0.35" customHeight="1">
      <c r="A120" s="28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11" customFormat="1" ht="29.25" customHeight="1">
      <c r="A121" s="158"/>
      <c r="B121" s="159"/>
      <c r="C121" s="160" t="s">
        <v>191</v>
      </c>
      <c r="D121" s="161" t="s">
        <v>61</v>
      </c>
      <c r="E121" s="161" t="s">
        <v>57</v>
      </c>
      <c r="F121" s="161" t="s">
        <v>58</v>
      </c>
      <c r="G121" s="161" t="s">
        <v>192</v>
      </c>
      <c r="H121" s="161" t="s">
        <v>193</v>
      </c>
      <c r="I121" s="161" t="s">
        <v>194</v>
      </c>
      <c r="J121" s="162" t="s">
        <v>172</v>
      </c>
      <c r="K121" s="163" t="s">
        <v>195</v>
      </c>
      <c r="L121" s="164"/>
      <c r="M121" s="69" t="s">
        <v>1</v>
      </c>
      <c r="N121" s="70" t="s">
        <v>40</v>
      </c>
      <c r="O121" s="70" t="s">
        <v>196</v>
      </c>
      <c r="P121" s="70" t="s">
        <v>197</v>
      </c>
      <c r="Q121" s="70" t="s">
        <v>198</v>
      </c>
      <c r="R121" s="70" t="s">
        <v>199</v>
      </c>
      <c r="S121" s="70" t="s">
        <v>200</v>
      </c>
      <c r="T121" s="71" t="s">
        <v>201</v>
      </c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</row>
    <row r="122" spans="1:65" s="2" customFormat="1" ht="22.9" customHeight="1">
      <c r="A122" s="28"/>
      <c r="B122" s="29"/>
      <c r="C122" s="76" t="s">
        <v>202</v>
      </c>
      <c r="D122" s="30"/>
      <c r="E122" s="30"/>
      <c r="F122" s="30"/>
      <c r="G122" s="30"/>
      <c r="H122" s="30"/>
      <c r="I122" s="30"/>
      <c r="J122" s="165">
        <f>BK122</f>
        <v>25653.8</v>
      </c>
      <c r="K122" s="30"/>
      <c r="L122" s="33"/>
      <c r="M122" s="72"/>
      <c r="N122" s="166"/>
      <c r="O122" s="73"/>
      <c r="P122" s="167">
        <f>P123</f>
        <v>19.806135000000001</v>
      </c>
      <c r="Q122" s="73"/>
      <c r="R122" s="167">
        <f>R123</f>
        <v>0.105</v>
      </c>
      <c r="S122" s="73"/>
      <c r="T122" s="168">
        <f>T123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4" t="s">
        <v>75</v>
      </c>
      <c r="AU122" s="14" t="s">
        <v>174</v>
      </c>
      <c r="BK122" s="169">
        <f>BK123</f>
        <v>25653.8</v>
      </c>
    </row>
    <row r="123" spans="1:65" s="12" customFormat="1" ht="25.9" customHeight="1">
      <c r="B123" s="170"/>
      <c r="C123" s="171"/>
      <c r="D123" s="172" t="s">
        <v>75</v>
      </c>
      <c r="E123" s="173" t="s">
        <v>338</v>
      </c>
      <c r="F123" s="173" t="s">
        <v>339</v>
      </c>
      <c r="G123" s="171"/>
      <c r="H123" s="171"/>
      <c r="I123" s="171"/>
      <c r="J123" s="174">
        <f>BK123</f>
        <v>25653.8</v>
      </c>
      <c r="K123" s="171"/>
      <c r="L123" s="175"/>
      <c r="M123" s="176"/>
      <c r="N123" s="177"/>
      <c r="O123" s="177"/>
      <c r="P123" s="178">
        <f>P124</f>
        <v>19.806135000000001</v>
      </c>
      <c r="Q123" s="177"/>
      <c r="R123" s="178">
        <f>R124</f>
        <v>0.105</v>
      </c>
      <c r="S123" s="177"/>
      <c r="T123" s="179">
        <f>T124</f>
        <v>0</v>
      </c>
      <c r="AR123" s="180" t="s">
        <v>85</v>
      </c>
      <c r="AT123" s="181" t="s">
        <v>75</v>
      </c>
      <c r="AU123" s="181" t="s">
        <v>76</v>
      </c>
      <c r="AY123" s="180" t="s">
        <v>205</v>
      </c>
      <c r="BK123" s="182">
        <f>BK124</f>
        <v>25653.8</v>
      </c>
    </row>
    <row r="124" spans="1:65" s="12" customFormat="1" ht="22.9" customHeight="1">
      <c r="B124" s="170"/>
      <c r="C124" s="171"/>
      <c r="D124" s="172" t="s">
        <v>75</v>
      </c>
      <c r="E124" s="183" t="s">
        <v>340</v>
      </c>
      <c r="F124" s="183" t="s">
        <v>341</v>
      </c>
      <c r="G124" s="171"/>
      <c r="H124" s="171"/>
      <c r="I124" s="171"/>
      <c r="J124" s="184">
        <f>BK124</f>
        <v>25653.8</v>
      </c>
      <c r="K124" s="171"/>
      <c r="L124" s="175"/>
      <c r="M124" s="176"/>
      <c r="N124" s="177"/>
      <c r="O124" s="177"/>
      <c r="P124" s="178">
        <f>SUM(P125:P129)</f>
        <v>19.806135000000001</v>
      </c>
      <c r="Q124" s="177"/>
      <c r="R124" s="178">
        <f>SUM(R125:R129)</f>
        <v>0.105</v>
      </c>
      <c r="S124" s="177"/>
      <c r="T124" s="179">
        <f>SUM(T125:T129)</f>
        <v>0</v>
      </c>
      <c r="AR124" s="180" t="s">
        <v>85</v>
      </c>
      <c r="AT124" s="181" t="s">
        <v>75</v>
      </c>
      <c r="AU124" s="181" t="s">
        <v>83</v>
      </c>
      <c r="AY124" s="180" t="s">
        <v>205</v>
      </c>
      <c r="BK124" s="182">
        <f>SUM(BK125:BK129)</f>
        <v>25653.8</v>
      </c>
    </row>
    <row r="125" spans="1:65" s="2" customFormat="1" ht="24" customHeight="1">
      <c r="A125" s="28"/>
      <c r="B125" s="29"/>
      <c r="C125" s="185" t="s">
        <v>83</v>
      </c>
      <c r="D125" s="185" t="s">
        <v>208</v>
      </c>
      <c r="E125" s="186" t="s">
        <v>976</v>
      </c>
      <c r="F125" s="187" t="s">
        <v>977</v>
      </c>
      <c r="G125" s="188" t="s">
        <v>211</v>
      </c>
      <c r="H125" s="189">
        <v>162.49</v>
      </c>
      <c r="I125" s="190">
        <v>48.3</v>
      </c>
      <c r="J125" s="190">
        <f>ROUND(I125*H125,2)</f>
        <v>7848.27</v>
      </c>
      <c r="K125" s="191"/>
      <c r="L125" s="33"/>
      <c r="M125" s="192" t="s">
        <v>1</v>
      </c>
      <c r="N125" s="193" t="s">
        <v>41</v>
      </c>
      <c r="O125" s="194">
        <v>0.12</v>
      </c>
      <c r="P125" s="194">
        <f>O125*H125</f>
        <v>19.498799999999999</v>
      </c>
      <c r="Q125" s="194">
        <v>0</v>
      </c>
      <c r="R125" s="194">
        <f>Q125*H125</f>
        <v>0</v>
      </c>
      <c r="S125" s="194">
        <v>0</v>
      </c>
      <c r="T125" s="195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96" t="s">
        <v>277</v>
      </c>
      <c r="AT125" s="196" t="s">
        <v>208</v>
      </c>
      <c r="AU125" s="196" t="s">
        <v>85</v>
      </c>
      <c r="AY125" s="14" t="s">
        <v>205</v>
      </c>
      <c r="BE125" s="197">
        <f>IF(N125="základní",J125,0)</f>
        <v>7848.27</v>
      </c>
      <c r="BF125" s="197">
        <f>IF(N125="snížená",J125,0)</f>
        <v>0</v>
      </c>
      <c r="BG125" s="197">
        <f>IF(N125="zákl. přenesená",J125,0)</f>
        <v>0</v>
      </c>
      <c r="BH125" s="197">
        <f>IF(N125="sníž. přenesená",J125,0)</f>
        <v>0</v>
      </c>
      <c r="BI125" s="197">
        <f>IF(N125="nulová",J125,0)</f>
        <v>0</v>
      </c>
      <c r="BJ125" s="14" t="s">
        <v>83</v>
      </c>
      <c r="BK125" s="197">
        <f>ROUND(I125*H125,2)</f>
        <v>7848.27</v>
      </c>
      <c r="BL125" s="14" t="s">
        <v>277</v>
      </c>
      <c r="BM125" s="196" t="s">
        <v>978</v>
      </c>
    </row>
    <row r="126" spans="1:65" s="2" customFormat="1" ht="16.5" customHeight="1">
      <c r="A126" s="28"/>
      <c r="B126" s="29"/>
      <c r="C126" s="198" t="s">
        <v>85</v>
      </c>
      <c r="D126" s="198" t="s">
        <v>355</v>
      </c>
      <c r="E126" s="199" t="s">
        <v>979</v>
      </c>
      <c r="F126" s="200" t="s">
        <v>980</v>
      </c>
      <c r="G126" s="201" t="s">
        <v>981</v>
      </c>
      <c r="H126" s="202">
        <v>105</v>
      </c>
      <c r="I126" s="203">
        <v>168</v>
      </c>
      <c r="J126" s="203">
        <f>ROUND(I126*H126,2)</f>
        <v>17640</v>
      </c>
      <c r="K126" s="204"/>
      <c r="L126" s="205"/>
      <c r="M126" s="206" t="s">
        <v>1</v>
      </c>
      <c r="N126" s="207" t="s">
        <v>41</v>
      </c>
      <c r="O126" s="194">
        <v>0</v>
      </c>
      <c r="P126" s="194">
        <f>O126*H126</f>
        <v>0</v>
      </c>
      <c r="Q126" s="194">
        <v>1E-3</v>
      </c>
      <c r="R126" s="194">
        <f>Q126*H126</f>
        <v>0.105</v>
      </c>
      <c r="S126" s="194">
        <v>0</v>
      </c>
      <c r="T126" s="195">
        <f>S126*H126</f>
        <v>0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R126" s="196" t="s">
        <v>350</v>
      </c>
      <c r="AT126" s="196" t="s">
        <v>355</v>
      </c>
      <c r="AU126" s="196" t="s">
        <v>85</v>
      </c>
      <c r="AY126" s="14" t="s">
        <v>205</v>
      </c>
      <c r="BE126" s="197">
        <f>IF(N126="základní",J126,0)</f>
        <v>17640</v>
      </c>
      <c r="BF126" s="197">
        <f>IF(N126="snížená",J126,0)</f>
        <v>0</v>
      </c>
      <c r="BG126" s="197">
        <f>IF(N126="zákl. přenesená",J126,0)</f>
        <v>0</v>
      </c>
      <c r="BH126" s="197">
        <f>IF(N126="sníž. přenesená",J126,0)</f>
        <v>0</v>
      </c>
      <c r="BI126" s="197">
        <f>IF(N126="nulová",J126,0)</f>
        <v>0</v>
      </c>
      <c r="BJ126" s="14" t="s">
        <v>83</v>
      </c>
      <c r="BK126" s="197">
        <f>ROUND(I126*H126,2)</f>
        <v>17640</v>
      </c>
      <c r="BL126" s="14" t="s">
        <v>277</v>
      </c>
      <c r="BM126" s="196" t="s">
        <v>982</v>
      </c>
    </row>
    <row r="127" spans="1:65" s="2" customFormat="1" ht="19.5">
      <c r="A127" s="28"/>
      <c r="B127" s="29"/>
      <c r="C127" s="30"/>
      <c r="D127" s="212" t="s">
        <v>983</v>
      </c>
      <c r="E127" s="30"/>
      <c r="F127" s="213" t="s">
        <v>984</v>
      </c>
      <c r="G127" s="30"/>
      <c r="H127" s="30"/>
      <c r="I127" s="30"/>
      <c r="J127" s="30"/>
      <c r="K127" s="30"/>
      <c r="L127" s="33"/>
      <c r="M127" s="214"/>
      <c r="N127" s="215"/>
      <c r="O127" s="65"/>
      <c r="P127" s="65"/>
      <c r="Q127" s="65"/>
      <c r="R127" s="65"/>
      <c r="S127" s="65"/>
      <c r="T127" s="66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T127" s="14" t="s">
        <v>983</v>
      </c>
      <c r="AU127" s="14" t="s">
        <v>85</v>
      </c>
    </row>
    <row r="128" spans="1:65" s="2" customFormat="1" ht="24" customHeight="1">
      <c r="A128" s="28"/>
      <c r="B128" s="29"/>
      <c r="C128" s="185" t="s">
        <v>96</v>
      </c>
      <c r="D128" s="185" t="s">
        <v>208</v>
      </c>
      <c r="E128" s="186" t="s">
        <v>372</v>
      </c>
      <c r="F128" s="187" t="s">
        <v>373</v>
      </c>
      <c r="G128" s="188" t="s">
        <v>250</v>
      </c>
      <c r="H128" s="189">
        <v>0.105</v>
      </c>
      <c r="I128" s="190">
        <v>1049.1099999999999</v>
      </c>
      <c r="J128" s="190">
        <f>ROUND(I128*H128,2)</f>
        <v>110.16</v>
      </c>
      <c r="K128" s="191"/>
      <c r="L128" s="33"/>
      <c r="M128" s="192" t="s">
        <v>1</v>
      </c>
      <c r="N128" s="193" t="s">
        <v>41</v>
      </c>
      <c r="O128" s="194">
        <v>1.5669999999999999</v>
      </c>
      <c r="P128" s="194">
        <f>O128*H128</f>
        <v>0.16453499999999999</v>
      </c>
      <c r="Q128" s="194">
        <v>0</v>
      </c>
      <c r="R128" s="194">
        <f>Q128*H128</f>
        <v>0</v>
      </c>
      <c r="S128" s="194">
        <v>0</v>
      </c>
      <c r="T128" s="195">
        <f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96" t="s">
        <v>277</v>
      </c>
      <c r="AT128" s="196" t="s">
        <v>208</v>
      </c>
      <c r="AU128" s="196" t="s">
        <v>85</v>
      </c>
      <c r="AY128" s="14" t="s">
        <v>205</v>
      </c>
      <c r="BE128" s="197">
        <f>IF(N128="základní",J128,0)</f>
        <v>110.16</v>
      </c>
      <c r="BF128" s="197">
        <f>IF(N128="snížená",J128,0)</f>
        <v>0</v>
      </c>
      <c r="BG128" s="197">
        <f>IF(N128="zákl. přenesená",J128,0)</f>
        <v>0</v>
      </c>
      <c r="BH128" s="197">
        <f>IF(N128="sníž. přenesená",J128,0)</f>
        <v>0</v>
      </c>
      <c r="BI128" s="197">
        <f>IF(N128="nulová",J128,0)</f>
        <v>0</v>
      </c>
      <c r="BJ128" s="14" t="s">
        <v>83</v>
      </c>
      <c r="BK128" s="197">
        <f>ROUND(I128*H128,2)</f>
        <v>110.16</v>
      </c>
      <c r="BL128" s="14" t="s">
        <v>277</v>
      </c>
      <c r="BM128" s="196" t="s">
        <v>985</v>
      </c>
    </row>
    <row r="129" spans="1:65" s="2" customFormat="1" ht="24" customHeight="1">
      <c r="A129" s="28"/>
      <c r="B129" s="29"/>
      <c r="C129" s="185" t="s">
        <v>212</v>
      </c>
      <c r="D129" s="185" t="s">
        <v>208</v>
      </c>
      <c r="E129" s="186" t="s">
        <v>376</v>
      </c>
      <c r="F129" s="187" t="s">
        <v>377</v>
      </c>
      <c r="G129" s="188" t="s">
        <v>250</v>
      </c>
      <c r="H129" s="189">
        <v>0.105</v>
      </c>
      <c r="I129" s="190">
        <v>527.36</v>
      </c>
      <c r="J129" s="190">
        <f>ROUND(I129*H129,2)</f>
        <v>55.37</v>
      </c>
      <c r="K129" s="191"/>
      <c r="L129" s="33"/>
      <c r="M129" s="208" t="s">
        <v>1</v>
      </c>
      <c r="N129" s="209" t="s">
        <v>41</v>
      </c>
      <c r="O129" s="210">
        <v>1.36</v>
      </c>
      <c r="P129" s="210">
        <f>O129*H129</f>
        <v>0.14280000000000001</v>
      </c>
      <c r="Q129" s="210">
        <v>0</v>
      </c>
      <c r="R129" s="210">
        <f>Q129*H129</f>
        <v>0</v>
      </c>
      <c r="S129" s="210">
        <v>0</v>
      </c>
      <c r="T129" s="211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96" t="s">
        <v>277</v>
      </c>
      <c r="AT129" s="196" t="s">
        <v>208</v>
      </c>
      <c r="AU129" s="196" t="s">
        <v>85</v>
      </c>
      <c r="AY129" s="14" t="s">
        <v>205</v>
      </c>
      <c r="BE129" s="197">
        <f>IF(N129="základní",J129,0)</f>
        <v>55.37</v>
      </c>
      <c r="BF129" s="197">
        <f>IF(N129="snížená",J129,0)</f>
        <v>0</v>
      </c>
      <c r="BG129" s="197">
        <f>IF(N129="zákl. přenesená",J129,0)</f>
        <v>0</v>
      </c>
      <c r="BH129" s="197">
        <f>IF(N129="sníž. přenesená",J129,0)</f>
        <v>0</v>
      </c>
      <c r="BI129" s="197">
        <f>IF(N129="nulová",J129,0)</f>
        <v>0</v>
      </c>
      <c r="BJ129" s="14" t="s">
        <v>83</v>
      </c>
      <c r="BK129" s="197">
        <f>ROUND(I129*H129,2)</f>
        <v>55.37</v>
      </c>
      <c r="BL129" s="14" t="s">
        <v>277</v>
      </c>
      <c r="BM129" s="196" t="s">
        <v>986</v>
      </c>
    </row>
    <row r="130" spans="1:65" s="2" customFormat="1" ht="6.95" customHeight="1">
      <c r="A130" s="28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33"/>
      <c r="M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</sheetData>
  <sheetProtection algorithmName="SHA-512" hashValue="tIFOux0DqIrJ1YiCi6QtG1uo2ZNQpx7t0diaq31KQTaMV0jdbQ+a5AxuTghZmCYzmKOEEbowhOhSjGLhfKLWrg==" saltValue="bQ/UO2ZUN3d8Nc1Vv0oBxJqaLnhXJkJEkWhZDOGSwApP+1ZsfYfH+YZkIGvfgOsdTTOqA13CkglXN14VuplYPw==" spinCount="100000" sheet="1" objects="1" scenarios="1" formatColumns="0" formatRows="0" autoFilter="0"/>
  <autoFilter ref="C121:K129" xr:uid="{00000000-0009-0000-0000-000017000000}"/>
  <mergeCells count="11">
    <mergeCell ref="E114:H114"/>
    <mergeCell ref="E7:H7"/>
    <mergeCell ref="E9:H9"/>
    <mergeCell ref="E11:H11"/>
    <mergeCell ref="E29:H29"/>
    <mergeCell ref="E85:H85"/>
    <mergeCell ref="L2:V2"/>
    <mergeCell ref="E87:H87"/>
    <mergeCell ref="E89:H89"/>
    <mergeCell ref="E110:H110"/>
    <mergeCell ref="E112:H11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4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97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ht="12.75">
      <c r="B8" s="17"/>
      <c r="D8" s="113" t="s">
        <v>164</v>
      </c>
      <c r="L8" s="17"/>
    </row>
    <row r="9" spans="1:46" s="1" customFormat="1" ht="16.5" customHeight="1">
      <c r="B9" s="17"/>
      <c r="E9" s="260" t="s">
        <v>165</v>
      </c>
      <c r="F9" s="251"/>
      <c r="G9" s="251"/>
      <c r="H9" s="251"/>
      <c r="L9" s="17"/>
    </row>
    <row r="10" spans="1:46" s="1" customFormat="1" ht="12" customHeight="1">
      <c r="B10" s="17"/>
      <c r="D10" s="113" t="s">
        <v>166</v>
      </c>
      <c r="L10" s="17"/>
    </row>
    <row r="11" spans="1:46" s="2" customFormat="1" ht="16.5" customHeight="1">
      <c r="A11" s="28"/>
      <c r="B11" s="33"/>
      <c r="C11" s="28"/>
      <c r="D11" s="28"/>
      <c r="E11" s="266" t="s">
        <v>476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13" t="s">
        <v>477</v>
      </c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6.5" customHeight="1">
      <c r="A13" s="28"/>
      <c r="B13" s="33"/>
      <c r="C13" s="28"/>
      <c r="D13" s="28"/>
      <c r="E13" s="263" t="s">
        <v>478</v>
      </c>
      <c r="F13" s="262"/>
      <c r="G13" s="262"/>
      <c r="H13" s="262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>
      <c r="A14" s="28"/>
      <c r="B14" s="33"/>
      <c r="C14" s="28"/>
      <c r="D14" s="28"/>
      <c r="E14" s="28"/>
      <c r="F14" s="28"/>
      <c r="G14" s="28"/>
      <c r="H14" s="28"/>
      <c r="I14" s="28"/>
      <c r="J14" s="28"/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33"/>
      <c r="C15" s="28"/>
      <c r="D15" s="113" t="s">
        <v>16</v>
      </c>
      <c r="E15" s="28"/>
      <c r="F15" s="104" t="s">
        <v>1</v>
      </c>
      <c r="G15" s="28"/>
      <c r="H15" s="28"/>
      <c r="I15" s="113" t="s">
        <v>17</v>
      </c>
      <c r="J15" s="104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18</v>
      </c>
      <c r="E16" s="28"/>
      <c r="F16" s="104" t="s">
        <v>168</v>
      </c>
      <c r="G16" s="28"/>
      <c r="H16" s="28"/>
      <c r="I16" s="113" t="s">
        <v>20</v>
      </c>
      <c r="J16" s="114" t="str">
        <f>'Rekapitulace stavby'!AN8</f>
        <v>15. 7. 2020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0.9" customHeight="1">
      <c r="A17" s="28"/>
      <c r="B17" s="33"/>
      <c r="C17" s="28"/>
      <c r="D17" s="28"/>
      <c r="E17" s="28"/>
      <c r="F17" s="28"/>
      <c r="G17" s="28"/>
      <c r="H17" s="28"/>
      <c r="I17" s="28"/>
      <c r="J17" s="28"/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33"/>
      <c r="C18" s="28"/>
      <c r="D18" s="113" t="s">
        <v>22</v>
      </c>
      <c r="E18" s="28"/>
      <c r="F18" s="28"/>
      <c r="G18" s="28"/>
      <c r="H18" s="28"/>
      <c r="I18" s="113" t="s">
        <v>23</v>
      </c>
      <c r="J18" s="104" t="s">
        <v>24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33"/>
      <c r="C19" s="28"/>
      <c r="D19" s="28"/>
      <c r="E19" s="104" t="s">
        <v>25</v>
      </c>
      <c r="F19" s="28"/>
      <c r="G19" s="28"/>
      <c r="H19" s="28"/>
      <c r="I19" s="113" t="s">
        <v>26</v>
      </c>
      <c r="J19" s="104" t="s">
        <v>1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33"/>
      <c r="C21" s="28"/>
      <c r="D21" s="113" t="s">
        <v>27</v>
      </c>
      <c r="E21" s="28"/>
      <c r="F21" s="28"/>
      <c r="G21" s="28"/>
      <c r="H21" s="28"/>
      <c r="I21" s="113" t="s">
        <v>23</v>
      </c>
      <c r="J21" s="104" t="s">
        <v>28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33"/>
      <c r="C22" s="28"/>
      <c r="D22" s="28"/>
      <c r="E22" s="104" t="s">
        <v>29</v>
      </c>
      <c r="F22" s="28"/>
      <c r="G22" s="28"/>
      <c r="H22" s="28"/>
      <c r="I22" s="113" t="s">
        <v>26</v>
      </c>
      <c r="J22" s="104" t="s">
        <v>30</v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33"/>
      <c r="C23" s="28"/>
      <c r="D23" s="28"/>
      <c r="E23" s="28"/>
      <c r="F23" s="28"/>
      <c r="G23" s="28"/>
      <c r="H23" s="28"/>
      <c r="I23" s="28"/>
      <c r="J23" s="28"/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33"/>
      <c r="C24" s="28"/>
      <c r="D24" s="113" t="s">
        <v>31</v>
      </c>
      <c r="E24" s="28"/>
      <c r="F24" s="28"/>
      <c r="G24" s="28"/>
      <c r="H24" s="28"/>
      <c r="I24" s="113" t="s">
        <v>23</v>
      </c>
      <c r="J24" s="104" t="str">
        <f>IF('Rekapitulace stavby'!AN16="","",'Rekapitulace stavby'!AN16)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8" customHeight="1">
      <c r="A25" s="28"/>
      <c r="B25" s="33"/>
      <c r="C25" s="28"/>
      <c r="D25" s="28"/>
      <c r="E25" s="104" t="str">
        <f>IF('Rekapitulace stavby'!E17="","",'Rekapitulace stavby'!E17)</f>
        <v xml:space="preserve"> </v>
      </c>
      <c r="F25" s="28"/>
      <c r="G25" s="28"/>
      <c r="H25" s="28"/>
      <c r="I25" s="113" t="s">
        <v>26</v>
      </c>
      <c r="J25" s="104" t="str">
        <f>IF('Rekapitulace stavby'!AN17="","",'Rekapitulace stavby'!AN17)</f>
        <v/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6.95" customHeight="1">
      <c r="A26" s="28"/>
      <c r="B26" s="33"/>
      <c r="C26" s="28"/>
      <c r="D26" s="28"/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12" customHeight="1">
      <c r="A27" s="28"/>
      <c r="B27" s="33"/>
      <c r="C27" s="28"/>
      <c r="D27" s="113" t="s">
        <v>34</v>
      </c>
      <c r="E27" s="28"/>
      <c r="F27" s="28"/>
      <c r="G27" s="28"/>
      <c r="H27" s="28"/>
      <c r="I27" s="113" t="s">
        <v>23</v>
      </c>
      <c r="J27" s="104" t="s">
        <v>1</v>
      </c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8" customHeight="1">
      <c r="A28" s="28"/>
      <c r="B28" s="33"/>
      <c r="C28" s="28"/>
      <c r="D28" s="28"/>
      <c r="E28" s="104" t="s">
        <v>169</v>
      </c>
      <c r="F28" s="28"/>
      <c r="G28" s="28"/>
      <c r="H28" s="28"/>
      <c r="I28" s="113" t="s">
        <v>26</v>
      </c>
      <c r="J28" s="104" t="s">
        <v>1</v>
      </c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33"/>
      <c r="C29" s="28"/>
      <c r="D29" s="28"/>
      <c r="E29" s="28"/>
      <c r="F29" s="28"/>
      <c r="G29" s="28"/>
      <c r="H29" s="28"/>
      <c r="I29" s="28"/>
      <c r="J29" s="28"/>
      <c r="K29" s="28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" customHeight="1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8" customFormat="1" ht="16.5" customHeight="1">
      <c r="A31" s="115"/>
      <c r="B31" s="116"/>
      <c r="C31" s="115"/>
      <c r="D31" s="115"/>
      <c r="E31" s="264" t="s">
        <v>1</v>
      </c>
      <c r="F31" s="264"/>
      <c r="G31" s="264"/>
      <c r="H31" s="264"/>
      <c r="I31" s="115"/>
      <c r="J31" s="115"/>
      <c r="K31" s="115"/>
      <c r="L31" s="117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</row>
    <row r="32" spans="1:31" s="2" customFormat="1" ht="6.95" customHeight="1">
      <c r="A32" s="28"/>
      <c r="B32" s="33"/>
      <c r="C32" s="28"/>
      <c r="D32" s="28"/>
      <c r="E32" s="28"/>
      <c r="F32" s="28"/>
      <c r="G32" s="28"/>
      <c r="H32" s="28"/>
      <c r="I32" s="28"/>
      <c r="J32" s="28"/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33"/>
      <c r="C34" s="28"/>
      <c r="D34" s="119" t="s">
        <v>36</v>
      </c>
      <c r="E34" s="28"/>
      <c r="F34" s="28"/>
      <c r="G34" s="28"/>
      <c r="H34" s="28"/>
      <c r="I34" s="28"/>
      <c r="J34" s="120">
        <f>ROUND(J128, 2)</f>
        <v>5957.61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33"/>
      <c r="C35" s="28"/>
      <c r="D35" s="118"/>
      <c r="E35" s="118"/>
      <c r="F35" s="118"/>
      <c r="G35" s="118"/>
      <c r="H35" s="118"/>
      <c r="I35" s="118"/>
      <c r="J35" s="118"/>
      <c r="K35" s="11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28"/>
      <c r="F36" s="121" t="s">
        <v>38</v>
      </c>
      <c r="G36" s="28"/>
      <c r="H36" s="28"/>
      <c r="I36" s="121" t="s">
        <v>37</v>
      </c>
      <c r="J36" s="121" t="s">
        <v>39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33"/>
      <c r="C37" s="28"/>
      <c r="D37" s="122" t="s">
        <v>40</v>
      </c>
      <c r="E37" s="113" t="s">
        <v>41</v>
      </c>
      <c r="F37" s="123">
        <f>ROUND((SUM(BE128:BE140)),  2)</f>
        <v>5957.61</v>
      </c>
      <c r="G37" s="28"/>
      <c r="H37" s="28"/>
      <c r="I37" s="124">
        <v>0.21</v>
      </c>
      <c r="J37" s="123">
        <f>ROUND(((SUM(BE128:BE140))*I37),  2)</f>
        <v>1251.0999999999999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33"/>
      <c r="C38" s="28"/>
      <c r="D38" s="28"/>
      <c r="E38" s="113" t="s">
        <v>42</v>
      </c>
      <c r="F38" s="123">
        <f>ROUND((SUM(BF128:BF140)),  2)</f>
        <v>0</v>
      </c>
      <c r="G38" s="28"/>
      <c r="H38" s="28"/>
      <c r="I38" s="124">
        <v>0.15</v>
      </c>
      <c r="J38" s="123">
        <f>ROUND(((SUM(BF128:BF140))*I38),  2)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43</v>
      </c>
      <c r="F39" s="123">
        <f>ROUND((SUM(BG128:BG140)),  2)</f>
        <v>0</v>
      </c>
      <c r="G39" s="28"/>
      <c r="H39" s="28"/>
      <c r="I39" s="124">
        <v>0.21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33"/>
      <c r="C40" s="28"/>
      <c r="D40" s="28"/>
      <c r="E40" s="113" t="s">
        <v>44</v>
      </c>
      <c r="F40" s="123">
        <f>ROUND((SUM(BH128:BH140)),  2)</f>
        <v>0</v>
      </c>
      <c r="G40" s="28"/>
      <c r="H40" s="28"/>
      <c r="I40" s="124">
        <v>0.15</v>
      </c>
      <c r="J40" s="123">
        <f>0</f>
        <v>0</v>
      </c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33"/>
      <c r="C41" s="28"/>
      <c r="D41" s="28"/>
      <c r="E41" s="113" t="s">
        <v>45</v>
      </c>
      <c r="F41" s="123">
        <f>ROUND((SUM(BI128:BI140)),  2)</f>
        <v>0</v>
      </c>
      <c r="G41" s="28"/>
      <c r="H41" s="28"/>
      <c r="I41" s="124">
        <v>0</v>
      </c>
      <c r="J41" s="123">
        <f>0</f>
        <v>0</v>
      </c>
      <c r="K41" s="28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33"/>
      <c r="C43" s="125"/>
      <c r="D43" s="126" t="s">
        <v>46</v>
      </c>
      <c r="E43" s="127"/>
      <c r="F43" s="127"/>
      <c r="G43" s="128" t="s">
        <v>47</v>
      </c>
      <c r="H43" s="129" t="s">
        <v>48</v>
      </c>
      <c r="I43" s="127"/>
      <c r="J43" s="130">
        <f>SUM(J34:J41)</f>
        <v>7208.7099999999991</v>
      </c>
      <c r="K43" s="131"/>
      <c r="L43" s="45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33"/>
      <c r="C44" s="28"/>
      <c r="D44" s="28"/>
      <c r="E44" s="28"/>
      <c r="F44" s="28"/>
      <c r="G44" s="28"/>
      <c r="H44" s="28"/>
      <c r="I44" s="28"/>
      <c r="J44" s="28"/>
      <c r="K44" s="28"/>
      <c r="L44" s="45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1" customFormat="1" ht="16.5" customHeight="1">
      <c r="B87" s="18"/>
      <c r="C87" s="19"/>
      <c r="D87" s="19"/>
      <c r="E87" s="257" t="s">
        <v>165</v>
      </c>
      <c r="F87" s="249"/>
      <c r="G87" s="249"/>
      <c r="H87" s="249"/>
      <c r="I87" s="19"/>
      <c r="J87" s="19"/>
      <c r="K87" s="19"/>
      <c r="L87" s="17"/>
    </row>
    <row r="88" spans="1:31" s="1" customFormat="1" ht="12" customHeight="1">
      <c r="B88" s="18"/>
      <c r="C88" s="25" t="s">
        <v>166</v>
      </c>
      <c r="D88" s="19"/>
      <c r="E88" s="19"/>
      <c r="F88" s="19"/>
      <c r="G88" s="19"/>
      <c r="H88" s="19"/>
      <c r="I88" s="19"/>
      <c r="J88" s="19"/>
      <c r="K88" s="19"/>
      <c r="L88" s="17"/>
    </row>
    <row r="89" spans="1:31" s="2" customFormat="1" ht="16.5" customHeight="1">
      <c r="A89" s="28"/>
      <c r="B89" s="29"/>
      <c r="C89" s="30"/>
      <c r="D89" s="30"/>
      <c r="E89" s="265" t="s">
        <v>476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12" customHeight="1">
      <c r="A90" s="28"/>
      <c r="B90" s="29"/>
      <c r="C90" s="25" t="s">
        <v>477</v>
      </c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6.5" customHeight="1">
      <c r="A91" s="28"/>
      <c r="B91" s="29"/>
      <c r="C91" s="30"/>
      <c r="D91" s="30"/>
      <c r="E91" s="245" t="str">
        <f>E13</f>
        <v>SO 1 - Sociální zařízení</v>
      </c>
      <c r="F91" s="258"/>
      <c r="G91" s="258"/>
      <c r="H91" s="258"/>
      <c r="I91" s="30"/>
      <c r="J91" s="30"/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2" customHeight="1">
      <c r="A93" s="28"/>
      <c r="B93" s="29"/>
      <c r="C93" s="25" t="s">
        <v>18</v>
      </c>
      <c r="D93" s="30"/>
      <c r="E93" s="30"/>
      <c r="F93" s="23" t="str">
        <f>F16</f>
        <v>Veselý Žďár 144</v>
      </c>
      <c r="G93" s="30"/>
      <c r="H93" s="30"/>
      <c r="I93" s="25" t="s">
        <v>20</v>
      </c>
      <c r="J93" s="60" t="str">
        <f>IF(J16="","",J16)</f>
        <v>15. 7. 2020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6.95" customHeight="1">
      <c r="A94" s="28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5.2" customHeight="1">
      <c r="A95" s="28"/>
      <c r="B95" s="29"/>
      <c r="C95" s="25" t="s">
        <v>22</v>
      </c>
      <c r="D95" s="30"/>
      <c r="E95" s="30"/>
      <c r="F95" s="23" t="str">
        <f>E19</f>
        <v>Obec Veselý Žďár</v>
      </c>
      <c r="G95" s="30"/>
      <c r="H95" s="30"/>
      <c r="I95" s="25" t="s">
        <v>31</v>
      </c>
      <c r="J95" s="26" t="str">
        <f>E25</f>
        <v xml:space="preserve"> </v>
      </c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15.2" customHeight="1">
      <c r="A96" s="28"/>
      <c r="B96" s="29"/>
      <c r="C96" s="25" t="s">
        <v>27</v>
      </c>
      <c r="D96" s="30"/>
      <c r="E96" s="30"/>
      <c r="F96" s="23" t="str">
        <f>IF(E22="","",E22)</f>
        <v>ATOS, spol.s r.o. Ledeč nad Sázavou</v>
      </c>
      <c r="G96" s="30"/>
      <c r="H96" s="30"/>
      <c r="I96" s="25" t="s">
        <v>34</v>
      </c>
      <c r="J96" s="26" t="str">
        <f>E28</f>
        <v>Kateřina Šrámková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9.25" customHeight="1">
      <c r="A98" s="28"/>
      <c r="B98" s="29"/>
      <c r="C98" s="143" t="s">
        <v>171</v>
      </c>
      <c r="D98" s="144"/>
      <c r="E98" s="144"/>
      <c r="F98" s="144"/>
      <c r="G98" s="144"/>
      <c r="H98" s="144"/>
      <c r="I98" s="144"/>
      <c r="J98" s="145" t="s">
        <v>172</v>
      </c>
      <c r="K98" s="144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1:47" s="2" customFormat="1" ht="10.35" customHeight="1">
      <c r="A99" s="28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45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47" s="2" customFormat="1" ht="22.9" customHeight="1">
      <c r="A100" s="28"/>
      <c r="B100" s="29"/>
      <c r="C100" s="146" t="s">
        <v>173</v>
      </c>
      <c r="D100" s="30"/>
      <c r="E100" s="30"/>
      <c r="F100" s="30"/>
      <c r="G100" s="30"/>
      <c r="H100" s="30"/>
      <c r="I100" s="30"/>
      <c r="J100" s="78">
        <f>J128</f>
        <v>5957.6100000000006</v>
      </c>
      <c r="K100" s="30"/>
      <c r="L100" s="4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U100" s="14" t="s">
        <v>174</v>
      </c>
    </row>
    <row r="101" spans="1:47" s="9" customFormat="1" ht="24.95" customHeight="1">
      <c r="B101" s="147"/>
      <c r="C101" s="148"/>
      <c r="D101" s="149" t="s">
        <v>175</v>
      </c>
      <c r="E101" s="150"/>
      <c r="F101" s="150"/>
      <c r="G101" s="150"/>
      <c r="H101" s="150"/>
      <c r="I101" s="150"/>
      <c r="J101" s="151">
        <f>J129</f>
        <v>5957.6100000000006</v>
      </c>
      <c r="K101" s="148"/>
      <c r="L101" s="152"/>
    </row>
    <row r="102" spans="1:47" s="10" customFormat="1" ht="19.899999999999999" customHeight="1">
      <c r="B102" s="153"/>
      <c r="C102" s="98"/>
      <c r="D102" s="154" t="s">
        <v>479</v>
      </c>
      <c r="E102" s="155"/>
      <c r="F102" s="155"/>
      <c r="G102" s="155"/>
      <c r="H102" s="155"/>
      <c r="I102" s="155"/>
      <c r="J102" s="156">
        <f>J130</f>
        <v>2025.2000000000003</v>
      </c>
      <c r="K102" s="98"/>
      <c r="L102" s="157"/>
    </row>
    <row r="103" spans="1:47" s="10" customFormat="1" ht="14.85" customHeight="1">
      <c r="B103" s="153"/>
      <c r="C103" s="98"/>
      <c r="D103" s="154" t="s">
        <v>480</v>
      </c>
      <c r="E103" s="155"/>
      <c r="F103" s="155"/>
      <c r="G103" s="155"/>
      <c r="H103" s="155"/>
      <c r="I103" s="155"/>
      <c r="J103" s="156">
        <f>J131</f>
        <v>2025.2000000000003</v>
      </c>
      <c r="K103" s="98"/>
      <c r="L103" s="157"/>
    </row>
    <row r="104" spans="1:47" s="10" customFormat="1" ht="19.899999999999999" customHeight="1">
      <c r="B104" s="153"/>
      <c r="C104" s="98"/>
      <c r="D104" s="154" t="s">
        <v>182</v>
      </c>
      <c r="E104" s="155"/>
      <c r="F104" s="155"/>
      <c r="G104" s="155"/>
      <c r="H104" s="155"/>
      <c r="I104" s="155"/>
      <c r="J104" s="156">
        <f>J136</f>
        <v>3932.41</v>
      </c>
      <c r="K104" s="98"/>
      <c r="L104" s="157"/>
    </row>
    <row r="105" spans="1:47" s="2" customFormat="1" ht="21.75" customHeight="1">
      <c r="A105" s="28"/>
      <c r="B105" s="29"/>
      <c r="C105" s="30"/>
      <c r="D105" s="30"/>
      <c r="E105" s="30"/>
      <c r="F105" s="30"/>
      <c r="G105" s="30"/>
      <c r="H105" s="30"/>
      <c r="I105" s="30"/>
      <c r="J105" s="30"/>
      <c r="K105" s="30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47" s="2" customFormat="1" ht="6.95" customHeight="1">
      <c r="A106" s="28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10" spans="1:47" s="2" customFormat="1" ht="6.95" customHeight="1">
      <c r="A110" s="28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24.95" customHeight="1">
      <c r="A111" s="28"/>
      <c r="B111" s="29"/>
      <c r="C111" s="20" t="s">
        <v>190</v>
      </c>
      <c r="D111" s="30"/>
      <c r="E111" s="30"/>
      <c r="F111" s="30"/>
      <c r="G111" s="30"/>
      <c r="H111" s="30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6.95" customHeight="1">
      <c r="A112" s="28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3" s="2" customFormat="1" ht="12" customHeight="1">
      <c r="A113" s="28"/>
      <c r="B113" s="29"/>
      <c r="C113" s="25" t="s">
        <v>14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3" s="2" customFormat="1" ht="16.5" customHeight="1">
      <c r="A114" s="28"/>
      <c r="B114" s="29"/>
      <c r="C114" s="30"/>
      <c r="D114" s="30"/>
      <c r="E114" s="257" t="str">
        <f>E7</f>
        <v>Modernizace v ZŠ a MŠ Veselý Žďár - ZMĚNOVÉ LISTY</v>
      </c>
      <c r="F114" s="259"/>
      <c r="G114" s="259"/>
      <c r="H114" s="259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3" s="1" customFormat="1" ht="12" customHeight="1">
      <c r="B115" s="18"/>
      <c r="C115" s="25" t="s">
        <v>164</v>
      </c>
      <c r="D115" s="19"/>
      <c r="E115" s="19"/>
      <c r="F115" s="19"/>
      <c r="G115" s="19"/>
      <c r="H115" s="19"/>
      <c r="I115" s="19"/>
      <c r="J115" s="19"/>
      <c r="K115" s="19"/>
      <c r="L115" s="17"/>
    </row>
    <row r="116" spans="1:63" s="1" customFormat="1" ht="16.5" customHeight="1">
      <c r="B116" s="18"/>
      <c r="C116" s="19"/>
      <c r="D116" s="19"/>
      <c r="E116" s="257" t="s">
        <v>165</v>
      </c>
      <c r="F116" s="249"/>
      <c r="G116" s="249"/>
      <c r="H116" s="249"/>
      <c r="I116" s="19"/>
      <c r="J116" s="19"/>
      <c r="K116" s="19"/>
      <c r="L116" s="17"/>
    </row>
    <row r="117" spans="1:63" s="1" customFormat="1" ht="12" customHeight="1">
      <c r="B117" s="18"/>
      <c r="C117" s="25" t="s">
        <v>166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pans="1:63" s="2" customFormat="1" ht="16.5" customHeight="1">
      <c r="A118" s="28"/>
      <c r="B118" s="29"/>
      <c r="C118" s="30"/>
      <c r="D118" s="30"/>
      <c r="E118" s="265" t="s">
        <v>476</v>
      </c>
      <c r="F118" s="258"/>
      <c r="G118" s="258"/>
      <c r="H118" s="258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3" s="2" customFormat="1" ht="12" customHeight="1">
      <c r="A119" s="28"/>
      <c r="B119" s="29"/>
      <c r="C119" s="25" t="s">
        <v>477</v>
      </c>
      <c r="D119" s="30"/>
      <c r="E119" s="30"/>
      <c r="F119" s="30"/>
      <c r="G119" s="30"/>
      <c r="H119" s="30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3" s="2" customFormat="1" ht="16.5" customHeight="1">
      <c r="A120" s="28"/>
      <c r="B120" s="29"/>
      <c r="C120" s="30"/>
      <c r="D120" s="30"/>
      <c r="E120" s="245" t="str">
        <f>E13</f>
        <v>SO 1 - Sociální zařízení</v>
      </c>
      <c r="F120" s="258"/>
      <c r="G120" s="258"/>
      <c r="H120" s="258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3" s="2" customFormat="1" ht="6.95" customHeight="1">
      <c r="A121" s="28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3" s="2" customFormat="1" ht="12" customHeight="1">
      <c r="A122" s="28"/>
      <c r="B122" s="29"/>
      <c r="C122" s="25" t="s">
        <v>18</v>
      </c>
      <c r="D122" s="30"/>
      <c r="E122" s="30"/>
      <c r="F122" s="23" t="str">
        <f>F16</f>
        <v>Veselý Žďár 144</v>
      </c>
      <c r="G122" s="30"/>
      <c r="H122" s="30"/>
      <c r="I122" s="25" t="s">
        <v>20</v>
      </c>
      <c r="J122" s="60" t="str">
        <f>IF(J16="","",J16)</f>
        <v>15. 7. 2020</v>
      </c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3" s="2" customFormat="1" ht="6.95" customHeight="1">
      <c r="A123" s="28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3" s="2" customFormat="1" ht="15.2" customHeight="1">
      <c r="A124" s="28"/>
      <c r="B124" s="29"/>
      <c r="C124" s="25" t="s">
        <v>22</v>
      </c>
      <c r="D124" s="30"/>
      <c r="E124" s="30"/>
      <c r="F124" s="23" t="str">
        <f>E19</f>
        <v>Obec Veselý Žďár</v>
      </c>
      <c r="G124" s="30"/>
      <c r="H124" s="30"/>
      <c r="I124" s="25" t="s">
        <v>31</v>
      </c>
      <c r="J124" s="26" t="str">
        <f>E25</f>
        <v xml:space="preserve"> </v>
      </c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63" s="2" customFormat="1" ht="15.2" customHeight="1">
      <c r="A125" s="28"/>
      <c r="B125" s="29"/>
      <c r="C125" s="25" t="s">
        <v>27</v>
      </c>
      <c r="D125" s="30"/>
      <c r="E125" s="30"/>
      <c r="F125" s="23" t="str">
        <f>IF(E22="","",E22)</f>
        <v>ATOS, spol.s r.o. Ledeč nad Sázavou</v>
      </c>
      <c r="G125" s="30"/>
      <c r="H125" s="30"/>
      <c r="I125" s="25" t="s">
        <v>34</v>
      </c>
      <c r="J125" s="26" t="str">
        <f>E28</f>
        <v>Kateřina Šrámková</v>
      </c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63" s="2" customFormat="1" ht="10.35" customHeight="1">
      <c r="A126" s="28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63" s="11" customFormat="1" ht="29.25" customHeight="1">
      <c r="A127" s="158"/>
      <c r="B127" s="159"/>
      <c r="C127" s="160" t="s">
        <v>191</v>
      </c>
      <c r="D127" s="161" t="s">
        <v>61</v>
      </c>
      <c r="E127" s="161" t="s">
        <v>57</v>
      </c>
      <c r="F127" s="161" t="s">
        <v>58</v>
      </c>
      <c r="G127" s="161" t="s">
        <v>192</v>
      </c>
      <c r="H127" s="161" t="s">
        <v>193</v>
      </c>
      <c r="I127" s="161" t="s">
        <v>194</v>
      </c>
      <c r="J127" s="162" t="s">
        <v>172</v>
      </c>
      <c r="K127" s="163" t="s">
        <v>195</v>
      </c>
      <c r="L127" s="164"/>
      <c r="M127" s="69" t="s">
        <v>1</v>
      </c>
      <c r="N127" s="70" t="s">
        <v>40</v>
      </c>
      <c r="O127" s="70" t="s">
        <v>196</v>
      </c>
      <c r="P127" s="70" t="s">
        <v>197</v>
      </c>
      <c r="Q127" s="70" t="s">
        <v>198</v>
      </c>
      <c r="R127" s="70" t="s">
        <v>199</v>
      </c>
      <c r="S127" s="70" t="s">
        <v>200</v>
      </c>
      <c r="T127" s="71" t="s">
        <v>201</v>
      </c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28"/>
      <c r="B128" s="29"/>
      <c r="C128" s="76" t="s">
        <v>202</v>
      </c>
      <c r="D128" s="30"/>
      <c r="E128" s="30"/>
      <c r="F128" s="30"/>
      <c r="G128" s="30"/>
      <c r="H128" s="30"/>
      <c r="I128" s="30"/>
      <c r="J128" s="165">
        <f>BK128</f>
        <v>5957.6100000000006</v>
      </c>
      <c r="K128" s="30"/>
      <c r="L128" s="33"/>
      <c r="M128" s="72"/>
      <c r="N128" s="166"/>
      <c r="O128" s="73"/>
      <c r="P128" s="167">
        <f>P129</f>
        <v>14.212097999999999</v>
      </c>
      <c r="Q128" s="73"/>
      <c r="R128" s="167">
        <f>R129</f>
        <v>-3.5279999999999994E-5</v>
      </c>
      <c r="S128" s="73"/>
      <c r="T128" s="168">
        <f>T129</f>
        <v>2.9985999999999997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4" t="s">
        <v>75</v>
      </c>
      <c r="AU128" s="14" t="s">
        <v>174</v>
      </c>
      <c r="BK128" s="169">
        <f>BK129</f>
        <v>5957.6100000000006</v>
      </c>
    </row>
    <row r="129" spans="1:65" s="12" customFormat="1" ht="25.9" customHeight="1">
      <c r="B129" s="170"/>
      <c r="C129" s="171"/>
      <c r="D129" s="172" t="s">
        <v>75</v>
      </c>
      <c r="E129" s="173" t="s">
        <v>203</v>
      </c>
      <c r="F129" s="173" t="s">
        <v>204</v>
      </c>
      <c r="G129" s="171"/>
      <c r="H129" s="171"/>
      <c r="I129" s="171"/>
      <c r="J129" s="174">
        <f>BK129</f>
        <v>5957.6100000000006</v>
      </c>
      <c r="K129" s="171"/>
      <c r="L129" s="175"/>
      <c r="M129" s="176"/>
      <c r="N129" s="177"/>
      <c r="O129" s="177"/>
      <c r="P129" s="178">
        <f>P130+P136</f>
        <v>14.212097999999999</v>
      </c>
      <c r="Q129" s="177"/>
      <c r="R129" s="178">
        <f>R130+R136</f>
        <v>-3.5279999999999994E-5</v>
      </c>
      <c r="S129" s="177"/>
      <c r="T129" s="179">
        <f>T130+T136</f>
        <v>2.9985999999999997</v>
      </c>
      <c r="AR129" s="180" t="s">
        <v>83</v>
      </c>
      <c r="AT129" s="181" t="s">
        <v>75</v>
      </c>
      <c r="AU129" s="181" t="s">
        <v>76</v>
      </c>
      <c r="AY129" s="180" t="s">
        <v>205</v>
      </c>
      <c r="BK129" s="182">
        <f>BK130+BK136</f>
        <v>5957.6100000000006</v>
      </c>
    </row>
    <row r="130" spans="1:65" s="12" customFormat="1" ht="22.9" customHeight="1">
      <c r="B130" s="170"/>
      <c r="C130" s="171"/>
      <c r="D130" s="172" t="s">
        <v>75</v>
      </c>
      <c r="E130" s="183" t="s">
        <v>243</v>
      </c>
      <c r="F130" s="183" t="s">
        <v>481</v>
      </c>
      <c r="G130" s="171"/>
      <c r="H130" s="171"/>
      <c r="I130" s="171"/>
      <c r="J130" s="184">
        <f>BK130</f>
        <v>2025.2000000000003</v>
      </c>
      <c r="K130" s="171"/>
      <c r="L130" s="175"/>
      <c r="M130" s="176"/>
      <c r="N130" s="177"/>
      <c r="O130" s="177"/>
      <c r="P130" s="178">
        <f>P131</f>
        <v>6.4176969999999987</v>
      </c>
      <c r="Q130" s="177"/>
      <c r="R130" s="178">
        <f>R131</f>
        <v>-3.5279999999999994E-5</v>
      </c>
      <c r="S130" s="177"/>
      <c r="T130" s="179">
        <f>T131</f>
        <v>2.9985999999999997</v>
      </c>
      <c r="AR130" s="180" t="s">
        <v>83</v>
      </c>
      <c r="AT130" s="181" t="s">
        <v>75</v>
      </c>
      <c r="AU130" s="181" t="s">
        <v>83</v>
      </c>
      <c r="AY130" s="180" t="s">
        <v>205</v>
      </c>
      <c r="BK130" s="182">
        <f>BK131</f>
        <v>2025.2000000000003</v>
      </c>
    </row>
    <row r="131" spans="1:65" s="12" customFormat="1" ht="20.85" customHeight="1">
      <c r="B131" s="170"/>
      <c r="C131" s="171"/>
      <c r="D131" s="172" t="s">
        <v>75</v>
      </c>
      <c r="E131" s="183" t="s">
        <v>281</v>
      </c>
      <c r="F131" s="183" t="s">
        <v>282</v>
      </c>
      <c r="G131" s="171"/>
      <c r="H131" s="171"/>
      <c r="I131" s="171"/>
      <c r="J131" s="184">
        <f>BK131</f>
        <v>2025.2000000000003</v>
      </c>
      <c r="K131" s="171"/>
      <c r="L131" s="175"/>
      <c r="M131" s="176"/>
      <c r="N131" s="177"/>
      <c r="O131" s="177"/>
      <c r="P131" s="178">
        <f>SUM(P132:P135)</f>
        <v>6.4176969999999987</v>
      </c>
      <c r="Q131" s="177"/>
      <c r="R131" s="178">
        <f>SUM(R132:R135)</f>
        <v>-3.5279999999999994E-5</v>
      </c>
      <c r="S131" s="177"/>
      <c r="T131" s="179">
        <f>SUM(T132:T135)</f>
        <v>2.9985999999999997</v>
      </c>
      <c r="AR131" s="180" t="s">
        <v>83</v>
      </c>
      <c r="AT131" s="181" t="s">
        <v>75</v>
      </c>
      <c r="AU131" s="181" t="s">
        <v>85</v>
      </c>
      <c r="AY131" s="180" t="s">
        <v>205</v>
      </c>
      <c r="BK131" s="182">
        <f>SUM(BK132:BK135)</f>
        <v>2025.2000000000003</v>
      </c>
    </row>
    <row r="132" spans="1:65" s="2" customFormat="1" ht="36" customHeight="1">
      <c r="A132" s="28"/>
      <c r="B132" s="29"/>
      <c r="C132" s="185" t="s">
        <v>83</v>
      </c>
      <c r="D132" s="185" t="s">
        <v>208</v>
      </c>
      <c r="E132" s="186" t="s">
        <v>274</v>
      </c>
      <c r="F132" s="187" t="s">
        <v>275</v>
      </c>
      <c r="G132" s="188" t="s">
        <v>237</v>
      </c>
      <c r="H132" s="189">
        <v>-2.7829999999999999</v>
      </c>
      <c r="I132" s="190">
        <v>2956.89</v>
      </c>
      <c r="J132" s="190">
        <f>ROUND(I132*H132,2)</f>
        <v>-8229.02</v>
      </c>
      <c r="K132" s="191"/>
      <c r="L132" s="33"/>
      <c r="M132" s="192" t="s">
        <v>1</v>
      </c>
      <c r="N132" s="193" t="s">
        <v>41</v>
      </c>
      <c r="O132" s="194">
        <v>7.1950000000000003</v>
      </c>
      <c r="P132" s="194">
        <f>O132*H132</f>
        <v>-20.023685</v>
      </c>
      <c r="Q132" s="194">
        <v>0</v>
      </c>
      <c r="R132" s="194">
        <f>Q132*H132</f>
        <v>0</v>
      </c>
      <c r="S132" s="194">
        <v>2.2000000000000002</v>
      </c>
      <c r="T132" s="195">
        <f>S132*H132</f>
        <v>-6.1226000000000003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6" t="s">
        <v>212</v>
      </c>
      <c r="AT132" s="196" t="s">
        <v>208</v>
      </c>
      <c r="AU132" s="196" t="s">
        <v>96</v>
      </c>
      <c r="AY132" s="14" t="s">
        <v>205</v>
      </c>
      <c r="BE132" s="197">
        <f>IF(N132="základní",J132,0)</f>
        <v>-8229.02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-8229.02</v>
      </c>
      <c r="BL132" s="14" t="s">
        <v>212</v>
      </c>
      <c r="BM132" s="196" t="s">
        <v>482</v>
      </c>
    </row>
    <row r="133" spans="1:65" s="2" customFormat="1" ht="24" customHeight="1">
      <c r="A133" s="28"/>
      <c r="B133" s="29"/>
      <c r="C133" s="185" t="s">
        <v>85</v>
      </c>
      <c r="D133" s="185" t="s">
        <v>208</v>
      </c>
      <c r="E133" s="186" t="s">
        <v>483</v>
      </c>
      <c r="F133" s="187" t="s">
        <v>484</v>
      </c>
      <c r="G133" s="188" t="s">
        <v>230</v>
      </c>
      <c r="H133" s="189">
        <v>-11.2</v>
      </c>
      <c r="I133" s="190">
        <v>182.75</v>
      </c>
      <c r="J133" s="190">
        <f>ROUND(I133*H133,2)</f>
        <v>-2046.8</v>
      </c>
      <c r="K133" s="191"/>
      <c r="L133" s="33"/>
      <c r="M133" s="192" t="s">
        <v>1</v>
      </c>
      <c r="N133" s="193" t="s">
        <v>41</v>
      </c>
      <c r="O133" s="194">
        <v>0.378</v>
      </c>
      <c r="P133" s="194">
        <f>O133*H133</f>
        <v>-4.2336</v>
      </c>
      <c r="Q133" s="194">
        <v>3.1499999999999999E-6</v>
      </c>
      <c r="R133" s="194">
        <f>Q133*H133</f>
        <v>-3.5279999999999994E-5</v>
      </c>
      <c r="S133" s="194">
        <v>0</v>
      </c>
      <c r="T133" s="195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96" t="s">
        <v>212</v>
      </c>
      <c r="AT133" s="196" t="s">
        <v>208</v>
      </c>
      <c r="AU133" s="196" t="s">
        <v>96</v>
      </c>
      <c r="AY133" s="14" t="s">
        <v>205</v>
      </c>
      <c r="BE133" s="197">
        <f>IF(N133="základní",J133,0)</f>
        <v>-2046.8</v>
      </c>
      <c r="BF133" s="197">
        <f>IF(N133="snížená",J133,0)</f>
        <v>0</v>
      </c>
      <c r="BG133" s="197">
        <f>IF(N133="zákl. přenesená",J133,0)</f>
        <v>0</v>
      </c>
      <c r="BH133" s="197">
        <f>IF(N133="sníž. přenesená",J133,0)</f>
        <v>0</v>
      </c>
      <c r="BI133" s="197">
        <f>IF(N133="nulová",J133,0)</f>
        <v>0</v>
      </c>
      <c r="BJ133" s="14" t="s">
        <v>83</v>
      </c>
      <c r="BK133" s="197">
        <f>ROUND(I133*H133,2)</f>
        <v>-2046.8</v>
      </c>
      <c r="BL133" s="14" t="s">
        <v>212</v>
      </c>
      <c r="BM133" s="196" t="s">
        <v>485</v>
      </c>
    </row>
    <row r="134" spans="1:65" s="2" customFormat="1" ht="36" customHeight="1">
      <c r="A134" s="28"/>
      <c r="B134" s="29"/>
      <c r="C134" s="185" t="s">
        <v>96</v>
      </c>
      <c r="D134" s="185" t="s">
        <v>208</v>
      </c>
      <c r="E134" s="186" t="s">
        <v>486</v>
      </c>
      <c r="F134" s="187" t="s">
        <v>487</v>
      </c>
      <c r="G134" s="188" t="s">
        <v>237</v>
      </c>
      <c r="H134" s="189">
        <v>4.1459999999999999</v>
      </c>
      <c r="I134" s="190">
        <v>2270</v>
      </c>
      <c r="J134" s="190">
        <f>ROUND(I134*H134,2)</f>
        <v>9411.42</v>
      </c>
      <c r="K134" s="191"/>
      <c r="L134" s="33"/>
      <c r="M134" s="192" t="s">
        <v>1</v>
      </c>
      <c r="N134" s="193" t="s">
        <v>41</v>
      </c>
      <c r="O134" s="194">
        <v>5.867</v>
      </c>
      <c r="P134" s="194">
        <f>O134*H134</f>
        <v>24.324581999999999</v>
      </c>
      <c r="Q134" s="194">
        <v>0</v>
      </c>
      <c r="R134" s="194">
        <f>Q134*H134</f>
        <v>0</v>
      </c>
      <c r="S134" s="194">
        <v>2.2000000000000002</v>
      </c>
      <c r="T134" s="195">
        <f>S134*H134</f>
        <v>9.1212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6" t="s">
        <v>212</v>
      </c>
      <c r="AT134" s="196" t="s">
        <v>208</v>
      </c>
      <c r="AU134" s="196" t="s">
        <v>96</v>
      </c>
      <c r="AY134" s="14" t="s">
        <v>205</v>
      </c>
      <c r="BE134" s="197">
        <f>IF(N134="základní",J134,0)</f>
        <v>9411.42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83</v>
      </c>
      <c r="BK134" s="197">
        <f>ROUND(I134*H134,2)</f>
        <v>9411.42</v>
      </c>
      <c r="BL134" s="14" t="s">
        <v>212</v>
      </c>
      <c r="BM134" s="196" t="s">
        <v>488</v>
      </c>
    </row>
    <row r="135" spans="1:65" s="2" customFormat="1" ht="24" customHeight="1">
      <c r="A135" s="28"/>
      <c r="B135" s="29"/>
      <c r="C135" s="185" t="s">
        <v>212</v>
      </c>
      <c r="D135" s="185" t="s">
        <v>208</v>
      </c>
      <c r="E135" s="186" t="s">
        <v>489</v>
      </c>
      <c r="F135" s="187" t="s">
        <v>490</v>
      </c>
      <c r="G135" s="188" t="s">
        <v>230</v>
      </c>
      <c r="H135" s="189">
        <v>11.2</v>
      </c>
      <c r="I135" s="190">
        <v>258</v>
      </c>
      <c r="J135" s="190">
        <f>ROUND(I135*H135,2)</f>
        <v>2889.6</v>
      </c>
      <c r="K135" s="191"/>
      <c r="L135" s="33"/>
      <c r="M135" s="192" t="s">
        <v>1</v>
      </c>
      <c r="N135" s="193" t="s">
        <v>41</v>
      </c>
      <c r="O135" s="194">
        <v>0.56699999999999995</v>
      </c>
      <c r="P135" s="194">
        <f>O135*H135</f>
        <v>6.3503999999999987</v>
      </c>
      <c r="Q135" s="194">
        <v>0</v>
      </c>
      <c r="R135" s="194">
        <f>Q135*H135</f>
        <v>0</v>
      </c>
      <c r="S135" s="194">
        <v>0</v>
      </c>
      <c r="T135" s="195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6" t="s">
        <v>212</v>
      </c>
      <c r="AT135" s="196" t="s">
        <v>208</v>
      </c>
      <c r="AU135" s="196" t="s">
        <v>96</v>
      </c>
      <c r="AY135" s="14" t="s">
        <v>205</v>
      </c>
      <c r="BE135" s="197">
        <f>IF(N135="základní",J135,0)</f>
        <v>2889.6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83</v>
      </c>
      <c r="BK135" s="197">
        <f>ROUND(I135*H135,2)</f>
        <v>2889.6</v>
      </c>
      <c r="BL135" s="14" t="s">
        <v>212</v>
      </c>
      <c r="BM135" s="196" t="s">
        <v>491</v>
      </c>
    </row>
    <row r="136" spans="1:65" s="12" customFormat="1" ht="22.9" customHeight="1">
      <c r="B136" s="170"/>
      <c r="C136" s="171"/>
      <c r="D136" s="172" t="s">
        <v>75</v>
      </c>
      <c r="E136" s="183" t="s">
        <v>314</v>
      </c>
      <c r="F136" s="183" t="s">
        <v>315</v>
      </c>
      <c r="G136" s="171"/>
      <c r="H136" s="171"/>
      <c r="I136" s="171"/>
      <c r="J136" s="184">
        <f>BK136</f>
        <v>3932.41</v>
      </c>
      <c r="K136" s="171"/>
      <c r="L136" s="175"/>
      <c r="M136" s="176"/>
      <c r="N136" s="177"/>
      <c r="O136" s="177"/>
      <c r="P136" s="178">
        <f>SUM(P137:P140)</f>
        <v>7.7944010000000006</v>
      </c>
      <c r="Q136" s="177"/>
      <c r="R136" s="178">
        <f>SUM(R137:R140)</f>
        <v>0</v>
      </c>
      <c r="S136" s="177"/>
      <c r="T136" s="179">
        <f>SUM(T137:T140)</f>
        <v>0</v>
      </c>
      <c r="AR136" s="180" t="s">
        <v>83</v>
      </c>
      <c r="AT136" s="181" t="s">
        <v>75</v>
      </c>
      <c r="AU136" s="181" t="s">
        <v>83</v>
      </c>
      <c r="AY136" s="180" t="s">
        <v>205</v>
      </c>
      <c r="BK136" s="182">
        <f>SUM(BK137:BK140)</f>
        <v>3932.41</v>
      </c>
    </row>
    <row r="137" spans="1:65" s="2" customFormat="1" ht="24" customHeight="1">
      <c r="A137" s="28"/>
      <c r="B137" s="29"/>
      <c r="C137" s="185" t="s">
        <v>223</v>
      </c>
      <c r="D137" s="185" t="s">
        <v>208</v>
      </c>
      <c r="E137" s="186" t="s">
        <v>317</v>
      </c>
      <c r="F137" s="187" t="s">
        <v>318</v>
      </c>
      <c r="G137" s="188" t="s">
        <v>250</v>
      </c>
      <c r="H137" s="189">
        <v>2.9990000000000001</v>
      </c>
      <c r="I137" s="190">
        <v>691.78</v>
      </c>
      <c r="J137" s="190">
        <f>ROUND(I137*H137,2)</f>
        <v>2074.65</v>
      </c>
      <c r="K137" s="191"/>
      <c r="L137" s="33"/>
      <c r="M137" s="192" t="s">
        <v>1</v>
      </c>
      <c r="N137" s="193" t="s">
        <v>41</v>
      </c>
      <c r="O137" s="194">
        <v>2.42</v>
      </c>
      <c r="P137" s="194">
        <f>O137*H137</f>
        <v>7.2575799999999999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212</v>
      </c>
      <c r="AT137" s="196" t="s">
        <v>208</v>
      </c>
      <c r="AU137" s="196" t="s">
        <v>85</v>
      </c>
      <c r="AY137" s="14" t="s">
        <v>205</v>
      </c>
      <c r="BE137" s="197">
        <f>IF(N137="základní",J137,0)</f>
        <v>2074.65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2074.65</v>
      </c>
      <c r="BL137" s="14" t="s">
        <v>212</v>
      </c>
      <c r="BM137" s="196" t="s">
        <v>492</v>
      </c>
    </row>
    <row r="138" spans="1:65" s="2" customFormat="1" ht="24" customHeight="1">
      <c r="A138" s="28"/>
      <c r="B138" s="29"/>
      <c r="C138" s="185" t="s">
        <v>227</v>
      </c>
      <c r="D138" s="185" t="s">
        <v>208</v>
      </c>
      <c r="E138" s="186" t="s">
        <v>321</v>
      </c>
      <c r="F138" s="187" t="s">
        <v>322</v>
      </c>
      <c r="G138" s="188" t="s">
        <v>250</v>
      </c>
      <c r="H138" s="189">
        <v>2.9990000000000001</v>
      </c>
      <c r="I138" s="190">
        <v>254.06</v>
      </c>
      <c r="J138" s="190">
        <f>ROUND(I138*H138,2)</f>
        <v>761.93</v>
      </c>
      <c r="K138" s="191"/>
      <c r="L138" s="33"/>
      <c r="M138" s="192" t="s">
        <v>1</v>
      </c>
      <c r="N138" s="193" t="s">
        <v>41</v>
      </c>
      <c r="O138" s="194">
        <v>0.125</v>
      </c>
      <c r="P138" s="194">
        <f>O138*H138</f>
        <v>0.37487500000000001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6" t="s">
        <v>212</v>
      </c>
      <c r="AT138" s="196" t="s">
        <v>208</v>
      </c>
      <c r="AU138" s="196" t="s">
        <v>85</v>
      </c>
      <c r="AY138" s="14" t="s">
        <v>205</v>
      </c>
      <c r="BE138" s="197">
        <f>IF(N138="základní",J138,0)</f>
        <v>761.93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761.93</v>
      </c>
      <c r="BL138" s="14" t="s">
        <v>212</v>
      </c>
      <c r="BM138" s="196" t="s">
        <v>493</v>
      </c>
    </row>
    <row r="139" spans="1:65" s="2" customFormat="1" ht="24" customHeight="1">
      <c r="A139" s="28"/>
      <c r="B139" s="29"/>
      <c r="C139" s="185" t="s">
        <v>234</v>
      </c>
      <c r="D139" s="185" t="s">
        <v>208</v>
      </c>
      <c r="E139" s="186" t="s">
        <v>325</v>
      </c>
      <c r="F139" s="187" t="s">
        <v>326</v>
      </c>
      <c r="G139" s="188" t="s">
        <v>250</v>
      </c>
      <c r="H139" s="189">
        <v>26.991</v>
      </c>
      <c r="I139" s="190">
        <v>11.1</v>
      </c>
      <c r="J139" s="190">
        <f>ROUND(I139*H139,2)</f>
        <v>299.60000000000002</v>
      </c>
      <c r="K139" s="191"/>
      <c r="L139" s="33"/>
      <c r="M139" s="192" t="s">
        <v>1</v>
      </c>
      <c r="N139" s="193" t="s">
        <v>41</v>
      </c>
      <c r="O139" s="194">
        <v>6.0000000000000001E-3</v>
      </c>
      <c r="P139" s="194">
        <f>O139*H139</f>
        <v>0.16194600000000001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212</v>
      </c>
      <c r="AT139" s="196" t="s">
        <v>208</v>
      </c>
      <c r="AU139" s="196" t="s">
        <v>85</v>
      </c>
      <c r="AY139" s="14" t="s">
        <v>205</v>
      </c>
      <c r="BE139" s="197">
        <f>IF(N139="základní",J139,0)</f>
        <v>299.60000000000002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83</v>
      </c>
      <c r="BK139" s="197">
        <f>ROUND(I139*H139,2)</f>
        <v>299.60000000000002</v>
      </c>
      <c r="BL139" s="14" t="s">
        <v>212</v>
      </c>
      <c r="BM139" s="196" t="s">
        <v>494</v>
      </c>
    </row>
    <row r="140" spans="1:65" s="2" customFormat="1" ht="24" customHeight="1">
      <c r="A140" s="28"/>
      <c r="B140" s="29"/>
      <c r="C140" s="185" t="s">
        <v>239</v>
      </c>
      <c r="D140" s="185" t="s">
        <v>208</v>
      </c>
      <c r="E140" s="186" t="s">
        <v>329</v>
      </c>
      <c r="F140" s="187" t="s">
        <v>330</v>
      </c>
      <c r="G140" s="188" t="s">
        <v>250</v>
      </c>
      <c r="H140" s="189">
        <v>2.9990000000000001</v>
      </c>
      <c r="I140" s="190">
        <v>265.5</v>
      </c>
      <c r="J140" s="190">
        <f>ROUND(I140*H140,2)</f>
        <v>796.23</v>
      </c>
      <c r="K140" s="191"/>
      <c r="L140" s="33"/>
      <c r="M140" s="208" t="s">
        <v>1</v>
      </c>
      <c r="N140" s="209" t="s">
        <v>41</v>
      </c>
      <c r="O140" s="210">
        <v>0</v>
      </c>
      <c r="P140" s="210">
        <f>O140*H140</f>
        <v>0</v>
      </c>
      <c r="Q140" s="210">
        <v>0</v>
      </c>
      <c r="R140" s="210">
        <f>Q140*H140</f>
        <v>0</v>
      </c>
      <c r="S140" s="210">
        <v>0</v>
      </c>
      <c r="T140" s="211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212</v>
      </c>
      <c r="AT140" s="196" t="s">
        <v>208</v>
      </c>
      <c r="AU140" s="196" t="s">
        <v>85</v>
      </c>
      <c r="AY140" s="14" t="s">
        <v>205</v>
      </c>
      <c r="BE140" s="197">
        <f>IF(N140="základní",J140,0)</f>
        <v>796.23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796.23</v>
      </c>
      <c r="BL140" s="14" t="s">
        <v>212</v>
      </c>
      <c r="BM140" s="196" t="s">
        <v>495</v>
      </c>
    </row>
    <row r="141" spans="1:65" s="2" customFormat="1" ht="6.95" customHeight="1">
      <c r="A141" s="28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33"/>
      <c r="M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</row>
  </sheetData>
  <sheetProtection algorithmName="SHA-512" hashValue="tE9b14JTjHYoLjzzRxsJUc/Ifih8SrTmwghW2xO7/elJtaD48f9lwrtXnUJKDx9PfzqTzPgHfrr5f/05JYD5gg==" saltValue="7CxNwMkidaNU/bNwFdXW+n4rSjCkm4khtEMNrOsxudqWYxikTod86YcRGq1mFvkECoWqr8wRtemvEoxJuv0ZIw==" spinCount="100000" sheet="1" objects="1" scenarios="1" formatColumns="0" formatRows="0" autoFilter="0"/>
  <autoFilter ref="C127:K140" xr:uid="{00000000-0009-0000-0000-000002000000}"/>
  <mergeCells count="14">
    <mergeCell ref="E118:H118"/>
    <mergeCell ref="E116:H116"/>
    <mergeCell ref="E120:H120"/>
    <mergeCell ref="L2:V2"/>
    <mergeCell ref="E85:H85"/>
    <mergeCell ref="E89:H89"/>
    <mergeCell ref="E87:H87"/>
    <mergeCell ref="E91:H91"/>
    <mergeCell ref="E114:H114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4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100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ht="12.75">
      <c r="B8" s="17"/>
      <c r="D8" s="113" t="s">
        <v>164</v>
      </c>
      <c r="L8" s="17"/>
    </row>
    <row r="9" spans="1:46" s="1" customFormat="1" ht="16.5" customHeight="1">
      <c r="B9" s="17"/>
      <c r="E9" s="260" t="s">
        <v>165</v>
      </c>
      <c r="F9" s="251"/>
      <c r="G9" s="251"/>
      <c r="H9" s="251"/>
      <c r="L9" s="17"/>
    </row>
    <row r="10" spans="1:46" s="1" customFormat="1" ht="12" customHeight="1">
      <c r="B10" s="17"/>
      <c r="D10" s="113" t="s">
        <v>166</v>
      </c>
      <c r="L10" s="17"/>
    </row>
    <row r="11" spans="1:46" s="2" customFormat="1" ht="16.5" customHeight="1">
      <c r="A11" s="28"/>
      <c r="B11" s="33"/>
      <c r="C11" s="28"/>
      <c r="D11" s="28"/>
      <c r="E11" s="266" t="s">
        <v>476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13" t="s">
        <v>477</v>
      </c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6.5" customHeight="1">
      <c r="A13" s="28"/>
      <c r="B13" s="33"/>
      <c r="C13" s="28"/>
      <c r="D13" s="28"/>
      <c r="E13" s="263" t="s">
        <v>496</v>
      </c>
      <c r="F13" s="262"/>
      <c r="G13" s="262"/>
      <c r="H13" s="262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>
      <c r="A14" s="28"/>
      <c r="B14" s="33"/>
      <c r="C14" s="28"/>
      <c r="D14" s="28"/>
      <c r="E14" s="28"/>
      <c r="F14" s="28"/>
      <c r="G14" s="28"/>
      <c r="H14" s="28"/>
      <c r="I14" s="28"/>
      <c r="J14" s="28"/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33"/>
      <c r="C15" s="28"/>
      <c r="D15" s="113" t="s">
        <v>16</v>
      </c>
      <c r="E15" s="28"/>
      <c r="F15" s="104" t="s">
        <v>1</v>
      </c>
      <c r="G15" s="28"/>
      <c r="H15" s="28"/>
      <c r="I15" s="113" t="s">
        <v>17</v>
      </c>
      <c r="J15" s="104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18</v>
      </c>
      <c r="E16" s="28"/>
      <c r="F16" s="104" t="s">
        <v>168</v>
      </c>
      <c r="G16" s="28"/>
      <c r="H16" s="28"/>
      <c r="I16" s="113" t="s">
        <v>20</v>
      </c>
      <c r="J16" s="114" t="str">
        <f>'Rekapitulace stavby'!AN8</f>
        <v>15. 7. 2020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0.9" customHeight="1">
      <c r="A17" s="28"/>
      <c r="B17" s="33"/>
      <c r="C17" s="28"/>
      <c r="D17" s="28"/>
      <c r="E17" s="28"/>
      <c r="F17" s="28"/>
      <c r="G17" s="28"/>
      <c r="H17" s="28"/>
      <c r="I17" s="28"/>
      <c r="J17" s="28"/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33"/>
      <c r="C18" s="28"/>
      <c r="D18" s="113" t="s">
        <v>22</v>
      </c>
      <c r="E18" s="28"/>
      <c r="F18" s="28"/>
      <c r="G18" s="28"/>
      <c r="H18" s="28"/>
      <c r="I18" s="113" t="s">
        <v>23</v>
      </c>
      <c r="J18" s="104" t="s">
        <v>24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33"/>
      <c r="C19" s="28"/>
      <c r="D19" s="28"/>
      <c r="E19" s="104" t="s">
        <v>25</v>
      </c>
      <c r="F19" s="28"/>
      <c r="G19" s="28"/>
      <c r="H19" s="28"/>
      <c r="I19" s="113" t="s">
        <v>26</v>
      </c>
      <c r="J19" s="104" t="s">
        <v>1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33"/>
      <c r="C21" s="28"/>
      <c r="D21" s="113" t="s">
        <v>27</v>
      </c>
      <c r="E21" s="28"/>
      <c r="F21" s="28"/>
      <c r="G21" s="28"/>
      <c r="H21" s="28"/>
      <c r="I21" s="113" t="s">
        <v>23</v>
      </c>
      <c r="J21" s="104" t="s">
        <v>28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33"/>
      <c r="C22" s="28"/>
      <c r="D22" s="28"/>
      <c r="E22" s="104" t="s">
        <v>29</v>
      </c>
      <c r="F22" s="28"/>
      <c r="G22" s="28"/>
      <c r="H22" s="28"/>
      <c r="I22" s="113" t="s">
        <v>26</v>
      </c>
      <c r="J22" s="104" t="s">
        <v>30</v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33"/>
      <c r="C23" s="28"/>
      <c r="D23" s="28"/>
      <c r="E23" s="28"/>
      <c r="F23" s="28"/>
      <c r="G23" s="28"/>
      <c r="H23" s="28"/>
      <c r="I23" s="28"/>
      <c r="J23" s="28"/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33"/>
      <c r="C24" s="28"/>
      <c r="D24" s="113" t="s">
        <v>31</v>
      </c>
      <c r="E24" s="28"/>
      <c r="F24" s="28"/>
      <c r="G24" s="28"/>
      <c r="H24" s="28"/>
      <c r="I24" s="113" t="s">
        <v>23</v>
      </c>
      <c r="J24" s="104" t="str">
        <f>IF('Rekapitulace stavby'!AN16="","",'Rekapitulace stavby'!AN16)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8" customHeight="1">
      <c r="A25" s="28"/>
      <c r="B25" s="33"/>
      <c r="C25" s="28"/>
      <c r="D25" s="28"/>
      <c r="E25" s="104" t="str">
        <f>IF('Rekapitulace stavby'!E17="","",'Rekapitulace stavby'!E17)</f>
        <v xml:space="preserve"> </v>
      </c>
      <c r="F25" s="28"/>
      <c r="G25" s="28"/>
      <c r="H25" s="28"/>
      <c r="I25" s="113" t="s">
        <v>26</v>
      </c>
      <c r="J25" s="104" t="str">
        <f>IF('Rekapitulace stavby'!AN17="","",'Rekapitulace stavby'!AN17)</f>
        <v/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6.95" customHeight="1">
      <c r="A26" s="28"/>
      <c r="B26" s="33"/>
      <c r="C26" s="28"/>
      <c r="D26" s="28"/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12" customHeight="1">
      <c r="A27" s="28"/>
      <c r="B27" s="33"/>
      <c r="C27" s="28"/>
      <c r="D27" s="113" t="s">
        <v>34</v>
      </c>
      <c r="E27" s="28"/>
      <c r="F27" s="28"/>
      <c r="G27" s="28"/>
      <c r="H27" s="28"/>
      <c r="I27" s="113" t="s">
        <v>23</v>
      </c>
      <c r="J27" s="104" t="s">
        <v>1</v>
      </c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8" customHeight="1">
      <c r="A28" s="28"/>
      <c r="B28" s="33"/>
      <c r="C28" s="28"/>
      <c r="D28" s="28"/>
      <c r="E28" s="104" t="s">
        <v>169</v>
      </c>
      <c r="F28" s="28"/>
      <c r="G28" s="28"/>
      <c r="H28" s="28"/>
      <c r="I28" s="113" t="s">
        <v>26</v>
      </c>
      <c r="J28" s="104" t="s">
        <v>1</v>
      </c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33"/>
      <c r="C29" s="28"/>
      <c r="D29" s="28"/>
      <c r="E29" s="28"/>
      <c r="F29" s="28"/>
      <c r="G29" s="28"/>
      <c r="H29" s="28"/>
      <c r="I29" s="28"/>
      <c r="J29" s="28"/>
      <c r="K29" s="28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" customHeight="1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8" customFormat="1" ht="16.5" customHeight="1">
      <c r="A31" s="115"/>
      <c r="B31" s="116"/>
      <c r="C31" s="115"/>
      <c r="D31" s="115"/>
      <c r="E31" s="264" t="s">
        <v>1</v>
      </c>
      <c r="F31" s="264"/>
      <c r="G31" s="264"/>
      <c r="H31" s="264"/>
      <c r="I31" s="115"/>
      <c r="J31" s="115"/>
      <c r="K31" s="115"/>
      <c r="L31" s="117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</row>
    <row r="32" spans="1:31" s="2" customFormat="1" ht="6.95" customHeight="1">
      <c r="A32" s="28"/>
      <c r="B32" s="33"/>
      <c r="C32" s="28"/>
      <c r="D32" s="28"/>
      <c r="E32" s="28"/>
      <c r="F32" s="28"/>
      <c r="G32" s="28"/>
      <c r="H32" s="28"/>
      <c r="I32" s="28"/>
      <c r="J32" s="28"/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33"/>
      <c r="C34" s="28"/>
      <c r="D34" s="119" t="s">
        <v>36</v>
      </c>
      <c r="E34" s="28"/>
      <c r="F34" s="28"/>
      <c r="G34" s="28"/>
      <c r="H34" s="28"/>
      <c r="I34" s="28"/>
      <c r="J34" s="120">
        <f>ROUND(J128, 2)</f>
        <v>-15726.31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33"/>
      <c r="C35" s="28"/>
      <c r="D35" s="118"/>
      <c r="E35" s="118"/>
      <c r="F35" s="118"/>
      <c r="G35" s="118"/>
      <c r="H35" s="118"/>
      <c r="I35" s="118"/>
      <c r="J35" s="118"/>
      <c r="K35" s="11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28"/>
      <c r="F36" s="121" t="s">
        <v>38</v>
      </c>
      <c r="G36" s="28"/>
      <c r="H36" s="28"/>
      <c r="I36" s="121" t="s">
        <v>37</v>
      </c>
      <c r="J36" s="121" t="s">
        <v>39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33"/>
      <c r="C37" s="28"/>
      <c r="D37" s="122" t="s">
        <v>40</v>
      </c>
      <c r="E37" s="113" t="s">
        <v>41</v>
      </c>
      <c r="F37" s="123">
        <f>ROUND((SUM(BE128:BE140)),  2)</f>
        <v>-15726.31</v>
      </c>
      <c r="G37" s="28"/>
      <c r="H37" s="28"/>
      <c r="I37" s="124">
        <v>0.21</v>
      </c>
      <c r="J37" s="123">
        <f>ROUND(((SUM(BE128:BE140))*I37),  2)</f>
        <v>-3302.53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33"/>
      <c r="C38" s="28"/>
      <c r="D38" s="28"/>
      <c r="E38" s="113" t="s">
        <v>42</v>
      </c>
      <c r="F38" s="123">
        <f>ROUND((SUM(BF128:BF140)),  2)</f>
        <v>0</v>
      </c>
      <c r="G38" s="28"/>
      <c r="H38" s="28"/>
      <c r="I38" s="124">
        <v>0.15</v>
      </c>
      <c r="J38" s="123">
        <f>ROUND(((SUM(BF128:BF140))*I38),  2)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43</v>
      </c>
      <c r="F39" s="123">
        <f>ROUND((SUM(BG128:BG140)),  2)</f>
        <v>0</v>
      </c>
      <c r="G39" s="28"/>
      <c r="H39" s="28"/>
      <c r="I39" s="124">
        <v>0.21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33"/>
      <c r="C40" s="28"/>
      <c r="D40" s="28"/>
      <c r="E40" s="113" t="s">
        <v>44</v>
      </c>
      <c r="F40" s="123">
        <f>ROUND((SUM(BH128:BH140)),  2)</f>
        <v>0</v>
      </c>
      <c r="G40" s="28"/>
      <c r="H40" s="28"/>
      <c r="I40" s="124">
        <v>0.15</v>
      </c>
      <c r="J40" s="123">
        <f>0</f>
        <v>0</v>
      </c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33"/>
      <c r="C41" s="28"/>
      <c r="D41" s="28"/>
      <c r="E41" s="113" t="s">
        <v>45</v>
      </c>
      <c r="F41" s="123">
        <f>ROUND((SUM(BI128:BI140)),  2)</f>
        <v>0</v>
      </c>
      <c r="G41" s="28"/>
      <c r="H41" s="28"/>
      <c r="I41" s="124">
        <v>0</v>
      </c>
      <c r="J41" s="123">
        <f>0</f>
        <v>0</v>
      </c>
      <c r="K41" s="28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33"/>
      <c r="C43" s="125"/>
      <c r="D43" s="126" t="s">
        <v>46</v>
      </c>
      <c r="E43" s="127"/>
      <c r="F43" s="127"/>
      <c r="G43" s="128" t="s">
        <v>47</v>
      </c>
      <c r="H43" s="129" t="s">
        <v>48</v>
      </c>
      <c r="I43" s="127"/>
      <c r="J43" s="130">
        <f>SUM(J34:J41)</f>
        <v>-19028.84</v>
      </c>
      <c r="K43" s="131"/>
      <c r="L43" s="45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33"/>
      <c r="C44" s="28"/>
      <c r="D44" s="28"/>
      <c r="E44" s="28"/>
      <c r="F44" s="28"/>
      <c r="G44" s="28"/>
      <c r="H44" s="28"/>
      <c r="I44" s="28"/>
      <c r="J44" s="28"/>
      <c r="K44" s="28"/>
      <c r="L44" s="45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1" customFormat="1" ht="16.5" customHeight="1">
      <c r="B87" s="18"/>
      <c r="C87" s="19"/>
      <c r="D87" s="19"/>
      <c r="E87" s="257" t="s">
        <v>165</v>
      </c>
      <c r="F87" s="249"/>
      <c r="G87" s="249"/>
      <c r="H87" s="249"/>
      <c r="I87" s="19"/>
      <c r="J87" s="19"/>
      <c r="K87" s="19"/>
      <c r="L87" s="17"/>
    </row>
    <row r="88" spans="1:31" s="1" customFormat="1" ht="12" customHeight="1">
      <c r="B88" s="18"/>
      <c r="C88" s="25" t="s">
        <v>166</v>
      </c>
      <c r="D88" s="19"/>
      <c r="E88" s="19"/>
      <c r="F88" s="19"/>
      <c r="G88" s="19"/>
      <c r="H88" s="19"/>
      <c r="I88" s="19"/>
      <c r="J88" s="19"/>
      <c r="K88" s="19"/>
      <c r="L88" s="17"/>
    </row>
    <row r="89" spans="1:31" s="2" customFormat="1" ht="16.5" customHeight="1">
      <c r="A89" s="28"/>
      <c r="B89" s="29"/>
      <c r="C89" s="30"/>
      <c r="D89" s="30"/>
      <c r="E89" s="265" t="s">
        <v>476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12" customHeight="1">
      <c r="A90" s="28"/>
      <c r="B90" s="29"/>
      <c r="C90" s="25" t="s">
        <v>477</v>
      </c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6.5" customHeight="1">
      <c r="A91" s="28"/>
      <c r="B91" s="29"/>
      <c r="C91" s="30"/>
      <c r="D91" s="30"/>
      <c r="E91" s="245" t="str">
        <f>E13</f>
        <v>SO 01 - Rekonstrukce zázemí a ložnice</v>
      </c>
      <c r="F91" s="258"/>
      <c r="G91" s="258"/>
      <c r="H91" s="258"/>
      <c r="I91" s="30"/>
      <c r="J91" s="30"/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2" customHeight="1">
      <c r="A93" s="28"/>
      <c r="B93" s="29"/>
      <c r="C93" s="25" t="s">
        <v>18</v>
      </c>
      <c r="D93" s="30"/>
      <c r="E93" s="30"/>
      <c r="F93" s="23" t="str">
        <f>F16</f>
        <v>Veselý Žďár 144</v>
      </c>
      <c r="G93" s="30"/>
      <c r="H93" s="30"/>
      <c r="I93" s="25" t="s">
        <v>20</v>
      </c>
      <c r="J93" s="60" t="str">
        <f>IF(J16="","",J16)</f>
        <v>15. 7. 2020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6.95" customHeight="1">
      <c r="A94" s="28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5.2" customHeight="1">
      <c r="A95" s="28"/>
      <c r="B95" s="29"/>
      <c r="C95" s="25" t="s">
        <v>22</v>
      </c>
      <c r="D95" s="30"/>
      <c r="E95" s="30"/>
      <c r="F95" s="23" t="str">
        <f>E19</f>
        <v>Obec Veselý Žďár</v>
      </c>
      <c r="G95" s="30"/>
      <c r="H95" s="30"/>
      <c r="I95" s="25" t="s">
        <v>31</v>
      </c>
      <c r="J95" s="26" t="str">
        <f>E25</f>
        <v xml:space="preserve"> </v>
      </c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15.2" customHeight="1">
      <c r="A96" s="28"/>
      <c r="B96" s="29"/>
      <c r="C96" s="25" t="s">
        <v>27</v>
      </c>
      <c r="D96" s="30"/>
      <c r="E96" s="30"/>
      <c r="F96" s="23" t="str">
        <f>IF(E22="","",E22)</f>
        <v>ATOS, spol.s r.o. Ledeč nad Sázavou</v>
      </c>
      <c r="G96" s="30"/>
      <c r="H96" s="30"/>
      <c r="I96" s="25" t="s">
        <v>34</v>
      </c>
      <c r="J96" s="26" t="str">
        <f>E28</f>
        <v>Kateřina Šrámková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9.25" customHeight="1">
      <c r="A98" s="28"/>
      <c r="B98" s="29"/>
      <c r="C98" s="143" t="s">
        <v>171</v>
      </c>
      <c r="D98" s="144"/>
      <c r="E98" s="144"/>
      <c r="F98" s="144"/>
      <c r="G98" s="144"/>
      <c r="H98" s="144"/>
      <c r="I98" s="144"/>
      <c r="J98" s="145" t="s">
        <v>172</v>
      </c>
      <c r="K98" s="144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1:47" s="2" customFormat="1" ht="10.35" customHeight="1">
      <c r="A99" s="28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45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47" s="2" customFormat="1" ht="22.9" customHeight="1">
      <c r="A100" s="28"/>
      <c r="B100" s="29"/>
      <c r="C100" s="146" t="s">
        <v>173</v>
      </c>
      <c r="D100" s="30"/>
      <c r="E100" s="30"/>
      <c r="F100" s="30"/>
      <c r="G100" s="30"/>
      <c r="H100" s="30"/>
      <c r="I100" s="30"/>
      <c r="J100" s="78">
        <f>J128</f>
        <v>-15726.310000000005</v>
      </c>
      <c r="K100" s="30"/>
      <c r="L100" s="4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U100" s="14" t="s">
        <v>174</v>
      </c>
    </row>
    <row r="101" spans="1:47" s="9" customFormat="1" ht="24.95" customHeight="1">
      <c r="B101" s="147"/>
      <c r="C101" s="148"/>
      <c r="D101" s="149" t="s">
        <v>175</v>
      </c>
      <c r="E101" s="150"/>
      <c r="F101" s="150"/>
      <c r="G101" s="150"/>
      <c r="H101" s="150"/>
      <c r="I101" s="150"/>
      <c r="J101" s="151">
        <f>J129</f>
        <v>-15726.310000000005</v>
      </c>
      <c r="K101" s="148"/>
      <c r="L101" s="152"/>
    </row>
    <row r="102" spans="1:47" s="10" customFormat="1" ht="19.899999999999999" customHeight="1">
      <c r="B102" s="153"/>
      <c r="C102" s="98"/>
      <c r="D102" s="154" t="s">
        <v>180</v>
      </c>
      <c r="E102" s="155"/>
      <c r="F102" s="155"/>
      <c r="G102" s="155"/>
      <c r="H102" s="155"/>
      <c r="I102" s="155"/>
      <c r="J102" s="156">
        <f>J130</f>
        <v>-45508.08</v>
      </c>
      <c r="K102" s="98"/>
      <c r="L102" s="157"/>
    </row>
    <row r="103" spans="1:47" s="10" customFormat="1" ht="19.899999999999999" customHeight="1">
      <c r="B103" s="153"/>
      <c r="C103" s="98"/>
      <c r="D103" s="154" t="s">
        <v>181</v>
      </c>
      <c r="E103" s="155"/>
      <c r="F103" s="155"/>
      <c r="G103" s="155"/>
      <c r="H103" s="155"/>
      <c r="I103" s="155"/>
      <c r="J103" s="156">
        <f>J133</f>
        <v>20503.649999999998</v>
      </c>
      <c r="K103" s="98"/>
      <c r="L103" s="157"/>
    </row>
    <row r="104" spans="1:47" s="10" customFormat="1" ht="19.899999999999999" customHeight="1">
      <c r="B104" s="153"/>
      <c r="C104" s="98"/>
      <c r="D104" s="154" t="s">
        <v>182</v>
      </c>
      <c r="E104" s="155"/>
      <c r="F104" s="155"/>
      <c r="G104" s="155"/>
      <c r="H104" s="155"/>
      <c r="I104" s="155"/>
      <c r="J104" s="156">
        <f>J136</f>
        <v>9278.119999999999</v>
      </c>
      <c r="K104" s="98"/>
      <c r="L104" s="157"/>
    </row>
    <row r="105" spans="1:47" s="2" customFormat="1" ht="21.75" customHeight="1">
      <c r="A105" s="28"/>
      <c r="B105" s="29"/>
      <c r="C105" s="30"/>
      <c r="D105" s="30"/>
      <c r="E105" s="30"/>
      <c r="F105" s="30"/>
      <c r="G105" s="30"/>
      <c r="H105" s="30"/>
      <c r="I105" s="30"/>
      <c r="J105" s="30"/>
      <c r="K105" s="30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47" s="2" customFormat="1" ht="6.95" customHeight="1">
      <c r="A106" s="28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10" spans="1:47" s="2" customFormat="1" ht="6.95" customHeight="1">
      <c r="A110" s="28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24.95" customHeight="1">
      <c r="A111" s="28"/>
      <c r="B111" s="29"/>
      <c r="C111" s="20" t="s">
        <v>190</v>
      </c>
      <c r="D111" s="30"/>
      <c r="E111" s="30"/>
      <c r="F111" s="30"/>
      <c r="G111" s="30"/>
      <c r="H111" s="30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6.95" customHeight="1">
      <c r="A112" s="28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3" s="2" customFormat="1" ht="12" customHeight="1">
      <c r="A113" s="28"/>
      <c r="B113" s="29"/>
      <c r="C113" s="25" t="s">
        <v>14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3" s="2" customFormat="1" ht="16.5" customHeight="1">
      <c r="A114" s="28"/>
      <c r="B114" s="29"/>
      <c r="C114" s="30"/>
      <c r="D114" s="30"/>
      <c r="E114" s="257" t="str">
        <f>E7</f>
        <v>Modernizace v ZŠ a MŠ Veselý Žďár - ZMĚNOVÉ LISTY</v>
      </c>
      <c r="F114" s="259"/>
      <c r="G114" s="259"/>
      <c r="H114" s="259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3" s="1" customFormat="1" ht="12" customHeight="1">
      <c r="B115" s="18"/>
      <c r="C115" s="25" t="s">
        <v>164</v>
      </c>
      <c r="D115" s="19"/>
      <c r="E115" s="19"/>
      <c r="F115" s="19"/>
      <c r="G115" s="19"/>
      <c r="H115" s="19"/>
      <c r="I115" s="19"/>
      <c r="J115" s="19"/>
      <c r="K115" s="19"/>
      <c r="L115" s="17"/>
    </row>
    <row r="116" spans="1:63" s="1" customFormat="1" ht="16.5" customHeight="1">
      <c r="B116" s="18"/>
      <c r="C116" s="19"/>
      <c r="D116" s="19"/>
      <c r="E116" s="257" t="s">
        <v>165</v>
      </c>
      <c r="F116" s="249"/>
      <c r="G116" s="249"/>
      <c r="H116" s="249"/>
      <c r="I116" s="19"/>
      <c r="J116" s="19"/>
      <c r="K116" s="19"/>
      <c r="L116" s="17"/>
    </row>
    <row r="117" spans="1:63" s="1" customFormat="1" ht="12" customHeight="1">
      <c r="B117" s="18"/>
      <c r="C117" s="25" t="s">
        <v>166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pans="1:63" s="2" customFormat="1" ht="16.5" customHeight="1">
      <c r="A118" s="28"/>
      <c r="B118" s="29"/>
      <c r="C118" s="30"/>
      <c r="D118" s="30"/>
      <c r="E118" s="265" t="s">
        <v>476</v>
      </c>
      <c r="F118" s="258"/>
      <c r="G118" s="258"/>
      <c r="H118" s="258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3" s="2" customFormat="1" ht="12" customHeight="1">
      <c r="A119" s="28"/>
      <c r="B119" s="29"/>
      <c r="C119" s="25" t="s">
        <v>477</v>
      </c>
      <c r="D119" s="30"/>
      <c r="E119" s="30"/>
      <c r="F119" s="30"/>
      <c r="G119" s="30"/>
      <c r="H119" s="30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3" s="2" customFormat="1" ht="16.5" customHeight="1">
      <c r="A120" s="28"/>
      <c r="B120" s="29"/>
      <c r="C120" s="30"/>
      <c r="D120" s="30"/>
      <c r="E120" s="245" t="str">
        <f>E13</f>
        <v>SO 01 - Rekonstrukce zázemí a ložnice</v>
      </c>
      <c r="F120" s="258"/>
      <c r="G120" s="258"/>
      <c r="H120" s="258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3" s="2" customFormat="1" ht="6.95" customHeight="1">
      <c r="A121" s="28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3" s="2" customFormat="1" ht="12" customHeight="1">
      <c r="A122" s="28"/>
      <c r="B122" s="29"/>
      <c r="C122" s="25" t="s">
        <v>18</v>
      </c>
      <c r="D122" s="30"/>
      <c r="E122" s="30"/>
      <c r="F122" s="23" t="str">
        <f>F16</f>
        <v>Veselý Žďár 144</v>
      </c>
      <c r="G122" s="30"/>
      <c r="H122" s="30"/>
      <c r="I122" s="25" t="s">
        <v>20</v>
      </c>
      <c r="J122" s="60" t="str">
        <f>IF(J16="","",J16)</f>
        <v>15. 7. 2020</v>
      </c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3" s="2" customFormat="1" ht="6.95" customHeight="1">
      <c r="A123" s="28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3" s="2" customFormat="1" ht="15.2" customHeight="1">
      <c r="A124" s="28"/>
      <c r="B124" s="29"/>
      <c r="C124" s="25" t="s">
        <v>22</v>
      </c>
      <c r="D124" s="30"/>
      <c r="E124" s="30"/>
      <c r="F124" s="23" t="str">
        <f>E19</f>
        <v>Obec Veselý Žďár</v>
      </c>
      <c r="G124" s="30"/>
      <c r="H124" s="30"/>
      <c r="I124" s="25" t="s">
        <v>31</v>
      </c>
      <c r="J124" s="26" t="str">
        <f>E25</f>
        <v xml:space="preserve"> </v>
      </c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63" s="2" customFormat="1" ht="15.2" customHeight="1">
      <c r="A125" s="28"/>
      <c r="B125" s="29"/>
      <c r="C125" s="25" t="s">
        <v>27</v>
      </c>
      <c r="D125" s="30"/>
      <c r="E125" s="30"/>
      <c r="F125" s="23" t="str">
        <f>IF(E22="","",E22)</f>
        <v>ATOS, spol.s r.o. Ledeč nad Sázavou</v>
      </c>
      <c r="G125" s="30"/>
      <c r="H125" s="30"/>
      <c r="I125" s="25" t="s">
        <v>34</v>
      </c>
      <c r="J125" s="26" t="str">
        <f>E28</f>
        <v>Kateřina Šrámková</v>
      </c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63" s="2" customFormat="1" ht="10.35" customHeight="1">
      <c r="A126" s="28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63" s="11" customFormat="1" ht="29.25" customHeight="1">
      <c r="A127" s="158"/>
      <c r="B127" s="159"/>
      <c r="C127" s="160" t="s">
        <v>191</v>
      </c>
      <c r="D127" s="161" t="s">
        <v>61</v>
      </c>
      <c r="E127" s="161" t="s">
        <v>57</v>
      </c>
      <c r="F127" s="161" t="s">
        <v>58</v>
      </c>
      <c r="G127" s="161" t="s">
        <v>192</v>
      </c>
      <c r="H127" s="161" t="s">
        <v>193</v>
      </c>
      <c r="I127" s="161" t="s">
        <v>194</v>
      </c>
      <c r="J127" s="162" t="s">
        <v>172</v>
      </c>
      <c r="K127" s="163" t="s">
        <v>195</v>
      </c>
      <c r="L127" s="164"/>
      <c r="M127" s="69" t="s">
        <v>1</v>
      </c>
      <c r="N127" s="70" t="s">
        <v>40</v>
      </c>
      <c r="O127" s="70" t="s">
        <v>196</v>
      </c>
      <c r="P127" s="70" t="s">
        <v>197</v>
      </c>
      <c r="Q127" s="70" t="s">
        <v>198</v>
      </c>
      <c r="R127" s="70" t="s">
        <v>199</v>
      </c>
      <c r="S127" s="70" t="s">
        <v>200</v>
      </c>
      <c r="T127" s="71" t="s">
        <v>201</v>
      </c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28"/>
      <c r="B128" s="29"/>
      <c r="C128" s="76" t="s">
        <v>202</v>
      </c>
      <c r="D128" s="30"/>
      <c r="E128" s="30"/>
      <c r="F128" s="30"/>
      <c r="G128" s="30"/>
      <c r="H128" s="30"/>
      <c r="I128" s="30"/>
      <c r="J128" s="165">
        <f>BK128</f>
        <v>-15726.310000000005</v>
      </c>
      <c r="K128" s="30"/>
      <c r="L128" s="33"/>
      <c r="M128" s="72"/>
      <c r="N128" s="166"/>
      <c r="O128" s="73"/>
      <c r="P128" s="167">
        <f>P129</f>
        <v>-55.233776000000013</v>
      </c>
      <c r="Q128" s="73"/>
      <c r="R128" s="167">
        <f>R129</f>
        <v>0</v>
      </c>
      <c r="S128" s="73"/>
      <c r="T128" s="168">
        <f>T129</f>
        <v>6.2317798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4" t="s">
        <v>75</v>
      </c>
      <c r="AU128" s="14" t="s">
        <v>174</v>
      </c>
      <c r="BK128" s="169">
        <f>BK129</f>
        <v>-15726.310000000005</v>
      </c>
    </row>
    <row r="129" spans="1:65" s="12" customFormat="1" ht="25.9" customHeight="1">
      <c r="B129" s="170"/>
      <c r="C129" s="171"/>
      <c r="D129" s="172" t="s">
        <v>75</v>
      </c>
      <c r="E129" s="173" t="s">
        <v>203</v>
      </c>
      <c r="F129" s="173" t="s">
        <v>204</v>
      </c>
      <c r="G129" s="171"/>
      <c r="H129" s="171"/>
      <c r="I129" s="171"/>
      <c r="J129" s="174">
        <f>BK129</f>
        <v>-15726.310000000005</v>
      </c>
      <c r="K129" s="171"/>
      <c r="L129" s="175"/>
      <c r="M129" s="176"/>
      <c r="N129" s="177"/>
      <c r="O129" s="177"/>
      <c r="P129" s="178">
        <f>P130+P133+P136</f>
        <v>-55.233776000000013</v>
      </c>
      <c r="Q129" s="177"/>
      <c r="R129" s="178">
        <f>R130+R133+R136</f>
        <v>0</v>
      </c>
      <c r="S129" s="177"/>
      <c r="T129" s="179">
        <f>T130+T133+T136</f>
        <v>6.2317798</v>
      </c>
      <c r="AR129" s="180" t="s">
        <v>83</v>
      </c>
      <c r="AT129" s="181" t="s">
        <v>75</v>
      </c>
      <c r="AU129" s="181" t="s">
        <v>76</v>
      </c>
      <c r="AY129" s="180" t="s">
        <v>205</v>
      </c>
      <c r="BK129" s="182">
        <f>BK130+BK133+BK136</f>
        <v>-15726.310000000005</v>
      </c>
    </row>
    <row r="130" spans="1:65" s="12" customFormat="1" ht="22.9" customHeight="1">
      <c r="B130" s="170"/>
      <c r="C130" s="171"/>
      <c r="D130" s="172" t="s">
        <v>75</v>
      </c>
      <c r="E130" s="183" t="s">
        <v>272</v>
      </c>
      <c r="F130" s="183" t="s">
        <v>273</v>
      </c>
      <c r="G130" s="171"/>
      <c r="H130" s="171"/>
      <c r="I130" s="171"/>
      <c r="J130" s="184">
        <f>BK130</f>
        <v>-45508.08</v>
      </c>
      <c r="K130" s="171"/>
      <c r="L130" s="175"/>
      <c r="M130" s="176"/>
      <c r="N130" s="177"/>
      <c r="O130" s="177"/>
      <c r="P130" s="178">
        <f>SUM(P131:P132)</f>
        <v>-125.757468</v>
      </c>
      <c r="Q130" s="177"/>
      <c r="R130" s="178">
        <f>SUM(R131:R132)</f>
        <v>0</v>
      </c>
      <c r="S130" s="177"/>
      <c r="T130" s="179">
        <f>SUM(T131:T132)</f>
        <v>-15.062564</v>
      </c>
      <c r="AR130" s="180" t="s">
        <v>83</v>
      </c>
      <c r="AT130" s="181" t="s">
        <v>75</v>
      </c>
      <c r="AU130" s="181" t="s">
        <v>83</v>
      </c>
      <c r="AY130" s="180" t="s">
        <v>205</v>
      </c>
      <c r="BK130" s="182">
        <f>SUM(BK131:BK132)</f>
        <v>-45508.08</v>
      </c>
    </row>
    <row r="131" spans="1:65" s="2" customFormat="1" ht="36" customHeight="1">
      <c r="A131" s="28"/>
      <c r="B131" s="29"/>
      <c r="C131" s="185" t="s">
        <v>83</v>
      </c>
      <c r="D131" s="185" t="s">
        <v>208</v>
      </c>
      <c r="E131" s="186" t="s">
        <v>274</v>
      </c>
      <c r="F131" s="187" t="s">
        <v>275</v>
      </c>
      <c r="G131" s="188" t="s">
        <v>237</v>
      </c>
      <c r="H131" s="189">
        <v>-6.52</v>
      </c>
      <c r="I131" s="190">
        <v>2956.8947400000002</v>
      </c>
      <c r="J131" s="190">
        <f>ROUND(I131*H131,2)</f>
        <v>-19278.95</v>
      </c>
      <c r="K131" s="191"/>
      <c r="L131" s="33"/>
      <c r="M131" s="192" t="s">
        <v>1</v>
      </c>
      <c r="N131" s="193" t="s">
        <v>41</v>
      </c>
      <c r="O131" s="194">
        <v>7.1950000000000003</v>
      </c>
      <c r="P131" s="194">
        <f>O131*H131</f>
        <v>-46.9114</v>
      </c>
      <c r="Q131" s="194">
        <v>0</v>
      </c>
      <c r="R131" s="194">
        <f>Q131*H131</f>
        <v>0</v>
      </c>
      <c r="S131" s="194">
        <v>2.2000000000000002</v>
      </c>
      <c r="T131" s="195">
        <f>S131*H131</f>
        <v>-14.343999999999999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96" t="s">
        <v>212</v>
      </c>
      <c r="AT131" s="196" t="s">
        <v>208</v>
      </c>
      <c r="AU131" s="196" t="s">
        <v>85</v>
      </c>
      <c r="AY131" s="14" t="s">
        <v>205</v>
      </c>
      <c r="BE131" s="197">
        <f>IF(N131="základní",J131,0)</f>
        <v>-19278.95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4" t="s">
        <v>83</v>
      </c>
      <c r="BK131" s="197">
        <f>ROUND(I131*H131,2)</f>
        <v>-19278.95</v>
      </c>
      <c r="BL131" s="14" t="s">
        <v>212</v>
      </c>
      <c r="BM131" s="196" t="s">
        <v>497</v>
      </c>
    </row>
    <row r="132" spans="1:65" s="2" customFormat="1" ht="24" customHeight="1">
      <c r="A132" s="28"/>
      <c r="B132" s="29"/>
      <c r="C132" s="185" t="s">
        <v>85</v>
      </c>
      <c r="D132" s="185" t="s">
        <v>208</v>
      </c>
      <c r="E132" s="186" t="s">
        <v>278</v>
      </c>
      <c r="F132" s="187" t="s">
        <v>279</v>
      </c>
      <c r="G132" s="188" t="s">
        <v>237</v>
      </c>
      <c r="H132" s="189">
        <v>-16.331</v>
      </c>
      <c r="I132" s="190">
        <v>1606.09446</v>
      </c>
      <c r="J132" s="190">
        <f>ROUND(I132*H132,2)</f>
        <v>-26229.13</v>
      </c>
      <c r="K132" s="191"/>
      <c r="L132" s="33"/>
      <c r="M132" s="192" t="s">
        <v>1</v>
      </c>
      <c r="N132" s="193" t="s">
        <v>41</v>
      </c>
      <c r="O132" s="194">
        <v>4.8280000000000003</v>
      </c>
      <c r="P132" s="194">
        <f>O132*H132</f>
        <v>-78.846068000000002</v>
      </c>
      <c r="Q132" s="194">
        <v>0</v>
      </c>
      <c r="R132" s="194">
        <f>Q132*H132</f>
        <v>0</v>
      </c>
      <c r="S132" s="194">
        <v>4.3999999999999997E-2</v>
      </c>
      <c r="T132" s="195">
        <f>S132*H132</f>
        <v>-0.71856399999999998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6" t="s">
        <v>212</v>
      </c>
      <c r="AT132" s="196" t="s">
        <v>208</v>
      </c>
      <c r="AU132" s="196" t="s">
        <v>85</v>
      </c>
      <c r="AY132" s="14" t="s">
        <v>205</v>
      </c>
      <c r="BE132" s="197">
        <f>IF(N132="základní",J132,0)</f>
        <v>-26229.13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-26229.13</v>
      </c>
      <c r="BL132" s="14" t="s">
        <v>212</v>
      </c>
      <c r="BM132" s="196" t="s">
        <v>498</v>
      </c>
    </row>
    <row r="133" spans="1:65" s="12" customFormat="1" ht="22.9" customHeight="1">
      <c r="B133" s="170"/>
      <c r="C133" s="171"/>
      <c r="D133" s="172" t="s">
        <v>75</v>
      </c>
      <c r="E133" s="183" t="s">
        <v>281</v>
      </c>
      <c r="F133" s="183" t="s">
        <v>282</v>
      </c>
      <c r="G133" s="171"/>
      <c r="H133" s="171"/>
      <c r="I133" s="171"/>
      <c r="J133" s="184">
        <f>BK133</f>
        <v>20503.649999999998</v>
      </c>
      <c r="K133" s="171"/>
      <c r="L133" s="175"/>
      <c r="M133" s="176"/>
      <c r="N133" s="177"/>
      <c r="O133" s="177"/>
      <c r="P133" s="178">
        <f>SUM(P134:P135)</f>
        <v>53.728451999999997</v>
      </c>
      <c r="Q133" s="177"/>
      <c r="R133" s="178">
        <f>SUM(R134:R135)</f>
        <v>0</v>
      </c>
      <c r="S133" s="177"/>
      <c r="T133" s="179">
        <f>SUM(T134:T135)</f>
        <v>21.2943438</v>
      </c>
      <c r="AR133" s="180" t="s">
        <v>83</v>
      </c>
      <c r="AT133" s="181" t="s">
        <v>75</v>
      </c>
      <c r="AU133" s="181" t="s">
        <v>83</v>
      </c>
      <c r="AY133" s="180" t="s">
        <v>205</v>
      </c>
      <c r="BK133" s="182">
        <f>SUM(BK134:BK135)</f>
        <v>20503.649999999998</v>
      </c>
    </row>
    <row r="134" spans="1:65" s="2" customFormat="1" ht="24" customHeight="1">
      <c r="A134" s="28"/>
      <c r="B134" s="29"/>
      <c r="C134" s="185" t="s">
        <v>96</v>
      </c>
      <c r="D134" s="185" t="s">
        <v>208</v>
      </c>
      <c r="E134" s="186" t="s">
        <v>292</v>
      </c>
      <c r="F134" s="187" t="s">
        <v>293</v>
      </c>
      <c r="G134" s="188" t="s">
        <v>211</v>
      </c>
      <c r="H134" s="189">
        <v>-65.192999999999998</v>
      </c>
      <c r="I134" s="190">
        <v>26.029620000000001</v>
      </c>
      <c r="J134" s="190">
        <f>ROUND(I134*H134,2)</f>
        <v>-1696.95</v>
      </c>
      <c r="K134" s="191"/>
      <c r="L134" s="33"/>
      <c r="M134" s="192" t="s">
        <v>1</v>
      </c>
      <c r="N134" s="193" t="s">
        <v>41</v>
      </c>
      <c r="O134" s="194">
        <v>5.6000000000000001E-2</v>
      </c>
      <c r="P134" s="194">
        <f>O134*H134</f>
        <v>-3.6508080000000001</v>
      </c>
      <c r="Q134" s="194">
        <v>0</v>
      </c>
      <c r="R134" s="194">
        <f>Q134*H134</f>
        <v>0</v>
      </c>
      <c r="S134" s="194">
        <v>3.3999999999999998E-3</v>
      </c>
      <c r="T134" s="195">
        <f>S134*H134</f>
        <v>-0.22165619999999997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6" t="s">
        <v>277</v>
      </c>
      <c r="AT134" s="196" t="s">
        <v>208</v>
      </c>
      <c r="AU134" s="196" t="s">
        <v>85</v>
      </c>
      <c r="AY134" s="14" t="s">
        <v>205</v>
      </c>
      <c r="BE134" s="197">
        <f>IF(N134="základní",J134,0)</f>
        <v>-1696.95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83</v>
      </c>
      <c r="BK134" s="197">
        <f>ROUND(I134*H134,2)</f>
        <v>-1696.95</v>
      </c>
      <c r="BL134" s="14" t="s">
        <v>277</v>
      </c>
      <c r="BM134" s="196" t="s">
        <v>499</v>
      </c>
    </row>
    <row r="135" spans="1:65" s="2" customFormat="1" ht="36" customHeight="1">
      <c r="A135" s="28"/>
      <c r="B135" s="29"/>
      <c r="C135" s="185" t="s">
        <v>212</v>
      </c>
      <c r="D135" s="185" t="s">
        <v>208</v>
      </c>
      <c r="E135" s="186" t="s">
        <v>486</v>
      </c>
      <c r="F135" s="187" t="s">
        <v>487</v>
      </c>
      <c r="G135" s="188" t="s">
        <v>237</v>
      </c>
      <c r="H135" s="189">
        <v>9.7799999999999994</v>
      </c>
      <c r="I135" s="190">
        <v>2270</v>
      </c>
      <c r="J135" s="190">
        <f>ROUND(I135*H135,2)</f>
        <v>22200.6</v>
      </c>
      <c r="K135" s="191"/>
      <c r="L135" s="33"/>
      <c r="M135" s="192" t="s">
        <v>1</v>
      </c>
      <c r="N135" s="193" t="s">
        <v>41</v>
      </c>
      <c r="O135" s="194">
        <v>5.867</v>
      </c>
      <c r="P135" s="194">
        <f>O135*H135</f>
        <v>57.379259999999995</v>
      </c>
      <c r="Q135" s="194">
        <v>0</v>
      </c>
      <c r="R135" s="194">
        <f>Q135*H135</f>
        <v>0</v>
      </c>
      <c r="S135" s="194">
        <v>2.2000000000000002</v>
      </c>
      <c r="T135" s="195">
        <f>S135*H135</f>
        <v>21.516000000000002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6" t="s">
        <v>212</v>
      </c>
      <c r="AT135" s="196" t="s">
        <v>208</v>
      </c>
      <c r="AU135" s="196" t="s">
        <v>85</v>
      </c>
      <c r="AY135" s="14" t="s">
        <v>205</v>
      </c>
      <c r="BE135" s="197">
        <f>IF(N135="základní",J135,0)</f>
        <v>22200.6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83</v>
      </c>
      <c r="BK135" s="197">
        <f>ROUND(I135*H135,2)</f>
        <v>22200.6</v>
      </c>
      <c r="BL135" s="14" t="s">
        <v>212</v>
      </c>
      <c r="BM135" s="196" t="s">
        <v>500</v>
      </c>
    </row>
    <row r="136" spans="1:65" s="12" customFormat="1" ht="22.9" customHeight="1">
      <c r="B136" s="170"/>
      <c r="C136" s="171"/>
      <c r="D136" s="172" t="s">
        <v>75</v>
      </c>
      <c r="E136" s="183" t="s">
        <v>314</v>
      </c>
      <c r="F136" s="183" t="s">
        <v>315</v>
      </c>
      <c r="G136" s="171"/>
      <c r="H136" s="171"/>
      <c r="I136" s="171"/>
      <c r="J136" s="184">
        <f>BK136</f>
        <v>9278.119999999999</v>
      </c>
      <c r="K136" s="171"/>
      <c r="L136" s="175"/>
      <c r="M136" s="176"/>
      <c r="N136" s="177"/>
      <c r="O136" s="177"/>
      <c r="P136" s="178">
        <f>SUM(P137:P140)</f>
        <v>16.79524</v>
      </c>
      <c r="Q136" s="177"/>
      <c r="R136" s="178">
        <f>SUM(R137:R140)</f>
        <v>0</v>
      </c>
      <c r="S136" s="177"/>
      <c r="T136" s="179">
        <f>SUM(T137:T140)</f>
        <v>0</v>
      </c>
      <c r="AR136" s="180" t="s">
        <v>83</v>
      </c>
      <c r="AT136" s="181" t="s">
        <v>75</v>
      </c>
      <c r="AU136" s="181" t="s">
        <v>83</v>
      </c>
      <c r="AY136" s="180" t="s">
        <v>205</v>
      </c>
      <c r="BK136" s="182">
        <f>SUM(BK137:BK140)</f>
        <v>9278.119999999999</v>
      </c>
    </row>
    <row r="137" spans="1:65" s="2" customFormat="1" ht="24" customHeight="1">
      <c r="A137" s="28"/>
      <c r="B137" s="29"/>
      <c r="C137" s="185" t="s">
        <v>223</v>
      </c>
      <c r="D137" s="185" t="s">
        <v>208</v>
      </c>
      <c r="E137" s="186" t="s">
        <v>317</v>
      </c>
      <c r="F137" s="187" t="s">
        <v>318</v>
      </c>
      <c r="G137" s="188" t="s">
        <v>250</v>
      </c>
      <c r="H137" s="189">
        <v>6.2320000000000002</v>
      </c>
      <c r="I137" s="190">
        <v>691.77617999999995</v>
      </c>
      <c r="J137" s="190">
        <f>ROUND(I137*H137,2)</f>
        <v>4311.1499999999996</v>
      </c>
      <c r="K137" s="191"/>
      <c r="L137" s="33"/>
      <c r="M137" s="192" t="s">
        <v>1</v>
      </c>
      <c r="N137" s="193" t="s">
        <v>41</v>
      </c>
      <c r="O137" s="194">
        <v>2.42</v>
      </c>
      <c r="P137" s="194">
        <f>O137*H137</f>
        <v>15.081440000000001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212</v>
      </c>
      <c r="AT137" s="196" t="s">
        <v>208</v>
      </c>
      <c r="AU137" s="196" t="s">
        <v>85</v>
      </c>
      <c r="AY137" s="14" t="s">
        <v>205</v>
      </c>
      <c r="BE137" s="197">
        <f>IF(N137="základní",J137,0)</f>
        <v>4311.1499999999996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4311.1499999999996</v>
      </c>
      <c r="BL137" s="14" t="s">
        <v>212</v>
      </c>
      <c r="BM137" s="196" t="s">
        <v>501</v>
      </c>
    </row>
    <row r="138" spans="1:65" s="2" customFormat="1" ht="24" customHeight="1">
      <c r="A138" s="28"/>
      <c r="B138" s="29"/>
      <c r="C138" s="185" t="s">
        <v>227</v>
      </c>
      <c r="D138" s="185" t="s">
        <v>208</v>
      </c>
      <c r="E138" s="186" t="s">
        <v>321</v>
      </c>
      <c r="F138" s="187" t="s">
        <v>322</v>
      </c>
      <c r="G138" s="188" t="s">
        <v>250</v>
      </c>
      <c r="H138" s="189">
        <v>6.2320000000000002</v>
      </c>
      <c r="I138" s="190">
        <v>254.06226000000001</v>
      </c>
      <c r="J138" s="190">
        <f>ROUND(I138*H138,2)</f>
        <v>1583.32</v>
      </c>
      <c r="K138" s="191"/>
      <c r="L138" s="33"/>
      <c r="M138" s="192" t="s">
        <v>1</v>
      </c>
      <c r="N138" s="193" t="s">
        <v>41</v>
      </c>
      <c r="O138" s="194">
        <v>0.125</v>
      </c>
      <c r="P138" s="194">
        <f>O138*H138</f>
        <v>0.77900000000000003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6" t="s">
        <v>212</v>
      </c>
      <c r="AT138" s="196" t="s">
        <v>208</v>
      </c>
      <c r="AU138" s="196" t="s">
        <v>85</v>
      </c>
      <c r="AY138" s="14" t="s">
        <v>205</v>
      </c>
      <c r="BE138" s="197">
        <f>IF(N138="základní",J138,0)</f>
        <v>1583.32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1583.32</v>
      </c>
      <c r="BL138" s="14" t="s">
        <v>212</v>
      </c>
      <c r="BM138" s="196" t="s">
        <v>502</v>
      </c>
    </row>
    <row r="139" spans="1:65" s="2" customFormat="1" ht="24" customHeight="1">
      <c r="A139" s="28"/>
      <c r="B139" s="29"/>
      <c r="C139" s="185" t="s">
        <v>234</v>
      </c>
      <c r="D139" s="185" t="s">
        <v>208</v>
      </c>
      <c r="E139" s="186" t="s">
        <v>325</v>
      </c>
      <c r="F139" s="187" t="s">
        <v>326</v>
      </c>
      <c r="G139" s="188" t="s">
        <v>250</v>
      </c>
      <c r="H139" s="189">
        <v>155.80000000000001</v>
      </c>
      <c r="I139" s="190">
        <v>11.097899999999999</v>
      </c>
      <c r="J139" s="190">
        <f>ROUND(I139*H139,2)</f>
        <v>1729.05</v>
      </c>
      <c r="K139" s="191"/>
      <c r="L139" s="33"/>
      <c r="M139" s="192" t="s">
        <v>1</v>
      </c>
      <c r="N139" s="193" t="s">
        <v>41</v>
      </c>
      <c r="O139" s="194">
        <v>6.0000000000000001E-3</v>
      </c>
      <c r="P139" s="194">
        <f>O139*H139</f>
        <v>0.93480000000000008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212</v>
      </c>
      <c r="AT139" s="196" t="s">
        <v>208</v>
      </c>
      <c r="AU139" s="196" t="s">
        <v>85</v>
      </c>
      <c r="AY139" s="14" t="s">
        <v>205</v>
      </c>
      <c r="BE139" s="197">
        <f>IF(N139="základní",J139,0)</f>
        <v>1729.05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83</v>
      </c>
      <c r="BK139" s="197">
        <f>ROUND(I139*H139,2)</f>
        <v>1729.05</v>
      </c>
      <c r="BL139" s="14" t="s">
        <v>212</v>
      </c>
      <c r="BM139" s="196" t="s">
        <v>503</v>
      </c>
    </row>
    <row r="140" spans="1:65" s="2" customFormat="1" ht="24" customHeight="1">
      <c r="A140" s="28"/>
      <c r="B140" s="29"/>
      <c r="C140" s="185" t="s">
        <v>239</v>
      </c>
      <c r="D140" s="185" t="s">
        <v>208</v>
      </c>
      <c r="E140" s="186" t="s">
        <v>329</v>
      </c>
      <c r="F140" s="187" t="s">
        <v>330</v>
      </c>
      <c r="G140" s="188" t="s">
        <v>250</v>
      </c>
      <c r="H140" s="189">
        <v>6.2320000000000002</v>
      </c>
      <c r="I140" s="190">
        <v>265.5</v>
      </c>
      <c r="J140" s="190">
        <f>ROUND(I140*H140,2)</f>
        <v>1654.6</v>
      </c>
      <c r="K140" s="191"/>
      <c r="L140" s="33"/>
      <c r="M140" s="208" t="s">
        <v>1</v>
      </c>
      <c r="N140" s="209" t="s">
        <v>41</v>
      </c>
      <c r="O140" s="210">
        <v>0</v>
      </c>
      <c r="P140" s="210">
        <f>O140*H140</f>
        <v>0</v>
      </c>
      <c r="Q140" s="210">
        <v>0</v>
      </c>
      <c r="R140" s="210">
        <f>Q140*H140</f>
        <v>0</v>
      </c>
      <c r="S140" s="210">
        <v>0</v>
      </c>
      <c r="T140" s="211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212</v>
      </c>
      <c r="AT140" s="196" t="s">
        <v>208</v>
      </c>
      <c r="AU140" s="196" t="s">
        <v>85</v>
      </c>
      <c r="AY140" s="14" t="s">
        <v>205</v>
      </c>
      <c r="BE140" s="197">
        <f>IF(N140="základní",J140,0)</f>
        <v>1654.6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1654.6</v>
      </c>
      <c r="BL140" s="14" t="s">
        <v>212</v>
      </c>
      <c r="BM140" s="196" t="s">
        <v>504</v>
      </c>
    </row>
    <row r="141" spans="1:65" s="2" customFormat="1" ht="6.95" customHeight="1">
      <c r="A141" s="28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33"/>
      <c r="M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</row>
  </sheetData>
  <sheetProtection algorithmName="SHA-512" hashValue="rm/m/NcTsjJ6ldc8WI2UyJIeMTxP+zsa3xW+2HwzrGkjI2ZU0ccHL8fQEWkGzpLp8DKkzaGKARCXk57BxQs7WA==" saltValue="Fld3IucrCo2fKRL/f7i4nMBRJnP5LUpa8HtvYlfHoi6DFu017T/1dHw1rNhM67aqSGPHYnLO4desYEkvPE/05g==" spinCount="100000" sheet="1" objects="1" scenarios="1" formatColumns="0" formatRows="0" autoFilter="0"/>
  <autoFilter ref="C127:K140" xr:uid="{00000000-0009-0000-0000-000003000000}"/>
  <mergeCells count="14">
    <mergeCell ref="E118:H118"/>
    <mergeCell ref="E116:H116"/>
    <mergeCell ref="E120:H120"/>
    <mergeCell ref="L2:V2"/>
    <mergeCell ref="E85:H85"/>
    <mergeCell ref="E89:H89"/>
    <mergeCell ref="E87:H87"/>
    <mergeCell ref="E91:H91"/>
    <mergeCell ref="E114:H114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4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103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ht="12.75">
      <c r="B8" s="17"/>
      <c r="D8" s="113" t="s">
        <v>164</v>
      </c>
      <c r="L8" s="17"/>
    </row>
    <row r="9" spans="1:46" s="1" customFormat="1" ht="16.5" customHeight="1">
      <c r="B9" s="17"/>
      <c r="E9" s="260" t="s">
        <v>165</v>
      </c>
      <c r="F9" s="251"/>
      <c r="G9" s="251"/>
      <c r="H9" s="251"/>
      <c r="L9" s="17"/>
    </row>
    <row r="10" spans="1:46" s="1" customFormat="1" ht="12" customHeight="1">
      <c r="B10" s="17"/>
      <c r="D10" s="113" t="s">
        <v>166</v>
      </c>
      <c r="L10" s="17"/>
    </row>
    <row r="11" spans="1:46" s="2" customFormat="1" ht="16.5" customHeight="1">
      <c r="A11" s="28"/>
      <c r="B11" s="33"/>
      <c r="C11" s="28"/>
      <c r="D11" s="28"/>
      <c r="E11" s="266" t="s">
        <v>476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13" t="s">
        <v>477</v>
      </c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6.5" customHeight="1">
      <c r="A13" s="28"/>
      <c r="B13" s="33"/>
      <c r="C13" s="28"/>
      <c r="D13" s="28"/>
      <c r="E13" s="263" t="s">
        <v>505</v>
      </c>
      <c r="F13" s="262"/>
      <c r="G13" s="262"/>
      <c r="H13" s="262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>
      <c r="A14" s="28"/>
      <c r="B14" s="33"/>
      <c r="C14" s="28"/>
      <c r="D14" s="28"/>
      <c r="E14" s="28"/>
      <c r="F14" s="28"/>
      <c r="G14" s="28"/>
      <c r="H14" s="28"/>
      <c r="I14" s="28"/>
      <c r="J14" s="28"/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33"/>
      <c r="C15" s="28"/>
      <c r="D15" s="113" t="s">
        <v>16</v>
      </c>
      <c r="E15" s="28"/>
      <c r="F15" s="104" t="s">
        <v>1</v>
      </c>
      <c r="G15" s="28"/>
      <c r="H15" s="28"/>
      <c r="I15" s="113" t="s">
        <v>17</v>
      </c>
      <c r="J15" s="104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18</v>
      </c>
      <c r="E16" s="28"/>
      <c r="F16" s="104" t="s">
        <v>168</v>
      </c>
      <c r="G16" s="28"/>
      <c r="H16" s="28"/>
      <c r="I16" s="113" t="s">
        <v>20</v>
      </c>
      <c r="J16" s="114" t="str">
        <f>'Rekapitulace stavby'!AN8</f>
        <v>15. 7. 2020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0.9" customHeight="1">
      <c r="A17" s="28"/>
      <c r="B17" s="33"/>
      <c r="C17" s="28"/>
      <c r="D17" s="28"/>
      <c r="E17" s="28"/>
      <c r="F17" s="28"/>
      <c r="G17" s="28"/>
      <c r="H17" s="28"/>
      <c r="I17" s="28"/>
      <c r="J17" s="28"/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33"/>
      <c r="C18" s="28"/>
      <c r="D18" s="113" t="s">
        <v>22</v>
      </c>
      <c r="E18" s="28"/>
      <c r="F18" s="28"/>
      <c r="G18" s="28"/>
      <c r="H18" s="28"/>
      <c r="I18" s="113" t="s">
        <v>23</v>
      </c>
      <c r="J18" s="104" t="s">
        <v>24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33"/>
      <c r="C19" s="28"/>
      <c r="D19" s="28"/>
      <c r="E19" s="104" t="s">
        <v>25</v>
      </c>
      <c r="F19" s="28"/>
      <c r="G19" s="28"/>
      <c r="H19" s="28"/>
      <c r="I19" s="113" t="s">
        <v>26</v>
      </c>
      <c r="J19" s="104" t="s">
        <v>1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33"/>
      <c r="C21" s="28"/>
      <c r="D21" s="113" t="s">
        <v>27</v>
      </c>
      <c r="E21" s="28"/>
      <c r="F21" s="28"/>
      <c r="G21" s="28"/>
      <c r="H21" s="28"/>
      <c r="I21" s="113" t="s">
        <v>23</v>
      </c>
      <c r="J21" s="104" t="s">
        <v>28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33"/>
      <c r="C22" s="28"/>
      <c r="D22" s="28"/>
      <c r="E22" s="104" t="s">
        <v>29</v>
      </c>
      <c r="F22" s="28"/>
      <c r="G22" s="28"/>
      <c r="H22" s="28"/>
      <c r="I22" s="113" t="s">
        <v>26</v>
      </c>
      <c r="J22" s="104" t="s">
        <v>30</v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33"/>
      <c r="C23" s="28"/>
      <c r="D23" s="28"/>
      <c r="E23" s="28"/>
      <c r="F23" s="28"/>
      <c r="G23" s="28"/>
      <c r="H23" s="28"/>
      <c r="I23" s="28"/>
      <c r="J23" s="28"/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33"/>
      <c r="C24" s="28"/>
      <c r="D24" s="113" t="s">
        <v>31</v>
      </c>
      <c r="E24" s="28"/>
      <c r="F24" s="28"/>
      <c r="G24" s="28"/>
      <c r="H24" s="28"/>
      <c r="I24" s="113" t="s">
        <v>23</v>
      </c>
      <c r="J24" s="104" t="str">
        <f>IF('Rekapitulace stavby'!AN16="","",'Rekapitulace stavby'!AN16)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8" customHeight="1">
      <c r="A25" s="28"/>
      <c r="B25" s="33"/>
      <c r="C25" s="28"/>
      <c r="D25" s="28"/>
      <c r="E25" s="104" t="str">
        <f>IF('Rekapitulace stavby'!E17="","",'Rekapitulace stavby'!E17)</f>
        <v xml:space="preserve"> </v>
      </c>
      <c r="F25" s="28"/>
      <c r="G25" s="28"/>
      <c r="H25" s="28"/>
      <c r="I25" s="113" t="s">
        <v>26</v>
      </c>
      <c r="J25" s="104" t="str">
        <f>IF('Rekapitulace stavby'!AN17="","",'Rekapitulace stavby'!AN17)</f>
        <v/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6.95" customHeight="1">
      <c r="A26" s="28"/>
      <c r="B26" s="33"/>
      <c r="C26" s="28"/>
      <c r="D26" s="28"/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12" customHeight="1">
      <c r="A27" s="28"/>
      <c r="B27" s="33"/>
      <c r="C27" s="28"/>
      <c r="D27" s="113" t="s">
        <v>34</v>
      </c>
      <c r="E27" s="28"/>
      <c r="F27" s="28"/>
      <c r="G27" s="28"/>
      <c r="H27" s="28"/>
      <c r="I27" s="113" t="s">
        <v>23</v>
      </c>
      <c r="J27" s="104" t="s">
        <v>1</v>
      </c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8" customHeight="1">
      <c r="A28" s="28"/>
      <c r="B28" s="33"/>
      <c r="C28" s="28"/>
      <c r="D28" s="28"/>
      <c r="E28" s="104" t="s">
        <v>169</v>
      </c>
      <c r="F28" s="28"/>
      <c r="G28" s="28"/>
      <c r="H28" s="28"/>
      <c r="I28" s="113" t="s">
        <v>26</v>
      </c>
      <c r="J28" s="104" t="s">
        <v>1</v>
      </c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33"/>
      <c r="C29" s="28"/>
      <c r="D29" s="28"/>
      <c r="E29" s="28"/>
      <c r="F29" s="28"/>
      <c r="G29" s="28"/>
      <c r="H29" s="28"/>
      <c r="I29" s="28"/>
      <c r="J29" s="28"/>
      <c r="K29" s="28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" customHeight="1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8" customFormat="1" ht="16.5" customHeight="1">
      <c r="A31" s="115"/>
      <c r="B31" s="116"/>
      <c r="C31" s="115"/>
      <c r="D31" s="115"/>
      <c r="E31" s="264" t="s">
        <v>1</v>
      </c>
      <c r="F31" s="264"/>
      <c r="G31" s="264"/>
      <c r="H31" s="264"/>
      <c r="I31" s="115"/>
      <c r="J31" s="115"/>
      <c r="K31" s="115"/>
      <c r="L31" s="117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</row>
    <row r="32" spans="1:31" s="2" customFormat="1" ht="6.95" customHeight="1">
      <c r="A32" s="28"/>
      <c r="B32" s="33"/>
      <c r="C32" s="28"/>
      <c r="D32" s="28"/>
      <c r="E32" s="28"/>
      <c r="F32" s="28"/>
      <c r="G32" s="28"/>
      <c r="H32" s="28"/>
      <c r="I32" s="28"/>
      <c r="J32" s="28"/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33"/>
      <c r="C34" s="28"/>
      <c r="D34" s="119" t="s">
        <v>36</v>
      </c>
      <c r="E34" s="28"/>
      <c r="F34" s="28"/>
      <c r="G34" s="28"/>
      <c r="H34" s="28"/>
      <c r="I34" s="28"/>
      <c r="J34" s="120">
        <f>ROUND(J128, 2)</f>
        <v>12492.61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33"/>
      <c r="C35" s="28"/>
      <c r="D35" s="118"/>
      <c r="E35" s="118"/>
      <c r="F35" s="118"/>
      <c r="G35" s="118"/>
      <c r="H35" s="118"/>
      <c r="I35" s="118"/>
      <c r="J35" s="118"/>
      <c r="K35" s="11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28"/>
      <c r="F36" s="121" t="s">
        <v>38</v>
      </c>
      <c r="G36" s="28"/>
      <c r="H36" s="28"/>
      <c r="I36" s="121" t="s">
        <v>37</v>
      </c>
      <c r="J36" s="121" t="s">
        <v>39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33"/>
      <c r="C37" s="28"/>
      <c r="D37" s="122" t="s">
        <v>40</v>
      </c>
      <c r="E37" s="113" t="s">
        <v>41</v>
      </c>
      <c r="F37" s="123">
        <f>ROUND((SUM(BE128:BE140)),  2)</f>
        <v>12492.61</v>
      </c>
      <c r="G37" s="28"/>
      <c r="H37" s="28"/>
      <c r="I37" s="124">
        <v>0.21</v>
      </c>
      <c r="J37" s="123">
        <f>ROUND(((SUM(BE128:BE140))*I37),  2)</f>
        <v>2623.45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33"/>
      <c r="C38" s="28"/>
      <c r="D38" s="28"/>
      <c r="E38" s="113" t="s">
        <v>42</v>
      </c>
      <c r="F38" s="123">
        <f>ROUND((SUM(BF128:BF140)),  2)</f>
        <v>0</v>
      </c>
      <c r="G38" s="28"/>
      <c r="H38" s="28"/>
      <c r="I38" s="124">
        <v>0.15</v>
      </c>
      <c r="J38" s="123">
        <f>ROUND(((SUM(BF128:BF140))*I38),  2)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43</v>
      </c>
      <c r="F39" s="123">
        <f>ROUND((SUM(BG128:BG140)),  2)</f>
        <v>0</v>
      </c>
      <c r="G39" s="28"/>
      <c r="H39" s="28"/>
      <c r="I39" s="124">
        <v>0.21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33"/>
      <c r="C40" s="28"/>
      <c r="D40" s="28"/>
      <c r="E40" s="113" t="s">
        <v>44</v>
      </c>
      <c r="F40" s="123">
        <f>ROUND((SUM(BH128:BH140)),  2)</f>
        <v>0</v>
      </c>
      <c r="G40" s="28"/>
      <c r="H40" s="28"/>
      <c r="I40" s="124">
        <v>0.15</v>
      </c>
      <c r="J40" s="123">
        <f>0</f>
        <v>0</v>
      </c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33"/>
      <c r="C41" s="28"/>
      <c r="D41" s="28"/>
      <c r="E41" s="113" t="s">
        <v>45</v>
      </c>
      <c r="F41" s="123">
        <f>ROUND((SUM(BI128:BI140)),  2)</f>
        <v>0</v>
      </c>
      <c r="G41" s="28"/>
      <c r="H41" s="28"/>
      <c r="I41" s="124">
        <v>0</v>
      </c>
      <c r="J41" s="123">
        <f>0</f>
        <v>0</v>
      </c>
      <c r="K41" s="28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33"/>
      <c r="C43" s="125"/>
      <c r="D43" s="126" t="s">
        <v>46</v>
      </c>
      <c r="E43" s="127"/>
      <c r="F43" s="127"/>
      <c r="G43" s="128" t="s">
        <v>47</v>
      </c>
      <c r="H43" s="129" t="s">
        <v>48</v>
      </c>
      <c r="I43" s="127"/>
      <c r="J43" s="130">
        <f>SUM(J34:J41)</f>
        <v>15116.060000000001</v>
      </c>
      <c r="K43" s="131"/>
      <c r="L43" s="45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33"/>
      <c r="C44" s="28"/>
      <c r="D44" s="28"/>
      <c r="E44" s="28"/>
      <c r="F44" s="28"/>
      <c r="G44" s="28"/>
      <c r="H44" s="28"/>
      <c r="I44" s="28"/>
      <c r="J44" s="28"/>
      <c r="K44" s="28"/>
      <c r="L44" s="45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1" customFormat="1" ht="16.5" customHeight="1">
      <c r="B87" s="18"/>
      <c r="C87" s="19"/>
      <c r="D87" s="19"/>
      <c r="E87" s="257" t="s">
        <v>165</v>
      </c>
      <c r="F87" s="249"/>
      <c r="G87" s="249"/>
      <c r="H87" s="249"/>
      <c r="I87" s="19"/>
      <c r="J87" s="19"/>
      <c r="K87" s="19"/>
      <c r="L87" s="17"/>
    </row>
    <row r="88" spans="1:31" s="1" customFormat="1" ht="12" customHeight="1">
      <c r="B88" s="18"/>
      <c r="C88" s="25" t="s">
        <v>166</v>
      </c>
      <c r="D88" s="19"/>
      <c r="E88" s="19"/>
      <c r="F88" s="19"/>
      <c r="G88" s="19"/>
      <c r="H88" s="19"/>
      <c r="I88" s="19"/>
      <c r="J88" s="19"/>
      <c r="K88" s="19"/>
      <c r="L88" s="17"/>
    </row>
    <row r="89" spans="1:31" s="2" customFormat="1" ht="16.5" customHeight="1">
      <c r="A89" s="28"/>
      <c r="B89" s="29"/>
      <c r="C89" s="30"/>
      <c r="D89" s="30"/>
      <c r="E89" s="265" t="s">
        <v>476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12" customHeight="1">
      <c r="A90" s="28"/>
      <c r="B90" s="29"/>
      <c r="C90" s="25" t="s">
        <v>477</v>
      </c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6.5" customHeight="1">
      <c r="A91" s="28"/>
      <c r="B91" s="29"/>
      <c r="C91" s="30"/>
      <c r="D91" s="30"/>
      <c r="E91" s="245" t="str">
        <f>E13</f>
        <v>SO 02 - Rekonstrukce zádveří, chodby a zázemí 1.NP</v>
      </c>
      <c r="F91" s="258"/>
      <c r="G91" s="258"/>
      <c r="H91" s="258"/>
      <c r="I91" s="30"/>
      <c r="J91" s="30"/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2" customHeight="1">
      <c r="A93" s="28"/>
      <c r="B93" s="29"/>
      <c r="C93" s="25" t="s">
        <v>18</v>
      </c>
      <c r="D93" s="30"/>
      <c r="E93" s="30"/>
      <c r="F93" s="23" t="str">
        <f>F16</f>
        <v>Veselý Žďár 144</v>
      </c>
      <c r="G93" s="30"/>
      <c r="H93" s="30"/>
      <c r="I93" s="25" t="s">
        <v>20</v>
      </c>
      <c r="J93" s="60" t="str">
        <f>IF(J16="","",J16)</f>
        <v>15. 7. 2020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6.95" customHeight="1">
      <c r="A94" s="28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5.2" customHeight="1">
      <c r="A95" s="28"/>
      <c r="B95" s="29"/>
      <c r="C95" s="25" t="s">
        <v>22</v>
      </c>
      <c r="D95" s="30"/>
      <c r="E95" s="30"/>
      <c r="F95" s="23" t="str">
        <f>E19</f>
        <v>Obec Veselý Žďár</v>
      </c>
      <c r="G95" s="30"/>
      <c r="H95" s="30"/>
      <c r="I95" s="25" t="s">
        <v>31</v>
      </c>
      <c r="J95" s="26" t="str">
        <f>E25</f>
        <v xml:space="preserve"> </v>
      </c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15.2" customHeight="1">
      <c r="A96" s="28"/>
      <c r="B96" s="29"/>
      <c r="C96" s="25" t="s">
        <v>27</v>
      </c>
      <c r="D96" s="30"/>
      <c r="E96" s="30"/>
      <c r="F96" s="23" t="str">
        <f>IF(E22="","",E22)</f>
        <v>ATOS, spol.s r.o. Ledeč nad Sázavou</v>
      </c>
      <c r="G96" s="30"/>
      <c r="H96" s="30"/>
      <c r="I96" s="25" t="s">
        <v>34</v>
      </c>
      <c r="J96" s="26" t="str">
        <f>E28</f>
        <v>Kateřina Šrámková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9.25" customHeight="1">
      <c r="A98" s="28"/>
      <c r="B98" s="29"/>
      <c r="C98" s="143" t="s">
        <v>171</v>
      </c>
      <c r="D98" s="144"/>
      <c r="E98" s="144"/>
      <c r="F98" s="144"/>
      <c r="G98" s="144"/>
      <c r="H98" s="144"/>
      <c r="I98" s="144"/>
      <c r="J98" s="145" t="s">
        <v>172</v>
      </c>
      <c r="K98" s="144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1:47" s="2" customFormat="1" ht="10.35" customHeight="1">
      <c r="A99" s="28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45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47" s="2" customFormat="1" ht="22.9" customHeight="1">
      <c r="A100" s="28"/>
      <c r="B100" s="29"/>
      <c r="C100" s="146" t="s">
        <v>173</v>
      </c>
      <c r="D100" s="30"/>
      <c r="E100" s="30"/>
      <c r="F100" s="30"/>
      <c r="G100" s="30"/>
      <c r="H100" s="30"/>
      <c r="I100" s="30"/>
      <c r="J100" s="78">
        <f>J128</f>
        <v>12492.609999999999</v>
      </c>
      <c r="K100" s="30"/>
      <c r="L100" s="4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U100" s="14" t="s">
        <v>174</v>
      </c>
    </row>
    <row r="101" spans="1:47" s="9" customFormat="1" ht="24.95" customHeight="1">
      <c r="B101" s="147"/>
      <c r="C101" s="148"/>
      <c r="D101" s="149" t="s">
        <v>175</v>
      </c>
      <c r="E101" s="150"/>
      <c r="F101" s="150"/>
      <c r="G101" s="150"/>
      <c r="H101" s="150"/>
      <c r="I101" s="150"/>
      <c r="J101" s="151">
        <f>J129</f>
        <v>12492.609999999999</v>
      </c>
      <c r="K101" s="148"/>
      <c r="L101" s="152"/>
    </row>
    <row r="102" spans="1:47" s="10" customFormat="1" ht="19.899999999999999" customHeight="1">
      <c r="B102" s="153"/>
      <c r="C102" s="98"/>
      <c r="D102" s="154" t="s">
        <v>180</v>
      </c>
      <c r="E102" s="155"/>
      <c r="F102" s="155"/>
      <c r="G102" s="155"/>
      <c r="H102" s="155"/>
      <c r="I102" s="155"/>
      <c r="J102" s="156">
        <f>J130</f>
        <v>-27026.53</v>
      </c>
      <c r="K102" s="98"/>
      <c r="L102" s="157"/>
    </row>
    <row r="103" spans="1:47" s="10" customFormat="1" ht="19.899999999999999" customHeight="1">
      <c r="B103" s="153"/>
      <c r="C103" s="98"/>
      <c r="D103" s="154" t="s">
        <v>181</v>
      </c>
      <c r="E103" s="155"/>
      <c r="F103" s="155"/>
      <c r="G103" s="155"/>
      <c r="H103" s="155"/>
      <c r="I103" s="155"/>
      <c r="J103" s="156">
        <f>J133</f>
        <v>23292.28</v>
      </c>
      <c r="K103" s="98"/>
      <c r="L103" s="157"/>
    </row>
    <row r="104" spans="1:47" s="10" customFormat="1" ht="19.899999999999999" customHeight="1">
      <c r="B104" s="153"/>
      <c r="C104" s="98"/>
      <c r="D104" s="154" t="s">
        <v>182</v>
      </c>
      <c r="E104" s="155"/>
      <c r="F104" s="155"/>
      <c r="G104" s="155"/>
      <c r="H104" s="155"/>
      <c r="I104" s="155"/>
      <c r="J104" s="156">
        <f>J136</f>
        <v>16226.859999999999</v>
      </c>
      <c r="K104" s="98"/>
      <c r="L104" s="157"/>
    </row>
    <row r="105" spans="1:47" s="2" customFormat="1" ht="21.75" customHeight="1">
      <c r="A105" s="28"/>
      <c r="B105" s="29"/>
      <c r="C105" s="30"/>
      <c r="D105" s="30"/>
      <c r="E105" s="30"/>
      <c r="F105" s="30"/>
      <c r="G105" s="30"/>
      <c r="H105" s="30"/>
      <c r="I105" s="30"/>
      <c r="J105" s="30"/>
      <c r="K105" s="30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47" s="2" customFormat="1" ht="6.95" customHeight="1">
      <c r="A106" s="28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10" spans="1:47" s="2" customFormat="1" ht="6.95" customHeight="1">
      <c r="A110" s="28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24.95" customHeight="1">
      <c r="A111" s="28"/>
      <c r="B111" s="29"/>
      <c r="C111" s="20" t="s">
        <v>190</v>
      </c>
      <c r="D111" s="30"/>
      <c r="E111" s="30"/>
      <c r="F111" s="30"/>
      <c r="G111" s="30"/>
      <c r="H111" s="30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6.95" customHeight="1">
      <c r="A112" s="28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3" s="2" customFormat="1" ht="12" customHeight="1">
      <c r="A113" s="28"/>
      <c r="B113" s="29"/>
      <c r="C113" s="25" t="s">
        <v>14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3" s="2" customFormat="1" ht="16.5" customHeight="1">
      <c r="A114" s="28"/>
      <c r="B114" s="29"/>
      <c r="C114" s="30"/>
      <c r="D114" s="30"/>
      <c r="E114" s="257" t="str">
        <f>E7</f>
        <v>Modernizace v ZŠ a MŠ Veselý Žďár - ZMĚNOVÉ LISTY</v>
      </c>
      <c r="F114" s="259"/>
      <c r="G114" s="259"/>
      <c r="H114" s="259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3" s="1" customFormat="1" ht="12" customHeight="1">
      <c r="B115" s="18"/>
      <c r="C115" s="25" t="s">
        <v>164</v>
      </c>
      <c r="D115" s="19"/>
      <c r="E115" s="19"/>
      <c r="F115" s="19"/>
      <c r="G115" s="19"/>
      <c r="H115" s="19"/>
      <c r="I115" s="19"/>
      <c r="J115" s="19"/>
      <c r="K115" s="19"/>
      <c r="L115" s="17"/>
    </row>
    <row r="116" spans="1:63" s="1" customFormat="1" ht="16.5" customHeight="1">
      <c r="B116" s="18"/>
      <c r="C116" s="19"/>
      <c r="D116" s="19"/>
      <c r="E116" s="257" t="s">
        <v>165</v>
      </c>
      <c r="F116" s="249"/>
      <c r="G116" s="249"/>
      <c r="H116" s="249"/>
      <c r="I116" s="19"/>
      <c r="J116" s="19"/>
      <c r="K116" s="19"/>
      <c r="L116" s="17"/>
    </row>
    <row r="117" spans="1:63" s="1" customFormat="1" ht="12" customHeight="1">
      <c r="B117" s="18"/>
      <c r="C117" s="25" t="s">
        <v>166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pans="1:63" s="2" customFormat="1" ht="16.5" customHeight="1">
      <c r="A118" s="28"/>
      <c r="B118" s="29"/>
      <c r="C118" s="30"/>
      <c r="D118" s="30"/>
      <c r="E118" s="265" t="s">
        <v>476</v>
      </c>
      <c r="F118" s="258"/>
      <c r="G118" s="258"/>
      <c r="H118" s="258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3" s="2" customFormat="1" ht="12" customHeight="1">
      <c r="A119" s="28"/>
      <c r="B119" s="29"/>
      <c r="C119" s="25" t="s">
        <v>477</v>
      </c>
      <c r="D119" s="30"/>
      <c r="E119" s="30"/>
      <c r="F119" s="30"/>
      <c r="G119" s="30"/>
      <c r="H119" s="30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3" s="2" customFormat="1" ht="16.5" customHeight="1">
      <c r="A120" s="28"/>
      <c r="B120" s="29"/>
      <c r="C120" s="30"/>
      <c r="D120" s="30"/>
      <c r="E120" s="245" t="str">
        <f>E13</f>
        <v>SO 02 - Rekonstrukce zádveří, chodby a zázemí 1.NP</v>
      </c>
      <c r="F120" s="258"/>
      <c r="G120" s="258"/>
      <c r="H120" s="258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3" s="2" customFormat="1" ht="6.95" customHeight="1">
      <c r="A121" s="28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3" s="2" customFormat="1" ht="12" customHeight="1">
      <c r="A122" s="28"/>
      <c r="B122" s="29"/>
      <c r="C122" s="25" t="s">
        <v>18</v>
      </c>
      <c r="D122" s="30"/>
      <c r="E122" s="30"/>
      <c r="F122" s="23" t="str">
        <f>F16</f>
        <v>Veselý Žďár 144</v>
      </c>
      <c r="G122" s="30"/>
      <c r="H122" s="30"/>
      <c r="I122" s="25" t="s">
        <v>20</v>
      </c>
      <c r="J122" s="60" t="str">
        <f>IF(J16="","",J16)</f>
        <v>15. 7. 2020</v>
      </c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3" s="2" customFormat="1" ht="6.95" customHeight="1">
      <c r="A123" s="28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3" s="2" customFormat="1" ht="15.2" customHeight="1">
      <c r="A124" s="28"/>
      <c r="B124" s="29"/>
      <c r="C124" s="25" t="s">
        <v>22</v>
      </c>
      <c r="D124" s="30"/>
      <c r="E124" s="30"/>
      <c r="F124" s="23" t="str">
        <f>E19</f>
        <v>Obec Veselý Žďár</v>
      </c>
      <c r="G124" s="30"/>
      <c r="H124" s="30"/>
      <c r="I124" s="25" t="s">
        <v>31</v>
      </c>
      <c r="J124" s="26" t="str">
        <f>E25</f>
        <v xml:space="preserve"> </v>
      </c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63" s="2" customFormat="1" ht="15.2" customHeight="1">
      <c r="A125" s="28"/>
      <c r="B125" s="29"/>
      <c r="C125" s="25" t="s">
        <v>27</v>
      </c>
      <c r="D125" s="30"/>
      <c r="E125" s="30"/>
      <c r="F125" s="23" t="str">
        <f>IF(E22="","",E22)</f>
        <v>ATOS, spol.s r.o. Ledeč nad Sázavou</v>
      </c>
      <c r="G125" s="30"/>
      <c r="H125" s="30"/>
      <c r="I125" s="25" t="s">
        <v>34</v>
      </c>
      <c r="J125" s="26" t="str">
        <f>E28</f>
        <v>Kateřina Šrámková</v>
      </c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63" s="2" customFormat="1" ht="10.35" customHeight="1">
      <c r="A126" s="28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63" s="11" customFormat="1" ht="29.25" customHeight="1">
      <c r="A127" s="158"/>
      <c r="B127" s="159"/>
      <c r="C127" s="160" t="s">
        <v>191</v>
      </c>
      <c r="D127" s="161" t="s">
        <v>61</v>
      </c>
      <c r="E127" s="161" t="s">
        <v>57</v>
      </c>
      <c r="F127" s="161" t="s">
        <v>58</v>
      </c>
      <c r="G127" s="161" t="s">
        <v>192</v>
      </c>
      <c r="H127" s="161" t="s">
        <v>193</v>
      </c>
      <c r="I127" s="161" t="s">
        <v>194</v>
      </c>
      <c r="J127" s="162" t="s">
        <v>172</v>
      </c>
      <c r="K127" s="163" t="s">
        <v>195</v>
      </c>
      <c r="L127" s="164"/>
      <c r="M127" s="69" t="s">
        <v>1</v>
      </c>
      <c r="N127" s="70" t="s">
        <v>40</v>
      </c>
      <c r="O127" s="70" t="s">
        <v>196</v>
      </c>
      <c r="P127" s="70" t="s">
        <v>197</v>
      </c>
      <c r="Q127" s="70" t="s">
        <v>198</v>
      </c>
      <c r="R127" s="70" t="s">
        <v>199</v>
      </c>
      <c r="S127" s="70" t="s">
        <v>200</v>
      </c>
      <c r="T127" s="71" t="s">
        <v>201</v>
      </c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28"/>
      <c r="B128" s="29"/>
      <c r="C128" s="76" t="s">
        <v>202</v>
      </c>
      <c r="D128" s="30"/>
      <c r="E128" s="30"/>
      <c r="F128" s="30"/>
      <c r="G128" s="30"/>
      <c r="H128" s="30"/>
      <c r="I128" s="30"/>
      <c r="J128" s="165">
        <f>BK128</f>
        <v>12492.609999999999</v>
      </c>
      <c r="K128" s="30"/>
      <c r="L128" s="33"/>
      <c r="M128" s="72"/>
      <c r="N128" s="166"/>
      <c r="O128" s="73"/>
      <c r="P128" s="167">
        <f>P129</f>
        <v>19.196369999999977</v>
      </c>
      <c r="Q128" s="73"/>
      <c r="R128" s="167">
        <f>R129</f>
        <v>0</v>
      </c>
      <c r="S128" s="73"/>
      <c r="T128" s="168">
        <f>T129</f>
        <v>10.899031599999997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4" t="s">
        <v>75</v>
      </c>
      <c r="AU128" s="14" t="s">
        <v>174</v>
      </c>
      <c r="BK128" s="169">
        <f>BK129</f>
        <v>12492.609999999999</v>
      </c>
    </row>
    <row r="129" spans="1:65" s="12" customFormat="1" ht="25.9" customHeight="1">
      <c r="B129" s="170"/>
      <c r="C129" s="171"/>
      <c r="D129" s="172" t="s">
        <v>75</v>
      </c>
      <c r="E129" s="173" t="s">
        <v>203</v>
      </c>
      <c r="F129" s="173" t="s">
        <v>204</v>
      </c>
      <c r="G129" s="171"/>
      <c r="H129" s="171"/>
      <c r="I129" s="171"/>
      <c r="J129" s="174">
        <f>BK129</f>
        <v>12492.609999999999</v>
      </c>
      <c r="K129" s="171"/>
      <c r="L129" s="175"/>
      <c r="M129" s="176"/>
      <c r="N129" s="177"/>
      <c r="O129" s="177"/>
      <c r="P129" s="178">
        <f>P130+P133+P136</f>
        <v>19.196369999999977</v>
      </c>
      <c r="Q129" s="177"/>
      <c r="R129" s="178">
        <f>R130+R133+R136</f>
        <v>0</v>
      </c>
      <c r="S129" s="177"/>
      <c r="T129" s="179">
        <f>T130+T133+T136</f>
        <v>10.899031599999997</v>
      </c>
      <c r="AR129" s="180" t="s">
        <v>83</v>
      </c>
      <c r="AT129" s="181" t="s">
        <v>75</v>
      </c>
      <c r="AU129" s="181" t="s">
        <v>76</v>
      </c>
      <c r="AY129" s="180" t="s">
        <v>205</v>
      </c>
      <c r="BK129" s="182">
        <f>BK130+BK133+BK136</f>
        <v>12492.609999999999</v>
      </c>
    </row>
    <row r="130" spans="1:65" s="12" customFormat="1" ht="22.9" customHeight="1">
      <c r="B130" s="170"/>
      <c r="C130" s="171"/>
      <c r="D130" s="172" t="s">
        <v>75</v>
      </c>
      <c r="E130" s="183" t="s">
        <v>272</v>
      </c>
      <c r="F130" s="183" t="s">
        <v>273</v>
      </c>
      <c r="G130" s="171"/>
      <c r="H130" s="171"/>
      <c r="I130" s="171"/>
      <c r="J130" s="184">
        <f>BK130</f>
        <v>-27026.53</v>
      </c>
      <c r="K130" s="171"/>
      <c r="L130" s="175"/>
      <c r="M130" s="176"/>
      <c r="N130" s="177"/>
      <c r="O130" s="177"/>
      <c r="P130" s="178">
        <f>SUM(P131:P132)</f>
        <v>-71.212229000000008</v>
      </c>
      <c r="Q130" s="177"/>
      <c r="R130" s="178">
        <f>SUM(R131:R132)</f>
        <v>0</v>
      </c>
      <c r="S130" s="177"/>
      <c r="T130" s="179">
        <f>SUM(T131:T132)</f>
        <v>-13.291212000000002</v>
      </c>
      <c r="AR130" s="180" t="s">
        <v>83</v>
      </c>
      <c r="AT130" s="181" t="s">
        <v>75</v>
      </c>
      <c r="AU130" s="181" t="s">
        <v>83</v>
      </c>
      <c r="AY130" s="180" t="s">
        <v>205</v>
      </c>
      <c r="BK130" s="182">
        <f>SUM(BK131:BK132)</f>
        <v>-27026.53</v>
      </c>
    </row>
    <row r="131" spans="1:65" s="2" customFormat="1" ht="36" customHeight="1">
      <c r="A131" s="28"/>
      <c r="B131" s="29"/>
      <c r="C131" s="185" t="s">
        <v>83</v>
      </c>
      <c r="D131" s="185" t="s">
        <v>208</v>
      </c>
      <c r="E131" s="186" t="s">
        <v>274</v>
      </c>
      <c r="F131" s="187" t="s">
        <v>275</v>
      </c>
      <c r="G131" s="188" t="s">
        <v>237</v>
      </c>
      <c r="H131" s="189">
        <v>-5.923</v>
      </c>
      <c r="I131" s="190">
        <v>2956.89</v>
      </c>
      <c r="J131" s="190">
        <f>ROUND(I131*H131,2)</f>
        <v>-17513.66</v>
      </c>
      <c r="K131" s="191"/>
      <c r="L131" s="33"/>
      <c r="M131" s="192" t="s">
        <v>1</v>
      </c>
      <c r="N131" s="193" t="s">
        <v>41</v>
      </c>
      <c r="O131" s="194">
        <v>7.1950000000000003</v>
      </c>
      <c r="P131" s="194">
        <f>O131*H131</f>
        <v>-42.615985000000002</v>
      </c>
      <c r="Q131" s="194">
        <v>0</v>
      </c>
      <c r="R131" s="194">
        <f>Q131*H131</f>
        <v>0</v>
      </c>
      <c r="S131" s="194">
        <v>2.2000000000000002</v>
      </c>
      <c r="T131" s="195">
        <f>S131*H131</f>
        <v>-13.030600000000002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96" t="s">
        <v>212</v>
      </c>
      <c r="AT131" s="196" t="s">
        <v>208</v>
      </c>
      <c r="AU131" s="196" t="s">
        <v>85</v>
      </c>
      <c r="AY131" s="14" t="s">
        <v>205</v>
      </c>
      <c r="BE131" s="197">
        <f>IF(N131="základní",J131,0)</f>
        <v>-17513.66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4" t="s">
        <v>83</v>
      </c>
      <c r="BK131" s="197">
        <f>ROUND(I131*H131,2)</f>
        <v>-17513.66</v>
      </c>
      <c r="BL131" s="14" t="s">
        <v>212</v>
      </c>
      <c r="BM131" s="196" t="s">
        <v>506</v>
      </c>
    </row>
    <row r="132" spans="1:65" s="2" customFormat="1" ht="24" customHeight="1">
      <c r="A132" s="28"/>
      <c r="B132" s="29"/>
      <c r="C132" s="185" t="s">
        <v>85</v>
      </c>
      <c r="D132" s="185" t="s">
        <v>208</v>
      </c>
      <c r="E132" s="186" t="s">
        <v>278</v>
      </c>
      <c r="F132" s="187" t="s">
        <v>279</v>
      </c>
      <c r="G132" s="188" t="s">
        <v>237</v>
      </c>
      <c r="H132" s="189">
        <v>-5.923</v>
      </c>
      <c r="I132" s="190">
        <v>1606.09</v>
      </c>
      <c r="J132" s="190">
        <f>ROUND(I132*H132,2)</f>
        <v>-9512.8700000000008</v>
      </c>
      <c r="K132" s="191"/>
      <c r="L132" s="33"/>
      <c r="M132" s="192" t="s">
        <v>1</v>
      </c>
      <c r="N132" s="193" t="s">
        <v>41</v>
      </c>
      <c r="O132" s="194">
        <v>4.8280000000000003</v>
      </c>
      <c r="P132" s="194">
        <f>O132*H132</f>
        <v>-28.596244000000002</v>
      </c>
      <c r="Q132" s="194">
        <v>0</v>
      </c>
      <c r="R132" s="194">
        <f>Q132*H132</f>
        <v>0</v>
      </c>
      <c r="S132" s="194">
        <v>4.3999999999999997E-2</v>
      </c>
      <c r="T132" s="195">
        <f>S132*H132</f>
        <v>-0.26061200000000001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6" t="s">
        <v>212</v>
      </c>
      <c r="AT132" s="196" t="s">
        <v>208</v>
      </c>
      <c r="AU132" s="196" t="s">
        <v>85</v>
      </c>
      <c r="AY132" s="14" t="s">
        <v>205</v>
      </c>
      <c r="BE132" s="197">
        <f>IF(N132="základní",J132,0)</f>
        <v>-9512.8700000000008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-9512.8700000000008</v>
      </c>
      <c r="BL132" s="14" t="s">
        <v>212</v>
      </c>
      <c r="BM132" s="196" t="s">
        <v>507</v>
      </c>
    </row>
    <row r="133" spans="1:65" s="12" customFormat="1" ht="22.9" customHeight="1">
      <c r="B133" s="170"/>
      <c r="C133" s="171"/>
      <c r="D133" s="172" t="s">
        <v>75</v>
      </c>
      <c r="E133" s="183" t="s">
        <v>281</v>
      </c>
      <c r="F133" s="183" t="s">
        <v>282</v>
      </c>
      <c r="G133" s="171"/>
      <c r="H133" s="171"/>
      <c r="I133" s="171"/>
      <c r="J133" s="184">
        <f>BK133</f>
        <v>23292.28</v>
      </c>
      <c r="K133" s="171"/>
      <c r="L133" s="175"/>
      <c r="M133" s="176"/>
      <c r="N133" s="177"/>
      <c r="O133" s="177"/>
      <c r="P133" s="178">
        <f>SUM(P134:P135)</f>
        <v>61.035793999999989</v>
      </c>
      <c r="Q133" s="177"/>
      <c r="R133" s="178">
        <f>SUM(R134:R135)</f>
        <v>0</v>
      </c>
      <c r="S133" s="177"/>
      <c r="T133" s="179">
        <f>SUM(T134:T135)</f>
        <v>24.190243599999999</v>
      </c>
      <c r="AR133" s="180" t="s">
        <v>83</v>
      </c>
      <c r="AT133" s="181" t="s">
        <v>75</v>
      </c>
      <c r="AU133" s="181" t="s">
        <v>83</v>
      </c>
      <c r="AY133" s="180" t="s">
        <v>205</v>
      </c>
      <c r="BK133" s="182">
        <f>SUM(BK134:BK135)</f>
        <v>23292.28</v>
      </c>
    </row>
    <row r="134" spans="1:65" s="2" customFormat="1" ht="24" customHeight="1">
      <c r="A134" s="28"/>
      <c r="B134" s="29"/>
      <c r="C134" s="185" t="s">
        <v>96</v>
      </c>
      <c r="D134" s="185" t="s">
        <v>208</v>
      </c>
      <c r="E134" s="186" t="s">
        <v>292</v>
      </c>
      <c r="F134" s="187" t="s">
        <v>293</v>
      </c>
      <c r="G134" s="188" t="s">
        <v>211</v>
      </c>
      <c r="H134" s="189">
        <v>-74.046000000000006</v>
      </c>
      <c r="I134" s="190">
        <v>26.03</v>
      </c>
      <c r="J134" s="190">
        <f>ROUND(I134*H134,2)</f>
        <v>-1927.42</v>
      </c>
      <c r="K134" s="191"/>
      <c r="L134" s="33"/>
      <c r="M134" s="192" t="s">
        <v>1</v>
      </c>
      <c r="N134" s="193" t="s">
        <v>41</v>
      </c>
      <c r="O134" s="194">
        <v>5.6000000000000001E-2</v>
      </c>
      <c r="P134" s="194">
        <f>O134*H134</f>
        <v>-4.1465760000000005</v>
      </c>
      <c r="Q134" s="194">
        <v>0</v>
      </c>
      <c r="R134" s="194">
        <f>Q134*H134</f>
        <v>0</v>
      </c>
      <c r="S134" s="194">
        <v>3.3999999999999998E-3</v>
      </c>
      <c r="T134" s="195">
        <f>S134*H134</f>
        <v>-0.25175639999999999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6" t="s">
        <v>277</v>
      </c>
      <c r="AT134" s="196" t="s">
        <v>208</v>
      </c>
      <c r="AU134" s="196" t="s">
        <v>85</v>
      </c>
      <c r="AY134" s="14" t="s">
        <v>205</v>
      </c>
      <c r="BE134" s="197">
        <f>IF(N134="základní",J134,0)</f>
        <v>-1927.42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83</v>
      </c>
      <c r="BK134" s="197">
        <f>ROUND(I134*H134,2)</f>
        <v>-1927.42</v>
      </c>
      <c r="BL134" s="14" t="s">
        <v>277</v>
      </c>
      <c r="BM134" s="196" t="s">
        <v>508</v>
      </c>
    </row>
    <row r="135" spans="1:65" s="2" customFormat="1" ht="36" customHeight="1">
      <c r="A135" s="28"/>
      <c r="B135" s="29"/>
      <c r="C135" s="185" t="s">
        <v>212</v>
      </c>
      <c r="D135" s="185" t="s">
        <v>208</v>
      </c>
      <c r="E135" s="186" t="s">
        <v>486</v>
      </c>
      <c r="F135" s="187" t="s">
        <v>487</v>
      </c>
      <c r="G135" s="188" t="s">
        <v>237</v>
      </c>
      <c r="H135" s="189">
        <v>11.11</v>
      </c>
      <c r="I135" s="190">
        <v>2270</v>
      </c>
      <c r="J135" s="190">
        <f>ROUND(I135*H135,2)</f>
        <v>25219.7</v>
      </c>
      <c r="K135" s="191"/>
      <c r="L135" s="33"/>
      <c r="M135" s="192" t="s">
        <v>1</v>
      </c>
      <c r="N135" s="193" t="s">
        <v>41</v>
      </c>
      <c r="O135" s="194">
        <v>5.867</v>
      </c>
      <c r="P135" s="194">
        <f>O135*H135</f>
        <v>65.182369999999992</v>
      </c>
      <c r="Q135" s="194">
        <v>0</v>
      </c>
      <c r="R135" s="194">
        <f>Q135*H135</f>
        <v>0</v>
      </c>
      <c r="S135" s="194">
        <v>2.2000000000000002</v>
      </c>
      <c r="T135" s="195">
        <f>S135*H135</f>
        <v>24.442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6" t="s">
        <v>212</v>
      </c>
      <c r="AT135" s="196" t="s">
        <v>208</v>
      </c>
      <c r="AU135" s="196" t="s">
        <v>85</v>
      </c>
      <c r="AY135" s="14" t="s">
        <v>205</v>
      </c>
      <c r="BE135" s="197">
        <f>IF(N135="základní",J135,0)</f>
        <v>25219.7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83</v>
      </c>
      <c r="BK135" s="197">
        <f>ROUND(I135*H135,2)</f>
        <v>25219.7</v>
      </c>
      <c r="BL135" s="14" t="s">
        <v>212</v>
      </c>
      <c r="BM135" s="196" t="s">
        <v>509</v>
      </c>
    </row>
    <row r="136" spans="1:65" s="12" customFormat="1" ht="22.9" customHeight="1">
      <c r="B136" s="170"/>
      <c r="C136" s="171"/>
      <c r="D136" s="172" t="s">
        <v>75</v>
      </c>
      <c r="E136" s="183" t="s">
        <v>314</v>
      </c>
      <c r="F136" s="183" t="s">
        <v>315</v>
      </c>
      <c r="G136" s="171"/>
      <c r="H136" s="171"/>
      <c r="I136" s="171"/>
      <c r="J136" s="184">
        <f>BK136</f>
        <v>16226.859999999999</v>
      </c>
      <c r="K136" s="171"/>
      <c r="L136" s="175"/>
      <c r="M136" s="176"/>
      <c r="N136" s="177"/>
      <c r="O136" s="177"/>
      <c r="P136" s="178">
        <f>SUM(P137:P140)</f>
        <v>29.372804999999996</v>
      </c>
      <c r="Q136" s="177"/>
      <c r="R136" s="178">
        <f>SUM(R137:R140)</f>
        <v>0</v>
      </c>
      <c r="S136" s="177"/>
      <c r="T136" s="179">
        <f>SUM(T137:T140)</f>
        <v>0</v>
      </c>
      <c r="AR136" s="180" t="s">
        <v>83</v>
      </c>
      <c r="AT136" s="181" t="s">
        <v>75</v>
      </c>
      <c r="AU136" s="181" t="s">
        <v>83</v>
      </c>
      <c r="AY136" s="180" t="s">
        <v>205</v>
      </c>
      <c r="BK136" s="182">
        <f>SUM(BK137:BK140)</f>
        <v>16226.859999999999</v>
      </c>
    </row>
    <row r="137" spans="1:65" s="2" customFormat="1" ht="24" customHeight="1">
      <c r="A137" s="28"/>
      <c r="B137" s="29"/>
      <c r="C137" s="185" t="s">
        <v>223</v>
      </c>
      <c r="D137" s="185" t="s">
        <v>208</v>
      </c>
      <c r="E137" s="186" t="s">
        <v>317</v>
      </c>
      <c r="F137" s="187" t="s">
        <v>318</v>
      </c>
      <c r="G137" s="188" t="s">
        <v>250</v>
      </c>
      <c r="H137" s="189">
        <v>10.898999999999999</v>
      </c>
      <c r="I137" s="190">
        <v>691.78</v>
      </c>
      <c r="J137" s="190">
        <f>ROUND(I137*H137,2)</f>
        <v>7539.71</v>
      </c>
      <c r="K137" s="191"/>
      <c r="L137" s="33"/>
      <c r="M137" s="192" t="s">
        <v>1</v>
      </c>
      <c r="N137" s="193" t="s">
        <v>41</v>
      </c>
      <c r="O137" s="194">
        <v>2.42</v>
      </c>
      <c r="P137" s="194">
        <f>O137*H137</f>
        <v>26.375579999999996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212</v>
      </c>
      <c r="AT137" s="196" t="s">
        <v>208</v>
      </c>
      <c r="AU137" s="196" t="s">
        <v>85</v>
      </c>
      <c r="AY137" s="14" t="s">
        <v>205</v>
      </c>
      <c r="BE137" s="197">
        <f>IF(N137="základní",J137,0)</f>
        <v>7539.71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7539.71</v>
      </c>
      <c r="BL137" s="14" t="s">
        <v>212</v>
      </c>
      <c r="BM137" s="196" t="s">
        <v>510</v>
      </c>
    </row>
    <row r="138" spans="1:65" s="2" customFormat="1" ht="24" customHeight="1">
      <c r="A138" s="28"/>
      <c r="B138" s="29"/>
      <c r="C138" s="185" t="s">
        <v>227</v>
      </c>
      <c r="D138" s="185" t="s">
        <v>208</v>
      </c>
      <c r="E138" s="186" t="s">
        <v>321</v>
      </c>
      <c r="F138" s="187" t="s">
        <v>322</v>
      </c>
      <c r="G138" s="188" t="s">
        <v>250</v>
      </c>
      <c r="H138" s="189">
        <v>10.898999999999999</v>
      </c>
      <c r="I138" s="190">
        <v>254.06</v>
      </c>
      <c r="J138" s="190">
        <f>ROUND(I138*H138,2)</f>
        <v>2769</v>
      </c>
      <c r="K138" s="191"/>
      <c r="L138" s="33"/>
      <c r="M138" s="192" t="s">
        <v>1</v>
      </c>
      <c r="N138" s="193" t="s">
        <v>41</v>
      </c>
      <c r="O138" s="194">
        <v>0.125</v>
      </c>
      <c r="P138" s="194">
        <f>O138*H138</f>
        <v>1.3623749999999999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6" t="s">
        <v>212</v>
      </c>
      <c r="AT138" s="196" t="s">
        <v>208</v>
      </c>
      <c r="AU138" s="196" t="s">
        <v>85</v>
      </c>
      <c r="AY138" s="14" t="s">
        <v>205</v>
      </c>
      <c r="BE138" s="197">
        <f>IF(N138="základní",J138,0)</f>
        <v>2769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2769</v>
      </c>
      <c r="BL138" s="14" t="s">
        <v>212</v>
      </c>
      <c r="BM138" s="196" t="s">
        <v>511</v>
      </c>
    </row>
    <row r="139" spans="1:65" s="2" customFormat="1" ht="24" customHeight="1">
      <c r="A139" s="28"/>
      <c r="B139" s="29"/>
      <c r="C139" s="185" t="s">
        <v>234</v>
      </c>
      <c r="D139" s="185" t="s">
        <v>208</v>
      </c>
      <c r="E139" s="186" t="s">
        <v>325</v>
      </c>
      <c r="F139" s="187" t="s">
        <v>326</v>
      </c>
      <c r="G139" s="188" t="s">
        <v>250</v>
      </c>
      <c r="H139" s="189">
        <v>272.47500000000002</v>
      </c>
      <c r="I139" s="190">
        <v>11.1</v>
      </c>
      <c r="J139" s="190">
        <f>ROUND(I139*H139,2)</f>
        <v>3024.47</v>
      </c>
      <c r="K139" s="191"/>
      <c r="L139" s="33"/>
      <c r="M139" s="192" t="s">
        <v>1</v>
      </c>
      <c r="N139" s="193" t="s">
        <v>41</v>
      </c>
      <c r="O139" s="194">
        <v>6.0000000000000001E-3</v>
      </c>
      <c r="P139" s="194">
        <f>O139*H139</f>
        <v>1.6348500000000001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212</v>
      </c>
      <c r="AT139" s="196" t="s">
        <v>208</v>
      </c>
      <c r="AU139" s="196" t="s">
        <v>85</v>
      </c>
      <c r="AY139" s="14" t="s">
        <v>205</v>
      </c>
      <c r="BE139" s="197">
        <f>IF(N139="základní",J139,0)</f>
        <v>3024.47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83</v>
      </c>
      <c r="BK139" s="197">
        <f>ROUND(I139*H139,2)</f>
        <v>3024.47</v>
      </c>
      <c r="BL139" s="14" t="s">
        <v>212</v>
      </c>
      <c r="BM139" s="196" t="s">
        <v>512</v>
      </c>
    </row>
    <row r="140" spans="1:65" s="2" customFormat="1" ht="24" customHeight="1">
      <c r="A140" s="28"/>
      <c r="B140" s="29"/>
      <c r="C140" s="185" t="s">
        <v>239</v>
      </c>
      <c r="D140" s="185" t="s">
        <v>208</v>
      </c>
      <c r="E140" s="186" t="s">
        <v>329</v>
      </c>
      <c r="F140" s="187" t="s">
        <v>330</v>
      </c>
      <c r="G140" s="188" t="s">
        <v>250</v>
      </c>
      <c r="H140" s="189">
        <v>10.898999999999999</v>
      </c>
      <c r="I140" s="190">
        <v>265.5</v>
      </c>
      <c r="J140" s="190">
        <f>ROUND(I140*H140,2)</f>
        <v>2893.68</v>
      </c>
      <c r="K140" s="191"/>
      <c r="L140" s="33"/>
      <c r="M140" s="208" t="s">
        <v>1</v>
      </c>
      <c r="N140" s="209" t="s">
        <v>41</v>
      </c>
      <c r="O140" s="210">
        <v>0</v>
      </c>
      <c r="P140" s="210">
        <f>O140*H140</f>
        <v>0</v>
      </c>
      <c r="Q140" s="210">
        <v>0</v>
      </c>
      <c r="R140" s="210">
        <f>Q140*H140</f>
        <v>0</v>
      </c>
      <c r="S140" s="210">
        <v>0</v>
      </c>
      <c r="T140" s="211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212</v>
      </c>
      <c r="AT140" s="196" t="s">
        <v>208</v>
      </c>
      <c r="AU140" s="196" t="s">
        <v>85</v>
      </c>
      <c r="AY140" s="14" t="s">
        <v>205</v>
      </c>
      <c r="BE140" s="197">
        <f>IF(N140="základní",J140,0)</f>
        <v>2893.68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2893.68</v>
      </c>
      <c r="BL140" s="14" t="s">
        <v>212</v>
      </c>
      <c r="BM140" s="196" t="s">
        <v>513</v>
      </c>
    </row>
    <row r="141" spans="1:65" s="2" customFormat="1" ht="6.95" customHeight="1">
      <c r="A141" s="28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33"/>
      <c r="M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</row>
  </sheetData>
  <sheetProtection algorithmName="SHA-512" hashValue="3xz4Ic8PnYwzAC1/NrF2EoZ4DqevZq/N3EkOfkY+qCvwjO2AtL0g6DBmZoP0qiWRvGio9EGlhTxtWUn5YNNoLA==" saltValue="ywxPZXs0iJadKDFIkdZb19twAqDLwHqRV+hR2CD0gnmOaPQ3siUwxciL+ALl2zL2J3dowmYaBWCnm4a8erHg2w==" spinCount="100000" sheet="1" objects="1" scenarios="1" formatColumns="0" formatRows="0" autoFilter="0"/>
  <autoFilter ref="C127:K140" xr:uid="{00000000-0009-0000-0000-000004000000}"/>
  <mergeCells count="14">
    <mergeCell ref="E118:H118"/>
    <mergeCell ref="E116:H116"/>
    <mergeCell ref="E120:H120"/>
    <mergeCell ref="L2:V2"/>
    <mergeCell ref="E85:H85"/>
    <mergeCell ref="E89:H89"/>
    <mergeCell ref="E87:H87"/>
    <mergeCell ref="E91:H91"/>
    <mergeCell ref="E114:H114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4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106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ht="12.75">
      <c r="B8" s="17"/>
      <c r="D8" s="113" t="s">
        <v>164</v>
      </c>
      <c r="L8" s="17"/>
    </row>
    <row r="9" spans="1:46" s="1" customFormat="1" ht="16.5" customHeight="1">
      <c r="B9" s="17"/>
      <c r="E9" s="260" t="s">
        <v>165</v>
      </c>
      <c r="F9" s="251"/>
      <c r="G9" s="251"/>
      <c r="H9" s="251"/>
      <c r="L9" s="17"/>
    </row>
    <row r="10" spans="1:46" s="1" customFormat="1" ht="12" customHeight="1">
      <c r="B10" s="17"/>
      <c r="D10" s="113" t="s">
        <v>166</v>
      </c>
      <c r="L10" s="17"/>
    </row>
    <row r="11" spans="1:46" s="2" customFormat="1" ht="16.5" customHeight="1">
      <c r="A11" s="28"/>
      <c r="B11" s="33"/>
      <c r="C11" s="28"/>
      <c r="D11" s="28"/>
      <c r="E11" s="266" t="s">
        <v>476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13" t="s">
        <v>477</v>
      </c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6.5" customHeight="1">
      <c r="A13" s="28"/>
      <c r="B13" s="33"/>
      <c r="C13" s="28"/>
      <c r="D13" s="28"/>
      <c r="E13" s="263" t="s">
        <v>514</v>
      </c>
      <c r="F13" s="262"/>
      <c r="G13" s="262"/>
      <c r="H13" s="262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>
      <c r="A14" s="28"/>
      <c r="B14" s="33"/>
      <c r="C14" s="28"/>
      <c r="D14" s="28"/>
      <c r="E14" s="28"/>
      <c r="F14" s="28"/>
      <c r="G14" s="28"/>
      <c r="H14" s="28"/>
      <c r="I14" s="28"/>
      <c r="J14" s="28"/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33"/>
      <c r="C15" s="28"/>
      <c r="D15" s="113" t="s">
        <v>16</v>
      </c>
      <c r="E15" s="28"/>
      <c r="F15" s="104" t="s">
        <v>1</v>
      </c>
      <c r="G15" s="28"/>
      <c r="H15" s="28"/>
      <c r="I15" s="113" t="s">
        <v>17</v>
      </c>
      <c r="J15" s="104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18</v>
      </c>
      <c r="E16" s="28"/>
      <c r="F16" s="104" t="s">
        <v>168</v>
      </c>
      <c r="G16" s="28"/>
      <c r="H16" s="28"/>
      <c r="I16" s="113" t="s">
        <v>20</v>
      </c>
      <c r="J16" s="114" t="str">
        <f>'Rekapitulace stavby'!AN8</f>
        <v>15. 7. 2020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0.9" customHeight="1">
      <c r="A17" s="28"/>
      <c r="B17" s="33"/>
      <c r="C17" s="28"/>
      <c r="D17" s="28"/>
      <c r="E17" s="28"/>
      <c r="F17" s="28"/>
      <c r="G17" s="28"/>
      <c r="H17" s="28"/>
      <c r="I17" s="28"/>
      <c r="J17" s="28"/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33"/>
      <c r="C18" s="28"/>
      <c r="D18" s="113" t="s">
        <v>22</v>
      </c>
      <c r="E18" s="28"/>
      <c r="F18" s="28"/>
      <c r="G18" s="28"/>
      <c r="H18" s="28"/>
      <c r="I18" s="113" t="s">
        <v>23</v>
      </c>
      <c r="J18" s="104" t="s">
        <v>24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33"/>
      <c r="C19" s="28"/>
      <c r="D19" s="28"/>
      <c r="E19" s="104" t="s">
        <v>25</v>
      </c>
      <c r="F19" s="28"/>
      <c r="G19" s="28"/>
      <c r="H19" s="28"/>
      <c r="I19" s="113" t="s">
        <v>26</v>
      </c>
      <c r="J19" s="104" t="s">
        <v>1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33"/>
      <c r="C21" s="28"/>
      <c r="D21" s="113" t="s">
        <v>27</v>
      </c>
      <c r="E21" s="28"/>
      <c r="F21" s="28"/>
      <c r="G21" s="28"/>
      <c r="H21" s="28"/>
      <c r="I21" s="113" t="s">
        <v>23</v>
      </c>
      <c r="J21" s="104" t="s">
        <v>28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33"/>
      <c r="C22" s="28"/>
      <c r="D22" s="28"/>
      <c r="E22" s="104" t="s">
        <v>29</v>
      </c>
      <c r="F22" s="28"/>
      <c r="G22" s="28"/>
      <c r="H22" s="28"/>
      <c r="I22" s="113" t="s">
        <v>26</v>
      </c>
      <c r="J22" s="104" t="s">
        <v>30</v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33"/>
      <c r="C23" s="28"/>
      <c r="D23" s="28"/>
      <c r="E23" s="28"/>
      <c r="F23" s="28"/>
      <c r="G23" s="28"/>
      <c r="H23" s="28"/>
      <c r="I23" s="28"/>
      <c r="J23" s="28"/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33"/>
      <c r="C24" s="28"/>
      <c r="D24" s="113" t="s">
        <v>31</v>
      </c>
      <c r="E24" s="28"/>
      <c r="F24" s="28"/>
      <c r="G24" s="28"/>
      <c r="H24" s="28"/>
      <c r="I24" s="113" t="s">
        <v>23</v>
      </c>
      <c r="J24" s="104" t="str">
        <f>IF('Rekapitulace stavby'!AN16="","",'Rekapitulace stavby'!AN16)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8" customHeight="1">
      <c r="A25" s="28"/>
      <c r="B25" s="33"/>
      <c r="C25" s="28"/>
      <c r="D25" s="28"/>
      <c r="E25" s="104" t="str">
        <f>IF('Rekapitulace stavby'!E17="","",'Rekapitulace stavby'!E17)</f>
        <v xml:space="preserve"> </v>
      </c>
      <c r="F25" s="28"/>
      <c r="G25" s="28"/>
      <c r="H25" s="28"/>
      <c r="I25" s="113" t="s">
        <v>26</v>
      </c>
      <c r="J25" s="104" t="str">
        <f>IF('Rekapitulace stavby'!AN17="","",'Rekapitulace stavby'!AN17)</f>
        <v/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6.95" customHeight="1">
      <c r="A26" s="28"/>
      <c r="B26" s="33"/>
      <c r="C26" s="28"/>
      <c r="D26" s="28"/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12" customHeight="1">
      <c r="A27" s="28"/>
      <c r="B27" s="33"/>
      <c r="C27" s="28"/>
      <c r="D27" s="113" t="s">
        <v>34</v>
      </c>
      <c r="E27" s="28"/>
      <c r="F27" s="28"/>
      <c r="G27" s="28"/>
      <c r="H27" s="28"/>
      <c r="I27" s="113" t="s">
        <v>23</v>
      </c>
      <c r="J27" s="104" t="s">
        <v>1</v>
      </c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8" customHeight="1">
      <c r="A28" s="28"/>
      <c r="B28" s="33"/>
      <c r="C28" s="28"/>
      <c r="D28" s="28"/>
      <c r="E28" s="104" t="s">
        <v>169</v>
      </c>
      <c r="F28" s="28"/>
      <c r="G28" s="28"/>
      <c r="H28" s="28"/>
      <c r="I28" s="113" t="s">
        <v>26</v>
      </c>
      <c r="J28" s="104" t="s">
        <v>1</v>
      </c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33"/>
      <c r="C29" s="28"/>
      <c r="D29" s="28"/>
      <c r="E29" s="28"/>
      <c r="F29" s="28"/>
      <c r="G29" s="28"/>
      <c r="H29" s="28"/>
      <c r="I29" s="28"/>
      <c r="J29" s="28"/>
      <c r="K29" s="28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" customHeight="1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8" customFormat="1" ht="16.5" customHeight="1">
      <c r="A31" s="115"/>
      <c r="B31" s="116"/>
      <c r="C31" s="115"/>
      <c r="D31" s="115"/>
      <c r="E31" s="264" t="s">
        <v>1</v>
      </c>
      <c r="F31" s="264"/>
      <c r="G31" s="264"/>
      <c r="H31" s="264"/>
      <c r="I31" s="115"/>
      <c r="J31" s="115"/>
      <c r="K31" s="115"/>
      <c r="L31" s="117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</row>
    <row r="32" spans="1:31" s="2" customFormat="1" ht="6.95" customHeight="1">
      <c r="A32" s="28"/>
      <c r="B32" s="33"/>
      <c r="C32" s="28"/>
      <c r="D32" s="28"/>
      <c r="E32" s="28"/>
      <c r="F32" s="28"/>
      <c r="G32" s="28"/>
      <c r="H32" s="28"/>
      <c r="I32" s="28"/>
      <c r="J32" s="28"/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33"/>
      <c r="C34" s="28"/>
      <c r="D34" s="119" t="s">
        <v>36</v>
      </c>
      <c r="E34" s="28"/>
      <c r="F34" s="28"/>
      <c r="G34" s="28"/>
      <c r="H34" s="28"/>
      <c r="I34" s="28"/>
      <c r="J34" s="120">
        <f>ROUND(J128, 2)</f>
        <v>9924.5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33"/>
      <c r="C35" s="28"/>
      <c r="D35" s="118"/>
      <c r="E35" s="118"/>
      <c r="F35" s="118"/>
      <c r="G35" s="118"/>
      <c r="H35" s="118"/>
      <c r="I35" s="118"/>
      <c r="J35" s="118"/>
      <c r="K35" s="11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28"/>
      <c r="F36" s="121" t="s">
        <v>38</v>
      </c>
      <c r="G36" s="28"/>
      <c r="H36" s="28"/>
      <c r="I36" s="121" t="s">
        <v>37</v>
      </c>
      <c r="J36" s="121" t="s">
        <v>39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33"/>
      <c r="C37" s="28"/>
      <c r="D37" s="122" t="s">
        <v>40</v>
      </c>
      <c r="E37" s="113" t="s">
        <v>41</v>
      </c>
      <c r="F37" s="123">
        <f>ROUND((SUM(BE128:BE140)),  2)</f>
        <v>9924.5</v>
      </c>
      <c r="G37" s="28"/>
      <c r="H37" s="28"/>
      <c r="I37" s="124">
        <v>0.21</v>
      </c>
      <c r="J37" s="123">
        <f>ROUND(((SUM(BE128:BE140))*I37),  2)</f>
        <v>2084.15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33"/>
      <c r="C38" s="28"/>
      <c r="D38" s="28"/>
      <c r="E38" s="113" t="s">
        <v>42</v>
      </c>
      <c r="F38" s="123">
        <f>ROUND((SUM(BF128:BF140)),  2)</f>
        <v>0</v>
      </c>
      <c r="G38" s="28"/>
      <c r="H38" s="28"/>
      <c r="I38" s="124">
        <v>0.15</v>
      </c>
      <c r="J38" s="123">
        <f>ROUND(((SUM(BF128:BF140))*I38),  2)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43</v>
      </c>
      <c r="F39" s="123">
        <f>ROUND((SUM(BG128:BG140)),  2)</f>
        <v>0</v>
      </c>
      <c r="G39" s="28"/>
      <c r="H39" s="28"/>
      <c r="I39" s="124">
        <v>0.21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33"/>
      <c r="C40" s="28"/>
      <c r="D40" s="28"/>
      <c r="E40" s="113" t="s">
        <v>44</v>
      </c>
      <c r="F40" s="123">
        <f>ROUND((SUM(BH128:BH140)),  2)</f>
        <v>0</v>
      </c>
      <c r="G40" s="28"/>
      <c r="H40" s="28"/>
      <c r="I40" s="124">
        <v>0.15</v>
      </c>
      <c r="J40" s="123">
        <f>0</f>
        <v>0</v>
      </c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33"/>
      <c r="C41" s="28"/>
      <c r="D41" s="28"/>
      <c r="E41" s="113" t="s">
        <v>45</v>
      </c>
      <c r="F41" s="123">
        <f>ROUND((SUM(BI128:BI140)),  2)</f>
        <v>0</v>
      </c>
      <c r="G41" s="28"/>
      <c r="H41" s="28"/>
      <c r="I41" s="124">
        <v>0</v>
      </c>
      <c r="J41" s="123">
        <f>0</f>
        <v>0</v>
      </c>
      <c r="K41" s="28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33"/>
      <c r="C43" s="125"/>
      <c r="D43" s="126" t="s">
        <v>46</v>
      </c>
      <c r="E43" s="127"/>
      <c r="F43" s="127"/>
      <c r="G43" s="128" t="s">
        <v>47</v>
      </c>
      <c r="H43" s="129" t="s">
        <v>48</v>
      </c>
      <c r="I43" s="127"/>
      <c r="J43" s="130">
        <f>SUM(J34:J41)</f>
        <v>12008.65</v>
      </c>
      <c r="K43" s="131"/>
      <c r="L43" s="45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33"/>
      <c r="C44" s="28"/>
      <c r="D44" s="28"/>
      <c r="E44" s="28"/>
      <c r="F44" s="28"/>
      <c r="G44" s="28"/>
      <c r="H44" s="28"/>
      <c r="I44" s="28"/>
      <c r="J44" s="28"/>
      <c r="K44" s="28"/>
      <c r="L44" s="45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1" customFormat="1" ht="16.5" customHeight="1">
      <c r="B87" s="18"/>
      <c r="C87" s="19"/>
      <c r="D87" s="19"/>
      <c r="E87" s="257" t="s">
        <v>165</v>
      </c>
      <c r="F87" s="249"/>
      <c r="G87" s="249"/>
      <c r="H87" s="249"/>
      <c r="I87" s="19"/>
      <c r="J87" s="19"/>
      <c r="K87" s="19"/>
      <c r="L87" s="17"/>
    </row>
    <row r="88" spans="1:31" s="1" customFormat="1" ht="12" customHeight="1">
      <c r="B88" s="18"/>
      <c r="C88" s="25" t="s">
        <v>166</v>
      </c>
      <c r="D88" s="19"/>
      <c r="E88" s="19"/>
      <c r="F88" s="19"/>
      <c r="G88" s="19"/>
      <c r="H88" s="19"/>
      <c r="I88" s="19"/>
      <c r="J88" s="19"/>
      <c r="K88" s="19"/>
      <c r="L88" s="17"/>
    </row>
    <row r="89" spans="1:31" s="2" customFormat="1" ht="16.5" customHeight="1">
      <c r="A89" s="28"/>
      <c r="B89" s="29"/>
      <c r="C89" s="30"/>
      <c r="D89" s="30"/>
      <c r="E89" s="265" t="s">
        <v>476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12" customHeight="1">
      <c r="A90" s="28"/>
      <c r="B90" s="29"/>
      <c r="C90" s="25" t="s">
        <v>477</v>
      </c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6.5" customHeight="1">
      <c r="A91" s="28"/>
      <c r="B91" s="29"/>
      <c r="C91" s="30"/>
      <c r="D91" s="30"/>
      <c r="E91" s="245" t="str">
        <f>E13</f>
        <v>SO 03 - Rekonstrukce jídelny, kuchyně a jejího zázemí</v>
      </c>
      <c r="F91" s="258"/>
      <c r="G91" s="258"/>
      <c r="H91" s="258"/>
      <c r="I91" s="30"/>
      <c r="J91" s="30"/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2" customHeight="1">
      <c r="A93" s="28"/>
      <c r="B93" s="29"/>
      <c r="C93" s="25" t="s">
        <v>18</v>
      </c>
      <c r="D93" s="30"/>
      <c r="E93" s="30"/>
      <c r="F93" s="23" t="str">
        <f>F16</f>
        <v>Veselý Žďár 144</v>
      </c>
      <c r="G93" s="30"/>
      <c r="H93" s="30"/>
      <c r="I93" s="25" t="s">
        <v>20</v>
      </c>
      <c r="J93" s="60" t="str">
        <f>IF(J16="","",J16)</f>
        <v>15. 7. 2020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6.95" customHeight="1">
      <c r="A94" s="28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5.2" customHeight="1">
      <c r="A95" s="28"/>
      <c r="B95" s="29"/>
      <c r="C95" s="25" t="s">
        <v>22</v>
      </c>
      <c r="D95" s="30"/>
      <c r="E95" s="30"/>
      <c r="F95" s="23" t="str">
        <f>E19</f>
        <v>Obec Veselý Žďár</v>
      </c>
      <c r="G95" s="30"/>
      <c r="H95" s="30"/>
      <c r="I95" s="25" t="s">
        <v>31</v>
      </c>
      <c r="J95" s="26" t="str">
        <f>E25</f>
        <v xml:space="preserve"> </v>
      </c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15.2" customHeight="1">
      <c r="A96" s="28"/>
      <c r="B96" s="29"/>
      <c r="C96" s="25" t="s">
        <v>27</v>
      </c>
      <c r="D96" s="30"/>
      <c r="E96" s="30"/>
      <c r="F96" s="23" t="str">
        <f>IF(E22="","",E22)</f>
        <v>ATOS, spol.s r.o. Ledeč nad Sázavou</v>
      </c>
      <c r="G96" s="30"/>
      <c r="H96" s="30"/>
      <c r="I96" s="25" t="s">
        <v>34</v>
      </c>
      <c r="J96" s="26" t="str">
        <f>E28</f>
        <v>Kateřina Šrámková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9.25" customHeight="1">
      <c r="A98" s="28"/>
      <c r="B98" s="29"/>
      <c r="C98" s="143" t="s">
        <v>171</v>
      </c>
      <c r="D98" s="144"/>
      <c r="E98" s="144"/>
      <c r="F98" s="144"/>
      <c r="G98" s="144"/>
      <c r="H98" s="144"/>
      <c r="I98" s="144"/>
      <c r="J98" s="145" t="s">
        <v>172</v>
      </c>
      <c r="K98" s="144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1:47" s="2" customFormat="1" ht="10.35" customHeight="1">
      <c r="A99" s="28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45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47" s="2" customFormat="1" ht="22.9" customHeight="1">
      <c r="A100" s="28"/>
      <c r="B100" s="29"/>
      <c r="C100" s="146" t="s">
        <v>173</v>
      </c>
      <c r="D100" s="30"/>
      <c r="E100" s="30"/>
      <c r="F100" s="30"/>
      <c r="G100" s="30"/>
      <c r="H100" s="30"/>
      <c r="I100" s="30"/>
      <c r="J100" s="78">
        <f>J128</f>
        <v>9924.4999999999982</v>
      </c>
      <c r="K100" s="30"/>
      <c r="L100" s="4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U100" s="14" t="s">
        <v>174</v>
      </c>
    </row>
    <row r="101" spans="1:47" s="9" customFormat="1" ht="24.95" customHeight="1">
      <c r="B101" s="147"/>
      <c r="C101" s="148"/>
      <c r="D101" s="149" t="s">
        <v>175</v>
      </c>
      <c r="E101" s="150"/>
      <c r="F101" s="150"/>
      <c r="G101" s="150"/>
      <c r="H101" s="150"/>
      <c r="I101" s="150"/>
      <c r="J101" s="151">
        <f>J129</f>
        <v>9924.4999999999982</v>
      </c>
      <c r="K101" s="148"/>
      <c r="L101" s="152"/>
    </row>
    <row r="102" spans="1:47" s="10" customFormat="1" ht="19.899999999999999" customHeight="1">
      <c r="B102" s="153"/>
      <c r="C102" s="98"/>
      <c r="D102" s="154" t="s">
        <v>180</v>
      </c>
      <c r="E102" s="155"/>
      <c r="F102" s="155"/>
      <c r="G102" s="155"/>
      <c r="H102" s="155"/>
      <c r="I102" s="155"/>
      <c r="J102" s="156">
        <f>J130</f>
        <v>-21482.510000000002</v>
      </c>
      <c r="K102" s="98"/>
      <c r="L102" s="157"/>
    </row>
    <row r="103" spans="1:47" s="10" customFormat="1" ht="19.899999999999999" customHeight="1">
      <c r="B103" s="153"/>
      <c r="C103" s="98"/>
      <c r="D103" s="154" t="s">
        <v>181</v>
      </c>
      <c r="E103" s="155"/>
      <c r="F103" s="155"/>
      <c r="G103" s="155"/>
      <c r="H103" s="155"/>
      <c r="I103" s="155"/>
      <c r="J103" s="156">
        <f>J133</f>
        <v>18512.16</v>
      </c>
      <c r="K103" s="98"/>
      <c r="L103" s="157"/>
    </row>
    <row r="104" spans="1:47" s="10" customFormat="1" ht="19.899999999999999" customHeight="1">
      <c r="B104" s="153"/>
      <c r="C104" s="98"/>
      <c r="D104" s="154" t="s">
        <v>182</v>
      </c>
      <c r="E104" s="155"/>
      <c r="F104" s="155"/>
      <c r="G104" s="155"/>
      <c r="H104" s="155"/>
      <c r="I104" s="155"/>
      <c r="J104" s="156">
        <f>J136</f>
        <v>12894.85</v>
      </c>
      <c r="K104" s="98"/>
      <c r="L104" s="157"/>
    </row>
    <row r="105" spans="1:47" s="2" customFormat="1" ht="21.75" customHeight="1">
      <c r="A105" s="28"/>
      <c r="B105" s="29"/>
      <c r="C105" s="30"/>
      <c r="D105" s="30"/>
      <c r="E105" s="30"/>
      <c r="F105" s="30"/>
      <c r="G105" s="30"/>
      <c r="H105" s="30"/>
      <c r="I105" s="30"/>
      <c r="J105" s="30"/>
      <c r="K105" s="30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47" s="2" customFormat="1" ht="6.95" customHeight="1">
      <c r="A106" s="28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10" spans="1:47" s="2" customFormat="1" ht="6.95" customHeight="1">
      <c r="A110" s="28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24.95" customHeight="1">
      <c r="A111" s="28"/>
      <c r="B111" s="29"/>
      <c r="C111" s="20" t="s">
        <v>190</v>
      </c>
      <c r="D111" s="30"/>
      <c r="E111" s="30"/>
      <c r="F111" s="30"/>
      <c r="G111" s="30"/>
      <c r="H111" s="30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6.95" customHeight="1">
      <c r="A112" s="28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3" s="2" customFormat="1" ht="12" customHeight="1">
      <c r="A113" s="28"/>
      <c r="B113" s="29"/>
      <c r="C113" s="25" t="s">
        <v>14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3" s="2" customFormat="1" ht="16.5" customHeight="1">
      <c r="A114" s="28"/>
      <c r="B114" s="29"/>
      <c r="C114" s="30"/>
      <c r="D114" s="30"/>
      <c r="E114" s="257" t="str">
        <f>E7</f>
        <v>Modernizace v ZŠ a MŠ Veselý Žďár - ZMĚNOVÉ LISTY</v>
      </c>
      <c r="F114" s="259"/>
      <c r="G114" s="259"/>
      <c r="H114" s="259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3" s="1" customFormat="1" ht="12" customHeight="1">
      <c r="B115" s="18"/>
      <c r="C115" s="25" t="s">
        <v>164</v>
      </c>
      <c r="D115" s="19"/>
      <c r="E115" s="19"/>
      <c r="F115" s="19"/>
      <c r="G115" s="19"/>
      <c r="H115" s="19"/>
      <c r="I115" s="19"/>
      <c r="J115" s="19"/>
      <c r="K115" s="19"/>
      <c r="L115" s="17"/>
    </row>
    <row r="116" spans="1:63" s="1" customFormat="1" ht="16.5" customHeight="1">
      <c r="B116" s="18"/>
      <c r="C116" s="19"/>
      <c r="D116" s="19"/>
      <c r="E116" s="257" t="s">
        <v>165</v>
      </c>
      <c r="F116" s="249"/>
      <c r="G116" s="249"/>
      <c r="H116" s="249"/>
      <c r="I116" s="19"/>
      <c r="J116" s="19"/>
      <c r="K116" s="19"/>
      <c r="L116" s="17"/>
    </row>
    <row r="117" spans="1:63" s="1" customFormat="1" ht="12" customHeight="1">
      <c r="B117" s="18"/>
      <c r="C117" s="25" t="s">
        <v>166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pans="1:63" s="2" customFormat="1" ht="16.5" customHeight="1">
      <c r="A118" s="28"/>
      <c r="B118" s="29"/>
      <c r="C118" s="30"/>
      <c r="D118" s="30"/>
      <c r="E118" s="265" t="s">
        <v>476</v>
      </c>
      <c r="F118" s="258"/>
      <c r="G118" s="258"/>
      <c r="H118" s="258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3" s="2" customFormat="1" ht="12" customHeight="1">
      <c r="A119" s="28"/>
      <c r="B119" s="29"/>
      <c r="C119" s="25" t="s">
        <v>477</v>
      </c>
      <c r="D119" s="30"/>
      <c r="E119" s="30"/>
      <c r="F119" s="30"/>
      <c r="G119" s="30"/>
      <c r="H119" s="30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3" s="2" customFormat="1" ht="16.5" customHeight="1">
      <c r="A120" s="28"/>
      <c r="B120" s="29"/>
      <c r="C120" s="30"/>
      <c r="D120" s="30"/>
      <c r="E120" s="245" t="str">
        <f>E13</f>
        <v>SO 03 - Rekonstrukce jídelny, kuchyně a jejího zázemí</v>
      </c>
      <c r="F120" s="258"/>
      <c r="G120" s="258"/>
      <c r="H120" s="258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3" s="2" customFormat="1" ht="6.95" customHeight="1">
      <c r="A121" s="28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3" s="2" customFormat="1" ht="12" customHeight="1">
      <c r="A122" s="28"/>
      <c r="B122" s="29"/>
      <c r="C122" s="25" t="s">
        <v>18</v>
      </c>
      <c r="D122" s="30"/>
      <c r="E122" s="30"/>
      <c r="F122" s="23" t="str">
        <f>F16</f>
        <v>Veselý Žďár 144</v>
      </c>
      <c r="G122" s="30"/>
      <c r="H122" s="30"/>
      <c r="I122" s="25" t="s">
        <v>20</v>
      </c>
      <c r="J122" s="60" t="str">
        <f>IF(J16="","",J16)</f>
        <v>15. 7. 2020</v>
      </c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3" s="2" customFormat="1" ht="6.95" customHeight="1">
      <c r="A123" s="28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3" s="2" customFormat="1" ht="15.2" customHeight="1">
      <c r="A124" s="28"/>
      <c r="B124" s="29"/>
      <c r="C124" s="25" t="s">
        <v>22</v>
      </c>
      <c r="D124" s="30"/>
      <c r="E124" s="30"/>
      <c r="F124" s="23" t="str">
        <f>E19</f>
        <v>Obec Veselý Žďár</v>
      </c>
      <c r="G124" s="30"/>
      <c r="H124" s="30"/>
      <c r="I124" s="25" t="s">
        <v>31</v>
      </c>
      <c r="J124" s="26" t="str">
        <f>E25</f>
        <v xml:space="preserve"> </v>
      </c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63" s="2" customFormat="1" ht="15.2" customHeight="1">
      <c r="A125" s="28"/>
      <c r="B125" s="29"/>
      <c r="C125" s="25" t="s">
        <v>27</v>
      </c>
      <c r="D125" s="30"/>
      <c r="E125" s="30"/>
      <c r="F125" s="23" t="str">
        <f>IF(E22="","",E22)</f>
        <v>ATOS, spol.s r.o. Ledeč nad Sázavou</v>
      </c>
      <c r="G125" s="30"/>
      <c r="H125" s="30"/>
      <c r="I125" s="25" t="s">
        <v>34</v>
      </c>
      <c r="J125" s="26" t="str">
        <f>E28</f>
        <v>Kateřina Šrámková</v>
      </c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63" s="2" customFormat="1" ht="10.35" customHeight="1">
      <c r="A126" s="28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63" s="11" customFormat="1" ht="29.25" customHeight="1">
      <c r="A127" s="158"/>
      <c r="B127" s="159"/>
      <c r="C127" s="160" t="s">
        <v>191</v>
      </c>
      <c r="D127" s="161" t="s">
        <v>61</v>
      </c>
      <c r="E127" s="161" t="s">
        <v>57</v>
      </c>
      <c r="F127" s="161" t="s">
        <v>58</v>
      </c>
      <c r="G127" s="161" t="s">
        <v>192</v>
      </c>
      <c r="H127" s="161" t="s">
        <v>193</v>
      </c>
      <c r="I127" s="161" t="s">
        <v>194</v>
      </c>
      <c r="J127" s="162" t="s">
        <v>172</v>
      </c>
      <c r="K127" s="163" t="s">
        <v>195</v>
      </c>
      <c r="L127" s="164"/>
      <c r="M127" s="69" t="s">
        <v>1</v>
      </c>
      <c r="N127" s="70" t="s">
        <v>40</v>
      </c>
      <c r="O127" s="70" t="s">
        <v>196</v>
      </c>
      <c r="P127" s="70" t="s">
        <v>197</v>
      </c>
      <c r="Q127" s="70" t="s">
        <v>198</v>
      </c>
      <c r="R127" s="70" t="s">
        <v>199</v>
      </c>
      <c r="S127" s="70" t="s">
        <v>200</v>
      </c>
      <c r="T127" s="71" t="s">
        <v>201</v>
      </c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28"/>
      <c r="B128" s="29"/>
      <c r="C128" s="76" t="s">
        <v>202</v>
      </c>
      <c r="D128" s="30"/>
      <c r="E128" s="30"/>
      <c r="F128" s="30"/>
      <c r="G128" s="30"/>
      <c r="H128" s="30"/>
      <c r="I128" s="30"/>
      <c r="J128" s="165">
        <f>BK128</f>
        <v>9924.4999999999982</v>
      </c>
      <c r="K128" s="30"/>
      <c r="L128" s="33"/>
      <c r="M128" s="72"/>
      <c r="N128" s="166"/>
      <c r="O128" s="73"/>
      <c r="P128" s="167">
        <f>P129</f>
        <v>15.246952999999991</v>
      </c>
      <c r="Q128" s="73"/>
      <c r="R128" s="167">
        <f>R129</f>
        <v>0</v>
      </c>
      <c r="S128" s="73"/>
      <c r="T128" s="168">
        <f>T129</f>
        <v>8.6611477999999984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4" t="s">
        <v>75</v>
      </c>
      <c r="AU128" s="14" t="s">
        <v>174</v>
      </c>
      <c r="BK128" s="169">
        <f>BK129</f>
        <v>9924.4999999999982</v>
      </c>
    </row>
    <row r="129" spans="1:65" s="12" customFormat="1" ht="25.9" customHeight="1">
      <c r="B129" s="170"/>
      <c r="C129" s="171"/>
      <c r="D129" s="172" t="s">
        <v>75</v>
      </c>
      <c r="E129" s="173" t="s">
        <v>203</v>
      </c>
      <c r="F129" s="173" t="s">
        <v>204</v>
      </c>
      <c r="G129" s="171"/>
      <c r="H129" s="171"/>
      <c r="I129" s="171"/>
      <c r="J129" s="174">
        <f>BK129</f>
        <v>9924.4999999999982</v>
      </c>
      <c r="K129" s="171"/>
      <c r="L129" s="175"/>
      <c r="M129" s="176"/>
      <c r="N129" s="177"/>
      <c r="O129" s="177"/>
      <c r="P129" s="178">
        <f>P130+P133+P136</f>
        <v>15.246952999999991</v>
      </c>
      <c r="Q129" s="177"/>
      <c r="R129" s="178">
        <f>R130+R133+R136</f>
        <v>0</v>
      </c>
      <c r="S129" s="177"/>
      <c r="T129" s="179">
        <f>T130+T133+T136</f>
        <v>8.6611477999999984</v>
      </c>
      <c r="AR129" s="180" t="s">
        <v>83</v>
      </c>
      <c r="AT129" s="181" t="s">
        <v>75</v>
      </c>
      <c r="AU129" s="181" t="s">
        <v>76</v>
      </c>
      <c r="AY129" s="180" t="s">
        <v>205</v>
      </c>
      <c r="BK129" s="182">
        <f>BK130+BK133+BK136</f>
        <v>9924.4999999999982</v>
      </c>
    </row>
    <row r="130" spans="1:65" s="12" customFormat="1" ht="22.9" customHeight="1">
      <c r="B130" s="170"/>
      <c r="C130" s="171"/>
      <c r="D130" s="172" t="s">
        <v>75</v>
      </c>
      <c r="E130" s="183" t="s">
        <v>272</v>
      </c>
      <c r="F130" s="183" t="s">
        <v>273</v>
      </c>
      <c r="G130" s="171"/>
      <c r="H130" s="171"/>
      <c r="I130" s="171"/>
      <c r="J130" s="184">
        <f>BK130</f>
        <v>-21482.510000000002</v>
      </c>
      <c r="K130" s="171"/>
      <c r="L130" s="175"/>
      <c r="M130" s="176"/>
      <c r="N130" s="177"/>
      <c r="O130" s="177"/>
      <c r="P130" s="178">
        <f>SUM(P131:P132)</f>
        <v>-56.604284000000007</v>
      </c>
      <c r="Q130" s="177"/>
      <c r="R130" s="178">
        <f>SUM(R131:R132)</f>
        <v>0</v>
      </c>
      <c r="S130" s="177"/>
      <c r="T130" s="179">
        <f>SUM(T131:T132)</f>
        <v>-10.564752000000002</v>
      </c>
      <c r="AR130" s="180" t="s">
        <v>83</v>
      </c>
      <c r="AT130" s="181" t="s">
        <v>75</v>
      </c>
      <c r="AU130" s="181" t="s">
        <v>83</v>
      </c>
      <c r="AY130" s="180" t="s">
        <v>205</v>
      </c>
      <c r="BK130" s="182">
        <f>SUM(BK131:BK132)</f>
        <v>-21482.510000000002</v>
      </c>
    </row>
    <row r="131" spans="1:65" s="2" customFormat="1" ht="36" customHeight="1">
      <c r="A131" s="28"/>
      <c r="B131" s="29"/>
      <c r="C131" s="185" t="s">
        <v>83</v>
      </c>
      <c r="D131" s="185" t="s">
        <v>208</v>
      </c>
      <c r="E131" s="186" t="s">
        <v>274</v>
      </c>
      <c r="F131" s="187" t="s">
        <v>275</v>
      </c>
      <c r="G131" s="188" t="s">
        <v>237</v>
      </c>
      <c r="H131" s="189">
        <v>-4.7080000000000002</v>
      </c>
      <c r="I131" s="190">
        <v>2956.89</v>
      </c>
      <c r="J131" s="190">
        <f>ROUND(I131*H131,2)</f>
        <v>-13921.04</v>
      </c>
      <c r="K131" s="191"/>
      <c r="L131" s="33"/>
      <c r="M131" s="192" t="s">
        <v>1</v>
      </c>
      <c r="N131" s="193" t="s">
        <v>41</v>
      </c>
      <c r="O131" s="194">
        <v>7.1950000000000003</v>
      </c>
      <c r="P131" s="194">
        <f>O131*H131</f>
        <v>-33.87406</v>
      </c>
      <c r="Q131" s="194">
        <v>0</v>
      </c>
      <c r="R131" s="194">
        <f>Q131*H131</f>
        <v>0</v>
      </c>
      <c r="S131" s="194">
        <v>2.2000000000000002</v>
      </c>
      <c r="T131" s="195">
        <f>S131*H131</f>
        <v>-10.357600000000001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96" t="s">
        <v>212</v>
      </c>
      <c r="AT131" s="196" t="s">
        <v>208</v>
      </c>
      <c r="AU131" s="196" t="s">
        <v>85</v>
      </c>
      <c r="AY131" s="14" t="s">
        <v>205</v>
      </c>
      <c r="BE131" s="197">
        <f>IF(N131="základní",J131,0)</f>
        <v>-13921.04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4" t="s">
        <v>83</v>
      </c>
      <c r="BK131" s="197">
        <f>ROUND(I131*H131,2)</f>
        <v>-13921.04</v>
      </c>
      <c r="BL131" s="14" t="s">
        <v>212</v>
      </c>
      <c r="BM131" s="196" t="s">
        <v>515</v>
      </c>
    </row>
    <row r="132" spans="1:65" s="2" customFormat="1" ht="24" customHeight="1">
      <c r="A132" s="28"/>
      <c r="B132" s="29"/>
      <c r="C132" s="185" t="s">
        <v>85</v>
      </c>
      <c r="D132" s="185" t="s">
        <v>208</v>
      </c>
      <c r="E132" s="186" t="s">
        <v>278</v>
      </c>
      <c r="F132" s="187" t="s">
        <v>279</v>
      </c>
      <c r="G132" s="188" t="s">
        <v>237</v>
      </c>
      <c r="H132" s="189">
        <v>-4.7080000000000002</v>
      </c>
      <c r="I132" s="190">
        <v>1606.09</v>
      </c>
      <c r="J132" s="190">
        <f>ROUND(I132*H132,2)</f>
        <v>-7561.47</v>
      </c>
      <c r="K132" s="191"/>
      <c r="L132" s="33"/>
      <c r="M132" s="192" t="s">
        <v>1</v>
      </c>
      <c r="N132" s="193" t="s">
        <v>41</v>
      </c>
      <c r="O132" s="194">
        <v>4.8280000000000003</v>
      </c>
      <c r="P132" s="194">
        <f>O132*H132</f>
        <v>-22.730224000000003</v>
      </c>
      <c r="Q132" s="194">
        <v>0</v>
      </c>
      <c r="R132" s="194">
        <f>Q132*H132</f>
        <v>0</v>
      </c>
      <c r="S132" s="194">
        <v>4.3999999999999997E-2</v>
      </c>
      <c r="T132" s="195">
        <f>S132*H132</f>
        <v>-0.207152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6" t="s">
        <v>212</v>
      </c>
      <c r="AT132" s="196" t="s">
        <v>208</v>
      </c>
      <c r="AU132" s="196" t="s">
        <v>85</v>
      </c>
      <c r="AY132" s="14" t="s">
        <v>205</v>
      </c>
      <c r="BE132" s="197">
        <f>IF(N132="základní",J132,0)</f>
        <v>-7561.47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-7561.47</v>
      </c>
      <c r="BL132" s="14" t="s">
        <v>212</v>
      </c>
      <c r="BM132" s="196" t="s">
        <v>516</v>
      </c>
    </row>
    <row r="133" spans="1:65" s="12" customFormat="1" ht="22.9" customHeight="1">
      <c r="B133" s="170"/>
      <c r="C133" s="171"/>
      <c r="D133" s="172" t="s">
        <v>75</v>
      </c>
      <c r="E133" s="183" t="s">
        <v>281</v>
      </c>
      <c r="F133" s="183" t="s">
        <v>282</v>
      </c>
      <c r="G133" s="171"/>
      <c r="H133" s="171"/>
      <c r="I133" s="171"/>
      <c r="J133" s="184">
        <f>BK133</f>
        <v>18512.16</v>
      </c>
      <c r="K133" s="171"/>
      <c r="L133" s="175"/>
      <c r="M133" s="176"/>
      <c r="N133" s="177"/>
      <c r="O133" s="177"/>
      <c r="P133" s="178">
        <f>SUM(P134:P135)</f>
        <v>48.509841999999999</v>
      </c>
      <c r="Q133" s="177"/>
      <c r="R133" s="178">
        <f>SUM(R134:R135)</f>
        <v>0</v>
      </c>
      <c r="S133" s="177"/>
      <c r="T133" s="179">
        <f>SUM(T134:T135)</f>
        <v>19.225899800000001</v>
      </c>
      <c r="AR133" s="180" t="s">
        <v>83</v>
      </c>
      <c r="AT133" s="181" t="s">
        <v>75</v>
      </c>
      <c r="AU133" s="181" t="s">
        <v>83</v>
      </c>
      <c r="AY133" s="180" t="s">
        <v>205</v>
      </c>
      <c r="BK133" s="182">
        <f>SUM(BK134:BK135)</f>
        <v>18512.16</v>
      </c>
    </row>
    <row r="134" spans="1:65" s="2" customFormat="1" ht="24" customHeight="1">
      <c r="A134" s="28"/>
      <c r="B134" s="29"/>
      <c r="C134" s="185" t="s">
        <v>96</v>
      </c>
      <c r="D134" s="185" t="s">
        <v>208</v>
      </c>
      <c r="E134" s="186" t="s">
        <v>292</v>
      </c>
      <c r="F134" s="187" t="s">
        <v>293</v>
      </c>
      <c r="G134" s="188" t="s">
        <v>211</v>
      </c>
      <c r="H134" s="189">
        <v>-58.853000000000002</v>
      </c>
      <c r="I134" s="190">
        <v>26.03</v>
      </c>
      <c r="J134" s="190">
        <f>ROUND(I134*H134,2)</f>
        <v>-1531.94</v>
      </c>
      <c r="K134" s="191"/>
      <c r="L134" s="33"/>
      <c r="M134" s="192" t="s">
        <v>1</v>
      </c>
      <c r="N134" s="193" t="s">
        <v>41</v>
      </c>
      <c r="O134" s="194">
        <v>5.6000000000000001E-2</v>
      </c>
      <c r="P134" s="194">
        <f>O134*H134</f>
        <v>-3.2957680000000003</v>
      </c>
      <c r="Q134" s="194">
        <v>0</v>
      </c>
      <c r="R134" s="194">
        <f>Q134*H134</f>
        <v>0</v>
      </c>
      <c r="S134" s="194">
        <v>3.3999999999999998E-3</v>
      </c>
      <c r="T134" s="195">
        <f>S134*H134</f>
        <v>-0.20010020000000001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6" t="s">
        <v>277</v>
      </c>
      <c r="AT134" s="196" t="s">
        <v>208</v>
      </c>
      <c r="AU134" s="196" t="s">
        <v>85</v>
      </c>
      <c r="AY134" s="14" t="s">
        <v>205</v>
      </c>
      <c r="BE134" s="197">
        <f>IF(N134="základní",J134,0)</f>
        <v>-1531.94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83</v>
      </c>
      <c r="BK134" s="197">
        <f>ROUND(I134*H134,2)</f>
        <v>-1531.94</v>
      </c>
      <c r="BL134" s="14" t="s">
        <v>277</v>
      </c>
      <c r="BM134" s="196" t="s">
        <v>517</v>
      </c>
    </row>
    <row r="135" spans="1:65" s="2" customFormat="1" ht="36" customHeight="1">
      <c r="A135" s="28"/>
      <c r="B135" s="29"/>
      <c r="C135" s="185" t="s">
        <v>212</v>
      </c>
      <c r="D135" s="185" t="s">
        <v>208</v>
      </c>
      <c r="E135" s="186" t="s">
        <v>486</v>
      </c>
      <c r="F135" s="187" t="s">
        <v>487</v>
      </c>
      <c r="G135" s="188" t="s">
        <v>237</v>
      </c>
      <c r="H135" s="189">
        <v>8.83</v>
      </c>
      <c r="I135" s="190">
        <v>2270</v>
      </c>
      <c r="J135" s="190">
        <f>ROUND(I135*H135,2)</f>
        <v>20044.099999999999</v>
      </c>
      <c r="K135" s="191"/>
      <c r="L135" s="33"/>
      <c r="M135" s="192" t="s">
        <v>1</v>
      </c>
      <c r="N135" s="193" t="s">
        <v>41</v>
      </c>
      <c r="O135" s="194">
        <v>5.867</v>
      </c>
      <c r="P135" s="194">
        <f>O135*H135</f>
        <v>51.805610000000001</v>
      </c>
      <c r="Q135" s="194">
        <v>0</v>
      </c>
      <c r="R135" s="194">
        <f>Q135*H135</f>
        <v>0</v>
      </c>
      <c r="S135" s="194">
        <v>2.2000000000000002</v>
      </c>
      <c r="T135" s="195">
        <f>S135*H135</f>
        <v>19.426000000000002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6" t="s">
        <v>212</v>
      </c>
      <c r="AT135" s="196" t="s">
        <v>208</v>
      </c>
      <c r="AU135" s="196" t="s">
        <v>85</v>
      </c>
      <c r="AY135" s="14" t="s">
        <v>205</v>
      </c>
      <c r="BE135" s="197">
        <f>IF(N135="základní",J135,0)</f>
        <v>20044.099999999999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83</v>
      </c>
      <c r="BK135" s="197">
        <f>ROUND(I135*H135,2)</f>
        <v>20044.099999999999</v>
      </c>
      <c r="BL135" s="14" t="s">
        <v>212</v>
      </c>
      <c r="BM135" s="196" t="s">
        <v>518</v>
      </c>
    </row>
    <row r="136" spans="1:65" s="12" customFormat="1" ht="22.9" customHeight="1">
      <c r="B136" s="170"/>
      <c r="C136" s="171"/>
      <c r="D136" s="172" t="s">
        <v>75</v>
      </c>
      <c r="E136" s="183" t="s">
        <v>314</v>
      </c>
      <c r="F136" s="183" t="s">
        <v>315</v>
      </c>
      <c r="G136" s="171"/>
      <c r="H136" s="171"/>
      <c r="I136" s="171"/>
      <c r="J136" s="184">
        <f>BK136</f>
        <v>12894.85</v>
      </c>
      <c r="K136" s="171"/>
      <c r="L136" s="175"/>
      <c r="M136" s="176"/>
      <c r="N136" s="177"/>
      <c r="O136" s="177"/>
      <c r="P136" s="178">
        <f>SUM(P137:P140)</f>
        <v>23.341394999999999</v>
      </c>
      <c r="Q136" s="177"/>
      <c r="R136" s="178">
        <f>SUM(R137:R140)</f>
        <v>0</v>
      </c>
      <c r="S136" s="177"/>
      <c r="T136" s="179">
        <f>SUM(T137:T140)</f>
        <v>0</v>
      </c>
      <c r="AR136" s="180" t="s">
        <v>83</v>
      </c>
      <c r="AT136" s="181" t="s">
        <v>75</v>
      </c>
      <c r="AU136" s="181" t="s">
        <v>83</v>
      </c>
      <c r="AY136" s="180" t="s">
        <v>205</v>
      </c>
      <c r="BK136" s="182">
        <f>SUM(BK137:BK140)</f>
        <v>12894.85</v>
      </c>
    </row>
    <row r="137" spans="1:65" s="2" customFormat="1" ht="24" customHeight="1">
      <c r="A137" s="28"/>
      <c r="B137" s="29"/>
      <c r="C137" s="185" t="s">
        <v>223</v>
      </c>
      <c r="D137" s="185" t="s">
        <v>208</v>
      </c>
      <c r="E137" s="186" t="s">
        <v>317</v>
      </c>
      <c r="F137" s="187" t="s">
        <v>318</v>
      </c>
      <c r="G137" s="188" t="s">
        <v>250</v>
      </c>
      <c r="H137" s="189">
        <v>8.6609999999999996</v>
      </c>
      <c r="I137" s="190">
        <v>691.78</v>
      </c>
      <c r="J137" s="190">
        <f>ROUND(I137*H137,2)</f>
        <v>5991.51</v>
      </c>
      <c r="K137" s="191"/>
      <c r="L137" s="33"/>
      <c r="M137" s="192" t="s">
        <v>1</v>
      </c>
      <c r="N137" s="193" t="s">
        <v>41</v>
      </c>
      <c r="O137" s="194">
        <v>2.42</v>
      </c>
      <c r="P137" s="194">
        <f>O137*H137</f>
        <v>20.959619999999997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212</v>
      </c>
      <c r="AT137" s="196" t="s">
        <v>208</v>
      </c>
      <c r="AU137" s="196" t="s">
        <v>85</v>
      </c>
      <c r="AY137" s="14" t="s">
        <v>205</v>
      </c>
      <c r="BE137" s="197">
        <f>IF(N137="základní",J137,0)</f>
        <v>5991.51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5991.51</v>
      </c>
      <c r="BL137" s="14" t="s">
        <v>212</v>
      </c>
      <c r="BM137" s="196" t="s">
        <v>519</v>
      </c>
    </row>
    <row r="138" spans="1:65" s="2" customFormat="1" ht="24" customHeight="1">
      <c r="A138" s="28"/>
      <c r="B138" s="29"/>
      <c r="C138" s="185" t="s">
        <v>227</v>
      </c>
      <c r="D138" s="185" t="s">
        <v>208</v>
      </c>
      <c r="E138" s="186" t="s">
        <v>321</v>
      </c>
      <c r="F138" s="187" t="s">
        <v>322</v>
      </c>
      <c r="G138" s="188" t="s">
        <v>250</v>
      </c>
      <c r="H138" s="189">
        <v>8.6609999999999996</v>
      </c>
      <c r="I138" s="190">
        <v>254.06</v>
      </c>
      <c r="J138" s="190">
        <f>ROUND(I138*H138,2)</f>
        <v>2200.41</v>
      </c>
      <c r="K138" s="191"/>
      <c r="L138" s="33"/>
      <c r="M138" s="192" t="s">
        <v>1</v>
      </c>
      <c r="N138" s="193" t="s">
        <v>41</v>
      </c>
      <c r="O138" s="194">
        <v>0.125</v>
      </c>
      <c r="P138" s="194">
        <f>O138*H138</f>
        <v>1.0826249999999999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6" t="s">
        <v>212</v>
      </c>
      <c r="AT138" s="196" t="s">
        <v>208</v>
      </c>
      <c r="AU138" s="196" t="s">
        <v>85</v>
      </c>
      <c r="AY138" s="14" t="s">
        <v>205</v>
      </c>
      <c r="BE138" s="197">
        <f>IF(N138="základní",J138,0)</f>
        <v>2200.41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2200.41</v>
      </c>
      <c r="BL138" s="14" t="s">
        <v>212</v>
      </c>
      <c r="BM138" s="196" t="s">
        <v>520</v>
      </c>
    </row>
    <row r="139" spans="1:65" s="2" customFormat="1" ht="24" customHeight="1">
      <c r="A139" s="28"/>
      <c r="B139" s="29"/>
      <c r="C139" s="185" t="s">
        <v>234</v>
      </c>
      <c r="D139" s="185" t="s">
        <v>208</v>
      </c>
      <c r="E139" s="186" t="s">
        <v>325</v>
      </c>
      <c r="F139" s="187" t="s">
        <v>326</v>
      </c>
      <c r="G139" s="188" t="s">
        <v>250</v>
      </c>
      <c r="H139" s="189">
        <v>216.52500000000001</v>
      </c>
      <c r="I139" s="190">
        <v>11.1</v>
      </c>
      <c r="J139" s="190">
        <f>ROUND(I139*H139,2)</f>
        <v>2403.4299999999998</v>
      </c>
      <c r="K139" s="191"/>
      <c r="L139" s="33"/>
      <c r="M139" s="192" t="s">
        <v>1</v>
      </c>
      <c r="N139" s="193" t="s">
        <v>41</v>
      </c>
      <c r="O139" s="194">
        <v>6.0000000000000001E-3</v>
      </c>
      <c r="P139" s="194">
        <f>O139*H139</f>
        <v>1.29915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212</v>
      </c>
      <c r="AT139" s="196" t="s">
        <v>208</v>
      </c>
      <c r="AU139" s="196" t="s">
        <v>85</v>
      </c>
      <c r="AY139" s="14" t="s">
        <v>205</v>
      </c>
      <c r="BE139" s="197">
        <f>IF(N139="základní",J139,0)</f>
        <v>2403.4299999999998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83</v>
      </c>
      <c r="BK139" s="197">
        <f>ROUND(I139*H139,2)</f>
        <v>2403.4299999999998</v>
      </c>
      <c r="BL139" s="14" t="s">
        <v>212</v>
      </c>
      <c r="BM139" s="196" t="s">
        <v>521</v>
      </c>
    </row>
    <row r="140" spans="1:65" s="2" customFormat="1" ht="24" customHeight="1">
      <c r="A140" s="28"/>
      <c r="B140" s="29"/>
      <c r="C140" s="185" t="s">
        <v>239</v>
      </c>
      <c r="D140" s="185" t="s">
        <v>208</v>
      </c>
      <c r="E140" s="186" t="s">
        <v>329</v>
      </c>
      <c r="F140" s="187" t="s">
        <v>330</v>
      </c>
      <c r="G140" s="188" t="s">
        <v>250</v>
      </c>
      <c r="H140" s="189">
        <v>8.6609999999999996</v>
      </c>
      <c r="I140" s="190">
        <v>265.5</v>
      </c>
      <c r="J140" s="190">
        <f>ROUND(I140*H140,2)</f>
        <v>2299.5</v>
      </c>
      <c r="K140" s="191"/>
      <c r="L140" s="33"/>
      <c r="M140" s="208" t="s">
        <v>1</v>
      </c>
      <c r="N140" s="209" t="s">
        <v>41</v>
      </c>
      <c r="O140" s="210">
        <v>0</v>
      </c>
      <c r="P140" s="210">
        <f>O140*H140</f>
        <v>0</v>
      </c>
      <c r="Q140" s="210">
        <v>0</v>
      </c>
      <c r="R140" s="210">
        <f>Q140*H140</f>
        <v>0</v>
      </c>
      <c r="S140" s="210">
        <v>0</v>
      </c>
      <c r="T140" s="211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212</v>
      </c>
      <c r="AT140" s="196" t="s">
        <v>208</v>
      </c>
      <c r="AU140" s="196" t="s">
        <v>85</v>
      </c>
      <c r="AY140" s="14" t="s">
        <v>205</v>
      </c>
      <c r="BE140" s="197">
        <f>IF(N140="základní",J140,0)</f>
        <v>2299.5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2299.5</v>
      </c>
      <c r="BL140" s="14" t="s">
        <v>212</v>
      </c>
      <c r="BM140" s="196" t="s">
        <v>522</v>
      </c>
    </row>
    <row r="141" spans="1:65" s="2" customFormat="1" ht="6.95" customHeight="1">
      <c r="A141" s="28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33"/>
      <c r="M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</row>
  </sheetData>
  <sheetProtection algorithmName="SHA-512" hashValue="HAc0B96QUpiCQJO0PO6QJDYPClsrc88WVhnrFuxhAfSgv46uICYjk2LjnXGkUtMd7l3iJOhbqyEP4Dsw/eb98Q==" saltValue="5eHqmt4C0zv/O4I9PjBqLt8MJvvx0jTj68w54aRkWwoZ6Cxz16kYH5Btvzh4d26Ij67QZU4JOvz1GHFhpbOdkA==" spinCount="100000" sheet="1" objects="1" scenarios="1" formatColumns="0" formatRows="0" autoFilter="0"/>
  <autoFilter ref="C127:K140" xr:uid="{00000000-0009-0000-0000-000005000000}"/>
  <mergeCells count="14">
    <mergeCell ref="E118:H118"/>
    <mergeCell ref="E116:H116"/>
    <mergeCell ref="E120:H120"/>
    <mergeCell ref="L2:V2"/>
    <mergeCell ref="E85:H85"/>
    <mergeCell ref="E89:H89"/>
    <mergeCell ref="E87:H87"/>
    <mergeCell ref="E91:H91"/>
    <mergeCell ref="E114:H114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41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108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ht="12.75">
      <c r="B8" s="17"/>
      <c r="D8" s="113" t="s">
        <v>164</v>
      </c>
      <c r="L8" s="17"/>
    </row>
    <row r="9" spans="1:46" s="1" customFormat="1" ht="16.5" customHeight="1">
      <c r="B9" s="17"/>
      <c r="E9" s="260" t="s">
        <v>165</v>
      </c>
      <c r="F9" s="251"/>
      <c r="G9" s="251"/>
      <c r="H9" s="251"/>
      <c r="L9" s="17"/>
    </row>
    <row r="10" spans="1:46" s="1" customFormat="1" ht="12" customHeight="1">
      <c r="B10" s="17"/>
      <c r="D10" s="113" t="s">
        <v>166</v>
      </c>
      <c r="L10" s="17"/>
    </row>
    <row r="11" spans="1:46" s="2" customFormat="1" ht="16.5" customHeight="1">
      <c r="A11" s="28"/>
      <c r="B11" s="33"/>
      <c r="C11" s="28"/>
      <c r="D11" s="28"/>
      <c r="E11" s="266" t="s">
        <v>476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33"/>
      <c r="C12" s="28"/>
      <c r="D12" s="113" t="s">
        <v>477</v>
      </c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6.5" customHeight="1">
      <c r="A13" s="28"/>
      <c r="B13" s="33"/>
      <c r="C13" s="28"/>
      <c r="D13" s="28"/>
      <c r="E13" s="263" t="s">
        <v>523</v>
      </c>
      <c r="F13" s="262"/>
      <c r="G13" s="262"/>
      <c r="H13" s="262"/>
      <c r="I13" s="28"/>
      <c r="J13" s="28"/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>
      <c r="A14" s="28"/>
      <c r="B14" s="33"/>
      <c r="C14" s="28"/>
      <c r="D14" s="28"/>
      <c r="E14" s="28"/>
      <c r="F14" s="28"/>
      <c r="G14" s="28"/>
      <c r="H14" s="28"/>
      <c r="I14" s="28"/>
      <c r="J14" s="28"/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33"/>
      <c r="C15" s="28"/>
      <c r="D15" s="113" t="s">
        <v>16</v>
      </c>
      <c r="E15" s="28"/>
      <c r="F15" s="104" t="s">
        <v>1</v>
      </c>
      <c r="G15" s="28"/>
      <c r="H15" s="28"/>
      <c r="I15" s="113" t="s">
        <v>17</v>
      </c>
      <c r="J15" s="104" t="s">
        <v>1</v>
      </c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18</v>
      </c>
      <c r="E16" s="28"/>
      <c r="F16" s="104" t="s">
        <v>168</v>
      </c>
      <c r="G16" s="28"/>
      <c r="H16" s="28"/>
      <c r="I16" s="113" t="s">
        <v>20</v>
      </c>
      <c r="J16" s="114" t="str">
        <f>'Rekapitulace stavby'!AN8</f>
        <v>15. 7. 2020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0.9" customHeight="1">
      <c r="A17" s="28"/>
      <c r="B17" s="33"/>
      <c r="C17" s="28"/>
      <c r="D17" s="28"/>
      <c r="E17" s="28"/>
      <c r="F17" s="28"/>
      <c r="G17" s="28"/>
      <c r="H17" s="28"/>
      <c r="I17" s="28"/>
      <c r="J17" s="28"/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33"/>
      <c r="C18" s="28"/>
      <c r="D18" s="113" t="s">
        <v>22</v>
      </c>
      <c r="E18" s="28"/>
      <c r="F18" s="28"/>
      <c r="G18" s="28"/>
      <c r="H18" s="28"/>
      <c r="I18" s="113" t="s">
        <v>23</v>
      </c>
      <c r="J18" s="104" t="s">
        <v>24</v>
      </c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33"/>
      <c r="C19" s="28"/>
      <c r="D19" s="28"/>
      <c r="E19" s="104" t="s">
        <v>25</v>
      </c>
      <c r="F19" s="28"/>
      <c r="G19" s="28"/>
      <c r="H19" s="28"/>
      <c r="I19" s="113" t="s">
        <v>26</v>
      </c>
      <c r="J19" s="104" t="s">
        <v>1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5" customHeight="1">
      <c r="A20" s="28"/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33"/>
      <c r="C21" s="28"/>
      <c r="D21" s="113" t="s">
        <v>27</v>
      </c>
      <c r="E21" s="28"/>
      <c r="F21" s="28"/>
      <c r="G21" s="28"/>
      <c r="H21" s="28"/>
      <c r="I21" s="113" t="s">
        <v>23</v>
      </c>
      <c r="J21" s="104" t="s">
        <v>28</v>
      </c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33"/>
      <c r="C22" s="28"/>
      <c r="D22" s="28"/>
      <c r="E22" s="104" t="s">
        <v>29</v>
      </c>
      <c r="F22" s="28"/>
      <c r="G22" s="28"/>
      <c r="H22" s="28"/>
      <c r="I22" s="113" t="s">
        <v>26</v>
      </c>
      <c r="J22" s="104" t="s">
        <v>30</v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5" customHeight="1">
      <c r="A23" s="28"/>
      <c r="B23" s="33"/>
      <c r="C23" s="28"/>
      <c r="D23" s="28"/>
      <c r="E23" s="28"/>
      <c r="F23" s="28"/>
      <c r="G23" s="28"/>
      <c r="H23" s="28"/>
      <c r="I23" s="28"/>
      <c r="J23" s="28"/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33"/>
      <c r="C24" s="28"/>
      <c r="D24" s="113" t="s">
        <v>31</v>
      </c>
      <c r="E24" s="28"/>
      <c r="F24" s="28"/>
      <c r="G24" s="28"/>
      <c r="H24" s="28"/>
      <c r="I24" s="113" t="s">
        <v>23</v>
      </c>
      <c r="J24" s="104" t="str">
        <f>IF('Rekapitulace stavby'!AN16="","",'Rekapitulace stavby'!AN16)</f>
        <v/>
      </c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8" customHeight="1">
      <c r="A25" s="28"/>
      <c r="B25" s="33"/>
      <c r="C25" s="28"/>
      <c r="D25" s="28"/>
      <c r="E25" s="104" t="str">
        <f>IF('Rekapitulace stavby'!E17="","",'Rekapitulace stavby'!E17)</f>
        <v xml:space="preserve"> </v>
      </c>
      <c r="F25" s="28"/>
      <c r="G25" s="28"/>
      <c r="H25" s="28"/>
      <c r="I25" s="113" t="s">
        <v>26</v>
      </c>
      <c r="J25" s="104" t="str">
        <f>IF('Rekapitulace stavby'!AN17="","",'Rekapitulace stavby'!AN17)</f>
        <v/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6.95" customHeight="1">
      <c r="A26" s="28"/>
      <c r="B26" s="33"/>
      <c r="C26" s="28"/>
      <c r="D26" s="28"/>
      <c r="E26" s="28"/>
      <c r="F26" s="28"/>
      <c r="G26" s="28"/>
      <c r="H26" s="28"/>
      <c r="I26" s="28"/>
      <c r="J26" s="28"/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12" customHeight="1">
      <c r="A27" s="28"/>
      <c r="B27" s="33"/>
      <c r="C27" s="28"/>
      <c r="D27" s="113" t="s">
        <v>34</v>
      </c>
      <c r="E27" s="28"/>
      <c r="F27" s="28"/>
      <c r="G27" s="28"/>
      <c r="H27" s="28"/>
      <c r="I27" s="113" t="s">
        <v>23</v>
      </c>
      <c r="J27" s="104" t="s">
        <v>1</v>
      </c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8" customHeight="1">
      <c r="A28" s="28"/>
      <c r="B28" s="33"/>
      <c r="C28" s="28"/>
      <c r="D28" s="28"/>
      <c r="E28" s="104" t="s">
        <v>169</v>
      </c>
      <c r="F28" s="28"/>
      <c r="G28" s="28"/>
      <c r="H28" s="28"/>
      <c r="I28" s="113" t="s">
        <v>26</v>
      </c>
      <c r="J28" s="104" t="s">
        <v>1</v>
      </c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>
      <c r="A29" s="28"/>
      <c r="B29" s="33"/>
      <c r="C29" s="28"/>
      <c r="D29" s="28"/>
      <c r="E29" s="28"/>
      <c r="F29" s="28"/>
      <c r="G29" s="28"/>
      <c r="H29" s="28"/>
      <c r="I29" s="28"/>
      <c r="J29" s="28"/>
      <c r="K29" s="28"/>
      <c r="L29" s="4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2" customHeight="1">
      <c r="A30" s="28"/>
      <c r="B30" s="33"/>
      <c r="C30" s="28"/>
      <c r="D30" s="113" t="s">
        <v>35</v>
      </c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8" customFormat="1" ht="16.5" customHeight="1">
      <c r="A31" s="115"/>
      <c r="B31" s="116"/>
      <c r="C31" s="115"/>
      <c r="D31" s="115"/>
      <c r="E31" s="264" t="s">
        <v>1</v>
      </c>
      <c r="F31" s="264"/>
      <c r="G31" s="264"/>
      <c r="H31" s="264"/>
      <c r="I31" s="115"/>
      <c r="J31" s="115"/>
      <c r="K31" s="115"/>
      <c r="L31" s="117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</row>
    <row r="32" spans="1:31" s="2" customFormat="1" ht="6.95" customHeight="1">
      <c r="A32" s="28"/>
      <c r="B32" s="33"/>
      <c r="C32" s="28"/>
      <c r="D32" s="28"/>
      <c r="E32" s="28"/>
      <c r="F32" s="28"/>
      <c r="G32" s="28"/>
      <c r="H32" s="28"/>
      <c r="I32" s="28"/>
      <c r="J32" s="28"/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33"/>
      <c r="C34" s="28"/>
      <c r="D34" s="119" t="s">
        <v>36</v>
      </c>
      <c r="E34" s="28"/>
      <c r="F34" s="28"/>
      <c r="G34" s="28"/>
      <c r="H34" s="28"/>
      <c r="I34" s="28"/>
      <c r="J34" s="120">
        <f>ROUND(J128, 2)</f>
        <v>14214.47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33"/>
      <c r="C35" s="28"/>
      <c r="D35" s="118"/>
      <c r="E35" s="118"/>
      <c r="F35" s="118"/>
      <c r="G35" s="118"/>
      <c r="H35" s="118"/>
      <c r="I35" s="118"/>
      <c r="J35" s="118"/>
      <c r="K35" s="11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28"/>
      <c r="F36" s="121" t="s">
        <v>38</v>
      </c>
      <c r="G36" s="28"/>
      <c r="H36" s="28"/>
      <c r="I36" s="121" t="s">
        <v>37</v>
      </c>
      <c r="J36" s="121" t="s">
        <v>39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33"/>
      <c r="C37" s="28"/>
      <c r="D37" s="122" t="s">
        <v>40</v>
      </c>
      <c r="E37" s="113" t="s">
        <v>41</v>
      </c>
      <c r="F37" s="123">
        <f>ROUND((SUM(BE128:BE140)),  2)</f>
        <v>14214.47</v>
      </c>
      <c r="G37" s="28"/>
      <c r="H37" s="28"/>
      <c r="I37" s="124">
        <v>0.21</v>
      </c>
      <c r="J37" s="123">
        <f>ROUND(((SUM(BE128:BE140))*I37),  2)</f>
        <v>2985.04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33"/>
      <c r="C38" s="28"/>
      <c r="D38" s="28"/>
      <c r="E38" s="113" t="s">
        <v>42</v>
      </c>
      <c r="F38" s="123">
        <f>ROUND((SUM(BF128:BF140)),  2)</f>
        <v>0</v>
      </c>
      <c r="G38" s="28"/>
      <c r="H38" s="28"/>
      <c r="I38" s="124">
        <v>0.15</v>
      </c>
      <c r="J38" s="123">
        <f>ROUND(((SUM(BF128:BF140))*I38),  2)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43</v>
      </c>
      <c r="F39" s="123">
        <f>ROUND((SUM(BG128:BG140)),  2)</f>
        <v>0</v>
      </c>
      <c r="G39" s="28"/>
      <c r="H39" s="28"/>
      <c r="I39" s="124">
        <v>0.21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33"/>
      <c r="C40" s="28"/>
      <c r="D40" s="28"/>
      <c r="E40" s="113" t="s">
        <v>44</v>
      </c>
      <c r="F40" s="123">
        <f>ROUND((SUM(BH128:BH140)),  2)</f>
        <v>0</v>
      </c>
      <c r="G40" s="28"/>
      <c r="H40" s="28"/>
      <c r="I40" s="124">
        <v>0.15</v>
      </c>
      <c r="J40" s="123">
        <f>0</f>
        <v>0</v>
      </c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33"/>
      <c r="C41" s="28"/>
      <c r="D41" s="28"/>
      <c r="E41" s="113" t="s">
        <v>45</v>
      </c>
      <c r="F41" s="123">
        <f>ROUND((SUM(BI128:BI140)),  2)</f>
        <v>0</v>
      </c>
      <c r="G41" s="28"/>
      <c r="H41" s="28"/>
      <c r="I41" s="124">
        <v>0</v>
      </c>
      <c r="J41" s="123">
        <f>0</f>
        <v>0</v>
      </c>
      <c r="K41" s="28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33"/>
      <c r="C43" s="125"/>
      <c r="D43" s="126" t="s">
        <v>46</v>
      </c>
      <c r="E43" s="127"/>
      <c r="F43" s="127"/>
      <c r="G43" s="128" t="s">
        <v>47</v>
      </c>
      <c r="H43" s="129" t="s">
        <v>48</v>
      </c>
      <c r="I43" s="127"/>
      <c r="J43" s="130">
        <f>SUM(J34:J41)</f>
        <v>17199.509999999998</v>
      </c>
      <c r="K43" s="131"/>
      <c r="L43" s="45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33"/>
      <c r="C44" s="28"/>
      <c r="D44" s="28"/>
      <c r="E44" s="28"/>
      <c r="F44" s="28"/>
      <c r="G44" s="28"/>
      <c r="H44" s="28"/>
      <c r="I44" s="28"/>
      <c r="J44" s="28"/>
      <c r="K44" s="28"/>
      <c r="L44" s="45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1" customFormat="1" ht="16.5" customHeight="1">
      <c r="B87" s="18"/>
      <c r="C87" s="19"/>
      <c r="D87" s="19"/>
      <c r="E87" s="257" t="s">
        <v>165</v>
      </c>
      <c r="F87" s="249"/>
      <c r="G87" s="249"/>
      <c r="H87" s="249"/>
      <c r="I87" s="19"/>
      <c r="J87" s="19"/>
      <c r="K87" s="19"/>
      <c r="L87" s="17"/>
    </row>
    <row r="88" spans="1:31" s="1" customFormat="1" ht="12" customHeight="1">
      <c r="B88" s="18"/>
      <c r="C88" s="25" t="s">
        <v>166</v>
      </c>
      <c r="D88" s="19"/>
      <c r="E88" s="19"/>
      <c r="F88" s="19"/>
      <c r="G88" s="19"/>
      <c r="H88" s="19"/>
      <c r="I88" s="19"/>
      <c r="J88" s="19"/>
      <c r="K88" s="19"/>
      <c r="L88" s="17"/>
    </row>
    <row r="89" spans="1:31" s="2" customFormat="1" ht="16.5" customHeight="1">
      <c r="A89" s="28"/>
      <c r="B89" s="29"/>
      <c r="C89" s="30"/>
      <c r="D89" s="30"/>
      <c r="E89" s="265" t="s">
        <v>476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12" customHeight="1">
      <c r="A90" s="28"/>
      <c r="B90" s="29"/>
      <c r="C90" s="25" t="s">
        <v>477</v>
      </c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6.5" customHeight="1">
      <c r="A91" s="28"/>
      <c r="B91" s="29"/>
      <c r="C91" s="30"/>
      <c r="D91" s="30"/>
      <c r="E91" s="245" t="str">
        <f>E13</f>
        <v>ZL 001 - Chodba - herna, šatna</v>
      </c>
      <c r="F91" s="258"/>
      <c r="G91" s="258"/>
      <c r="H91" s="258"/>
      <c r="I91" s="30"/>
      <c r="J91" s="30"/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2" customHeight="1">
      <c r="A93" s="28"/>
      <c r="B93" s="29"/>
      <c r="C93" s="25" t="s">
        <v>18</v>
      </c>
      <c r="D93" s="30"/>
      <c r="E93" s="30"/>
      <c r="F93" s="23" t="str">
        <f>F16</f>
        <v>Veselý Žďár 144</v>
      </c>
      <c r="G93" s="30"/>
      <c r="H93" s="30"/>
      <c r="I93" s="25" t="s">
        <v>20</v>
      </c>
      <c r="J93" s="60" t="str">
        <f>IF(J16="","",J16)</f>
        <v>15. 7. 2020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6.95" customHeight="1">
      <c r="A94" s="28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5.2" customHeight="1">
      <c r="A95" s="28"/>
      <c r="B95" s="29"/>
      <c r="C95" s="25" t="s">
        <v>22</v>
      </c>
      <c r="D95" s="30"/>
      <c r="E95" s="30"/>
      <c r="F95" s="23" t="str">
        <f>E19</f>
        <v>Obec Veselý Žďár</v>
      </c>
      <c r="G95" s="30"/>
      <c r="H95" s="30"/>
      <c r="I95" s="25" t="s">
        <v>31</v>
      </c>
      <c r="J95" s="26" t="str">
        <f>E25</f>
        <v xml:space="preserve"> </v>
      </c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15.2" customHeight="1">
      <c r="A96" s="28"/>
      <c r="B96" s="29"/>
      <c r="C96" s="25" t="s">
        <v>27</v>
      </c>
      <c r="D96" s="30"/>
      <c r="E96" s="30"/>
      <c r="F96" s="23" t="str">
        <f>IF(E22="","",E22)</f>
        <v>ATOS, spol.s r.o. Ledeč nad Sázavou</v>
      </c>
      <c r="G96" s="30"/>
      <c r="H96" s="30"/>
      <c r="I96" s="25" t="s">
        <v>34</v>
      </c>
      <c r="J96" s="26" t="str">
        <f>E28</f>
        <v>Kateřina Šrámková</v>
      </c>
      <c r="K96" s="30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9.25" customHeight="1">
      <c r="A98" s="28"/>
      <c r="B98" s="29"/>
      <c r="C98" s="143" t="s">
        <v>171</v>
      </c>
      <c r="D98" s="144"/>
      <c r="E98" s="144"/>
      <c r="F98" s="144"/>
      <c r="G98" s="144"/>
      <c r="H98" s="144"/>
      <c r="I98" s="144"/>
      <c r="J98" s="145" t="s">
        <v>172</v>
      </c>
      <c r="K98" s="144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1:47" s="2" customFormat="1" ht="10.35" customHeight="1">
      <c r="A99" s="28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45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47" s="2" customFormat="1" ht="22.9" customHeight="1">
      <c r="A100" s="28"/>
      <c r="B100" s="29"/>
      <c r="C100" s="146" t="s">
        <v>173</v>
      </c>
      <c r="D100" s="30"/>
      <c r="E100" s="30"/>
      <c r="F100" s="30"/>
      <c r="G100" s="30"/>
      <c r="H100" s="30"/>
      <c r="I100" s="30"/>
      <c r="J100" s="78">
        <f>J128</f>
        <v>14214.470000000005</v>
      </c>
      <c r="K100" s="30"/>
      <c r="L100" s="4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U100" s="14" t="s">
        <v>174</v>
      </c>
    </row>
    <row r="101" spans="1:47" s="9" customFormat="1" ht="24.95" customHeight="1">
      <c r="B101" s="147"/>
      <c r="C101" s="148"/>
      <c r="D101" s="149" t="s">
        <v>175</v>
      </c>
      <c r="E101" s="150"/>
      <c r="F101" s="150"/>
      <c r="G101" s="150"/>
      <c r="H101" s="150"/>
      <c r="I101" s="150"/>
      <c r="J101" s="151">
        <f>J129</f>
        <v>14214.470000000005</v>
      </c>
      <c r="K101" s="148"/>
      <c r="L101" s="152"/>
    </row>
    <row r="102" spans="1:47" s="10" customFormat="1" ht="19.899999999999999" customHeight="1">
      <c r="B102" s="153"/>
      <c r="C102" s="98"/>
      <c r="D102" s="154" t="s">
        <v>180</v>
      </c>
      <c r="E102" s="155"/>
      <c r="F102" s="155"/>
      <c r="G102" s="155"/>
      <c r="H102" s="155"/>
      <c r="I102" s="155"/>
      <c r="J102" s="156">
        <f>J130</f>
        <v>-30809.239999999998</v>
      </c>
      <c r="K102" s="98"/>
      <c r="L102" s="157"/>
    </row>
    <row r="103" spans="1:47" s="10" customFormat="1" ht="19.899999999999999" customHeight="1">
      <c r="B103" s="153"/>
      <c r="C103" s="98"/>
      <c r="D103" s="154" t="s">
        <v>181</v>
      </c>
      <c r="E103" s="155"/>
      <c r="F103" s="155"/>
      <c r="G103" s="155"/>
      <c r="H103" s="155"/>
      <c r="I103" s="155"/>
      <c r="J103" s="156">
        <f>J133</f>
        <v>26541.24</v>
      </c>
      <c r="K103" s="98"/>
      <c r="L103" s="157"/>
    </row>
    <row r="104" spans="1:47" s="10" customFormat="1" ht="19.899999999999999" customHeight="1">
      <c r="B104" s="153"/>
      <c r="C104" s="98"/>
      <c r="D104" s="154" t="s">
        <v>182</v>
      </c>
      <c r="E104" s="155"/>
      <c r="F104" s="155"/>
      <c r="G104" s="155"/>
      <c r="H104" s="155"/>
      <c r="I104" s="155"/>
      <c r="J104" s="156">
        <f>J136</f>
        <v>18482.47</v>
      </c>
      <c r="K104" s="98"/>
      <c r="L104" s="157"/>
    </row>
    <row r="105" spans="1:47" s="2" customFormat="1" ht="21.75" customHeight="1">
      <c r="A105" s="28"/>
      <c r="B105" s="29"/>
      <c r="C105" s="30"/>
      <c r="D105" s="30"/>
      <c r="E105" s="30"/>
      <c r="F105" s="30"/>
      <c r="G105" s="30"/>
      <c r="H105" s="30"/>
      <c r="I105" s="30"/>
      <c r="J105" s="30"/>
      <c r="K105" s="30"/>
      <c r="L105" s="4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47" s="2" customFormat="1" ht="6.95" customHeight="1">
      <c r="A106" s="28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10" spans="1:47" s="2" customFormat="1" ht="6.95" customHeight="1">
      <c r="A110" s="28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4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24.95" customHeight="1">
      <c r="A111" s="28"/>
      <c r="B111" s="29"/>
      <c r="C111" s="20" t="s">
        <v>190</v>
      </c>
      <c r="D111" s="30"/>
      <c r="E111" s="30"/>
      <c r="F111" s="30"/>
      <c r="G111" s="30"/>
      <c r="H111" s="30"/>
      <c r="I111" s="30"/>
      <c r="J111" s="30"/>
      <c r="K111" s="30"/>
      <c r="L111" s="4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6.95" customHeight="1">
      <c r="A112" s="28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3" s="2" customFormat="1" ht="12" customHeight="1">
      <c r="A113" s="28"/>
      <c r="B113" s="29"/>
      <c r="C113" s="25" t="s">
        <v>14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3" s="2" customFormat="1" ht="16.5" customHeight="1">
      <c r="A114" s="28"/>
      <c r="B114" s="29"/>
      <c r="C114" s="30"/>
      <c r="D114" s="30"/>
      <c r="E114" s="257" t="str">
        <f>E7</f>
        <v>Modernizace v ZŠ a MŠ Veselý Žďár - ZMĚNOVÉ LISTY</v>
      </c>
      <c r="F114" s="259"/>
      <c r="G114" s="259"/>
      <c r="H114" s="259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3" s="1" customFormat="1" ht="12" customHeight="1">
      <c r="B115" s="18"/>
      <c r="C115" s="25" t="s">
        <v>164</v>
      </c>
      <c r="D115" s="19"/>
      <c r="E115" s="19"/>
      <c r="F115" s="19"/>
      <c r="G115" s="19"/>
      <c r="H115" s="19"/>
      <c r="I115" s="19"/>
      <c r="J115" s="19"/>
      <c r="K115" s="19"/>
      <c r="L115" s="17"/>
    </row>
    <row r="116" spans="1:63" s="1" customFormat="1" ht="16.5" customHeight="1">
      <c r="B116" s="18"/>
      <c r="C116" s="19"/>
      <c r="D116" s="19"/>
      <c r="E116" s="257" t="s">
        <v>165</v>
      </c>
      <c r="F116" s="249"/>
      <c r="G116" s="249"/>
      <c r="H116" s="249"/>
      <c r="I116" s="19"/>
      <c r="J116" s="19"/>
      <c r="K116" s="19"/>
      <c r="L116" s="17"/>
    </row>
    <row r="117" spans="1:63" s="1" customFormat="1" ht="12" customHeight="1">
      <c r="B117" s="18"/>
      <c r="C117" s="25" t="s">
        <v>166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pans="1:63" s="2" customFormat="1" ht="16.5" customHeight="1">
      <c r="A118" s="28"/>
      <c r="B118" s="29"/>
      <c r="C118" s="30"/>
      <c r="D118" s="30"/>
      <c r="E118" s="265" t="s">
        <v>476</v>
      </c>
      <c r="F118" s="258"/>
      <c r="G118" s="258"/>
      <c r="H118" s="258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3" s="2" customFormat="1" ht="12" customHeight="1">
      <c r="A119" s="28"/>
      <c r="B119" s="29"/>
      <c r="C119" s="25" t="s">
        <v>477</v>
      </c>
      <c r="D119" s="30"/>
      <c r="E119" s="30"/>
      <c r="F119" s="30"/>
      <c r="G119" s="30"/>
      <c r="H119" s="30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3" s="2" customFormat="1" ht="16.5" customHeight="1">
      <c r="A120" s="28"/>
      <c r="B120" s="29"/>
      <c r="C120" s="30"/>
      <c r="D120" s="30"/>
      <c r="E120" s="245" t="str">
        <f>E13</f>
        <v>ZL 001 - Chodba - herna, šatna</v>
      </c>
      <c r="F120" s="258"/>
      <c r="G120" s="258"/>
      <c r="H120" s="258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3" s="2" customFormat="1" ht="6.95" customHeight="1">
      <c r="A121" s="28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3" s="2" customFormat="1" ht="12" customHeight="1">
      <c r="A122" s="28"/>
      <c r="B122" s="29"/>
      <c r="C122" s="25" t="s">
        <v>18</v>
      </c>
      <c r="D122" s="30"/>
      <c r="E122" s="30"/>
      <c r="F122" s="23" t="str">
        <f>F16</f>
        <v>Veselý Žďár 144</v>
      </c>
      <c r="G122" s="30"/>
      <c r="H122" s="30"/>
      <c r="I122" s="25" t="s">
        <v>20</v>
      </c>
      <c r="J122" s="60" t="str">
        <f>IF(J16="","",J16)</f>
        <v>15. 7. 2020</v>
      </c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3" s="2" customFormat="1" ht="6.95" customHeight="1">
      <c r="A123" s="28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3" s="2" customFormat="1" ht="15.2" customHeight="1">
      <c r="A124" s="28"/>
      <c r="B124" s="29"/>
      <c r="C124" s="25" t="s">
        <v>22</v>
      </c>
      <c r="D124" s="30"/>
      <c r="E124" s="30"/>
      <c r="F124" s="23" t="str">
        <f>E19</f>
        <v>Obec Veselý Žďár</v>
      </c>
      <c r="G124" s="30"/>
      <c r="H124" s="30"/>
      <c r="I124" s="25" t="s">
        <v>31</v>
      </c>
      <c r="J124" s="26" t="str">
        <f>E25</f>
        <v xml:space="preserve"> </v>
      </c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63" s="2" customFormat="1" ht="15.2" customHeight="1">
      <c r="A125" s="28"/>
      <c r="B125" s="29"/>
      <c r="C125" s="25" t="s">
        <v>27</v>
      </c>
      <c r="D125" s="30"/>
      <c r="E125" s="30"/>
      <c r="F125" s="23" t="str">
        <f>IF(E22="","",E22)</f>
        <v>ATOS, spol.s r.o. Ledeč nad Sázavou</v>
      </c>
      <c r="G125" s="30"/>
      <c r="H125" s="30"/>
      <c r="I125" s="25" t="s">
        <v>34</v>
      </c>
      <c r="J125" s="26" t="str">
        <f>E28</f>
        <v>Kateřina Šrámková</v>
      </c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63" s="2" customFormat="1" ht="10.35" customHeight="1">
      <c r="A126" s="28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63" s="11" customFormat="1" ht="29.25" customHeight="1">
      <c r="A127" s="158"/>
      <c r="B127" s="159"/>
      <c r="C127" s="160" t="s">
        <v>191</v>
      </c>
      <c r="D127" s="161" t="s">
        <v>61</v>
      </c>
      <c r="E127" s="161" t="s">
        <v>57</v>
      </c>
      <c r="F127" s="161" t="s">
        <v>58</v>
      </c>
      <c r="G127" s="161" t="s">
        <v>192</v>
      </c>
      <c r="H127" s="161" t="s">
        <v>193</v>
      </c>
      <c r="I127" s="161" t="s">
        <v>194</v>
      </c>
      <c r="J127" s="162" t="s">
        <v>172</v>
      </c>
      <c r="K127" s="163" t="s">
        <v>195</v>
      </c>
      <c r="L127" s="164"/>
      <c r="M127" s="69" t="s">
        <v>1</v>
      </c>
      <c r="N127" s="70" t="s">
        <v>40</v>
      </c>
      <c r="O127" s="70" t="s">
        <v>196</v>
      </c>
      <c r="P127" s="70" t="s">
        <v>197</v>
      </c>
      <c r="Q127" s="70" t="s">
        <v>198</v>
      </c>
      <c r="R127" s="70" t="s">
        <v>199</v>
      </c>
      <c r="S127" s="70" t="s">
        <v>200</v>
      </c>
      <c r="T127" s="71" t="s">
        <v>201</v>
      </c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28"/>
      <c r="B128" s="29"/>
      <c r="C128" s="76" t="s">
        <v>202</v>
      </c>
      <c r="D128" s="30"/>
      <c r="E128" s="30"/>
      <c r="F128" s="30"/>
      <c r="G128" s="30"/>
      <c r="H128" s="30"/>
      <c r="I128" s="30"/>
      <c r="J128" s="165">
        <f>BK128</f>
        <v>14214.470000000005</v>
      </c>
      <c r="K128" s="30"/>
      <c r="L128" s="33"/>
      <c r="M128" s="72"/>
      <c r="N128" s="166"/>
      <c r="O128" s="73"/>
      <c r="P128" s="167">
        <f>P129</f>
        <v>21.826197999999998</v>
      </c>
      <c r="Q128" s="73"/>
      <c r="R128" s="167">
        <f>R129</f>
        <v>0</v>
      </c>
      <c r="S128" s="73"/>
      <c r="T128" s="168">
        <f>T129</f>
        <v>12.413548600000002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4" t="s">
        <v>75</v>
      </c>
      <c r="AU128" s="14" t="s">
        <v>174</v>
      </c>
      <c r="BK128" s="169">
        <f>BK129</f>
        <v>14214.470000000005</v>
      </c>
    </row>
    <row r="129" spans="1:65" s="12" customFormat="1" ht="25.9" customHeight="1">
      <c r="B129" s="170"/>
      <c r="C129" s="171"/>
      <c r="D129" s="172" t="s">
        <v>75</v>
      </c>
      <c r="E129" s="173" t="s">
        <v>203</v>
      </c>
      <c r="F129" s="173" t="s">
        <v>204</v>
      </c>
      <c r="G129" s="171"/>
      <c r="H129" s="171"/>
      <c r="I129" s="171"/>
      <c r="J129" s="174">
        <f>BK129</f>
        <v>14214.470000000005</v>
      </c>
      <c r="K129" s="171"/>
      <c r="L129" s="175"/>
      <c r="M129" s="176"/>
      <c r="N129" s="177"/>
      <c r="O129" s="177"/>
      <c r="P129" s="178">
        <f>P130+P133+P136</f>
        <v>21.826197999999998</v>
      </c>
      <c r="Q129" s="177"/>
      <c r="R129" s="178">
        <f>R130+R133+R136</f>
        <v>0</v>
      </c>
      <c r="S129" s="177"/>
      <c r="T129" s="179">
        <f>T130+T133+T136</f>
        <v>12.413548600000002</v>
      </c>
      <c r="AR129" s="180" t="s">
        <v>83</v>
      </c>
      <c r="AT129" s="181" t="s">
        <v>75</v>
      </c>
      <c r="AU129" s="181" t="s">
        <v>76</v>
      </c>
      <c r="AY129" s="180" t="s">
        <v>205</v>
      </c>
      <c r="BK129" s="182">
        <f>BK130+BK133+BK136</f>
        <v>14214.470000000005</v>
      </c>
    </row>
    <row r="130" spans="1:65" s="12" customFormat="1" ht="22.9" customHeight="1">
      <c r="B130" s="170"/>
      <c r="C130" s="171"/>
      <c r="D130" s="172" t="s">
        <v>75</v>
      </c>
      <c r="E130" s="183" t="s">
        <v>272</v>
      </c>
      <c r="F130" s="183" t="s">
        <v>273</v>
      </c>
      <c r="G130" s="171"/>
      <c r="H130" s="171"/>
      <c r="I130" s="171"/>
      <c r="J130" s="184">
        <f>BK130</f>
        <v>-30809.239999999998</v>
      </c>
      <c r="K130" s="171"/>
      <c r="L130" s="175"/>
      <c r="M130" s="176"/>
      <c r="N130" s="177"/>
      <c r="O130" s="177"/>
      <c r="P130" s="178">
        <f>SUM(P131:P132)</f>
        <v>-81.179295999999994</v>
      </c>
      <c r="Q130" s="177"/>
      <c r="R130" s="178">
        <f>SUM(R131:R132)</f>
        <v>0</v>
      </c>
      <c r="S130" s="177"/>
      <c r="T130" s="179">
        <f>SUM(T131:T132)</f>
        <v>-15.151488000000001</v>
      </c>
      <c r="AR130" s="180" t="s">
        <v>83</v>
      </c>
      <c r="AT130" s="181" t="s">
        <v>75</v>
      </c>
      <c r="AU130" s="181" t="s">
        <v>83</v>
      </c>
      <c r="AY130" s="180" t="s">
        <v>205</v>
      </c>
      <c r="BK130" s="182">
        <f>SUM(BK131:BK132)</f>
        <v>-30809.239999999998</v>
      </c>
    </row>
    <row r="131" spans="1:65" s="2" customFormat="1" ht="36" customHeight="1">
      <c r="A131" s="28"/>
      <c r="B131" s="29"/>
      <c r="C131" s="185" t="s">
        <v>83</v>
      </c>
      <c r="D131" s="185" t="s">
        <v>208</v>
      </c>
      <c r="E131" s="186" t="s">
        <v>274</v>
      </c>
      <c r="F131" s="187" t="s">
        <v>275</v>
      </c>
      <c r="G131" s="188" t="s">
        <v>237</v>
      </c>
      <c r="H131" s="189">
        <v>-6.7519999999999998</v>
      </c>
      <c r="I131" s="190">
        <v>2956.89</v>
      </c>
      <c r="J131" s="190">
        <f>ROUND(I131*H131,2)</f>
        <v>-19964.919999999998</v>
      </c>
      <c r="K131" s="191"/>
      <c r="L131" s="33"/>
      <c r="M131" s="192" t="s">
        <v>1</v>
      </c>
      <c r="N131" s="193" t="s">
        <v>41</v>
      </c>
      <c r="O131" s="194">
        <v>7.1950000000000003</v>
      </c>
      <c r="P131" s="194">
        <f>O131*H131</f>
        <v>-48.580640000000002</v>
      </c>
      <c r="Q131" s="194">
        <v>0</v>
      </c>
      <c r="R131" s="194">
        <f>Q131*H131</f>
        <v>0</v>
      </c>
      <c r="S131" s="194">
        <v>2.2000000000000002</v>
      </c>
      <c r="T131" s="195">
        <f>S131*H131</f>
        <v>-14.8544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96" t="s">
        <v>212</v>
      </c>
      <c r="AT131" s="196" t="s">
        <v>208</v>
      </c>
      <c r="AU131" s="196" t="s">
        <v>85</v>
      </c>
      <c r="AY131" s="14" t="s">
        <v>205</v>
      </c>
      <c r="BE131" s="197">
        <f>IF(N131="základní",J131,0)</f>
        <v>-19964.919999999998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4" t="s">
        <v>83</v>
      </c>
      <c r="BK131" s="197">
        <f>ROUND(I131*H131,2)</f>
        <v>-19964.919999999998</v>
      </c>
      <c r="BL131" s="14" t="s">
        <v>212</v>
      </c>
      <c r="BM131" s="196" t="s">
        <v>524</v>
      </c>
    </row>
    <row r="132" spans="1:65" s="2" customFormat="1" ht="24" customHeight="1">
      <c r="A132" s="28"/>
      <c r="B132" s="29"/>
      <c r="C132" s="185" t="s">
        <v>85</v>
      </c>
      <c r="D132" s="185" t="s">
        <v>208</v>
      </c>
      <c r="E132" s="186" t="s">
        <v>278</v>
      </c>
      <c r="F132" s="187" t="s">
        <v>279</v>
      </c>
      <c r="G132" s="188" t="s">
        <v>237</v>
      </c>
      <c r="H132" s="189">
        <v>-6.7519999999999998</v>
      </c>
      <c r="I132" s="190">
        <v>1606.09</v>
      </c>
      <c r="J132" s="190">
        <f>ROUND(I132*H132,2)</f>
        <v>-10844.32</v>
      </c>
      <c r="K132" s="191"/>
      <c r="L132" s="33"/>
      <c r="M132" s="192" t="s">
        <v>1</v>
      </c>
      <c r="N132" s="193" t="s">
        <v>41</v>
      </c>
      <c r="O132" s="194">
        <v>4.8280000000000003</v>
      </c>
      <c r="P132" s="194">
        <f>O132*H132</f>
        <v>-32.598655999999998</v>
      </c>
      <c r="Q132" s="194">
        <v>0</v>
      </c>
      <c r="R132" s="194">
        <f>Q132*H132</f>
        <v>0</v>
      </c>
      <c r="S132" s="194">
        <v>4.3999999999999997E-2</v>
      </c>
      <c r="T132" s="195">
        <f>S132*H132</f>
        <v>-0.29708799999999996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6" t="s">
        <v>212</v>
      </c>
      <c r="AT132" s="196" t="s">
        <v>208</v>
      </c>
      <c r="AU132" s="196" t="s">
        <v>85</v>
      </c>
      <c r="AY132" s="14" t="s">
        <v>205</v>
      </c>
      <c r="BE132" s="197">
        <f>IF(N132="základní",J132,0)</f>
        <v>-10844.32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-10844.32</v>
      </c>
      <c r="BL132" s="14" t="s">
        <v>212</v>
      </c>
      <c r="BM132" s="196" t="s">
        <v>525</v>
      </c>
    </row>
    <row r="133" spans="1:65" s="12" customFormat="1" ht="22.9" customHeight="1">
      <c r="B133" s="170"/>
      <c r="C133" s="171"/>
      <c r="D133" s="172" t="s">
        <v>75</v>
      </c>
      <c r="E133" s="183" t="s">
        <v>281</v>
      </c>
      <c r="F133" s="183" t="s">
        <v>282</v>
      </c>
      <c r="G133" s="171"/>
      <c r="H133" s="171"/>
      <c r="I133" s="171"/>
      <c r="J133" s="184">
        <f>BK133</f>
        <v>26541.24</v>
      </c>
      <c r="K133" s="171"/>
      <c r="L133" s="175"/>
      <c r="M133" s="176"/>
      <c r="N133" s="177"/>
      <c r="O133" s="177"/>
      <c r="P133" s="178">
        <f>SUM(P134:P135)</f>
        <v>69.549763999999996</v>
      </c>
      <c r="Q133" s="177"/>
      <c r="R133" s="178">
        <f>SUM(R134:R135)</f>
        <v>0</v>
      </c>
      <c r="S133" s="177"/>
      <c r="T133" s="179">
        <f>SUM(T134:T135)</f>
        <v>27.565036600000003</v>
      </c>
      <c r="AR133" s="180" t="s">
        <v>83</v>
      </c>
      <c r="AT133" s="181" t="s">
        <v>75</v>
      </c>
      <c r="AU133" s="181" t="s">
        <v>83</v>
      </c>
      <c r="AY133" s="180" t="s">
        <v>205</v>
      </c>
      <c r="BK133" s="182">
        <f>SUM(BK134:BK135)</f>
        <v>26541.24</v>
      </c>
    </row>
    <row r="134" spans="1:65" s="2" customFormat="1" ht="24" customHeight="1">
      <c r="A134" s="28"/>
      <c r="B134" s="29"/>
      <c r="C134" s="185" t="s">
        <v>96</v>
      </c>
      <c r="D134" s="185" t="s">
        <v>208</v>
      </c>
      <c r="E134" s="186" t="s">
        <v>292</v>
      </c>
      <c r="F134" s="187" t="s">
        <v>293</v>
      </c>
      <c r="G134" s="188" t="s">
        <v>211</v>
      </c>
      <c r="H134" s="189">
        <v>-84.400999999999996</v>
      </c>
      <c r="I134" s="190">
        <v>26.03</v>
      </c>
      <c r="J134" s="190">
        <f>ROUND(I134*H134,2)</f>
        <v>-2196.96</v>
      </c>
      <c r="K134" s="191"/>
      <c r="L134" s="33"/>
      <c r="M134" s="192" t="s">
        <v>1</v>
      </c>
      <c r="N134" s="193" t="s">
        <v>41</v>
      </c>
      <c r="O134" s="194">
        <v>5.6000000000000001E-2</v>
      </c>
      <c r="P134" s="194">
        <f>O134*H134</f>
        <v>-4.7264559999999998</v>
      </c>
      <c r="Q134" s="194">
        <v>0</v>
      </c>
      <c r="R134" s="194">
        <f>Q134*H134</f>
        <v>0</v>
      </c>
      <c r="S134" s="194">
        <v>3.3999999999999998E-3</v>
      </c>
      <c r="T134" s="195">
        <f>S134*H134</f>
        <v>-0.28696339999999998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96" t="s">
        <v>277</v>
      </c>
      <c r="AT134" s="196" t="s">
        <v>208</v>
      </c>
      <c r="AU134" s="196" t="s">
        <v>85</v>
      </c>
      <c r="AY134" s="14" t="s">
        <v>205</v>
      </c>
      <c r="BE134" s="197">
        <f>IF(N134="základní",J134,0)</f>
        <v>-2196.96</v>
      </c>
      <c r="BF134" s="197">
        <f>IF(N134="snížená",J134,0)</f>
        <v>0</v>
      </c>
      <c r="BG134" s="197">
        <f>IF(N134="zákl. přenesená",J134,0)</f>
        <v>0</v>
      </c>
      <c r="BH134" s="197">
        <f>IF(N134="sníž. přenesená",J134,0)</f>
        <v>0</v>
      </c>
      <c r="BI134" s="197">
        <f>IF(N134="nulová",J134,0)</f>
        <v>0</v>
      </c>
      <c r="BJ134" s="14" t="s">
        <v>83</v>
      </c>
      <c r="BK134" s="197">
        <f>ROUND(I134*H134,2)</f>
        <v>-2196.96</v>
      </c>
      <c r="BL134" s="14" t="s">
        <v>277</v>
      </c>
      <c r="BM134" s="196" t="s">
        <v>526</v>
      </c>
    </row>
    <row r="135" spans="1:65" s="2" customFormat="1" ht="36" customHeight="1">
      <c r="A135" s="28"/>
      <c r="B135" s="29"/>
      <c r="C135" s="185" t="s">
        <v>212</v>
      </c>
      <c r="D135" s="185" t="s">
        <v>208</v>
      </c>
      <c r="E135" s="186" t="s">
        <v>486</v>
      </c>
      <c r="F135" s="187" t="s">
        <v>487</v>
      </c>
      <c r="G135" s="188" t="s">
        <v>237</v>
      </c>
      <c r="H135" s="189">
        <v>12.66</v>
      </c>
      <c r="I135" s="190">
        <v>2270</v>
      </c>
      <c r="J135" s="190">
        <f>ROUND(I135*H135,2)</f>
        <v>28738.2</v>
      </c>
      <c r="K135" s="191"/>
      <c r="L135" s="33"/>
      <c r="M135" s="192" t="s">
        <v>1</v>
      </c>
      <c r="N135" s="193" t="s">
        <v>41</v>
      </c>
      <c r="O135" s="194">
        <v>5.867</v>
      </c>
      <c r="P135" s="194">
        <f>O135*H135</f>
        <v>74.276219999999995</v>
      </c>
      <c r="Q135" s="194">
        <v>0</v>
      </c>
      <c r="R135" s="194">
        <f>Q135*H135</f>
        <v>0</v>
      </c>
      <c r="S135" s="194">
        <v>2.2000000000000002</v>
      </c>
      <c r="T135" s="195">
        <f>S135*H135</f>
        <v>27.852000000000004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6" t="s">
        <v>212</v>
      </c>
      <c r="AT135" s="196" t="s">
        <v>208</v>
      </c>
      <c r="AU135" s="196" t="s">
        <v>85</v>
      </c>
      <c r="AY135" s="14" t="s">
        <v>205</v>
      </c>
      <c r="BE135" s="197">
        <f>IF(N135="základní",J135,0)</f>
        <v>28738.2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83</v>
      </c>
      <c r="BK135" s="197">
        <f>ROUND(I135*H135,2)</f>
        <v>28738.2</v>
      </c>
      <c r="BL135" s="14" t="s">
        <v>212</v>
      </c>
      <c r="BM135" s="196" t="s">
        <v>527</v>
      </c>
    </row>
    <row r="136" spans="1:65" s="12" customFormat="1" ht="22.9" customHeight="1">
      <c r="B136" s="170"/>
      <c r="C136" s="171"/>
      <c r="D136" s="172" t="s">
        <v>75</v>
      </c>
      <c r="E136" s="183" t="s">
        <v>314</v>
      </c>
      <c r="F136" s="183" t="s">
        <v>315</v>
      </c>
      <c r="G136" s="171"/>
      <c r="H136" s="171"/>
      <c r="I136" s="171"/>
      <c r="J136" s="184">
        <f>BK136</f>
        <v>18482.47</v>
      </c>
      <c r="K136" s="171"/>
      <c r="L136" s="175"/>
      <c r="M136" s="176"/>
      <c r="N136" s="177"/>
      <c r="O136" s="177"/>
      <c r="P136" s="178">
        <f>SUM(P137:P140)</f>
        <v>33.455729999999996</v>
      </c>
      <c r="Q136" s="177"/>
      <c r="R136" s="178">
        <f>SUM(R137:R140)</f>
        <v>0</v>
      </c>
      <c r="S136" s="177"/>
      <c r="T136" s="179">
        <f>SUM(T137:T140)</f>
        <v>0</v>
      </c>
      <c r="AR136" s="180" t="s">
        <v>83</v>
      </c>
      <c r="AT136" s="181" t="s">
        <v>75</v>
      </c>
      <c r="AU136" s="181" t="s">
        <v>83</v>
      </c>
      <c r="AY136" s="180" t="s">
        <v>205</v>
      </c>
      <c r="BK136" s="182">
        <f>SUM(BK137:BK140)</f>
        <v>18482.47</v>
      </c>
    </row>
    <row r="137" spans="1:65" s="2" customFormat="1" ht="24" customHeight="1">
      <c r="A137" s="28"/>
      <c r="B137" s="29"/>
      <c r="C137" s="185" t="s">
        <v>223</v>
      </c>
      <c r="D137" s="185" t="s">
        <v>208</v>
      </c>
      <c r="E137" s="186" t="s">
        <v>317</v>
      </c>
      <c r="F137" s="187" t="s">
        <v>318</v>
      </c>
      <c r="G137" s="188" t="s">
        <v>250</v>
      </c>
      <c r="H137" s="189">
        <v>12.414</v>
      </c>
      <c r="I137" s="190">
        <v>691.78</v>
      </c>
      <c r="J137" s="190">
        <f>ROUND(I137*H137,2)</f>
        <v>8587.76</v>
      </c>
      <c r="K137" s="191"/>
      <c r="L137" s="33"/>
      <c r="M137" s="192" t="s">
        <v>1</v>
      </c>
      <c r="N137" s="193" t="s">
        <v>41</v>
      </c>
      <c r="O137" s="194">
        <v>2.42</v>
      </c>
      <c r="P137" s="194">
        <f>O137*H137</f>
        <v>30.041879999999999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212</v>
      </c>
      <c r="AT137" s="196" t="s">
        <v>208</v>
      </c>
      <c r="AU137" s="196" t="s">
        <v>85</v>
      </c>
      <c r="AY137" s="14" t="s">
        <v>205</v>
      </c>
      <c r="BE137" s="197">
        <f>IF(N137="základní",J137,0)</f>
        <v>8587.76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8587.76</v>
      </c>
      <c r="BL137" s="14" t="s">
        <v>212</v>
      </c>
      <c r="BM137" s="196" t="s">
        <v>528</v>
      </c>
    </row>
    <row r="138" spans="1:65" s="2" customFormat="1" ht="24" customHeight="1">
      <c r="A138" s="28"/>
      <c r="B138" s="29"/>
      <c r="C138" s="185" t="s">
        <v>227</v>
      </c>
      <c r="D138" s="185" t="s">
        <v>208</v>
      </c>
      <c r="E138" s="186" t="s">
        <v>321</v>
      </c>
      <c r="F138" s="187" t="s">
        <v>322</v>
      </c>
      <c r="G138" s="188" t="s">
        <v>250</v>
      </c>
      <c r="H138" s="189">
        <v>12.414</v>
      </c>
      <c r="I138" s="190">
        <v>254.06</v>
      </c>
      <c r="J138" s="190">
        <f>ROUND(I138*H138,2)</f>
        <v>3153.9</v>
      </c>
      <c r="K138" s="191"/>
      <c r="L138" s="33"/>
      <c r="M138" s="192" t="s">
        <v>1</v>
      </c>
      <c r="N138" s="193" t="s">
        <v>41</v>
      </c>
      <c r="O138" s="194">
        <v>0.125</v>
      </c>
      <c r="P138" s="194">
        <f>O138*H138</f>
        <v>1.55175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6" t="s">
        <v>212</v>
      </c>
      <c r="AT138" s="196" t="s">
        <v>208</v>
      </c>
      <c r="AU138" s="196" t="s">
        <v>85</v>
      </c>
      <c r="AY138" s="14" t="s">
        <v>205</v>
      </c>
      <c r="BE138" s="197">
        <f>IF(N138="základní",J138,0)</f>
        <v>3153.9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3153.9</v>
      </c>
      <c r="BL138" s="14" t="s">
        <v>212</v>
      </c>
      <c r="BM138" s="196" t="s">
        <v>529</v>
      </c>
    </row>
    <row r="139" spans="1:65" s="2" customFormat="1" ht="24" customHeight="1">
      <c r="A139" s="28"/>
      <c r="B139" s="29"/>
      <c r="C139" s="185" t="s">
        <v>234</v>
      </c>
      <c r="D139" s="185" t="s">
        <v>208</v>
      </c>
      <c r="E139" s="186" t="s">
        <v>325</v>
      </c>
      <c r="F139" s="187" t="s">
        <v>326</v>
      </c>
      <c r="G139" s="188" t="s">
        <v>250</v>
      </c>
      <c r="H139" s="189">
        <v>310.35000000000002</v>
      </c>
      <c r="I139" s="190">
        <v>11.1</v>
      </c>
      <c r="J139" s="190">
        <f>ROUND(I139*H139,2)</f>
        <v>3444.89</v>
      </c>
      <c r="K139" s="191"/>
      <c r="L139" s="33"/>
      <c r="M139" s="192" t="s">
        <v>1</v>
      </c>
      <c r="N139" s="193" t="s">
        <v>41</v>
      </c>
      <c r="O139" s="194">
        <v>6.0000000000000001E-3</v>
      </c>
      <c r="P139" s="194">
        <f>O139*H139</f>
        <v>1.8621000000000001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212</v>
      </c>
      <c r="AT139" s="196" t="s">
        <v>208</v>
      </c>
      <c r="AU139" s="196" t="s">
        <v>85</v>
      </c>
      <c r="AY139" s="14" t="s">
        <v>205</v>
      </c>
      <c r="BE139" s="197">
        <f>IF(N139="základní",J139,0)</f>
        <v>3444.89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83</v>
      </c>
      <c r="BK139" s="197">
        <f>ROUND(I139*H139,2)</f>
        <v>3444.89</v>
      </c>
      <c r="BL139" s="14" t="s">
        <v>212</v>
      </c>
      <c r="BM139" s="196" t="s">
        <v>530</v>
      </c>
    </row>
    <row r="140" spans="1:65" s="2" customFormat="1" ht="24" customHeight="1">
      <c r="A140" s="28"/>
      <c r="B140" s="29"/>
      <c r="C140" s="185" t="s">
        <v>239</v>
      </c>
      <c r="D140" s="185" t="s">
        <v>208</v>
      </c>
      <c r="E140" s="186" t="s">
        <v>329</v>
      </c>
      <c r="F140" s="187" t="s">
        <v>330</v>
      </c>
      <c r="G140" s="188" t="s">
        <v>250</v>
      </c>
      <c r="H140" s="189">
        <v>12.414</v>
      </c>
      <c r="I140" s="190">
        <v>265.5</v>
      </c>
      <c r="J140" s="190">
        <f>ROUND(I140*H140,2)</f>
        <v>3295.92</v>
      </c>
      <c r="K140" s="191"/>
      <c r="L140" s="33"/>
      <c r="M140" s="208" t="s">
        <v>1</v>
      </c>
      <c r="N140" s="209" t="s">
        <v>41</v>
      </c>
      <c r="O140" s="210">
        <v>0</v>
      </c>
      <c r="P140" s="210">
        <f>O140*H140</f>
        <v>0</v>
      </c>
      <c r="Q140" s="210">
        <v>0</v>
      </c>
      <c r="R140" s="210">
        <f>Q140*H140</f>
        <v>0</v>
      </c>
      <c r="S140" s="210">
        <v>0</v>
      </c>
      <c r="T140" s="211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212</v>
      </c>
      <c r="AT140" s="196" t="s">
        <v>208</v>
      </c>
      <c r="AU140" s="196" t="s">
        <v>85</v>
      </c>
      <c r="AY140" s="14" t="s">
        <v>205</v>
      </c>
      <c r="BE140" s="197">
        <f>IF(N140="základní",J140,0)</f>
        <v>3295.92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3295.92</v>
      </c>
      <c r="BL140" s="14" t="s">
        <v>212</v>
      </c>
      <c r="BM140" s="196" t="s">
        <v>531</v>
      </c>
    </row>
    <row r="141" spans="1:65" s="2" customFormat="1" ht="6.95" customHeight="1">
      <c r="A141" s="28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33"/>
      <c r="M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</row>
  </sheetData>
  <sheetProtection algorithmName="SHA-512" hashValue="Cp6TLSfBvJaRuJDPyNYjgnn7wd8DXMHc+k/cKWNPjju+EDy0cG0FCI451t14MUC9kvoTGgNuUe+e8cbg8i/IgQ==" saltValue="Aioh/uOMYN+bE5Rd8Hi449e9y7y8OiUY0MG2R4+ApfY09x/Nr2wdaegZK3CodLL99t6nrJF5amwQ8+n4brqAXQ==" spinCount="100000" sheet="1" objects="1" scenarios="1" formatColumns="0" formatRows="0" autoFilter="0"/>
  <autoFilter ref="C127:K140" xr:uid="{00000000-0009-0000-0000-000006000000}"/>
  <mergeCells count="14">
    <mergeCell ref="E118:H118"/>
    <mergeCell ref="E116:H116"/>
    <mergeCell ref="E120:H120"/>
    <mergeCell ref="L2:V2"/>
    <mergeCell ref="E85:H85"/>
    <mergeCell ref="E89:H89"/>
    <mergeCell ref="E87:H87"/>
    <mergeCell ref="E91:H91"/>
    <mergeCell ref="E114:H114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148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111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532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28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29</v>
      </c>
      <c r="F20" s="28"/>
      <c r="G20" s="28"/>
      <c r="H20" s="28"/>
      <c r="I20" s="113" t="s">
        <v>26</v>
      </c>
      <c r="J20" s="104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32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ROUND(J128, 2)</f>
        <v>15268.19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ROUND((SUM(BE128:BE147)),  2)</f>
        <v>15268.19</v>
      </c>
      <c r="G35" s="28"/>
      <c r="H35" s="28"/>
      <c r="I35" s="124">
        <v>0.21</v>
      </c>
      <c r="J35" s="123">
        <f>ROUND(((SUM(BE128:BE147))*I35),  2)</f>
        <v>3206.32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ROUND((SUM(BF128:BF147)),  2)</f>
        <v>0</v>
      </c>
      <c r="G36" s="28"/>
      <c r="H36" s="28"/>
      <c r="I36" s="124">
        <v>0.15</v>
      </c>
      <c r="J36" s="123">
        <f>ROUND(((SUM(BF128:BF147))*I36),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ROUND((SUM(BG128:BG147)),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ROUND((SUM(BH128:BH147)),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ROUND((SUM(BI128:BI147)),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18474.510000000002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003 - Změna šířek zárubní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ATOS, spol.s r.o. Ledeč nad Sázavou</v>
      </c>
      <c r="G94" s="30"/>
      <c r="H94" s="30"/>
      <c r="I94" s="25" t="s">
        <v>34</v>
      </c>
      <c r="J94" s="26" t="str">
        <f>E26</f>
        <v xml:space="preserve"> 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J128</f>
        <v>15268.19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175</v>
      </c>
      <c r="E99" s="150"/>
      <c r="F99" s="150"/>
      <c r="G99" s="150"/>
      <c r="H99" s="150"/>
      <c r="I99" s="150"/>
      <c r="J99" s="151">
        <f>J129</f>
        <v>13018.87</v>
      </c>
      <c r="K99" s="148"/>
      <c r="L99" s="152"/>
    </row>
    <row r="100" spans="1:47" s="10" customFormat="1" ht="19.899999999999999" customHeight="1">
      <c r="B100" s="153"/>
      <c r="C100" s="98"/>
      <c r="D100" s="154" t="s">
        <v>533</v>
      </c>
      <c r="E100" s="155"/>
      <c r="F100" s="155"/>
      <c r="G100" s="155"/>
      <c r="H100" s="155"/>
      <c r="I100" s="155"/>
      <c r="J100" s="156">
        <f>J130</f>
        <v>9430.5600000000013</v>
      </c>
      <c r="K100" s="98"/>
      <c r="L100" s="157"/>
    </row>
    <row r="101" spans="1:47" s="10" customFormat="1" ht="19.899999999999999" customHeight="1">
      <c r="B101" s="153"/>
      <c r="C101" s="98"/>
      <c r="D101" s="154" t="s">
        <v>479</v>
      </c>
      <c r="E101" s="155"/>
      <c r="F101" s="155"/>
      <c r="G101" s="155"/>
      <c r="H101" s="155"/>
      <c r="I101" s="155"/>
      <c r="J101" s="156">
        <f>J133</f>
        <v>2435.39</v>
      </c>
      <c r="K101" s="98"/>
      <c r="L101" s="157"/>
    </row>
    <row r="102" spans="1:47" s="10" customFormat="1" ht="14.85" customHeight="1">
      <c r="B102" s="153"/>
      <c r="C102" s="98"/>
      <c r="D102" s="154" t="s">
        <v>534</v>
      </c>
      <c r="E102" s="155"/>
      <c r="F102" s="155"/>
      <c r="G102" s="155"/>
      <c r="H102" s="155"/>
      <c r="I102" s="155"/>
      <c r="J102" s="156">
        <f>J134</f>
        <v>2435.39</v>
      </c>
      <c r="K102" s="98"/>
      <c r="L102" s="157"/>
    </row>
    <row r="103" spans="1:47" s="10" customFormat="1" ht="19.899999999999999" customHeight="1">
      <c r="B103" s="153"/>
      <c r="C103" s="98"/>
      <c r="D103" s="154" t="s">
        <v>182</v>
      </c>
      <c r="E103" s="155"/>
      <c r="F103" s="155"/>
      <c r="G103" s="155"/>
      <c r="H103" s="155"/>
      <c r="I103" s="155"/>
      <c r="J103" s="156">
        <f>J136</f>
        <v>882.8900000000001</v>
      </c>
      <c r="K103" s="98"/>
      <c r="L103" s="157"/>
    </row>
    <row r="104" spans="1:47" s="10" customFormat="1" ht="19.899999999999999" customHeight="1">
      <c r="B104" s="153"/>
      <c r="C104" s="98"/>
      <c r="D104" s="154" t="s">
        <v>183</v>
      </c>
      <c r="E104" s="155"/>
      <c r="F104" s="155"/>
      <c r="G104" s="155"/>
      <c r="H104" s="155"/>
      <c r="I104" s="155"/>
      <c r="J104" s="156">
        <f>J141</f>
        <v>270.02999999999997</v>
      </c>
      <c r="K104" s="98"/>
      <c r="L104" s="157"/>
    </row>
    <row r="105" spans="1:47" s="9" customFormat="1" ht="24.95" customHeight="1">
      <c r="B105" s="147"/>
      <c r="C105" s="148"/>
      <c r="D105" s="149" t="s">
        <v>184</v>
      </c>
      <c r="E105" s="150"/>
      <c r="F105" s="150"/>
      <c r="G105" s="150"/>
      <c r="H105" s="150"/>
      <c r="I105" s="150"/>
      <c r="J105" s="151">
        <f>J143</f>
        <v>2249.3200000000002</v>
      </c>
      <c r="K105" s="148"/>
      <c r="L105" s="152"/>
    </row>
    <row r="106" spans="1:47" s="10" customFormat="1" ht="19.899999999999999" customHeight="1">
      <c r="B106" s="153"/>
      <c r="C106" s="98"/>
      <c r="D106" s="154" t="s">
        <v>188</v>
      </c>
      <c r="E106" s="155"/>
      <c r="F106" s="155"/>
      <c r="G106" s="155"/>
      <c r="H106" s="155"/>
      <c r="I106" s="155"/>
      <c r="J106" s="156">
        <f>J144</f>
        <v>2249.3200000000002</v>
      </c>
      <c r="K106" s="98"/>
      <c r="L106" s="157"/>
    </row>
    <row r="107" spans="1:47" s="2" customFormat="1" ht="21.75" customHeight="1">
      <c r="A107" s="28"/>
      <c r="B107" s="29"/>
      <c r="C107" s="30"/>
      <c r="D107" s="30"/>
      <c r="E107" s="30"/>
      <c r="F107" s="30"/>
      <c r="G107" s="30"/>
      <c r="H107" s="30"/>
      <c r="I107" s="30"/>
      <c r="J107" s="30"/>
      <c r="K107" s="30"/>
      <c r="L107" s="4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47" s="2" customFormat="1" ht="6.95" customHeight="1">
      <c r="A108" s="28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12" spans="1:47" s="2" customFormat="1" ht="6.95" customHeight="1">
      <c r="A112" s="28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3" s="2" customFormat="1" ht="24.95" customHeight="1">
      <c r="A113" s="28"/>
      <c r="B113" s="29"/>
      <c r="C113" s="20" t="s">
        <v>190</v>
      </c>
      <c r="D113" s="30"/>
      <c r="E113" s="30"/>
      <c r="F113" s="30"/>
      <c r="G113" s="30"/>
      <c r="H113" s="30"/>
      <c r="I113" s="30"/>
      <c r="J113" s="30"/>
      <c r="K113" s="30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3" s="2" customFormat="1" ht="6.95" customHeight="1">
      <c r="A114" s="28"/>
      <c r="B114" s="29"/>
      <c r="C114" s="30"/>
      <c r="D114" s="30"/>
      <c r="E114" s="30"/>
      <c r="F114" s="30"/>
      <c r="G114" s="30"/>
      <c r="H114" s="30"/>
      <c r="I114" s="30"/>
      <c r="J114" s="30"/>
      <c r="K114" s="30"/>
      <c r="L114" s="4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3" s="2" customFormat="1" ht="12" customHeight="1">
      <c r="A115" s="28"/>
      <c r="B115" s="29"/>
      <c r="C115" s="25" t="s">
        <v>14</v>
      </c>
      <c r="D115" s="30"/>
      <c r="E115" s="30"/>
      <c r="F115" s="30"/>
      <c r="G115" s="30"/>
      <c r="H115" s="30"/>
      <c r="I115" s="30"/>
      <c r="J115" s="30"/>
      <c r="K115" s="30"/>
      <c r="L115" s="4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3" s="2" customFormat="1" ht="16.5" customHeight="1">
      <c r="A116" s="28"/>
      <c r="B116" s="29"/>
      <c r="C116" s="30"/>
      <c r="D116" s="30"/>
      <c r="E116" s="257" t="str">
        <f>E7</f>
        <v>Modernizace v ZŠ a MŠ Veselý Žďár - ZMĚNOVÉ LISTY</v>
      </c>
      <c r="F116" s="259"/>
      <c r="G116" s="259"/>
      <c r="H116" s="259"/>
      <c r="I116" s="30"/>
      <c r="J116" s="30"/>
      <c r="K116" s="30"/>
      <c r="L116" s="4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3" s="1" customFormat="1" ht="12" customHeight="1">
      <c r="B117" s="18"/>
      <c r="C117" s="25" t="s">
        <v>164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pans="1:63" s="2" customFormat="1" ht="16.5" customHeight="1">
      <c r="A118" s="28"/>
      <c r="B118" s="29"/>
      <c r="C118" s="30"/>
      <c r="D118" s="30"/>
      <c r="E118" s="257" t="s">
        <v>165</v>
      </c>
      <c r="F118" s="258"/>
      <c r="G118" s="258"/>
      <c r="H118" s="258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3" s="2" customFormat="1" ht="12" customHeight="1">
      <c r="A119" s="28"/>
      <c r="B119" s="29"/>
      <c r="C119" s="25" t="s">
        <v>166</v>
      </c>
      <c r="D119" s="30"/>
      <c r="E119" s="30"/>
      <c r="F119" s="30"/>
      <c r="G119" s="30"/>
      <c r="H119" s="30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3" s="2" customFormat="1" ht="16.5" customHeight="1">
      <c r="A120" s="28"/>
      <c r="B120" s="29"/>
      <c r="C120" s="30"/>
      <c r="D120" s="30"/>
      <c r="E120" s="245" t="str">
        <f>E11</f>
        <v>ZL 003 - Změna šířek zárubní</v>
      </c>
      <c r="F120" s="258"/>
      <c r="G120" s="258"/>
      <c r="H120" s="258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3" s="2" customFormat="1" ht="6.95" customHeight="1">
      <c r="A121" s="28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3" s="2" customFormat="1" ht="12" customHeight="1">
      <c r="A122" s="28"/>
      <c r="B122" s="29"/>
      <c r="C122" s="25" t="s">
        <v>18</v>
      </c>
      <c r="D122" s="30"/>
      <c r="E122" s="30"/>
      <c r="F122" s="23" t="str">
        <f>F14</f>
        <v>Veselý Žďár 144</v>
      </c>
      <c r="G122" s="30"/>
      <c r="H122" s="30"/>
      <c r="I122" s="25" t="s">
        <v>20</v>
      </c>
      <c r="J122" s="60" t="str">
        <f>IF(J14="","",J14)</f>
        <v>15. 7. 2020</v>
      </c>
      <c r="K122" s="30"/>
      <c r="L122" s="4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3" s="2" customFormat="1" ht="6.95" customHeight="1">
      <c r="A123" s="28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3" s="2" customFormat="1" ht="15.2" customHeight="1">
      <c r="A124" s="28"/>
      <c r="B124" s="29"/>
      <c r="C124" s="25" t="s">
        <v>22</v>
      </c>
      <c r="D124" s="30"/>
      <c r="E124" s="30"/>
      <c r="F124" s="23" t="str">
        <f>E17</f>
        <v>Obec Veselý Žďár</v>
      </c>
      <c r="G124" s="30"/>
      <c r="H124" s="30"/>
      <c r="I124" s="25" t="s">
        <v>31</v>
      </c>
      <c r="J124" s="26" t="str">
        <f>E23</f>
        <v xml:space="preserve"> </v>
      </c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63" s="2" customFormat="1" ht="15.2" customHeight="1">
      <c r="A125" s="28"/>
      <c r="B125" s="29"/>
      <c r="C125" s="25" t="s">
        <v>27</v>
      </c>
      <c r="D125" s="30"/>
      <c r="E125" s="30"/>
      <c r="F125" s="23" t="str">
        <f>IF(E20="","",E20)</f>
        <v>ATOS, spol.s r.o. Ledeč nad Sázavou</v>
      </c>
      <c r="G125" s="30"/>
      <c r="H125" s="30"/>
      <c r="I125" s="25" t="s">
        <v>34</v>
      </c>
      <c r="J125" s="26" t="str">
        <f>E26</f>
        <v xml:space="preserve"> </v>
      </c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63" s="2" customFormat="1" ht="10.35" customHeight="1">
      <c r="A126" s="28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63" s="11" customFormat="1" ht="29.25" customHeight="1">
      <c r="A127" s="158"/>
      <c r="B127" s="159"/>
      <c r="C127" s="160" t="s">
        <v>191</v>
      </c>
      <c r="D127" s="161" t="s">
        <v>61</v>
      </c>
      <c r="E127" s="161" t="s">
        <v>57</v>
      </c>
      <c r="F127" s="161" t="s">
        <v>58</v>
      </c>
      <c r="G127" s="161" t="s">
        <v>192</v>
      </c>
      <c r="H127" s="161" t="s">
        <v>193</v>
      </c>
      <c r="I127" s="161" t="s">
        <v>194</v>
      </c>
      <c r="J127" s="162" t="s">
        <v>172</v>
      </c>
      <c r="K127" s="163" t="s">
        <v>195</v>
      </c>
      <c r="L127" s="164"/>
      <c r="M127" s="69" t="s">
        <v>1</v>
      </c>
      <c r="N127" s="70" t="s">
        <v>40</v>
      </c>
      <c r="O127" s="70" t="s">
        <v>196</v>
      </c>
      <c r="P127" s="70" t="s">
        <v>197</v>
      </c>
      <c r="Q127" s="70" t="s">
        <v>198</v>
      </c>
      <c r="R127" s="70" t="s">
        <v>199</v>
      </c>
      <c r="S127" s="70" t="s">
        <v>200</v>
      </c>
      <c r="T127" s="71" t="s">
        <v>201</v>
      </c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28"/>
      <c r="B128" s="29"/>
      <c r="C128" s="76" t="s">
        <v>202</v>
      </c>
      <c r="D128" s="30"/>
      <c r="E128" s="30"/>
      <c r="F128" s="30"/>
      <c r="G128" s="30"/>
      <c r="H128" s="30"/>
      <c r="I128" s="30"/>
      <c r="J128" s="165">
        <f>BK128</f>
        <v>15268.19</v>
      </c>
      <c r="K128" s="30"/>
      <c r="L128" s="33"/>
      <c r="M128" s="72"/>
      <c r="N128" s="166"/>
      <c r="O128" s="73"/>
      <c r="P128" s="167">
        <f>P129+P143</f>
        <v>17.390054999999997</v>
      </c>
      <c r="Q128" s="73"/>
      <c r="R128" s="167">
        <f>R129+R143</f>
        <v>0.22523999999999997</v>
      </c>
      <c r="S128" s="73"/>
      <c r="T128" s="168">
        <f>T129+T143</f>
        <v>0.59279999999999999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4" t="s">
        <v>75</v>
      </c>
      <c r="AU128" s="14" t="s">
        <v>174</v>
      </c>
      <c r="BK128" s="169">
        <f>BK129+BK143</f>
        <v>15268.19</v>
      </c>
    </row>
    <row r="129" spans="1:65" s="12" customFormat="1" ht="25.9" customHeight="1">
      <c r="B129" s="170"/>
      <c r="C129" s="171"/>
      <c r="D129" s="172" t="s">
        <v>75</v>
      </c>
      <c r="E129" s="173" t="s">
        <v>203</v>
      </c>
      <c r="F129" s="173" t="s">
        <v>204</v>
      </c>
      <c r="G129" s="171"/>
      <c r="H129" s="171"/>
      <c r="I129" s="171"/>
      <c r="J129" s="174">
        <f>BK129</f>
        <v>13018.87</v>
      </c>
      <c r="K129" s="171"/>
      <c r="L129" s="175"/>
      <c r="M129" s="176"/>
      <c r="N129" s="177"/>
      <c r="O129" s="177"/>
      <c r="P129" s="178">
        <f>P130+P133+P136+P141</f>
        <v>14.258054999999997</v>
      </c>
      <c r="Q129" s="177"/>
      <c r="R129" s="178">
        <f>R130+R133+R136+R141</f>
        <v>0.22277999999999998</v>
      </c>
      <c r="S129" s="177"/>
      <c r="T129" s="179">
        <f>T130+T133+T136+T141</f>
        <v>0.59279999999999999</v>
      </c>
      <c r="AR129" s="180" t="s">
        <v>83</v>
      </c>
      <c r="AT129" s="181" t="s">
        <v>75</v>
      </c>
      <c r="AU129" s="181" t="s">
        <v>76</v>
      </c>
      <c r="AY129" s="180" t="s">
        <v>205</v>
      </c>
      <c r="BK129" s="182">
        <f>BK130+BK133+BK136+BK141</f>
        <v>13018.87</v>
      </c>
    </row>
    <row r="130" spans="1:65" s="12" customFormat="1" ht="22.9" customHeight="1">
      <c r="B130" s="170"/>
      <c r="C130" s="171"/>
      <c r="D130" s="172" t="s">
        <v>75</v>
      </c>
      <c r="E130" s="183" t="s">
        <v>535</v>
      </c>
      <c r="F130" s="183" t="s">
        <v>536</v>
      </c>
      <c r="G130" s="171"/>
      <c r="H130" s="171"/>
      <c r="I130" s="171"/>
      <c r="J130" s="184">
        <f>BK130</f>
        <v>9430.5600000000013</v>
      </c>
      <c r="K130" s="171"/>
      <c r="L130" s="175"/>
      <c r="M130" s="176"/>
      <c r="N130" s="177"/>
      <c r="O130" s="177"/>
      <c r="P130" s="178">
        <f>SUM(P131:P132)</f>
        <v>4.524</v>
      </c>
      <c r="Q130" s="177"/>
      <c r="R130" s="178">
        <f>SUM(R131:R132)</f>
        <v>0.22277999999999998</v>
      </c>
      <c r="S130" s="177"/>
      <c r="T130" s="179">
        <f>SUM(T131:T132)</f>
        <v>0</v>
      </c>
      <c r="AR130" s="180" t="s">
        <v>83</v>
      </c>
      <c r="AT130" s="181" t="s">
        <v>75</v>
      </c>
      <c r="AU130" s="181" t="s">
        <v>83</v>
      </c>
      <c r="AY130" s="180" t="s">
        <v>205</v>
      </c>
      <c r="BK130" s="182">
        <f>SUM(BK131:BK132)</f>
        <v>9430.5600000000013</v>
      </c>
    </row>
    <row r="131" spans="1:65" s="2" customFormat="1" ht="24" customHeight="1">
      <c r="A131" s="28"/>
      <c r="B131" s="29"/>
      <c r="C131" s="185" t="s">
        <v>83</v>
      </c>
      <c r="D131" s="185" t="s">
        <v>208</v>
      </c>
      <c r="E131" s="186" t="s">
        <v>537</v>
      </c>
      <c r="F131" s="187" t="s">
        <v>538</v>
      </c>
      <c r="G131" s="188" t="s">
        <v>418</v>
      </c>
      <c r="H131" s="189">
        <v>6</v>
      </c>
      <c r="I131" s="190">
        <v>424.8</v>
      </c>
      <c r="J131" s="190">
        <f>ROUND(I131*H131,2)</f>
        <v>2548.8000000000002</v>
      </c>
      <c r="K131" s="191"/>
      <c r="L131" s="33"/>
      <c r="M131" s="192" t="s">
        <v>1</v>
      </c>
      <c r="N131" s="193" t="s">
        <v>41</v>
      </c>
      <c r="O131" s="194">
        <v>0.754</v>
      </c>
      <c r="P131" s="194">
        <f>O131*H131</f>
        <v>4.524</v>
      </c>
      <c r="Q131" s="194">
        <v>1.7770000000000001E-2</v>
      </c>
      <c r="R131" s="194">
        <f>Q131*H131</f>
        <v>0.10662000000000001</v>
      </c>
      <c r="S131" s="194">
        <v>0</v>
      </c>
      <c r="T131" s="195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96" t="s">
        <v>212</v>
      </c>
      <c r="AT131" s="196" t="s">
        <v>208</v>
      </c>
      <c r="AU131" s="196" t="s">
        <v>85</v>
      </c>
      <c r="AY131" s="14" t="s">
        <v>205</v>
      </c>
      <c r="BE131" s="197">
        <f>IF(N131="základní",J131,0)</f>
        <v>2548.8000000000002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4" t="s">
        <v>83</v>
      </c>
      <c r="BK131" s="197">
        <f>ROUND(I131*H131,2)</f>
        <v>2548.8000000000002</v>
      </c>
      <c r="BL131" s="14" t="s">
        <v>212</v>
      </c>
      <c r="BM131" s="196" t="s">
        <v>539</v>
      </c>
    </row>
    <row r="132" spans="1:65" s="2" customFormat="1" ht="24" customHeight="1">
      <c r="A132" s="28"/>
      <c r="B132" s="29"/>
      <c r="C132" s="198" t="s">
        <v>85</v>
      </c>
      <c r="D132" s="198" t="s">
        <v>355</v>
      </c>
      <c r="E132" s="199" t="s">
        <v>540</v>
      </c>
      <c r="F132" s="200" t="s">
        <v>541</v>
      </c>
      <c r="G132" s="201" t="s">
        <v>418</v>
      </c>
      <c r="H132" s="202">
        <v>6</v>
      </c>
      <c r="I132" s="203">
        <v>1146.96</v>
      </c>
      <c r="J132" s="203">
        <f>ROUND(I132*H132,2)</f>
        <v>6881.76</v>
      </c>
      <c r="K132" s="204"/>
      <c r="L132" s="205"/>
      <c r="M132" s="206" t="s">
        <v>1</v>
      </c>
      <c r="N132" s="207" t="s">
        <v>41</v>
      </c>
      <c r="O132" s="194">
        <v>0</v>
      </c>
      <c r="P132" s="194">
        <f>O132*H132</f>
        <v>0</v>
      </c>
      <c r="Q132" s="194">
        <v>1.9359999999999999E-2</v>
      </c>
      <c r="R132" s="194">
        <f>Q132*H132</f>
        <v>0.11615999999999999</v>
      </c>
      <c r="S132" s="194">
        <v>0</v>
      </c>
      <c r="T132" s="195">
        <f>S132*H132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96" t="s">
        <v>239</v>
      </c>
      <c r="AT132" s="196" t="s">
        <v>355</v>
      </c>
      <c r="AU132" s="196" t="s">
        <v>85</v>
      </c>
      <c r="AY132" s="14" t="s">
        <v>205</v>
      </c>
      <c r="BE132" s="197">
        <f>IF(N132="základní",J132,0)</f>
        <v>6881.76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4" t="s">
        <v>83</v>
      </c>
      <c r="BK132" s="197">
        <f>ROUND(I132*H132,2)</f>
        <v>6881.76</v>
      </c>
      <c r="BL132" s="14" t="s">
        <v>212</v>
      </c>
      <c r="BM132" s="196" t="s">
        <v>542</v>
      </c>
    </row>
    <row r="133" spans="1:65" s="12" customFormat="1" ht="22.9" customHeight="1">
      <c r="B133" s="170"/>
      <c r="C133" s="171"/>
      <c r="D133" s="172" t="s">
        <v>75</v>
      </c>
      <c r="E133" s="183" t="s">
        <v>243</v>
      </c>
      <c r="F133" s="183" t="s">
        <v>481</v>
      </c>
      <c r="G133" s="171"/>
      <c r="H133" s="171"/>
      <c r="I133" s="171"/>
      <c r="J133" s="184">
        <f>BK133</f>
        <v>2435.39</v>
      </c>
      <c r="K133" s="171"/>
      <c r="L133" s="175"/>
      <c r="M133" s="176"/>
      <c r="N133" s="177"/>
      <c r="O133" s="177"/>
      <c r="P133" s="178">
        <f>P134</f>
        <v>7.3241999999999994</v>
      </c>
      <c r="Q133" s="177"/>
      <c r="R133" s="178">
        <f>R134</f>
        <v>0</v>
      </c>
      <c r="S133" s="177"/>
      <c r="T133" s="179">
        <f>T134</f>
        <v>0.59279999999999999</v>
      </c>
      <c r="AR133" s="180" t="s">
        <v>83</v>
      </c>
      <c r="AT133" s="181" t="s">
        <v>75</v>
      </c>
      <c r="AU133" s="181" t="s">
        <v>83</v>
      </c>
      <c r="AY133" s="180" t="s">
        <v>205</v>
      </c>
      <c r="BK133" s="182">
        <f>BK134</f>
        <v>2435.39</v>
      </c>
    </row>
    <row r="134" spans="1:65" s="12" customFormat="1" ht="20.85" customHeight="1">
      <c r="B134" s="170"/>
      <c r="C134" s="171"/>
      <c r="D134" s="172" t="s">
        <v>75</v>
      </c>
      <c r="E134" s="183" t="s">
        <v>272</v>
      </c>
      <c r="F134" s="183" t="s">
        <v>273</v>
      </c>
      <c r="G134" s="171"/>
      <c r="H134" s="171"/>
      <c r="I134" s="171"/>
      <c r="J134" s="184">
        <f>BK134</f>
        <v>2435.39</v>
      </c>
      <c r="K134" s="171"/>
      <c r="L134" s="175"/>
      <c r="M134" s="176"/>
      <c r="N134" s="177"/>
      <c r="O134" s="177"/>
      <c r="P134" s="178">
        <f>P135</f>
        <v>7.3241999999999994</v>
      </c>
      <c r="Q134" s="177"/>
      <c r="R134" s="178">
        <f>R135</f>
        <v>0</v>
      </c>
      <c r="S134" s="177"/>
      <c r="T134" s="179">
        <f>T135</f>
        <v>0.59279999999999999</v>
      </c>
      <c r="AR134" s="180" t="s">
        <v>83</v>
      </c>
      <c r="AT134" s="181" t="s">
        <v>75</v>
      </c>
      <c r="AU134" s="181" t="s">
        <v>85</v>
      </c>
      <c r="AY134" s="180" t="s">
        <v>205</v>
      </c>
      <c r="BK134" s="182">
        <f>BK135</f>
        <v>2435.39</v>
      </c>
    </row>
    <row r="135" spans="1:65" s="2" customFormat="1" ht="16.5" customHeight="1">
      <c r="A135" s="28"/>
      <c r="B135" s="29"/>
      <c r="C135" s="185" t="s">
        <v>96</v>
      </c>
      <c r="D135" s="185" t="s">
        <v>208</v>
      </c>
      <c r="E135" s="186" t="s">
        <v>543</v>
      </c>
      <c r="F135" s="187" t="s">
        <v>544</v>
      </c>
      <c r="G135" s="188" t="s">
        <v>211</v>
      </c>
      <c r="H135" s="189">
        <v>7.8</v>
      </c>
      <c r="I135" s="190">
        <v>312.23</v>
      </c>
      <c r="J135" s="190">
        <f>ROUND(I135*H135,2)</f>
        <v>2435.39</v>
      </c>
      <c r="K135" s="191"/>
      <c r="L135" s="33"/>
      <c r="M135" s="192" t="s">
        <v>1</v>
      </c>
      <c r="N135" s="193" t="s">
        <v>41</v>
      </c>
      <c r="O135" s="194">
        <v>0.93899999999999995</v>
      </c>
      <c r="P135" s="194">
        <f>O135*H135</f>
        <v>7.3241999999999994</v>
      </c>
      <c r="Q135" s="194">
        <v>0</v>
      </c>
      <c r="R135" s="194">
        <f>Q135*H135</f>
        <v>0</v>
      </c>
      <c r="S135" s="194">
        <v>7.5999999999999998E-2</v>
      </c>
      <c r="T135" s="195">
        <f>S135*H135</f>
        <v>0.59279999999999999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96" t="s">
        <v>212</v>
      </c>
      <c r="AT135" s="196" t="s">
        <v>208</v>
      </c>
      <c r="AU135" s="196" t="s">
        <v>96</v>
      </c>
      <c r="AY135" s="14" t="s">
        <v>205</v>
      </c>
      <c r="BE135" s="197">
        <f>IF(N135="základní",J135,0)</f>
        <v>2435.39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4" t="s">
        <v>83</v>
      </c>
      <c r="BK135" s="197">
        <f>ROUND(I135*H135,2)</f>
        <v>2435.39</v>
      </c>
      <c r="BL135" s="14" t="s">
        <v>212</v>
      </c>
      <c r="BM135" s="196" t="s">
        <v>545</v>
      </c>
    </row>
    <row r="136" spans="1:65" s="12" customFormat="1" ht="22.9" customHeight="1">
      <c r="B136" s="170"/>
      <c r="C136" s="171"/>
      <c r="D136" s="172" t="s">
        <v>75</v>
      </c>
      <c r="E136" s="183" t="s">
        <v>314</v>
      </c>
      <c r="F136" s="183" t="s">
        <v>315</v>
      </c>
      <c r="G136" s="171"/>
      <c r="H136" s="171"/>
      <c r="I136" s="171"/>
      <c r="J136" s="184">
        <f>BK136</f>
        <v>882.8900000000001</v>
      </c>
      <c r="K136" s="171"/>
      <c r="L136" s="175"/>
      <c r="M136" s="176"/>
      <c r="N136" s="177"/>
      <c r="O136" s="177"/>
      <c r="P136" s="178">
        <f>SUM(P137:P140)</f>
        <v>1.5981349999999999</v>
      </c>
      <c r="Q136" s="177"/>
      <c r="R136" s="178">
        <f>SUM(R137:R140)</f>
        <v>0</v>
      </c>
      <c r="S136" s="177"/>
      <c r="T136" s="179">
        <f>SUM(T137:T140)</f>
        <v>0</v>
      </c>
      <c r="AR136" s="180" t="s">
        <v>83</v>
      </c>
      <c r="AT136" s="181" t="s">
        <v>75</v>
      </c>
      <c r="AU136" s="181" t="s">
        <v>83</v>
      </c>
      <c r="AY136" s="180" t="s">
        <v>205</v>
      </c>
      <c r="BK136" s="182">
        <f>SUM(BK137:BK140)</f>
        <v>882.8900000000001</v>
      </c>
    </row>
    <row r="137" spans="1:65" s="2" customFormat="1" ht="24" customHeight="1">
      <c r="A137" s="28"/>
      <c r="B137" s="29"/>
      <c r="C137" s="185" t="s">
        <v>212</v>
      </c>
      <c r="D137" s="185" t="s">
        <v>208</v>
      </c>
      <c r="E137" s="186" t="s">
        <v>317</v>
      </c>
      <c r="F137" s="187" t="s">
        <v>318</v>
      </c>
      <c r="G137" s="188" t="s">
        <v>250</v>
      </c>
      <c r="H137" s="189">
        <v>0.59299999999999997</v>
      </c>
      <c r="I137" s="190">
        <v>691.78</v>
      </c>
      <c r="J137" s="190">
        <f>ROUND(I137*H137,2)</f>
        <v>410.23</v>
      </c>
      <c r="K137" s="191"/>
      <c r="L137" s="33"/>
      <c r="M137" s="192" t="s">
        <v>1</v>
      </c>
      <c r="N137" s="193" t="s">
        <v>41</v>
      </c>
      <c r="O137" s="194">
        <v>2.42</v>
      </c>
      <c r="P137" s="194">
        <f>O137*H137</f>
        <v>1.4350599999999998</v>
      </c>
      <c r="Q137" s="194">
        <v>0</v>
      </c>
      <c r="R137" s="194">
        <f>Q137*H137</f>
        <v>0</v>
      </c>
      <c r="S137" s="194">
        <v>0</v>
      </c>
      <c r="T137" s="195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212</v>
      </c>
      <c r="AT137" s="196" t="s">
        <v>208</v>
      </c>
      <c r="AU137" s="196" t="s">
        <v>85</v>
      </c>
      <c r="AY137" s="14" t="s">
        <v>205</v>
      </c>
      <c r="BE137" s="197">
        <f>IF(N137="základní",J137,0)</f>
        <v>410.23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410.23</v>
      </c>
      <c r="BL137" s="14" t="s">
        <v>212</v>
      </c>
      <c r="BM137" s="196" t="s">
        <v>546</v>
      </c>
    </row>
    <row r="138" spans="1:65" s="2" customFormat="1" ht="24" customHeight="1">
      <c r="A138" s="28"/>
      <c r="B138" s="29"/>
      <c r="C138" s="185" t="s">
        <v>223</v>
      </c>
      <c r="D138" s="185" t="s">
        <v>208</v>
      </c>
      <c r="E138" s="186" t="s">
        <v>321</v>
      </c>
      <c r="F138" s="187" t="s">
        <v>322</v>
      </c>
      <c r="G138" s="188" t="s">
        <v>250</v>
      </c>
      <c r="H138" s="189">
        <v>0.59299999999999997</v>
      </c>
      <c r="I138" s="190">
        <v>254.06</v>
      </c>
      <c r="J138" s="190">
        <f>ROUND(I138*H138,2)</f>
        <v>150.66</v>
      </c>
      <c r="K138" s="191"/>
      <c r="L138" s="33"/>
      <c r="M138" s="192" t="s">
        <v>1</v>
      </c>
      <c r="N138" s="193" t="s">
        <v>41</v>
      </c>
      <c r="O138" s="194">
        <v>0.125</v>
      </c>
      <c r="P138" s="194">
        <f>O138*H138</f>
        <v>7.4124999999999996E-2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96" t="s">
        <v>212</v>
      </c>
      <c r="AT138" s="196" t="s">
        <v>208</v>
      </c>
      <c r="AU138" s="196" t="s">
        <v>85</v>
      </c>
      <c r="AY138" s="14" t="s">
        <v>205</v>
      </c>
      <c r="BE138" s="197">
        <f>IF(N138="základní",J138,0)</f>
        <v>150.66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4" t="s">
        <v>83</v>
      </c>
      <c r="BK138" s="197">
        <f>ROUND(I138*H138,2)</f>
        <v>150.66</v>
      </c>
      <c r="BL138" s="14" t="s">
        <v>212</v>
      </c>
      <c r="BM138" s="196" t="s">
        <v>547</v>
      </c>
    </row>
    <row r="139" spans="1:65" s="2" customFormat="1" ht="24" customHeight="1">
      <c r="A139" s="28"/>
      <c r="B139" s="29"/>
      <c r="C139" s="185" t="s">
        <v>227</v>
      </c>
      <c r="D139" s="185" t="s">
        <v>208</v>
      </c>
      <c r="E139" s="186" t="s">
        <v>325</v>
      </c>
      <c r="F139" s="187" t="s">
        <v>326</v>
      </c>
      <c r="G139" s="188" t="s">
        <v>250</v>
      </c>
      <c r="H139" s="189">
        <v>14.824999999999999</v>
      </c>
      <c r="I139" s="190">
        <v>11.1</v>
      </c>
      <c r="J139" s="190">
        <f>ROUND(I139*H139,2)</f>
        <v>164.56</v>
      </c>
      <c r="K139" s="191"/>
      <c r="L139" s="33"/>
      <c r="M139" s="192" t="s">
        <v>1</v>
      </c>
      <c r="N139" s="193" t="s">
        <v>41</v>
      </c>
      <c r="O139" s="194">
        <v>6.0000000000000001E-3</v>
      </c>
      <c r="P139" s="194">
        <f>O139*H139</f>
        <v>8.8950000000000001E-2</v>
      </c>
      <c r="Q139" s="194">
        <v>0</v>
      </c>
      <c r="R139" s="194">
        <f>Q139*H139</f>
        <v>0</v>
      </c>
      <c r="S139" s="194">
        <v>0</v>
      </c>
      <c r="T139" s="195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212</v>
      </c>
      <c r="AT139" s="196" t="s">
        <v>208</v>
      </c>
      <c r="AU139" s="196" t="s">
        <v>85</v>
      </c>
      <c r="AY139" s="14" t="s">
        <v>205</v>
      </c>
      <c r="BE139" s="197">
        <f>IF(N139="základní",J139,0)</f>
        <v>164.56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83</v>
      </c>
      <c r="BK139" s="197">
        <f>ROUND(I139*H139,2)</f>
        <v>164.56</v>
      </c>
      <c r="BL139" s="14" t="s">
        <v>212</v>
      </c>
      <c r="BM139" s="196" t="s">
        <v>548</v>
      </c>
    </row>
    <row r="140" spans="1:65" s="2" customFormat="1" ht="24" customHeight="1">
      <c r="A140" s="28"/>
      <c r="B140" s="29"/>
      <c r="C140" s="185" t="s">
        <v>234</v>
      </c>
      <c r="D140" s="185" t="s">
        <v>208</v>
      </c>
      <c r="E140" s="186" t="s">
        <v>329</v>
      </c>
      <c r="F140" s="187" t="s">
        <v>330</v>
      </c>
      <c r="G140" s="188" t="s">
        <v>250</v>
      </c>
      <c r="H140" s="189">
        <v>0.59299999999999997</v>
      </c>
      <c r="I140" s="190">
        <v>265.5</v>
      </c>
      <c r="J140" s="190">
        <f>ROUND(I140*H140,2)</f>
        <v>157.44</v>
      </c>
      <c r="K140" s="191"/>
      <c r="L140" s="33"/>
      <c r="M140" s="192" t="s">
        <v>1</v>
      </c>
      <c r="N140" s="193" t="s">
        <v>41</v>
      </c>
      <c r="O140" s="194">
        <v>0</v>
      </c>
      <c r="P140" s="194">
        <f>O140*H140</f>
        <v>0</v>
      </c>
      <c r="Q140" s="194">
        <v>0</v>
      </c>
      <c r="R140" s="194">
        <f>Q140*H140</f>
        <v>0</v>
      </c>
      <c r="S140" s="194">
        <v>0</v>
      </c>
      <c r="T140" s="195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212</v>
      </c>
      <c r="AT140" s="196" t="s">
        <v>208</v>
      </c>
      <c r="AU140" s="196" t="s">
        <v>85</v>
      </c>
      <c r="AY140" s="14" t="s">
        <v>205</v>
      </c>
      <c r="BE140" s="197">
        <f>IF(N140="základní",J140,0)</f>
        <v>157.44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157.44</v>
      </c>
      <c r="BL140" s="14" t="s">
        <v>212</v>
      </c>
      <c r="BM140" s="196" t="s">
        <v>549</v>
      </c>
    </row>
    <row r="141" spans="1:65" s="12" customFormat="1" ht="22.9" customHeight="1">
      <c r="B141" s="170"/>
      <c r="C141" s="171"/>
      <c r="D141" s="172" t="s">
        <v>75</v>
      </c>
      <c r="E141" s="183" t="s">
        <v>332</v>
      </c>
      <c r="F141" s="183" t="s">
        <v>333</v>
      </c>
      <c r="G141" s="171"/>
      <c r="H141" s="171"/>
      <c r="I141" s="171"/>
      <c r="J141" s="184">
        <f>BK141</f>
        <v>270.02999999999997</v>
      </c>
      <c r="K141" s="171"/>
      <c r="L141" s="175"/>
      <c r="M141" s="176"/>
      <c r="N141" s="177"/>
      <c r="O141" s="177"/>
      <c r="P141" s="178">
        <f>P142</f>
        <v>0.81172</v>
      </c>
      <c r="Q141" s="177"/>
      <c r="R141" s="178">
        <f>R142</f>
        <v>0</v>
      </c>
      <c r="S141" s="177"/>
      <c r="T141" s="179">
        <f>T142</f>
        <v>0</v>
      </c>
      <c r="AR141" s="180" t="s">
        <v>83</v>
      </c>
      <c r="AT141" s="181" t="s">
        <v>75</v>
      </c>
      <c r="AU141" s="181" t="s">
        <v>83</v>
      </c>
      <c r="AY141" s="180" t="s">
        <v>205</v>
      </c>
      <c r="BK141" s="182">
        <f>BK142</f>
        <v>270.02999999999997</v>
      </c>
    </row>
    <row r="142" spans="1:65" s="2" customFormat="1" ht="16.5" customHeight="1">
      <c r="A142" s="28"/>
      <c r="B142" s="29"/>
      <c r="C142" s="185" t="s">
        <v>239</v>
      </c>
      <c r="D142" s="185" t="s">
        <v>208</v>
      </c>
      <c r="E142" s="186" t="s">
        <v>335</v>
      </c>
      <c r="F142" s="187" t="s">
        <v>336</v>
      </c>
      <c r="G142" s="188" t="s">
        <v>250</v>
      </c>
      <c r="H142" s="189">
        <v>0.223</v>
      </c>
      <c r="I142" s="190">
        <v>1210.8900000000001</v>
      </c>
      <c r="J142" s="190">
        <f>ROUND(I142*H142,2)</f>
        <v>270.02999999999997</v>
      </c>
      <c r="K142" s="191"/>
      <c r="L142" s="33"/>
      <c r="M142" s="192" t="s">
        <v>1</v>
      </c>
      <c r="N142" s="193" t="s">
        <v>41</v>
      </c>
      <c r="O142" s="194">
        <v>3.64</v>
      </c>
      <c r="P142" s="194">
        <f>O142*H142</f>
        <v>0.81172</v>
      </c>
      <c r="Q142" s="194">
        <v>0</v>
      </c>
      <c r="R142" s="194">
        <f>Q142*H142</f>
        <v>0</v>
      </c>
      <c r="S142" s="194">
        <v>0</v>
      </c>
      <c r="T142" s="195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96" t="s">
        <v>212</v>
      </c>
      <c r="AT142" s="196" t="s">
        <v>208</v>
      </c>
      <c r="AU142" s="196" t="s">
        <v>85</v>
      </c>
      <c r="AY142" s="14" t="s">
        <v>205</v>
      </c>
      <c r="BE142" s="197">
        <f>IF(N142="základní",J142,0)</f>
        <v>270.02999999999997</v>
      </c>
      <c r="BF142" s="197">
        <f>IF(N142="snížená",J142,0)</f>
        <v>0</v>
      </c>
      <c r="BG142" s="197">
        <f>IF(N142="zákl. přenesená",J142,0)</f>
        <v>0</v>
      </c>
      <c r="BH142" s="197">
        <f>IF(N142="sníž. přenesená",J142,0)</f>
        <v>0</v>
      </c>
      <c r="BI142" s="197">
        <f>IF(N142="nulová",J142,0)</f>
        <v>0</v>
      </c>
      <c r="BJ142" s="14" t="s">
        <v>83</v>
      </c>
      <c r="BK142" s="197">
        <f>ROUND(I142*H142,2)</f>
        <v>270.02999999999997</v>
      </c>
      <c r="BL142" s="14" t="s">
        <v>212</v>
      </c>
      <c r="BM142" s="196" t="s">
        <v>550</v>
      </c>
    </row>
    <row r="143" spans="1:65" s="12" customFormat="1" ht="25.9" customHeight="1">
      <c r="B143" s="170"/>
      <c r="C143" s="171"/>
      <c r="D143" s="172" t="s">
        <v>75</v>
      </c>
      <c r="E143" s="173" t="s">
        <v>338</v>
      </c>
      <c r="F143" s="173" t="s">
        <v>339</v>
      </c>
      <c r="G143" s="171"/>
      <c r="H143" s="171"/>
      <c r="I143" s="171"/>
      <c r="J143" s="174">
        <f>BK143</f>
        <v>2249.3200000000002</v>
      </c>
      <c r="K143" s="171"/>
      <c r="L143" s="175"/>
      <c r="M143" s="176"/>
      <c r="N143" s="177"/>
      <c r="O143" s="177"/>
      <c r="P143" s="178">
        <f>P144</f>
        <v>3.1320000000000001</v>
      </c>
      <c r="Q143" s="177"/>
      <c r="R143" s="178">
        <f>R144</f>
        <v>2.4600000000000004E-3</v>
      </c>
      <c r="S143" s="177"/>
      <c r="T143" s="179">
        <f>T144</f>
        <v>0</v>
      </c>
      <c r="AR143" s="180" t="s">
        <v>85</v>
      </c>
      <c r="AT143" s="181" t="s">
        <v>75</v>
      </c>
      <c r="AU143" s="181" t="s">
        <v>76</v>
      </c>
      <c r="AY143" s="180" t="s">
        <v>205</v>
      </c>
      <c r="BK143" s="182">
        <f>BK144</f>
        <v>2249.3200000000002</v>
      </c>
    </row>
    <row r="144" spans="1:65" s="12" customFormat="1" ht="22.9" customHeight="1">
      <c r="B144" s="170"/>
      <c r="C144" s="171"/>
      <c r="D144" s="172" t="s">
        <v>75</v>
      </c>
      <c r="E144" s="183" t="s">
        <v>444</v>
      </c>
      <c r="F144" s="183" t="s">
        <v>445</v>
      </c>
      <c r="G144" s="171"/>
      <c r="H144" s="171"/>
      <c r="I144" s="171"/>
      <c r="J144" s="184">
        <f>BK144</f>
        <v>2249.3200000000002</v>
      </c>
      <c r="K144" s="171"/>
      <c r="L144" s="175"/>
      <c r="M144" s="176"/>
      <c r="N144" s="177"/>
      <c r="O144" s="177"/>
      <c r="P144" s="178">
        <f>SUM(P145:P147)</f>
        <v>3.1320000000000001</v>
      </c>
      <c r="Q144" s="177"/>
      <c r="R144" s="178">
        <f>SUM(R145:R147)</f>
        <v>2.4600000000000004E-3</v>
      </c>
      <c r="S144" s="177"/>
      <c r="T144" s="179">
        <f>SUM(T145:T147)</f>
        <v>0</v>
      </c>
      <c r="AR144" s="180" t="s">
        <v>85</v>
      </c>
      <c r="AT144" s="181" t="s">
        <v>75</v>
      </c>
      <c r="AU144" s="181" t="s">
        <v>83</v>
      </c>
      <c r="AY144" s="180" t="s">
        <v>205</v>
      </c>
      <c r="BK144" s="182">
        <f>SUM(BK145:BK147)</f>
        <v>2249.3200000000002</v>
      </c>
    </row>
    <row r="145" spans="1:65" s="2" customFormat="1" ht="24" customHeight="1">
      <c r="A145" s="28"/>
      <c r="B145" s="29"/>
      <c r="C145" s="185" t="s">
        <v>243</v>
      </c>
      <c r="D145" s="185" t="s">
        <v>208</v>
      </c>
      <c r="E145" s="186" t="s">
        <v>551</v>
      </c>
      <c r="F145" s="187" t="s">
        <v>552</v>
      </c>
      <c r="G145" s="188" t="s">
        <v>418</v>
      </c>
      <c r="H145" s="189">
        <v>6</v>
      </c>
      <c r="I145" s="190">
        <v>131.68799999999999</v>
      </c>
      <c r="J145" s="190">
        <f>ROUND(I145*H145,2)</f>
        <v>790.13</v>
      </c>
      <c r="K145" s="191"/>
      <c r="L145" s="33"/>
      <c r="M145" s="192" t="s">
        <v>1</v>
      </c>
      <c r="N145" s="193" t="s">
        <v>41</v>
      </c>
      <c r="O145" s="194">
        <v>0.184</v>
      </c>
      <c r="P145" s="194">
        <f>O145*H145</f>
        <v>1.1040000000000001</v>
      </c>
      <c r="Q145" s="194">
        <v>1.7000000000000001E-4</v>
      </c>
      <c r="R145" s="194">
        <f>Q145*H145</f>
        <v>1.0200000000000001E-3</v>
      </c>
      <c r="S145" s="194">
        <v>0</v>
      </c>
      <c r="T145" s="195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96" t="s">
        <v>277</v>
      </c>
      <c r="AT145" s="196" t="s">
        <v>208</v>
      </c>
      <c r="AU145" s="196" t="s">
        <v>85</v>
      </c>
      <c r="AY145" s="14" t="s">
        <v>205</v>
      </c>
      <c r="BE145" s="197">
        <f>IF(N145="základní",J145,0)</f>
        <v>790.13</v>
      </c>
      <c r="BF145" s="197">
        <f>IF(N145="snížená",J145,0)</f>
        <v>0</v>
      </c>
      <c r="BG145" s="197">
        <f>IF(N145="zákl. přenesená",J145,0)</f>
        <v>0</v>
      </c>
      <c r="BH145" s="197">
        <f>IF(N145="sníž. přenesená",J145,0)</f>
        <v>0</v>
      </c>
      <c r="BI145" s="197">
        <f>IF(N145="nulová",J145,0)</f>
        <v>0</v>
      </c>
      <c r="BJ145" s="14" t="s">
        <v>83</v>
      </c>
      <c r="BK145" s="197">
        <f>ROUND(I145*H145,2)</f>
        <v>790.13</v>
      </c>
      <c r="BL145" s="14" t="s">
        <v>277</v>
      </c>
      <c r="BM145" s="196" t="s">
        <v>553</v>
      </c>
    </row>
    <row r="146" spans="1:65" s="2" customFormat="1" ht="24" customHeight="1">
      <c r="A146" s="28"/>
      <c r="B146" s="29"/>
      <c r="C146" s="185" t="s">
        <v>247</v>
      </c>
      <c r="D146" s="185" t="s">
        <v>208</v>
      </c>
      <c r="E146" s="186" t="s">
        <v>554</v>
      </c>
      <c r="F146" s="187" t="s">
        <v>555</v>
      </c>
      <c r="G146" s="188" t="s">
        <v>418</v>
      </c>
      <c r="H146" s="189">
        <v>6</v>
      </c>
      <c r="I146" s="190">
        <v>120.006</v>
      </c>
      <c r="J146" s="190">
        <f>ROUND(I146*H146,2)</f>
        <v>720.04</v>
      </c>
      <c r="K146" s="191"/>
      <c r="L146" s="33"/>
      <c r="M146" s="192" t="s">
        <v>1</v>
      </c>
      <c r="N146" s="193" t="s">
        <v>41</v>
      </c>
      <c r="O146" s="194">
        <v>0.16600000000000001</v>
      </c>
      <c r="P146" s="194">
        <f>O146*H146</f>
        <v>0.996</v>
      </c>
      <c r="Q146" s="194">
        <v>1.2E-4</v>
      </c>
      <c r="R146" s="194">
        <f>Q146*H146</f>
        <v>7.2000000000000005E-4</v>
      </c>
      <c r="S146" s="194">
        <v>0</v>
      </c>
      <c r="T146" s="195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96" t="s">
        <v>277</v>
      </c>
      <c r="AT146" s="196" t="s">
        <v>208</v>
      </c>
      <c r="AU146" s="196" t="s">
        <v>85</v>
      </c>
      <c r="AY146" s="14" t="s">
        <v>205</v>
      </c>
      <c r="BE146" s="197">
        <f>IF(N146="základní",J146,0)</f>
        <v>720.04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4" t="s">
        <v>83</v>
      </c>
      <c r="BK146" s="197">
        <f>ROUND(I146*H146,2)</f>
        <v>720.04</v>
      </c>
      <c r="BL146" s="14" t="s">
        <v>277</v>
      </c>
      <c r="BM146" s="196" t="s">
        <v>556</v>
      </c>
    </row>
    <row r="147" spans="1:65" s="2" customFormat="1" ht="24" customHeight="1">
      <c r="A147" s="28"/>
      <c r="B147" s="29"/>
      <c r="C147" s="185" t="s">
        <v>252</v>
      </c>
      <c r="D147" s="185" t="s">
        <v>208</v>
      </c>
      <c r="E147" s="186" t="s">
        <v>557</v>
      </c>
      <c r="F147" s="187" t="s">
        <v>558</v>
      </c>
      <c r="G147" s="188" t="s">
        <v>418</v>
      </c>
      <c r="H147" s="189">
        <v>6</v>
      </c>
      <c r="I147" s="190">
        <v>123.19199999999999</v>
      </c>
      <c r="J147" s="190">
        <f>ROUND(I147*H147,2)</f>
        <v>739.15</v>
      </c>
      <c r="K147" s="191"/>
      <c r="L147" s="33"/>
      <c r="M147" s="208" t="s">
        <v>1</v>
      </c>
      <c r="N147" s="209" t="s">
        <v>41</v>
      </c>
      <c r="O147" s="210">
        <v>0.17199999999999999</v>
      </c>
      <c r="P147" s="210">
        <f>O147*H147</f>
        <v>1.032</v>
      </c>
      <c r="Q147" s="210">
        <v>1.2E-4</v>
      </c>
      <c r="R147" s="210">
        <f>Q147*H147</f>
        <v>7.2000000000000005E-4</v>
      </c>
      <c r="S147" s="210">
        <v>0</v>
      </c>
      <c r="T147" s="211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96" t="s">
        <v>277</v>
      </c>
      <c r="AT147" s="196" t="s">
        <v>208</v>
      </c>
      <c r="AU147" s="196" t="s">
        <v>85</v>
      </c>
      <c r="AY147" s="14" t="s">
        <v>205</v>
      </c>
      <c r="BE147" s="197">
        <f>IF(N147="základní",J147,0)</f>
        <v>739.15</v>
      </c>
      <c r="BF147" s="197">
        <f>IF(N147="snížená",J147,0)</f>
        <v>0</v>
      </c>
      <c r="BG147" s="197">
        <f>IF(N147="zákl. přenesená",J147,0)</f>
        <v>0</v>
      </c>
      <c r="BH147" s="197">
        <f>IF(N147="sníž. přenesená",J147,0)</f>
        <v>0</v>
      </c>
      <c r="BI147" s="197">
        <f>IF(N147="nulová",J147,0)</f>
        <v>0</v>
      </c>
      <c r="BJ147" s="14" t="s">
        <v>83</v>
      </c>
      <c r="BK147" s="197">
        <f>ROUND(I147*H147,2)</f>
        <v>739.15</v>
      </c>
      <c r="BL147" s="14" t="s">
        <v>277</v>
      </c>
      <c r="BM147" s="196" t="s">
        <v>559</v>
      </c>
    </row>
    <row r="148" spans="1:65" s="2" customFormat="1" ht="6.95" customHeight="1">
      <c r="A148" s="28"/>
      <c r="B148" s="48"/>
      <c r="C148" s="49"/>
      <c r="D148" s="49"/>
      <c r="E148" s="49"/>
      <c r="F148" s="49"/>
      <c r="G148" s="49"/>
      <c r="H148" s="49"/>
      <c r="I148" s="49"/>
      <c r="J148" s="49"/>
      <c r="K148" s="49"/>
      <c r="L148" s="33"/>
      <c r="M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</row>
  </sheetData>
  <sheetProtection algorithmName="SHA-512" hashValue="/mecxgWpGRxGf4nv9X2A57nilo5lm/hoOYmj8CkhKB0wzDnjrF/N6U6nXwI7MxDgGFWgP2FhI+DR4EY1n/7OPA==" saltValue="zzxz+7ubJaA/1kaZTo35/6fq3YbGrjdkOyB+VTMQl+ilhf/oCPO4q8XJLD3v/ltpiU+8RDfBvFzPTLRozDFzJA==" spinCount="100000" sheet="1" objects="1" scenarios="1" formatColumns="0" formatRows="0" autoFilter="0"/>
  <autoFilter ref="C127:K147" xr:uid="{00000000-0009-0000-0000-000007000000}"/>
  <mergeCells count="11">
    <mergeCell ref="E120:H120"/>
    <mergeCell ref="E7:H7"/>
    <mergeCell ref="E9:H9"/>
    <mergeCell ref="E11:H11"/>
    <mergeCell ref="E29:H29"/>
    <mergeCell ref="E85:H85"/>
    <mergeCell ref="L2:V2"/>
    <mergeCell ref="E87:H87"/>
    <mergeCell ref="E89:H89"/>
    <mergeCell ref="E116:H116"/>
    <mergeCell ref="E118:H11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169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19"/>
    </row>
    <row r="2" spans="1:46" s="1" customFormat="1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114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85</v>
      </c>
    </row>
    <row r="4" spans="1:46" s="1" customFormat="1" ht="24.95" customHeight="1">
      <c r="B4" s="17"/>
      <c r="D4" s="111" t="s">
        <v>163</v>
      </c>
      <c r="L4" s="17"/>
      <c r="M4" s="112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14</v>
      </c>
      <c r="L6" s="17"/>
    </row>
    <row r="7" spans="1:46" s="1" customFormat="1" ht="16.5" customHeight="1">
      <c r="B7" s="17"/>
      <c r="E7" s="260" t="str">
        <f>'Rekapitulace stavby'!K6</f>
        <v>Modernizace v ZŠ a MŠ Veselý Žďár - ZMĚNOVÉ LISTY</v>
      </c>
      <c r="F7" s="261"/>
      <c r="G7" s="261"/>
      <c r="H7" s="261"/>
      <c r="L7" s="17"/>
    </row>
    <row r="8" spans="1:46" s="1" customFormat="1" ht="12" customHeight="1">
      <c r="B8" s="17"/>
      <c r="D8" s="113" t="s">
        <v>164</v>
      </c>
      <c r="L8" s="17"/>
    </row>
    <row r="9" spans="1:46" s="2" customFormat="1" ht="16.5" customHeight="1">
      <c r="A9" s="28"/>
      <c r="B9" s="33"/>
      <c r="C9" s="28"/>
      <c r="D9" s="28"/>
      <c r="E9" s="260" t="s">
        <v>165</v>
      </c>
      <c r="F9" s="262"/>
      <c r="G9" s="262"/>
      <c r="H9" s="262"/>
      <c r="I9" s="28"/>
      <c r="J9" s="28"/>
      <c r="K9" s="28"/>
      <c r="L9" s="45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33"/>
      <c r="C10" s="28"/>
      <c r="D10" s="113" t="s">
        <v>166</v>
      </c>
      <c r="E10" s="28"/>
      <c r="F10" s="28"/>
      <c r="G10" s="28"/>
      <c r="H10" s="28"/>
      <c r="I10" s="28"/>
      <c r="J10" s="28"/>
      <c r="K10" s="28"/>
      <c r="L10" s="45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33"/>
      <c r="C11" s="28"/>
      <c r="D11" s="28"/>
      <c r="E11" s="263" t="s">
        <v>560</v>
      </c>
      <c r="F11" s="262"/>
      <c r="G11" s="262"/>
      <c r="H11" s="262"/>
      <c r="I11" s="28"/>
      <c r="J11" s="28"/>
      <c r="K11" s="28"/>
      <c r="L11" s="45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>
      <c r="A12" s="28"/>
      <c r="B12" s="33"/>
      <c r="C12" s="28"/>
      <c r="D12" s="28"/>
      <c r="E12" s="28"/>
      <c r="F12" s="28"/>
      <c r="G12" s="28"/>
      <c r="H12" s="28"/>
      <c r="I12" s="28"/>
      <c r="J12" s="28"/>
      <c r="K12" s="28"/>
      <c r="L12" s="45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33"/>
      <c r="C13" s="28"/>
      <c r="D13" s="113" t="s">
        <v>16</v>
      </c>
      <c r="E13" s="28"/>
      <c r="F13" s="104" t="s">
        <v>1</v>
      </c>
      <c r="G13" s="28"/>
      <c r="H13" s="28"/>
      <c r="I13" s="113" t="s">
        <v>17</v>
      </c>
      <c r="J13" s="104" t="s">
        <v>1</v>
      </c>
      <c r="K13" s="28"/>
      <c r="L13" s="45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33"/>
      <c r="C14" s="28"/>
      <c r="D14" s="113" t="s">
        <v>18</v>
      </c>
      <c r="E14" s="28"/>
      <c r="F14" s="104" t="s">
        <v>168</v>
      </c>
      <c r="G14" s="28"/>
      <c r="H14" s="28"/>
      <c r="I14" s="113" t="s">
        <v>20</v>
      </c>
      <c r="J14" s="114" t="str">
        <f>'Rekapitulace stavby'!AN8</f>
        <v>15. 7. 2020</v>
      </c>
      <c r="K14" s="28"/>
      <c r="L14" s="45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33"/>
      <c r="C15" s="28"/>
      <c r="D15" s="28"/>
      <c r="E15" s="28"/>
      <c r="F15" s="28"/>
      <c r="G15" s="28"/>
      <c r="H15" s="28"/>
      <c r="I15" s="28"/>
      <c r="J15" s="28"/>
      <c r="K15" s="28"/>
      <c r="L15" s="45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33"/>
      <c r="C16" s="28"/>
      <c r="D16" s="113" t="s">
        <v>22</v>
      </c>
      <c r="E16" s="28"/>
      <c r="F16" s="28"/>
      <c r="G16" s="28"/>
      <c r="H16" s="28"/>
      <c r="I16" s="113" t="s">
        <v>23</v>
      </c>
      <c r="J16" s="104" t="s">
        <v>24</v>
      </c>
      <c r="K16" s="28"/>
      <c r="L16" s="4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33"/>
      <c r="C17" s="28"/>
      <c r="D17" s="28"/>
      <c r="E17" s="104" t="s">
        <v>25</v>
      </c>
      <c r="F17" s="28"/>
      <c r="G17" s="28"/>
      <c r="H17" s="28"/>
      <c r="I17" s="113" t="s">
        <v>26</v>
      </c>
      <c r="J17" s="104" t="s">
        <v>1</v>
      </c>
      <c r="K17" s="28"/>
      <c r="L17" s="4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33"/>
      <c r="C18" s="28"/>
      <c r="D18" s="28"/>
      <c r="E18" s="28"/>
      <c r="F18" s="28"/>
      <c r="G18" s="28"/>
      <c r="H18" s="28"/>
      <c r="I18" s="28"/>
      <c r="J18" s="28"/>
      <c r="K18" s="28"/>
      <c r="L18" s="45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33"/>
      <c r="C19" s="28"/>
      <c r="D19" s="113" t="s">
        <v>27</v>
      </c>
      <c r="E19" s="28"/>
      <c r="F19" s="28"/>
      <c r="G19" s="28"/>
      <c r="H19" s="28"/>
      <c r="I19" s="113" t="s">
        <v>23</v>
      </c>
      <c r="J19" s="104" t="s">
        <v>28</v>
      </c>
      <c r="K19" s="28"/>
      <c r="L19" s="45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33"/>
      <c r="C20" s="28"/>
      <c r="D20" s="28"/>
      <c r="E20" s="104" t="s">
        <v>29</v>
      </c>
      <c r="F20" s="28"/>
      <c r="G20" s="28"/>
      <c r="H20" s="28"/>
      <c r="I20" s="113" t="s">
        <v>26</v>
      </c>
      <c r="J20" s="104" t="s">
        <v>30</v>
      </c>
      <c r="K20" s="28"/>
      <c r="L20" s="45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33"/>
      <c r="C21" s="28"/>
      <c r="D21" s="28"/>
      <c r="E21" s="28"/>
      <c r="F21" s="28"/>
      <c r="G21" s="28"/>
      <c r="H21" s="28"/>
      <c r="I21" s="28"/>
      <c r="J21" s="28"/>
      <c r="K21" s="28"/>
      <c r="L21" s="45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33"/>
      <c r="C22" s="28"/>
      <c r="D22" s="113" t="s">
        <v>31</v>
      </c>
      <c r="E22" s="28"/>
      <c r="F22" s="28"/>
      <c r="G22" s="28"/>
      <c r="H22" s="28"/>
      <c r="I22" s="113" t="s">
        <v>23</v>
      </c>
      <c r="J22" s="104" t="str">
        <f>IF('Rekapitulace stavby'!AN16="","",'Rekapitulace stavby'!AN16)</f>
        <v/>
      </c>
      <c r="K22" s="28"/>
      <c r="L22" s="45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33"/>
      <c r="C23" s="28"/>
      <c r="D23" s="28"/>
      <c r="E23" s="104" t="str">
        <f>IF('Rekapitulace stavby'!E17="","",'Rekapitulace stavby'!E17)</f>
        <v xml:space="preserve"> </v>
      </c>
      <c r="F23" s="28"/>
      <c r="G23" s="28"/>
      <c r="H23" s="28"/>
      <c r="I23" s="113" t="s">
        <v>26</v>
      </c>
      <c r="J23" s="104" t="str">
        <f>IF('Rekapitulace stavby'!AN17="","",'Rekapitulace stavby'!AN17)</f>
        <v/>
      </c>
      <c r="K23" s="28"/>
      <c r="L23" s="45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33"/>
      <c r="C24" s="28"/>
      <c r="D24" s="28"/>
      <c r="E24" s="28"/>
      <c r="F24" s="28"/>
      <c r="G24" s="28"/>
      <c r="H24" s="28"/>
      <c r="I24" s="28"/>
      <c r="J24" s="28"/>
      <c r="K24" s="28"/>
      <c r="L24" s="4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33"/>
      <c r="C25" s="28"/>
      <c r="D25" s="113" t="s">
        <v>34</v>
      </c>
      <c r="E25" s="28"/>
      <c r="F25" s="28"/>
      <c r="G25" s="28"/>
      <c r="H25" s="28"/>
      <c r="I25" s="113" t="s">
        <v>23</v>
      </c>
      <c r="J25" s="104" t="s">
        <v>1</v>
      </c>
      <c r="K25" s="28"/>
      <c r="L25" s="4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33"/>
      <c r="C26" s="28"/>
      <c r="D26" s="28"/>
      <c r="E26" s="104" t="s">
        <v>32</v>
      </c>
      <c r="F26" s="28"/>
      <c r="G26" s="28"/>
      <c r="H26" s="28"/>
      <c r="I26" s="113" t="s">
        <v>26</v>
      </c>
      <c r="J26" s="104" t="s">
        <v>1</v>
      </c>
      <c r="K26" s="28"/>
      <c r="L26" s="45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33"/>
      <c r="C27" s="28"/>
      <c r="D27" s="28"/>
      <c r="E27" s="28"/>
      <c r="F27" s="28"/>
      <c r="G27" s="28"/>
      <c r="H27" s="28"/>
      <c r="I27" s="28"/>
      <c r="J27" s="28"/>
      <c r="K27" s="28"/>
      <c r="L27" s="45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33"/>
      <c r="C28" s="28"/>
      <c r="D28" s="113" t="s">
        <v>35</v>
      </c>
      <c r="E28" s="28"/>
      <c r="F28" s="28"/>
      <c r="G28" s="28"/>
      <c r="H28" s="28"/>
      <c r="I28" s="28"/>
      <c r="J28" s="28"/>
      <c r="K28" s="28"/>
      <c r="L28" s="4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115"/>
      <c r="B29" s="116"/>
      <c r="C29" s="115"/>
      <c r="D29" s="115"/>
      <c r="E29" s="264" t="s">
        <v>1</v>
      </c>
      <c r="F29" s="264"/>
      <c r="G29" s="264"/>
      <c r="H29" s="264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28"/>
      <c r="B30" s="33"/>
      <c r="C30" s="28"/>
      <c r="D30" s="28"/>
      <c r="E30" s="28"/>
      <c r="F30" s="28"/>
      <c r="G30" s="28"/>
      <c r="H30" s="28"/>
      <c r="I30" s="28"/>
      <c r="J30" s="28"/>
      <c r="K30" s="28"/>
      <c r="L30" s="4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33"/>
      <c r="C31" s="28"/>
      <c r="D31" s="118"/>
      <c r="E31" s="118"/>
      <c r="F31" s="118"/>
      <c r="G31" s="118"/>
      <c r="H31" s="118"/>
      <c r="I31" s="118"/>
      <c r="J31" s="118"/>
      <c r="K31" s="118"/>
      <c r="L31" s="45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25.35" customHeight="1">
      <c r="A32" s="28"/>
      <c r="B32" s="33"/>
      <c r="C32" s="28"/>
      <c r="D32" s="119" t="s">
        <v>36</v>
      </c>
      <c r="E32" s="28"/>
      <c r="F32" s="28"/>
      <c r="G32" s="28"/>
      <c r="H32" s="28"/>
      <c r="I32" s="28"/>
      <c r="J32" s="120">
        <f>ROUND(J133, 2)</f>
        <v>16838.57</v>
      </c>
      <c r="K32" s="28"/>
      <c r="L32" s="45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6.95" customHeight="1">
      <c r="A33" s="28"/>
      <c r="B33" s="33"/>
      <c r="C33" s="28"/>
      <c r="D33" s="118"/>
      <c r="E33" s="118"/>
      <c r="F33" s="118"/>
      <c r="G33" s="118"/>
      <c r="H33" s="118"/>
      <c r="I33" s="118"/>
      <c r="J33" s="118"/>
      <c r="K33" s="118"/>
      <c r="L33" s="45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>
      <c r="A34" s="28"/>
      <c r="B34" s="33"/>
      <c r="C34" s="28"/>
      <c r="D34" s="28"/>
      <c r="E34" s="28"/>
      <c r="F34" s="121" t="s">
        <v>38</v>
      </c>
      <c r="G34" s="28"/>
      <c r="H34" s="28"/>
      <c r="I34" s="121" t="s">
        <v>37</v>
      </c>
      <c r="J34" s="121" t="s">
        <v>39</v>
      </c>
      <c r="K34" s="28"/>
      <c r="L34" s="45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customHeight="1">
      <c r="A35" s="28"/>
      <c r="B35" s="33"/>
      <c r="C35" s="28"/>
      <c r="D35" s="122" t="s">
        <v>40</v>
      </c>
      <c r="E35" s="113" t="s">
        <v>41</v>
      </c>
      <c r="F35" s="123">
        <f>ROUND((SUM(BE133:BE168)),  2)</f>
        <v>16838.57</v>
      </c>
      <c r="G35" s="28"/>
      <c r="H35" s="28"/>
      <c r="I35" s="124">
        <v>0.21</v>
      </c>
      <c r="J35" s="123">
        <f>ROUND(((SUM(BE133:BE168))*I35),  2)</f>
        <v>3536.1</v>
      </c>
      <c r="K35" s="28"/>
      <c r="L35" s="45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33"/>
      <c r="C36" s="28"/>
      <c r="D36" s="28"/>
      <c r="E36" s="113" t="s">
        <v>42</v>
      </c>
      <c r="F36" s="123">
        <f>ROUND((SUM(BF133:BF168)),  2)</f>
        <v>0</v>
      </c>
      <c r="G36" s="28"/>
      <c r="H36" s="28"/>
      <c r="I36" s="124">
        <v>0.15</v>
      </c>
      <c r="J36" s="123">
        <f>ROUND(((SUM(BF133:BF168))*I36),  2)</f>
        <v>0</v>
      </c>
      <c r="K36" s="28"/>
      <c r="L36" s="4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33"/>
      <c r="C37" s="28"/>
      <c r="D37" s="28"/>
      <c r="E37" s="113" t="s">
        <v>43</v>
      </c>
      <c r="F37" s="123">
        <f>ROUND((SUM(BG133:BG168)),  2)</f>
        <v>0</v>
      </c>
      <c r="G37" s="28"/>
      <c r="H37" s="28"/>
      <c r="I37" s="124">
        <v>0.21</v>
      </c>
      <c r="J37" s="123">
        <f>0</f>
        <v>0</v>
      </c>
      <c r="K37" s="28"/>
      <c r="L37" s="4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hidden="1" customHeight="1">
      <c r="A38" s="28"/>
      <c r="B38" s="33"/>
      <c r="C38" s="28"/>
      <c r="D38" s="28"/>
      <c r="E38" s="113" t="s">
        <v>44</v>
      </c>
      <c r="F38" s="123">
        <f>ROUND((SUM(BH133:BH168)),  2)</f>
        <v>0</v>
      </c>
      <c r="G38" s="28"/>
      <c r="H38" s="28"/>
      <c r="I38" s="124">
        <v>0.15</v>
      </c>
      <c r="J38" s="123">
        <f>0</f>
        <v>0</v>
      </c>
      <c r="K38" s="28"/>
      <c r="L38" s="4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33"/>
      <c r="C39" s="28"/>
      <c r="D39" s="28"/>
      <c r="E39" s="113" t="s">
        <v>45</v>
      </c>
      <c r="F39" s="123">
        <f>ROUND((SUM(BI133:BI168)),  2)</f>
        <v>0</v>
      </c>
      <c r="G39" s="28"/>
      <c r="H39" s="28"/>
      <c r="I39" s="124">
        <v>0</v>
      </c>
      <c r="J39" s="123">
        <f>0</f>
        <v>0</v>
      </c>
      <c r="K39" s="28"/>
      <c r="L39" s="4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6.95" customHeight="1">
      <c r="A40" s="28"/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4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25.35" customHeight="1">
      <c r="A41" s="28"/>
      <c r="B41" s="33"/>
      <c r="C41" s="125"/>
      <c r="D41" s="126" t="s">
        <v>46</v>
      </c>
      <c r="E41" s="127"/>
      <c r="F41" s="127"/>
      <c r="G41" s="128" t="s">
        <v>47</v>
      </c>
      <c r="H41" s="129" t="s">
        <v>48</v>
      </c>
      <c r="I41" s="127"/>
      <c r="J41" s="130">
        <f>SUM(J32:J39)</f>
        <v>20374.669999999998</v>
      </c>
      <c r="K41" s="131"/>
      <c r="L41" s="4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14.45" customHeight="1">
      <c r="A42" s="28"/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4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5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45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8"/>
      <c r="B61" s="33"/>
      <c r="C61" s="28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4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8"/>
      <c r="B65" s="33"/>
      <c r="C65" s="28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4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8"/>
      <c r="B76" s="33"/>
      <c r="C76" s="28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4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170</v>
      </c>
      <c r="D82" s="30"/>
      <c r="E82" s="30"/>
      <c r="F82" s="30"/>
      <c r="G82" s="30"/>
      <c r="H82" s="30"/>
      <c r="I82" s="30"/>
      <c r="J82" s="30"/>
      <c r="K82" s="30"/>
      <c r="L82" s="4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4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14</v>
      </c>
      <c r="D84" s="30"/>
      <c r="E84" s="30"/>
      <c r="F84" s="30"/>
      <c r="G84" s="30"/>
      <c r="H84" s="30"/>
      <c r="I84" s="30"/>
      <c r="J84" s="30"/>
      <c r="K84" s="30"/>
      <c r="L84" s="4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30"/>
      <c r="D85" s="30"/>
      <c r="E85" s="257" t="str">
        <f>E7</f>
        <v>Modernizace v ZŠ a MŠ Veselý Žďár - ZMĚNOVÉ LISTY</v>
      </c>
      <c r="F85" s="259"/>
      <c r="G85" s="259"/>
      <c r="H85" s="259"/>
      <c r="I85" s="30"/>
      <c r="J85" s="30"/>
      <c r="K85" s="30"/>
      <c r="L85" s="4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8"/>
      <c r="C86" s="25" t="s">
        <v>164</v>
      </c>
      <c r="D86" s="19"/>
      <c r="E86" s="19"/>
      <c r="F86" s="19"/>
      <c r="G86" s="19"/>
      <c r="H86" s="19"/>
      <c r="I86" s="19"/>
      <c r="J86" s="19"/>
      <c r="K86" s="19"/>
      <c r="L86" s="17"/>
    </row>
    <row r="87" spans="1:31" s="2" customFormat="1" ht="16.5" customHeight="1">
      <c r="A87" s="28"/>
      <c r="B87" s="29"/>
      <c r="C87" s="30"/>
      <c r="D87" s="30"/>
      <c r="E87" s="257" t="s">
        <v>165</v>
      </c>
      <c r="F87" s="258"/>
      <c r="G87" s="258"/>
      <c r="H87" s="258"/>
      <c r="I87" s="30"/>
      <c r="J87" s="30"/>
      <c r="K87" s="30"/>
      <c r="L87" s="4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166</v>
      </c>
      <c r="D88" s="30"/>
      <c r="E88" s="30"/>
      <c r="F88" s="30"/>
      <c r="G88" s="30"/>
      <c r="H88" s="30"/>
      <c r="I88" s="30"/>
      <c r="J88" s="30"/>
      <c r="K88" s="30"/>
      <c r="L88" s="4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30"/>
      <c r="D89" s="30"/>
      <c r="E89" s="245" t="str">
        <f>E11</f>
        <v>ZL 004 - Bourání SDK příčky, vyzdění nové příčky</v>
      </c>
      <c r="F89" s="258"/>
      <c r="G89" s="258"/>
      <c r="H89" s="258"/>
      <c r="I89" s="30"/>
      <c r="J89" s="30"/>
      <c r="K89" s="30"/>
      <c r="L89" s="4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4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18</v>
      </c>
      <c r="D91" s="30"/>
      <c r="E91" s="30"/>
      <c r="F91" s="23" t="str">
        <f>F14</f>
        <v>Veselý Žďár 144</v>
      </c>
      <c r="G91" s="30"/>
      <c r="H91" s="30"/>
      <c r="I91" s="25" t="s">
        <v>20</v>
      </c>
      <c r="J91" s="60" t="str">
        <f>IF(J14="","",J14)</f>
        <v>15. 7. 2020</v>
      </c>
      <c r="K91" s="30"/>
      <c r="L91" s="4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4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22</v>
      </c>
      <c r="D93" s="30"/>
      <c r="E93" s="30"/>
      <c r="F93" s="23" t="str">
        <f>E17</f>
        <v>Obec Veselý Žďár</v>
      </c>
      <c r="G93" s="30"/>
      <c r="H93" s="30"/>
      <c r="I93" s="25" t="s">
        <v>31</v>
      </c>
      <c r="J93" s="26" t="str">
        <f>E23</f>
        <v xml:space="preserve"> </v>
      </c>
      <c r="K93" s="30"/>
      <c r="L93" s="4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27</v>
      </c>
      <c r="D94" s="30"/>
      <c r="E94" s="30"/>
      <c r="F94" s="23" t="str">
        <f>IF(E20="","",E20)</f>
        <v>ATOS, spol.s r.o. Ledeč nad Sázavou</v>
      </c>
      <c r="G94" s="30"/>
      <c r="H94" s="30"/>
      <c r="I94" s="25" t="s">
        <v>34</v>
      </c>
      <c r="J94" s="26" t="str">
        <f>E26</f>
        <v xml:space="preserve"> </v>
      </c>
      <c r="K94" s="30"/>
      <c r="L94" s="4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4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43" t="s">
        <v>171</v>
      </c>
      <c r="D96" s="144"/>
      <c r="E96" s="144"/>
      <c r="F96" s="144"/>
      <c r="G96" s="144"/>
      <c r="H96" s="144"/>
      <c r="I96" s="144"/>
      <c r="J96" s="145" t="s">
        <v>172</v>
      </c>
      <c r="K96" s="144"/>
      <c r="L96" s="4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4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46" t="s">
        <v>173</v>
      </c>
      <c r="D98" s="30"/>
      <c r="E98" s="30"/>
      <c r="F98" s="30"/>
      <c r="G98" s="30"/>
      <c r="H98" s="30"/>
      <c r="I98" s="30"/>
      <c r="J98" s="78">
        <f>J133</f>
        <v>16838.57</v>
      </c>
      <c r="K98" s="30"/>
      <c r="L98" s="4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4" t="s">
        <v>174</v>
      </c>
    </row>
    <row r="99" spans="1:47" s="9" customFormat="1" ht="24.95" customHeight="1">
      <c r="B99" s="147"/>
      <c r="C99" s="148"/>
      <c r="D99" s="149" t="s">
        <v>175</v>
      </c>
      <c r="E99" s="150"/>
      <c r="F99" s="150"/>
      <c r="G99" s="150"/>
      <c r="H99" s="150"/>
      <c r="I99" s="150"/>
      <c r="J99" s="151">
        <f>J134</f>
        <v>15311.4</v>
      </c>
      <c r="K99" s="148"/>
      <c r="L99" s="152"/>
    </row>
    <row r="100" spans="1:47" s="10" customFormat="1" ht="19.899999999999999" customHeight="1">
      <c r="B100" s="153"/>
      <c r="C100" s="98"/>
      <c r="D100" s="154" t="s">
        <v>561</v>
      </c>
      <c r="E100" s="155"/>
      <c r="F100" s="155"/>
      <c r="G100" s="155"/>
      <c r="H100" s="155"/>
      <c r="I100" s="155"/>
      <c r="J100" s="156">
        <f>J135</f>
        <v>4943.45</v>
      </c>
      <c r="K100" s="98"/>
      <c r="L100" s="157"/>
    </row>
    <row r="101" spans="1:47" s="10" customFormat="1" ht="19.899999999999999" customHeight="1">
      <c r="B101" s="153"/>
      <c r="C101" s="98"/>
      <c r="D101" s="154" t="s">
        <v>562</v>
      </c>
      <c r="E101" s="155"/>
      <c r="F101" s="155"/>
      <c r="G101" s="155"/>
      <c r="H101" s="155"/>
      <c r="I101" s="155"/>
      <c r="J101" s="156">
        <f>J138</f>
        <v>6120.8200000000006</v>
      </c>
      <c r="K101" s="98"/>
      <c r="L101" s="157"/>
    </row>
    <row r="102" spans="1:47" s="10" customFormat="1" ht="14.85" customHeight="1">
      <c r="B102" s="153"/>
      <c r="C102" s="98"/>
      <c r="D102" s="154" t="s">
        <v>563</v>
      </c>
      <c r="E102" s="155"/>
      <c r="F102" s="155"/>
      <c r="G102" s="155"/>
      <c r="H102" s="155"/>
      <c r="I102" s="155"/>
      <c r="J102" s="156">
        <f>J141</f>
        <v>5383.26</v>
      </c>
      <c r="K102" s="98"/>
      <c r="L102" s="157"/>
    </row>
    <row r="103" spans="1:47" s="10" customFormat="1" ht="19.899999999999999" customHeight="1">
      <c r="B103" s="153"/>
      <c r="C103" s="98"/>
      <c r="D103" s="154" t="s">
        <v>533</v>
      </c>
      <c r="E103" s="155"/>
      <c r="F103" s="155"/>
      <c r="G103" s="155"/>
      <c r="H103" s="155"/>
      <c r="I103" s="155"/>
      <c r="J103" s="156">
        <f>J145</f>
        <v>1593</v>
      </c>
      <c r="K103" s="98"/>
      <c r="L103" s="157"/>
    </row>
    <row r="104" spans="1:47" s="10" customFormat="1" ht="19.899999999999999" customHeight="1">
      <c r="B104" s="153"/>
      <c r="C104" s="98"/>
      <c r="D104" s="154" t="s">
        <v>479</v>
      </c>
      <c r="E104" s="155"/>
      <c r="F104" s="155"/>
      <c r="G104" s="155"/>
      <c r="H104" s="155"/>
      <c r="I104" s="155"/>
      <c r="J104" s="156">
        <f>J148</f>
        <v>749.56999999999994</v>
      </c>
      <c r="K104" s="98"/>
      <c r="L104" s="157"/>
    </row>
    <row r="105" spans="1:47" s="10" customFormat="1" ht="14.85" customHeight="1">
      <c r="B105" s="153"/>
      <c r="C105" s="98"/>
      <c r="D105" s="154" t="s">
        <v>534</v>
      </c>
      <c r="E105" s="155"/>
      <c r="F105" s="155"/>
      <c r="G105" s="155"/>
      <c r="H105" s="155"/>
      <c r="I105" s="155"/>
      <c r="J105" s="156">
        <f>J149</f>
        <v>749.56999999999994</v>
      </c>
      <c r="K105" s="98"/>
      <c r="L105" s="157"/>
    </row>
    <row r="106" spans="1:47" s="10" customFormat="1" ht="19.899999999999999" customHeight="1">
      <c r="B106" s="153"/>
      <c r="C106" s="98"/>
      <c r="D106" s="154" t="s">
        <v>182</v>
      </c>
      <c r="E106" s="155"/>
      <c r="F106" s="155"/>
      <c r="G106" s="155"/>
      <c r="H106" s="155"/>
      <c r="I106" s="155"/>
      <c r="J106" s="156">
        <f>J152</f>
        <v>1101.74</v>
      </c>
      <c r="K106" s="98"/>
      <c r="L106" s="157"/>
    </row>
    <row r="107" spans="1:47" s="10" customFormat="1" ht="19.899999999999999" customHeight="1">
      <c r="B107" s="153"/>
      <c r="C107" s="98"/>
      <c r="D107" s="154" t="s">
        <v>183</v>
      </c>
      <c r="E107" s="155"/>
      <c r="F107" s="155"/>
      <c r="G107" s="155"/>
      <c r="H107" s="155"/>
      <c r="I107" s="155"/>
      <c r="J107" s="156">
        <f>J157</f>
        <v>802.82</v>
      </c>
      <c r="K107" s="98"/>
      <c r="L107" s="157"/>
    </row>
    <row r="108" spans="1:47" s="9" customFormat="1" ht="24.95" customHeight="1">
      <c r="B108" s="147"/>
      <c r="C108" s="148"/>
      <c r="D108" s="149" t="s">
        <v>184</v>
      </c>
      <c r="E108" s="150"/>
      <c r="F108" s="150"/>
      <c r="G108" s="150"/>
      <c r="H108" s="150"/>
      <c r="I108" s="150"/>
      <c r="J108" s="151">
        <f>J159</f>
        <v>1527.17</v>
      </c>
      <c r="K108" s="148"/>
      <c r="L108" s="152"/>
    </row>
    <row r="109" spans="1:47" s="10" customFormat="1" ht="19.899999999999999" customHeight="1">
      <c r="B109" s="153"/>
      <c r="C109" s="98"/>
      <c r="D109" s="154" t="s">
        <v>564</v>
      </c>
      <c r="E109" s="155"/>
      <c r="F109" s="155"/>
      <c r="G109" s="155"/>
      <c r="H109" s="155"/>
      <c r="I109" s="155"/>
      <c r="J109" s="156">
        <f>J160</f>
        <v>595.86</v>
      </c>
      <c r="K109" s="98"/>
      <c r="L109" s="157"/>
    </row>
    <row r="110" spans="1:47" s="10" customFormat="1" ht="19.899999999999999" customHeight="1">
      <c r="B110" s="153"/>
      <c r="C110" s="98"/>
      <c r="D110" s="154" t="s">
        <v>188</v>
      </c>
      <c r="E110" s="155"/>
      <c r="F110" s="155"/>
      <c r="G110" s="155"/>
      <c r="H110" s="155"/>
      <c r="I110" s="155"/>
      <c r="J110" s="156">
        <f>J163</f>
        <v>374.89</v>
      </c>
      <c r="K110" s="98"/>
      <c r="L110" s="157"/>
    </row>
    <row r="111" spans="1:47" s="10" customFormat="1" ht="19.899999999999999" customHeight="1">
      <c r="B111" s="153"/>
      <c r="C111" s="98"/>
      <c r="D111" s="154" t="s">
        <v>189</v>
      </c>
      <c r="E111" s="155"/>
      <c r="F111" s="155"/>
      <c r="G111" s="155"/>
      <c r="H111" s="155"/>
      <c r="I111" s="155"/>
      <c r="J111" s="156">
        <f>J167</f>
        <v>556.41999999999996</v>
      </c>
      <c r="K111" s="98"/>
      <c r="L111" s="157"/>
    </row>
    <row r="112" spans="1:47" s="2" customFormat="1" ht="21.75" customHeight="1">
      <c r="A112" s="28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4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31" s="2" customFormat="1" ht="6.95" customHeight="1">
      <c r="A113" s="28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7" spans="1:31" s="2" customFormat="1" ht="6.95" customHeight="1">
      <c r="A117" s="28"/>
      <c r="B117" s="50"/>
      <c r="C117" s="51"/>
      <c r="D117" s="51"/>
      <c r="E117" s="51"/>
      <c r="F117" s="51"/>
      <c r="G117" s="51"/>
      <c r="H117" s="51"/>
      <c r="I117" s="51"/>
      <c r="J117" s="51"/>
      <c r="K117" s="51"/>
      <c r="L117" s="4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s="2" customFormat="1" ht="24.95" customHeight="1">
      <c r="A118" s="28"/>
      <c r="B118" s="29"/>
      <c r="C118" s="20" t="s">
        <v>190</v>
      </c>
      <c r="D118" s="30"/>
      <c r="E118" s="30"/>
      <c r="F118" s="30"/>
      <c r="G118" s="30"/>
      <c r="H118" s="30"/>
      <c r="I118" s="30"/>
      <c r="J118" s="30"/>
      <c r="K118" s="30"/>
      <c r="L118" s="4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31" s="2" customFormat="1" ht="6.95" customHeight="1">
      <c r="A119" s="28"/>
      <c r="B119" s="29"/>
      <c r="C119" s="30"/>
      <c r="D119" s="30"/>
      <c r="E119" s="30"/>
      <c r="F119" s="30"/>
      <c r="G119" s="30"/>
      <c r="H119" s="30"/>
      <c r="I119" s="30"/>
      <c r="J119" s="30"/>
      <c r="K119" s="30"/>
      <c r="L119" s="4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s="2" customFormat="1" ht="12" customHeight="1">
      <c r="A120" s="28"/>
      <c r="B120" s="29"/>
      <c r="C120" s="25" t="s">
        <v>14</v>
      </c>
      <c r="D120" s="30"/>
      <c r="E120" s="30"/>
      <c r="F120" s="30"/>
      <c r="G120" s="30"/>
      <c r="H120" s="30"/>
      <c r="I120" s="30"/>
      <c r="J120" s="30"/>
      <c r="K120" s="30"/>
      <c r="L120" s="4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2" customFormat="1" ht="16.5" customHeight="1">
      <c r="A121" s="28"/>
      <c r="B121" s="29"/>
      <c r="C121" s="30"/>
      <c r="D121" s="30"/>
      <c r="E121" s="257" t="str">
        <f>E7</f>
        <v>Modernizace v ZŠ a MŠ Veselý Žďár - ZMĚNOVÉ LISTY</v>
      </c>
      <c r="F121" s="259"/>
      <c r="G121" s="259"/>
      <c r="H121" s="259"/>
      <c r="I121" s="30"/>
      <c r="J121" s="30"/>
      <c r="K121" s="30"/>
      <c r="L121" s="4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1" customFormat="1" ht="12" customHeight="1">
      <c r="B122" s="18"/>
      <c r="C122" s="25" t="s">
        <v>164</v>
      </c>
      <c r="D122" s="19"/>
      <c r="E122" s="19"/>
      <c r="F122" s="19"/>
      <c r="G122" s="19"/>
      <c r="H122" s="19"/>
      <c r="I122" s="19"/>
      <c r="J122" s="19"/>
      <c r="K122" s="19"/>
      <c r="L122" s="17"/>
    </row>
    <row r="123" spans="1:31" s="2" customFormat="1" ht="16.5" customHeight="1">
      <c r="A123" s="28"/>
      <c r="B123" s="29"/>
      <c r="C123" s="30"/>
      <c r="D123" s="30"/>
      <c r="E123" s="257" t="s">
        <v>165</v>
      </c>
      <c r="F123" s="258"/>
      <c r="G123" s="258"/>
      <c r="H123" s="258"/>
      <c r="I123" s="30"/>
      <c r="J123" s="30"/>
      <c r="K123" s="30"/>
      <c r="L123" s="4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12" customHeight="1">
      <c r="A124" s="28"/>
      <c r="B124" s="29"/>
      <c r="C124" s="25" t="s">
        <v>166</v>
      </c>
      <c r="D124" s="30"/>
      <c r="E124" s="30"/>
      <c r="F124" s="30"/>
      <c r="G124" s="30"/>
      <c r="H124" s="30"/>
      <c r="I124" s="30"/>
      <c r="J124" s="30"/>
      <c r="K124" s="30"/>
      <c r="L124" s="4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16.5" customHeight="1">
      <c r="A125" s="28"/>
      <c r="B125" s="29"/>
      <c r="C125" s="30"/>
      <c r="D125" s="30"/>
      <c r="E125" s="245" t="str">
        <f>E11</f>
        <v>ZL 004 - Bourání SDK příčky, vyzdění nové příčky</v>
      </c>
      <c r="F125" s="258"/>
      <c r="G125" s="258"/>
      <c r="H125" s="258"/>
      <c r="I125" s="30"/>
      <c r="J125" s="30"/>
      <c r="K125" s="30"/>
      <c r="L125" s="4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6.95" customHeight="1">
      <c r="A126" s="28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4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12" customHeight="1">
      <c r="A127" s="28"/>
      <c r="B127" s="29"/>
      <c r="C127" s="25" t="s">
        <v>18</v>
      </c>
      <c r="D127" s="30"/>
      <c r="E127" s="30"/>
      <c r="F127" s="23" t="str">
        <f>F14</f>
        <v>Veselý Žďár 144</v>
      </c>
      <c r="G127" s="30"/>
      <c r="H127" s="30"/>
      <c r="I127" s="25" t="s">
        <v>20</v>
      </c>
      <c r="J127" s="60" t="str">
        <f>IF(J14="","",J14)</f>
        <v>15. 7. 2020</v>
      </c>
      <c r="K127" s="30"/>
      <c r="L127" s="45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6.95" customHeight="1">
      <c r="A128" s="28"/>
      <c r="B128" s="29"/>
      <c r="C128" s="30"/>
      <c r="D128" s="30"/>
      <c r="E128" s="30"/>
      <c r="F128" s="30"/>
      <c r="G128" s="30"/>
      <c r="H128" s="30"/>
      <c r="I128" s="30"/>
      <c r="J128" s="30"/>
      <c r="K128" s="30"/>
      <c r="L128" s="45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5.2" customHeight="1">
      <c r="A129" s="28"/>
      <c r="B129" s="29"/>
      <c r="C129" s="25" t="s">
        <v>22</v>
      </c>
      <c r="D129" s="30"/>
      <c r="E129" s="30"/>
      <c r="F129" s="23" t="str">
        <f>E17</f>
        <v>Obec Veselý Žďár</v>
      </c>
      <c r="G129" s="30"/>
      <c r="H129" s="30"/>
      <c r="I129" s="25" t="s">
        <v>31</v>
      </c>
      <c r="J129" s="26" t="str">
        <f>E23</f>
        <v xml:space="preserve"> </v>
      </c>
      <c r="K129" s="30"/>
      <c r="L129" s="45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2" customFormat="1" ht="15.2" customHeight="1">
      <c r="A130" s="28"/>
      <c r="B130" s="29"/>
      <c r="C130" s="25" t="s">
        <v>27</v>
      </c>
      <c r="D130" s="30"/>
      <c r="E130" s="30"/>
      <c r="F130" s="23" t="str">
        <f>IF(E20="","",E20)</f>
        <v>ATOS, spol.s r.o. Ledeč nad Sázavou</v>
      </c>
      <c r="G130" s="30"/>
      <c r="H130" s="30"/>
      <c r="I130" s="25" t="s">
        <v>34</v>
      </c>
      <c r="J130" s="26" t="str">
        <f>E26</f>
        <v xml:space="preserve"> </v>
      </c>
      <c r="K130" s="30"/>
      <c r="L130" s="45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65" s="2" customFormat="1" ht="10.35" customHeight="1">
      <c r="A131" s="28"/>
      <c r="B131" s="29"/>
      <c r="C131" s="30"/>
      <c r="D131" s="30"/>
      <c r="E131" s="30"/>
      <c r="F131" s="30"/>
      <c r="G131" s="30"/>
      <c r="H131" s="30"/>
      <c r="I131" s="30"/>
      <c r="J131" s="30"/>
      <c r="K131" s="30"/>
      <c r="L131" s="45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spans="1:65" s="11" customFormat="1" ht="29.25" customHeight="1">
      <c r="A132" s="158"/>
      <c r="B132" s="159"/>
      <c r="C132" s="160" t="s">
        <v>191</v>
      </c>
      <c r="D132" s="161" t="s">
        <v>61</v>
      </c>
      <c r="E132" s="161" t="s">
        <v>57</v>
      </c>
      <c r="F132" s="161" t="s">
        <v>58</v>
      </c>
      <c r="G132" s="161" t="s">
        <v>192</v>
      </c>
      <c r="H132" s="161" t="s">
        <v>193</v>
      </c>
      <c r="I132" s="161" t="s">
        <v>194</v>
      </c>
      <c r="J132" s="162" t="s">
        <v>172</v>
      </c>
      <c r="K132" s="163" t="s">
        <v>195</v>
      </c>
      <c r="L132" s="164"/>
      <c r="M132" s="69" t="s">
        <v>1</v>
      </c>
      <c r="N132" s="70" t="s">
        <v>40</v>
      </c>
      <c r="O132" s="70" t="s">
        <v>196</v>
      </c>
      <c r="P132" s="70" t="s">
        <v>197</v>
      </c>
      <c r="Q132" s="70" t="s">
        <v>198</v>
      </c>
      <c r="R132" s="70" t="s">
        <v>199</v>
      </c>
      <c r="S132" s="70" t="s">
        <v>200</v>
      </c>
      <c r="T132" s="71" t="s">
        <v>201</v>
      </c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</row>
    <row r="133" spans="1:65" s="2" customFormat="1" ht="22.9" customHeight="1">
      <c r="A133" s="28"/>
      <c r="B133" s="29"/>
      <c r="C133" s="76" t="s">
        <v>202</v>
      </c>
      <c r="D133" s="30"/>
      <c r="E133" s="30"/>
      <c r="F133" s="30"/>
      <c r="G133" s="30"/>
      <c r="H133" s="30"/>
      <c r="I133" s="30"/>
      <c r="J133" s="165">
        <f>BK133</f>
        <v>16838.57</v>
      </c>
      <c r="K133" s="30"/>
      <c r="L133" s="33"/>
      <c r="M133" s="72"/>
      <c r="N133" s="166"/>
      <c r="O133" s="73"/>
      <c r="P133" s="167">
        <f>P134+P159</f>
        <v>14.610659999999999</v>
      </c>
      <c r="Q133" s="73"/>
      <c r="R133" s="167">
        <f>R134+R159</f>
        <v>0.66747299999999998</v>
      </c>
      <c r="S133" s="73"/>
      <c r="T133" s="168">
        <f>T134+T159</f>
        <v>0.74014000000000002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T133" s="14" t="s">
        <v>75</v>
      </c>
      <c r="AU133" s="14" t="s">
        <v>174</v>
      </c>
      <c r="BK133" s="169">
        <f>BK134+BK159</f>
        <v>16838.57</v>
      </c>
    </row>
    <row r="134" spans="1:65" s="12" customFormat="1" ht="25.9" customHeight="1">
      <c r="B134" s="170"/>
      <c r="C134" s="171"/>
      <c r="D134" s="172" t="s">
        <v>75</v>
      </c>
      <c r="E134" s="173" t="s">
        <v>203</v>
      </c>
      <c r="F134" s="173" t="s">
        <v>204</v>
      </c>
      <c r="G134" s="171"/>
      <c r="H134" s="171"/>
      <c r="I134" s="171"/>
      <c r="J134" s="174">
        <f>BK134</f>
        <v>15311.4</v>
      </c>
      <c r="K134" s="171"/>
      <c r="L134" s="175"/>
      <c r="M134" s="176"/>
      <c r="N134" s="177"/>
      <c r="O134" s="177"/>
      <c r="P134" s="178">
        <f>P135+P138+P145+P148+P152+P157</f>
        <v>12.4581</v>
      </c>
      <c r="Q134" s="177"/>
      <c r="R134" s="178">
        <f>R135+R138+R145+R148+R152+R157</f>
        <v>0.66316540000000002</v>
      </c>
      <c r="S134" s="177"/>
      <c r="T134" s="179">
        <f>T135+T138+T145+T148+T152+T157</f>
        <v>0.50988</v>
      </c>
      <c r="AR134" s="180" t="s">
        <v>83</v>
      </c>
      <c r="AT134" s="181" t="s">
        <v>75</v>
      </c>
      <c r="AU134" s="181" t="s">
        <v>76</v>
      </c>
      <c r="AY134" s="180" t="s">
        <v>205</v>
      </c>
      <c r="BK134" s="182">
        <f>BK135+BK138+BK145+BK148+BK152+BK157</f>
        <v>15311.4</v>
      </c>
    </row>
    <row r="135" spans="1:65" s="12" customFormat="1" ht="22.9" customHeight="1">
      <c r="B135" s="170"/>
      <c r="C135" s="171"/>
      <c r="D135" s="172" t="s">
        <v>75</v>
      </c>
      <c r="E135" s="183" t="s">
        <v>96</v>
      </c>
      <c r="F135" s="183" t="s">
        <v>565</v>
      </c>
      <c r="G135" s="171"/>
      <c r="H135" s="171"/>
      <c r="I135" s="171"/>
      <c r="J135" s="184">
        <f>BK135</f>
        <v>4943.45</v>
      </c>
      <c r="K135" s="171"/>
      <c r="L135" s="175"/>
      <c r="M135" s="176"/>
      <c r="N135" s="177"/>
      <c r="O135" s="177"/>
      <c r="P135" s="178">
        <f>SUM(P136:P137)</f>
        <v>0.192</v>
      </c>
      <c r="Q135" s="177"/>
      <c r="R135" s="178">
        <f>SUM(R136:R137)</f>
        <v>0.49110239999999999</v>
      </c>
      <c r="S135" s="177"/>
      <c r="T135" s="179">
        <f>SUM(T136:T137)</f>
        <v>0</v>
      </c>
      <c r="AR135" s="180" t="s">
        <v>83</v>
      </c>
      <c r="AT135" s="181" t="s">
        <v>75</v>
      </c>
      <c r="AU135" s="181" t="s">
        <v>83</v>
      </c>
      <c r="AY135" s="180" t="s">
        <v>205</v>
      </c>
      <c r="BK135" s="182">
        <f>SUM(BK136:BK137)</f>
        <v>4943.45</v>
      </c>
    </row>
    <row r="136" spans="1:65" s="2" customFormat="1" ht="24" customHeight="1">
      <c r="A136" s="28"/>
      <c r="B136" s="29"/>
      <c r="C136" s="185" t="s">
        <v>83</v>
      </c>
      <c r="D136" s="185" t="s">
        <v>208</v>
      </c>
      <c r="E136" s="186" t="s">
        <v>566</v>
      </c>
      <c r="F136" s="187" t="s">
        <v>567</v>
      </c>
      <c r="G136" s="188" t="s">
        <v>418</v>
      </c>
      <c r="H136" s="189">
        <v>1</v>
      </c>
      <c r="I136" s="190">
        <v>448.51</v>
      </c>
      <c r="J136" s="190">
        <f>ROUND(I136*H136,2)</f>
        <v>448.51</v>
      </c>
      <c r="K136" s="191"/>
      <c r="L136" s="33"/>
      <c r="M136" s="192" t="s">
        <v>1</v>
      </c>
      <c r="N136" s="193" t="s">
        <v>41</v>
      </c>
      <c r="O136" s="194">
        <v>0.192</v>
      </c>
      <c r="P136" s="194">
        <f>O136*H136</f>
        <v>0.192</v>
      </c>
      <c r="Q136" s="194">
        <v>2.6280000000000001E-2</v>
      </c>
      <c r="R136" s="194">
        <f>Q136*H136</f>
        <v>2.6280000000000001E-2</v>
      </c>
      <c r="S136" s="194">
        <v>0</v>
      </c>
      <c r="T136" s="195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96" t="s">
        <v>212</v>
      </c>
      <c r="AT136" s="196" t="s">
        <v>208</v>
      </c>
      <c r="AU136" s="196" t="s">
        <v>85</v>
      </c>
      <c r="AY136" s="14" t="s">
        <v>205</v>
      </c>
      <c r="BE136" s="197">
        <f>IF(N136="základní",J136,0)</f>
        <v>448.51</v>
      </c>
      <c r="BF136" s="197">
        <f>IF(N136="snížená",J136,0)</f>
        <v>0</v>
      </c>
      <c r="BG136" s="197">
        <f>IF(N136="zákl. přenesená",J136,0)</f>
        <v>0</v>
      </c>
      <c r="BH136" s="197">
        <f>IF(N136="sníž. přenesená",J136,0)</f>
        <v>0</v>
      </c>
      <c r="BI136" s="197">
        <f>IF(N136="nulová",J136,0)</f>
        <v>0</v>
      </c>
      <c r="BJ136" s="14" t="s">
        <v>83</v>
      </c>
      <c r="BK136" s="197">
        <f>ROUND(I136*H136,2)</f>
        <v>448.51</v>
      </c>
      <c r="BL136" s="14" t="s">
        <v>212</v>
      </c>
      <c r="BM136" s="196" t="s">
        <v>568</v>
      </c>
    </row>
    <row r="137" spans="1:65" s="2" customFormat="1" ht="24" customHeight="1">
      <c r="A137" s="28"/>
      <c r="B137" s="29"/>
      <c r="C137" s="185" t="s">
        <v>85</v>
      </c>
      <c r="D137" s="185" t="s">
        <v>208</v>
      </c>
      <c r="E137" s="186" t="s">
        <v>569</v>
      </c>
      <c r="F137" s="187" t="s">
        <v>570</v>
      </c>
      <c r="G137" s="188" t="s">
        <v>211</v>
      </c>
      <c r="H137" s="189">
        <v>6.72</v>
      </c>
      <c r="I137" s="190">
        <v>668.89</v>
      </c>
      <c r="J137" s="190">
        <f>ROUND(I137*H137,2)</f>
        <v>4494.9399999999996</v>
      </c>
      <c r="K137" s="191"/>
      <c r="L137" s="33"/>
      <c r="M137" s="192" t="s">
        <v>1</v>
      </c>
      <c r="N137" s="193" t="s">
        <v>41</v>
      </c>
      <c r="O137" s="194">
        <v>0</v>
      </c>
      <c r="P137" s="194">
        <f>O137*H137</f>
        <v>0</v>
      </c>
      <c r="Q137" s="194">
        <v>6.9169999999999995E-2</v>
      </c>
      <c r="R137" s="194">
        <f>Q137*H137</f>
        <v>0.46482239999999997</v>
      </c>
      <c r="S137" s="194">
        <v>0</v>
      </c>
      <c r="T137" s="195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96" t="s">
        <v>212</v>
      </c>
      <c r="AT137" s="196" t="s">
        <v>208</v>
      </c>
      <c r="AU137" s="196" t="s">
        <v>85</v>
      </c>
      <c r="AY137" s="14" t="s">
        <v>205</v>
      </c>
      <c r="BE137" s="197">
        <f>IF(N137="základní",J137,0)</f>
        <v>4494.9399999999996</v>
      </c>
      <c r="BF137" s="197">
        <f>IF(N137="snížená",J137,0)</f>
        <v>0</v>
      </c>
      <c r="BG137" s="197">
        <f>IF(N137="zákl. přenesená",J137,0)</f>
        <v>0</v>
      </c>
      <c r="BH137" s="197">
        <f>IF(N137="sníž. přenesená",J137,0)</f>
        <v>0</v>
      </c>
      <c r="BI137" s="197">
        <f>IF(N137="nulová",J137,0)</f>
        <v>0</v>
      </c>
      <c r="BJ137" s="14" t="s">
        <v>83</v>
      </c>
      <c r="BK137" s="197">
        <f>ROUND(I137*H137,2)</f>
        <v>4494.9399999999996</v>
      </c>
      <c r="BL137" s="14" t="s">
        <v>212</v>
      </c>
      <c r="BM137" s="196" t="s">
        <v>571</v>
      </c>
    </row>
    <row r="138" spans="1:65" s="12" customFormat="1" ht="22.9" customHeight="1">
      <c r="B138" s="170"/>
      <c r="C138" s="171"/>
      <c r="D138" s="172" t="s">
        <v>75</v>
      </c>
      <c r="E138" s="183" t="s">
        <v>227</v>
      </c>
      <c r="F138" s="183" t="s">
        <v>572</v>
      </c>
      <c r="G138" s="171"/>
      <c r="H138" s="171"/>
      <c r="I138" s="171"/>
      <c r="J138" s="184">
        <f>BK138</f>
        <v>6120.8200000000006</v>
      </c>
      <c r="K138" s="171"/>
      <c r="L138" s="175"/>
      <c r="M138" s="176"/>
      <c r="N138" s="177"/>
      <c r="O138" s="177"/>
      <c r="P138" s="178">
        <f>P139+P140+P141</f>
        <v>5.0352800000000002</v>
      </c>
      <c r="Q138" s="177"/>
      <c r="R138" s="178">
        <f>R139+R140+R141</f>
        <v>0.13437300000000002</v>
      </c>
      <c r="S138" s="177"/>
      <c r="T138" s="179">
        <f>T139+T140+T141</f>
        <v>0</v>
      </c>
      <c r="AR138" s="180" t="s">
        <v>83</v>
      </c>
      <c r="AT138" s="181" t="s">
        <v>75</v>
      </c>
      <c r="AU138" s="181" t="s">
        <v>83</v>
      </c>
      <c r="AY138" s="180" t="s">
        <v>205</v>
      </c>
      <c r="BK138" s="182">
        <f>BK139+BK140+BK141</f>
        <v>6120.8200000000006</v>
      </c>
    </row>
    <row r="139" spans="1:65" s="2" customFormat="1" ht="24" customHeight="1">
      <c r="A139" s="28"/>
      <c r="B139" s="29"/>
      <c r="C139" s="185" t="s">
        <v>96</v>
      </c>
      <c r="D139" s="185" t="s">
        <v>208</v>
      </c>
      <c r="E139" s="186" t="s">
        <v>573</v>
      </c>
      <c r="F139" s="187" t="s">
        <v>574</v>
      </c>
      <c r="G139" s="188" t="s">
        <v>211</v>
      </c>
      <c r="H139" s="189">
        <v>0.14000000000000001</v>
      </c>
      <c r="I139" s="190">
        <v>1090</v>
      </c>
      <c r="J139" s="190">
        <f>ROUND(I139*H139,2)</f>
        <v>152.6</v>
      </c>
      <c r="K139" s="191"/>
      <c r="L139" s="33"/>
      <c r="M139" s="192" t="s">
        <v>1</v>
      </c>
      <c r="N139" s="193" t="s">
        <v>41</v>
      </c>
      <c r="O139" s="194">
        <v>2.1240000000000001</v>
      </c>
      <c r="P139" s="194">
        <f>O139*H139</f>
        <v>0.29736000000000007</v>
      </c>
      <c r="Q139" s="194">
        <v>4.0629999999999999E-2</v>
      </c>
      <c r="R139" s="194">
        <f>Q139*H139</f>
        <v>5.6882000000000009E-3</v>
      </c>
      <c r="S139" s="194">
        <v>0</v>
      </c>
      <c r="T139" s="195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96" t="s">
        <v>212</v>
      </c>
      <c r="AT139" s="196" t="s">
        <v>208</v>
      </c>
      <c r="AU139" s="196" t="s">
        <v>85</v>
      </c>
      <c r="AY139" s="14" t="s">
        <v>205</v>
      </c>
      <c r="BE139" s="197">
        <f>IF(N139="základní",J139,0)</f>
        <v>152.6</v>
      </c>
      <c r="BF139" s="197">
        <f>IF(N139="snížená",J139,0)</f>
        <v>0</v>
      </c>
      <c r="BG139" s="197">
        <f>IF(N139="zákl. přenesená",J139,0)</f>
        <v>0</v>
      </c>
      <c r="BH139" s="197">
        <f>IF(N139="sníž. přenesená",J139,0)</f>
        <v>0</v>
      </c>
      <c r="BI139" s="197">
        <f>IF(N139="nulová",J139,0)</f>
        <v>0</v>
      </c>
      <c r="BJ139" s="14" t="s">
        <v>83</v>
      </c>
      <c r="BK139" s="197">
        <f>ROUND(I139*H139,2)</f>
        <v>152.6</v>
      </c>
      <c r="BL139" s="14" t="s">
        <v>212</v>
      </c>
      <c r="BM139" s="196" t="s">
        <v>575</v>
      </c>
    </row>
    <row r="140" spans="1:65" s="2" customFormat="1" ht="24" customHeight="1">
      <c r="A140" s="28"/>
      <c r="B140" s="29"/>
      <c r="C140" s="185" t="s">
        <v>212</v>
      </c>
      <c r="D140" s="185" t="s">
        <v>208</v>
      </c>
      <c r="E140" s="186" t="s">
        <v>576</v>
      </c>
      <c r="F140" s="187" t="s">
        <v>577</v>
      </c>
      <c r="G140" s="188" t="s">
        <v>211</v>
      </c>
      <c r="H140" s="189">
        <v>0.64</v>
      </c>
      <c r="I140" s="190">
        <v>914</v>
      </c>
      <c r="J140" s="190">
        <f>ROUND(I140*H140,2)</f>
        <v>584.96</v>
      </c>
      <c r="K140" s="191"/>
      <c r="L140" s="33"/>
      <c r="M140" s="192" t="s">
        <v>1</v>
      </c>
      <c r="N140" s="193" t="s">
        <v>41</v>
      </c>
      <c r="O140" s="194">
        <v>1.6910000000000001</v>
      </c>
      <c r="P140" s="194">
        <f>O140*H140</f>
        <v>1.0822400000000001</v>
      </c>
      <c r="Q140" s="194">
        <v>4.0629999999999999E-2</v>
      </c>
      <c r="R140" s="194">
        <f>Q140*H140</f>
        <v>2.6003200000000001E-2</v>
      </c>
      <c r="S140" s="194">
        <v>0</v>
      </c>
      <c r="T140" s="195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96" t="s">
        <v>212</v>
      </c>
      <c r="AT140" s="196" t="s">
        <v>208</v>
      </c>
      <c r="AU140" s="196" t="s">
        <v>85</v>
      </c>
      <c r="AY140" s="14" t="s">
        <v>205</v>
      </c>
      <c r="BE140" s="197">
        <f>IF(N140="základní",J140,0)</f>
        <v>584.96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4" t="s">
        <v>83</v>
      </c>
      <c r="BK140" s="197">
        <f>ROUND(I140*H140,2)</f>
        <v>584.96</v>
      </c>
      <c r="BL140" s="14" t="s">
        <v>212</v>
      </c>
      <c r="BM140" s="196" t="s">
        <v>578</v>
      </c>
    </row>
    <row r="141" spans="1:65" s="12" customFormat="1" ht="20.85" customHeight="1">
      <c r="B141" s="170"/>
      <c r="C141" s="171"/>
      <c r="D141" s="172" t="s">
        <v>75</v>
      </c>
      <c r="E141" s="183" t="s">
        <v>206</v>
      </c>
      <c r="F141" s="183" t="s">
        <v>207</v>
      </c>
      <c r="G141" s="171"/>
      <c r="H141" s="171"/>
      <c r="I141" s="171"/>
      <c r="J141" s="184">
        <f>BK141</f>
        <v>5383.26</v>
      </c>
      <c r="K141" s="171"/>
      <c r="L141" s="175"/>
      <c r="M141" s="176"/>
      <c r="N141" s="177"/>
      <c r="O141" s="177"/>
      <c r="P141" s="178">
        <f>SUM(P142:P144)</f>
        <v>3.6556800000000003</v>
      </c>
      <c r="Q141" s="177"/>
      <c r="R141" s="178">
        <f>SUM(R142:R144)</f>
        <v>0.10268160000000001</v>
      </c>
      <c r="S141" s="177"/>
      <c r="T141" s="179">
        <f>SUM(T142:T144)</f>
        <v>0</v>
      </c>
      <c r="AR141" s="180" t="s">
        <v>83</v>
      </c>
      <c r="AT141" s="181" t="s">
        <v>75</v>
      </c>
      <c r="AU141" s="181" t="s">
        <v>85</v>
      </c>
      <c r="AY141" s="180" t="s">
        <v>205</v>
      </c>
      <c r="BK141" s="182">
        <f>SUM(BK142:BK144)</f>
        <v>5383.26</v>
      </c>
    </row>
    <row r="142" spans="1:65" s="2" customFormat="1" ht="24" customHeight="1">
      <c r="A142" s="28"/>
      <c r="B142" s="29"/>
      <c r="C142" s="185" t="s">
        <v>223</v>
      </c>
      <c r="D142" s="185" t="s">
        <v>208</v>
      </c>
      <c r="E142" s="186" t="s">
        <v>220</v>
      </c>
      <c r="F142" s="187" t="s">
        <v>221</v>
      </c>
      <c r="G142" s="188" t="s">
        <v>211</v>
      </c>
      <c r="H142" s="189">
        <v>13.44</v>
      </c>
      <c r="I142" s="190">
        <v>31.86</v>
      </c>
      <c r="J142" s="190">
        <f>ROUND(I142*H142,2)</f>
        <v>428.2</v>
      </c>
      <c r="K142" s="191"/>
      <c r="L142" s="33"/>
      <c r="M142" s="192" t="s">
        <v>1</v>
      </c>
      <c r="N142" s="193" t="s">
        <v>41</v>
      </c>
      <c r="O142" s="194">
        <v>0</v>
      </c>
      <c r="P142" s="194">
        <f>O142*H142</f>
        <v>0</v>
      </c>
      <c r="Q142" s="194">
        <v>2.5999999999999998E-4</v>
      </c>
      <c r="R142" s="194">
        <f>Q142*H142</f>
        <v>3.4943999999999995E-3</v>
      </c>
      <c r="S142" s="194">
        <v>0</v>
      </c>
      <c r="T142" s="195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96" t="s">
        <v>212</v>
      </c>
      <c r="AT142" s="196" t="s">
        <v>208</v>
      </c>
      <c r="AU142" s="196" t="s">
        <v>96</v>
      </c>
      <c r="AY142" s="14" t="s">
        <v>205</v>
      </c>
      <c r="BE142" s="197">
        <f>IF(N142="základní",J142,0)</f>
        <v>428.2</v>
      </c>
      <c r="BF142" s="197">
        <f>IF(N142="snížená",J142,0)</f>
        <v>0</v>
      </c>
      <c r="BG142" s="197">
        <f>IF(N142="zákl. přenesená",J142,0)</f>
        <v>0</v>
      </c>
      <c r="BH142" s="197">
        <f>IF(N142="sníž. přenesená",J142,0)</f>
        <v>0</v>
      </c>
      <c r="BI142" s="197">
        <f>IF(N142="nulová",J142,0)</f>
        <v>0</v>
      </c>
      <c r="BJ142" s="14" t="s">
        <v>83</v>
      </c>
      <c r="BK142" s="197">
        <f>ROUND(I142*H142,2)</f>
        <v>428.2</v>
      </c>
      <c r="BL142" s="14" t="s">
        <v>212</v>
      </c>
      <c r="BM142" s="196" t="s">
        <v>579</v>
      </c>
    </row>
    <row r="143" spans="1:65" s="2" customFormat="1" ht="24" customHeight="1">
      <c r="A143" s="28"/>
      <c r="B143" s="29"/>
      <c r="C143" s="185" t="s">
        <v>227</v>
      </c>
      <c r="D143" s="185" t="s">
        <v>208</v>
      </c>
      <c r="E143" s="186" t="s">
        <v>580</v>
      </c>
      <c r="F143" s="187" t="s">
        <v>581</v>
      </c>
      <c r="G143" s="188" t="s">
        <v>211</v>
      </c>
      <c r="H143" s="189">
        <v>13.44</v>
      </c>
      <c r="I143" s="190">
        <v>237.55</v>
      </c>
      <c r="J143" s="190">
        <f>ROUND(I143*H143,2)</f>
        <v>3192.67</v>
      </c>
      <c r="K143" s="191"/>
      <c r="L143" s="33"/>
      <c r="M143" s="192" t="s">
        <v>1</v>
      </c>
      <c r="N143" s="193" t="s">
        <v>41</v>
      </c>
      <c r="O143" s="194">
        <v>0</v>
      </c>
      <c r="P143" s="194">
        <f>O143*H143</f>
        <v>0</v>
      </c>
      <c r="Q143" s="194">
        <v>4.3800000000000002E-3</v>
      </c>
      <c r="R143" s="194">
        <f>Q143*H143</f>
        <v>5.8867200000000001E-2</v>
      </c>
      <c r="S143" s="194">
        <v>0</v>
      </c>
      <c r="T143" s="195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96" t="s">
        <v>212</v>
      </c>
      <c r="AT143" s="196" t="s">
        <v>208</v>
      </c>
      <c r="AU143" s="196" t="s">
        <v>96</v>
      </c>
      <c r="AY143" s="14" t="s">
        <v>205</v>
      </c>
      <c r="BE143" s="197">
        <f>IF(N143="základní",J143,0)</f>
        <v>3192.67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4" t="s">
        <v>83</v>
      </c>
      <c r="BK143" s="197">
        <f>ROUND(I143*H143,2)</f>
        <v>3192.67</v>
      </c>
      <c r="BL143" s="14" t="s">
        <v>212</v>
      </c>
      <c r="BM143" s="196" t="s">
        <v>582</v>
      </c>
    </row>
    <row r="144" spans="1:65" s="2" customFormat="1" ht="24" customHeight="1">
      <c r="A144" s="28"/>
      <c r="B144" s="29"/>
      <c r="C144" s="185" t="s">
        <v>234</v>
      </c>
      <c r="D144" s="185" t="s">
        <v>208</v>
      </c>
      <c r="E144" s="186" t="s">
        <v>224</v>
      </c>
      <c r="F144" s="187" t="s">
        <v>225</v>
      </c>
      <c r="G144" s="188" t="s">
        <v>211</v>
      </c>
      <c r="H144" s="189">
        <v>13.44</v>
      </c>
      <c r="I144" s="190">
        <v>131.13</v>
      </c>
      <c r="J144" s="190">
        <f>ROUND(I144*H144,2)</f>
        <v>1762.39</v>
      </c>
      <c r="K144" s="191"/>
      <c r="L144" s="33"/>
      <c r="M144" s="192" t="s">
        <v>1</v>
      </c>
      <c r="N144" s="193" t="s">
        <v>41</v>
      </c>
      <c r="O144" s="194">
        <v>0.27200000000000002</v>
      </c>
      <c r="P144" s="194">
        <f>O144*H144</f>
        <v>3.6556800000000003</v>
      </c>
      <c r="Q144" s="194">
        <v>3.0000000000000001E-3</v>
      </c>
      <c r="R144" s="194">
        <f>Q144*H144</f>
        <v>4.0320000000000002E-2</v>
      </c>
      <c r="S144" s="194">
        <v>0</v>
      </c>
      <c r="T144" s="195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96" t="s">
        <v>212</v>
      </c>
      <c r="AT144" s="196" t="s">
        <v>208</v>
      </c>
      <c r="AU144" s="196" t="s">
        <v>96</v>
      </c>
      <c r="AY144" s="14" t="s">
        <v>205</v>
      </c>
      <c r="BE144" s="197">
        <f>IF(N144="základní",J144,0)</f>
        <v>1762.39</v>
      </c>
      <c r="BF144" s="197">
        <f>IF(N144="snížená",J144,0)</f>
        <v>0</v>
      </c>
      <c r="BG144" s="197">
        <f>IF(N144="zákl. přenesená",J144,0)</f>
        <v>0</v>
      </c>
      <c r="BH144" s="197">
        <f>IF(N144="sníž. přenesená",J144,0)</f>
        <v>0</v>
      </c>
      <c r="BI144" s="197">
        <f>IF(N144="nulová",J144,0)</f>
        <v>0</v>
      </c>
      <c r="BJ144" s="14" t="s">
        <v>83</v>
      </c>
      <c r="BK144" s="197">
        <f>ROUND(I144*H144,2)</f>
        <v>1762.39</v>
      </c>
      <c r="BL144" s="14" t="s">
        <v>212</v>
      </c>
      <c r="BM144" s="196" t="s">
        <v>583</v>
      </c>
    </row>
    <row r="145" spans="1:65" s="12" customFormat="1" ht="22.9" customHeight="1">
      <c r="B145" s="170"/>
      <c r="C145" s="171"/>
      <c r="D145" s="172" t="s">
        <v>75</v>
      </c>
      <c r="E145" s="183" t="s">
        <v>535</v>
      </c>
      <c r="F145" s="183" t="s">
        <v>536</v>
      </c>
      <c r="G145" s="171"/>
      <c r="H145" s="171"/>
      <c r="I145" s="171"/>
      <c r="J145" s="184">
        <f>BK145</f>
        <v>1593</v>
      </c>
      <c r="K145" s="171"/>
      <c r="L145" s="175"/>
      <c r="M145" s="176"/>
      <c r="N145" s="177"/>
      <c r="O145" s="177"/>
      <c r="P145" s="178">
        <f>SUM(P146:P147)</f>
        <v>0.754</v>
      </c>
      <c r="Q145" s="177"/>
      <c r="R145" s="178">
        <f>SUM(R146:R147)</f>
        <v>3.7690000000000001E-2</v>
      </c>
      <c r="S145" s="177"/>
      <c r="T145" s="179">
        <f>SUM(T146:T147)</f>
        <v>0</v>
      </c>
      <c r="AR145" s="180" t="s">
        <v>83</v>
      </c>
      <c r="AT145" s="181" t="s">
        <v>75</v>
      </c>
      <c r="AU145" s="181" t="s">
        <v>83</v>
      </c>
      <c r="AY145" s="180" t="s">
        <v>205</v>
      </c>
      <c r="BK145" s="182">
        <f>SUM(BK146:BK147)</f>
        <v>1593</v>
      </c>
    </row>
    <row r="146" spans="1:65" s="2" customFormat="1" ht="24" customHeight="1">
      <c r="A146" s="28"/>
      <c r="B146" s="29"/>
      <c r="C146" s="185" t="s">
        <v>239</v>
      </c>
      <c r="D146" s="185" t="s">
        <v>208</v>
      </c>
      <c r="E146" s="186" t="s">
        <v>537</v>
      </c>
      <c r="F146" s="187" t="s">
        <v>538</v>
      </c>
      <c r="G146" s="188" t="s">
        <v>418</v>
      </c>
      <c r="H146" s="189">
        <v>1</v>
      </c>
      <c r="I146" s="190">
        <v>424.8</v>
      </c>
      <c r="J146" s="190">
        <f>ROUND(I146*H146,2)</f>
        <v>424.8</v>
      </c>
      <c r="K146" s="191"/>
      <c r="L146" s="33"/>
      <c r="M146" s="192" t="s">
        <v>1</v>
      </c>
      <c r="N146" s="193" t="s">
        <v>41</v>
      </c>
      <c r="O146" s="194">
        <v>0.754</v>
      </c>
      <c r="P146" s="194">
        <f>O146*H146</f>
        <v>0.754</v>
      </c>
      <c r="Q146" s="194">
        <v>1.7770000000000001E-2</v>
      </c>
      <c r="R146" s="194">
        <f>Q146*H146</f>
        <v>1.7770000000000001E-2</v>
      </c>
      <c r="S146" s="194">
        <v>0</v>
      </c>
      <c r="T146" s="195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96" t="s">
        <v>212</v>
      </c>
      <c r="AT146" s="196" t="s">
        <v>208</v>
      </c>
      <c r="AU146" s="196" t="s">
        <v>85</v>
      </c>
      <c r="AY146" s="14" t="s">
        <v>205</v>
      </c>
      <c r="BE146" s="197">
        <f>IF(N146="základní",J146,0)</f>
        <v>424.8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4" t="s">
        <v>83</v>
      </c>
      <c r="BK146" s="197">
        <f>ROUND(I146*H146,2)</f>
        <v>424.8</v>
      </c>
      <c r="BL146" s="14" t="s">
        <v>212</v>
      </c>
      <c r="BM146" s="196" t="s">
        <v>584</v>
      </c>
    </row>
    <row r="147" spans="1:65" s="2" customFormat="1" ht="24" customHeight="1">
      <c r="A147" s="28"/>
      <c r="B147" s="29"/>
      <c r="C147" s="198" t="s">
        <v>243</v>
      </c>
      <c r="D147" s="198" t="s">
        <v>355</v>
      </c>
      <c r="E147" s="199" t="s">
        <v>585</v>
      </c>
      <c r="F147" s="200" t="s">
        <v>586</v>
      </c>
      <c r="G147" s="201" t="s">
        <v>418</v>
      </c>
      <c r="H147" s="202">
        <v>1</v>
      </c>
      <c r="I147" s="203">
        <v>1168.2</v>
      </c>
      <c r="J147" s="203">
        <f>ROUND(I147*H147,2)</f>
        <v>1168.2</v>
      </c>
      <c r="K147" s="204"/>
      <c r="L147" s="205"/>
      <c r="M147" s="206" t="s">
        <v>1</v>
      </c>
      <c r="N147" s="207" t="s">
        <v>41</v>
      </c>
      <c r="O147" s="194">
        <v>0</v>
      </c>
      <c r="P147" s="194">
        <f>O147*H147</f>
        <v>0</v>
      </c>
      <c r="Q147" s="194">
        <v>1.992E-2</v>
      </c>
      <c r="R147" s="194">
        <f>Q147*H147</f>
        <v>1.992E-2</v>
      </c>
      <c r="S147" s="194">
        <v>0</v>
      </c>
      <c r="T147" s="195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96" t="s">
        <v>239</v>
      </c>
      <c r="AT147" s="196" t="s">
        <v>355</v>
      </c>
      <c r="AU147" s="196" t="s">
        <v>85</v>
      </c>
      <c r="AY147" s="14" t="s">
        <v>205</v>
      </c>
      <c r="BE147" s="197">
        <f>IF(N147="základní",J147,0)</f>
        <v>1168.2</v>
      </c>
      <c r="BF147" s="197">
        <f>IF(N147="snížená",J147,0)</f>
        <v>0</v>
      </c>
      <c r="BG147" s="197">
        <f>IF(N147="zákl. přenesená",J147,0)</f>
        <v>0</v>
      </c>
      <c r="BH147" s="197">
        <f>IF(N147="sníž. přenesená",J147,0)</f>
        <v>0</v>
      </c>
      <c r="BI147" s="197">
        <f>IF(N147="nulová",J147,0)</f>
        <v>0</v>
      </c>
      <c r="BJ147" s="14" t="s">
        <v>83</v>
      </c>
      <c r="BK147" s="197">
        <f>ROUND(I147*H147,2)</f>
        <v>1168.2</v>
      </c>
      <c r="BL147" s="14" t="s">
        <v>212</v>
      </c>
      <c r="BM147" s="196" t="s">
        <v>587</v>
      </c>
    </row>
    <row r="148" spans="1:65" s="12" customFormat="1" ht="22.9" customHeight="1">
      <c r="B148" s="170"/>
      <c r="C148" s="171"/>
      <c r="D148" s="172" t="s">
        <v>75</v>
      </c>
      <c r="E148" s="183" t="s">
        <v>243</v>
      </c>
      <c r="F148" s="183" t="s">
        <v>481</v>
      </c>
      <c r="G148" s="171"/>
      <c r="H148" s="171"/>
      <c r="I148" s="171"/>
      <c r="J148" s="184">
        <f>BK148</f>
        <v>749.56999999999994</v>
      </c>
      <c r="K148" s="171"/>
      <c r="L148" s="175"/>
      <c r="M148" s="176"/>
      <c r="N148" s="177"/>
      <c r="O148" s="177"/>
      <c r="P148" s="178">
        <f>P149</f>
        <v>2.0691999999999999</v>
      </c>
      <c r="Q148" s="177"/>
      <c r="R148" s="178">
        <f>R149</f>
        <v>0</v>
      </c>
      <c r="S148" s="177"/>
      <c r="T148" s="179">
        <f>T149</f>
        <v>0.50988</v>
      </c>
      <c r="AR148" s="180" t="s">
        <v>83</v>
      </c>
      <c r="AT148" s="181" t="s">
        <v>75</v>
      </c>
      <c r="AU148" s="181" t="s">
        <v>83</v>
      </c>
      <c r="AY148" s="180" t="s">
        <v>205</v>
      </c>
      <c r="BK148" s="182">
        <f>BK149</f>
        <v>749.56999999999994</v>
      </c>
    </row>
    <row r="149" spans="1:65" s="12" customFormat="1" ht="20.85" customHeight="1">
      <c r="B149" s="170"/>
      <c r="C149" s="171"/>
      <c r="D149" s="172" t="s">
        <v>75</v>
      </c>
      <c r="E149" s="183" t="s">
        <v>272</v>
      </c>
      <c r="F149" s="183" t="s">
        <v>273</v>
      </c>
      <c r="G149" s="171"/>
      <c r="H149" s="171"/>
      <c r="I149" s="171"/>
      <c r="J149" s="184">
        <f>BK149</f>
        <v>749.56999999999994</v>
      </c>
      <c r="K149" s="171"/>
      <c r="L149" s="175"/>
      <c r="M149" s="176"/>
      <c r="N149" s="177"/>
      <c r="O149" s="177"/>
      <c r="P149" s="178">
        <f>SUM(P150:P151)</f>
        <v>2.0691999999999999</v>
      </c>
      <c r="Q149" s="177"/>
      <c r="R149" s="178">
        <f>SUM(R150:R151)</f>
        <v>0</v>
      </c>
      <c r="S149" s="177"/>
      <c r="T149" s="179">
        <f>SUM(T150:T151)</f>
        <v>0.50988</v>
      </c>
      <c r="AR149" s="180" t="s">
        <v>83</v>
      </c>
      <c r="AT149" s="181" t="s">
        <v>75</v>
      </c>
      <c r="AU149" s="181" t="s">
        <v>85</v>
      </c>
      <c r="AY149" s="180" t="s">
        <v>205</v>
      </c>
      <c r="BK149" s="182">
        <f>SUM(BK150:BK151)</f>
        <v>749.56999999999994</v>
      </c>
    </row>
    <row r="150" spans="1:65" s="2" customFormat="1" ht="16.5" customHeight="1">
      <c r="A150" s="28"/>
      <c r="B150" s="29"/>
      <c r="C150" s="185" t="s">
        <v>247</v>
      </c>
      <c r="D150" s="185" t="s">
        <v>208</v>
      </c>
      <c r="E150" s="186" t="s">
        <v>588</v>
      </c>
      <c r="F150" s="187" t="s">
        <v>589</v>
      </c>
      <c r="G150" s="188" t="s">
        <v>211</v>
      </c>
      <c r="H150" s="189">
        <v>3.08</v>
      </c>
      <c r="I150" s="190">
        <v>101.38</v>
      </c>
      <c r="J150" s="190">
        <f>ROUND(I150*H150,2)</f>
        <v>312.25</v>
      </c>
      <c r="K150" s="191"/>
      <c r="L150" s="33"/>
      <c r="M150" s="192" t="s">
        <v>1</v>
      </c>
      <c r="N150" s="193" t="s">
        <v>41</v>
      </c>
      <c r="O150" s="194">
        <v>0.245</v>
      </c>
      <c r="P150" s="194">
        <f>O150*H150</f>
        <v>0.75460000000000005</v>
      </c>
      <c r="Q150" s="194">
        <v>0</v>
      </c>
      <c r="R150" s="194">
        <f>Q150*H150</f>
        <v>0</v>
      </c>
      <c r="S150" s="194">
        <v>0.13100000000000001</v>
      </c>
      <c r="T150" s="195">
        <f>S150*H150</f>
        <v>0.40348000000000001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96" t="s">
        <v>212</v>
      </c>
      <c r="AT150" s="196" t="s">
        <v>208</v>
      </c>
      <c r="AU150" s="196" t="s">
        <v>96</v>
      </c>
      <c r="AY150" s="14" t="s">
        <v>205</v>
      </c>
      <c r="BE150" s="197">
        <f>IF(N150="základní",J150,0)</f>
        <v>312.25</v>
      </c>
      <c r="BF150" s="197">
        <f>IF(N150="snížená",J150,0)</f>
        <v>0</v>
      </c>
      <c r="BG150" s="197">
        <f>IF(N150="zákl. přenesená",J150,0)</f>
        <v>0</v>
      </c>
      <c r="BH150" s="197">
        <f>IF(N150="sníž. přenesená",J150,0)</f>
        <v>0</v>
      </c>
      <c r="BI150" s="197">
        <f>IF(N150="nulová",J150,0)</f>
        <v>0</v>
      </c>
      <c r="BJ150" s="14" t="s">
        <v>83</v>
      </c>
      <c r="BK150" s="197">
        <f>ROUND(I150*H150,2)</f>
        <v>312.25</v>
      </c>
      <c r="BL150" s="14" t="s">
        <v>212</v>
      </c>
      <c r="BM150" s="196" t="s">
        <v>590</v>
      </c>
    </row>
    <row r="151" spans="1:65" s="2" customFormat="1" ht="16.5" customHeight="1">
      <c r="A151" s="28"/>
      <c r="B151" s="29"/>
      <c r="C151" s="185" t="s">
        <v>252</v>
      </c>
      <c r="D151" s="185" t="s">
        <v>208</v>
      </c>
      <c r="E151" s="186" t="s">
        <v>543</v>
      </c>
      <c r="F151" s="187" t="s">
        <v>544</v>
      </c>
      <c r="G151" s="188" t="s">
        <v>211</v>
      </c>
      <c r="H151" s="189">
        <v>1.4</v>
      </c>
      <c r="I151" s="190">
        <v>312.37</v>
      </c>
      <c r="J151" s="190">
        <f>ROUND(I151*H151,2)</f>
        <v>437.32</v>
      </c>
      <c r="K151" s="191"/>
      <c r="L151" s="33"/>
      <c r="M151" s="192" t="s">
        <v>1</v>
      </c>
      <c r="N151" s="193" t="s">
        <v>41</v>
      </c>
      <c r="O151" s="194">
        <v>0.93899999999999995</v>
      </c>
      <c r="P151" s="194">
        <f>O151*H151</f>
        <v>1.3145999999999998</v>
      </c>
      <c r="Q151" s="194">
        <v>0</v>
      </c>
      <c r="R151" s="194">
        <f>Q151*H151</f>
        <v>0</v>
      </c>
      <c r="S151" s="194">
        <v>7.5999999999999998E-2</v>
      </c>
      <c r="T151" s="195">
        <f>S151*H151</f>
        <v>0.10639999999999999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96" t="s">
        <v>212</v>
      </c>
      <c r="AT151" s="196" t="s">
        <v>208</v>
      </c>
      <c r="AU151" s="196" t="s">
        <v>96</v>
      </c>
      <c r="AY151" s="14" t="s">
        <v>205</v>
      </c>
      <c r="BE151" s="197">
        <f>IF(N151="základní",J151,0)</f>
        <v>437.32</v>
      </c>
      <c r="BF151" s="197">
        <f>IF(N151="snížená",J151,0)</f>
        <v>0</v>
      </c>
      <c r="BG151" s="197">
        <f>IF(N151="zákl. přenesená",J151,0)</f>
        <v>0</v>
      </c>
      <c r="BH151" s="197">
        <f>IF(N151="sníž. přenesená",J151,0)</f>
        <v>0</v>
      </c>
      <c r="BI151" s="197">
        <f>IF(N151="nulová",J151,0)</f>
        <v>0</v>
      </c>
      <c r="BJ151" s="14" t="s">
        <v>83</v>
      </c>
      <c r="BK151" s="197">
        <f>ROUND(I151*H151,2)</f>
        <v>437.32</v>
      </c>
      <c r="BL151" s="14" t="s">
        <v>212</v>
      </c>
      <c r="BM151" s="196" t="s">
        <v>591</v>
      </c>
    </row>
    <row r="152" spans="1:65" s="12" customFormat="1" ht="22.9" customHeight="1">
      <c r="B152" s="170"/>
      <c r="C152" s="171"/>
      <c r="D152" s="172" t="s">
        <v>75</v>
      </c>
      <c r="E152" s="183" t="s">
        <v>314</v>
      </c>
      <c r="F152" s="183" t="s">
        <v>315</v>
      </c>
      <c r="G152" s="171"/>
      <c r="H152" s="171"/>
      <c r="I152" s="171"/>
      <c r="J152" s="184">
        <f>BK152</f>
        <v>1101.74</v>
      </c>
      <c r="K152" s="171"/>
      <c r="L152" s="175"/>
      <c r="M152" s="176"/>
      <c r="N152" s="177"/>
      <c r="O152" s="177"/>
      <c r="P152" s="178">
        <f>SUM(P153:P156)</f>
        <v>1.9943</v>
      </c>
      <c r="Q152" s="177"/>
      <c r="R152" s="178">
        <f>SUM(R153:R156)</f>
        <v>0</v>
      </c>
      <c r="S152" s="177"/>
      <c r="T152" s="179">
        <f>SUM(T153:T156)</f>
        <v>0</v>
      </c>
      <c r="AR152" s="180" t="s">
        <v>83</v>
      </c>
      <c r="AT152" s="181" t="s">
        <v>75</v>
      </c>
      <c r="AU152" s="181" t="s">
        <v>83</v>
      </c>
      <c r="AY152" s="180" t="s">
        <v>205</v>
      </c>
      <c r="BK152" s="182">
        <f>SUM(BK153:BK156)</f>
        <v>1101.74</v>
      </c>
    </row>
    <row r="153" spans="1:65" s="2" customFormat="1" ht="24" customHeight="1">
      <c r="A153" s="28"/>
      <c r="B153" s="29"/>
      <c r="C153" s="185" t="s">
        <v>256</v>
      </c>
      <c r="D153" s="185" t="s">
        <v>208</v>
      </c>
      <c r="E153" s="186" t="s">
        <v>317</v>
      </c>
      <c r="F153" s="187" t="s">
        <v>318</v>
      </c>
      <c r="G153" s="188" t="s">
        <v>250</v>
      </c>
      <c r="H153" s="189">
        <v>0.74</v>
      </c>
      <c r="I153" s="190">
        <v>691.78</v>
      </c>
      <c r="J153" s="190">
        <f>ROUND(I153*H153,2)</f>
        <v>511.92</v>
      </c>
      <c r="K153" s="191"/>
      <c r="L153" s="33"/>
      <c r="M153" s="192" t="s">
        <v>1</v>
      </c>
      <c r="N153" s="193" t="s">
        <v>41</v>
      </c>
      <c r="O153" s="194">
        <v>2.42</v>
      </c>
      <c r="P153" s="194">
        <f>O153*H153</f>
        <v>1.7907999999999999</v>
      </c>
      <c r="Q153" s="194">
        <v>0</v>
      </c>
      <c r="R153" s="194">
        <f>Q153*H153</f>
        <v>0</v>
      </c>
      <c r="S153" s="194">
        <v>0</v>
      </c>
      <c r="T153" s="195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96" t="s">
        <v>212</v>
      </c>
      <c r="AT153" s="196" t="s">
        <v>208</v>
      </c>
      <c r="AU153" s="196" t="s">
        <v>85</v>
      </c>
      <c r="AY153" s="14" t="s">
        <v>205</v>
      </c>
      <c r="BE153" s="197">
        <f>IF(N153="základní",J153,0)</f>
        <v>511.92</v>
      </c>
      <c r="BF153" s="197">
        <f>IF(N153="snížená",J153,0)</f>
        <v>0</v>
      </c>
      <c r="BG153" s="197">
        <f>IF(N153="zákl. přenesená",J153,0)</f>
        <v>0</v>
      </c>
      <c r="BH153" s="197">
        <f>IF(N153="sníž. přenesená",J153,0)</f>
        <v>0</v>
      </c>
      <c r="BI153" s="197">
        <f>IF(N153="nulová",J153,0)</f>
        <v>0</v>
      </c>
      <c r="BJ153" s="14" t="s">
        <v>83</v>
      </c>
      <c r="BK153" s="197">
        <f>ROUND(I153*H153,2)</f>
        <v>511.92</v>
      </c>
      <c r="BL153" s="14" t="s">
        <v>212</v>
      </c>
      <c r="BM153" s="196" t="s">
        <v>592</v>
      </c>
    </row>
    <row r="154" spans="1:65" s="2" customFormat="1" ht="24" customHeight="1">
      <c r="A154" s="28"/>
      <c r="B154" s="29"/>
      <c r="C154" s="185" t="s">
        <v>262</v>
      </c>
      <c r="D154" s="185" t="s">
        <v>208</v>
      </c>
      <c r="E154" s="186" t="s">
        <v>321</v>
      </c>
      <c r="F154" s="187" t="s">
        <v>322</v>
      </c>
      <c r="G154" s="188" t="s">
        <v>250</v>
      </c>
      <c r="H154" s="189">
        <v>0.74</v>
      </c>
      <c r="I154" s="190">
        <v>254.06</v>
      </c>
      <c r="J154" s="190">
        <f>ROUND(I154*H154,2)</f>
        <v>188</v>
      </c>
      <c r="K154" s="191"/>
      <c r="L154" s="33"/>
      <c r="M154" s="192" t="s">
        <v>1</v>
      </c>
      <c r="N154" s="193" t="s">
        <v>41</v>
      </c>
      <c r="O154" s="194">
        <v>0.125</v>
      </c>
      <c r="P154" s="194">
        <f>O154*H154</f>
        <v>9.2499999999999999E-2</v>
      </c>
      <c r="Q154" s="194">
        <v>0</v>
      </c>
      <c r="R154" s="194">
        <f>Q154*H154</f>
        <v>0</v>
      </c>
      <c r="S154" s="194">
        <v>0</v>
      </c>
      <c r="T154" s="195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96" t="s">
        <v>212</v>
      </c>
      <c r="AT154" s="196" t="s">
        <v>208</v>
      </c>
      <c r="AU154" s="196" t="s">
        <v>85</v>
      </c>
      <c r="AY154" s="14" t="s">
        <v>205</v>
      </c>
      <c r="BE154" s="197">
        <f>IF(N154="základní",J154,0)</f>
        <v>188</v>
      </c>
      <c r="BF154" s="197">
        <f>IF(N154="snížená",J154,0)</f>
        <v>0</v>
      </c>
      <c r="BG154" s="197">
        <f>IF(N154="zákl. přenesená",J154,0)</f>
        <v>0</v>
      </c>
      <c r="BH154" s="197">
        <f>IF(N154="sníž. přenesená",J154,0)</f>
        <v>0</v>
      </c>
      <c r="BI154" s="197">
        <f>IF(N154="nulová",J154,0)</f>
        <v>0</v>
      </c>
      <c r="BJ154" s="14" t="s">
        <v>83</v>
      </c>
      <c r="BK154" s="197">
        <f>ROUND(I154*H154,2)</f>
        <v>188</v>
      </c>
      <c r="BL154" s="14" t="s">
        <v>212</v>
      </c>
      <c r="BM154" s="196" t="s">
        <v>593</v>
      </c>
    </row>
    <row r="155" spans="1:65" s="2" customFormat="1" ht="24" customHeight="1">
      <c r="A155" s="28"/>
      <c r="B155" s="29"/>
      <c r="C155" s="185" t="s">
        <v>268</v>
      </c>
      <c r="D155" s="185" t="s">
        <v>208</v>
      </c>
      <c r="E155" s="186" t="s">
        <v>325</v>
      </c>
      <c r="F155" s="187" t="s">
        <v>326</v>
      </c>
      <c r="G155" s="188" t="s">
        <v>250</v>
      </c>
      <c r="H155" s="189">
        <v>18.5</v>
      </c>
      <c r="I155" s="190">
        <v>11.1</v>
      </c>
      <c r="J155" s="190">
        <f>ROUND(I155*H155,2)</f>
        <v>205.35</v>
      </c>
      <c r="K155" s="191"/>
      <c r="L155" s="33"/>
      <c r="M155" s="192" t="s">
        <v>1</v>
      </c>
      <c r="N155" s="193" t="s">
        <v>41</v>
      </c>
      <c r="O155" s="194">
        <v>6.0000000000000001E-3</v>
      </c>
      <c r="P155" s="194">
        <f>O155*H155</f>
        <v>0.111</v>
      </c>
      <c r="Q155" s="194">
        <v>0</v>
      </c>
      <c r="R155" s="194">
        <f>Q155*H155</f>
        <v>0</v>
      </c>
      <c r="S155" s="194">
        <v>0</v>
      </c>
      <c r="T155" s="195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96" t="s">
        <v>212</v>
      </c>
      <c r="AT155" s="196" t="s">
        <v>208</v>
      </c>
      <c r="AU155" s="196" t="s">
        <v>85</v>
      </c>
      <c r="AY155" s="14" t="s">
        <v>205</v>
      </c>
      <c r="BE155" s="197">
        <f>IF(N155="základní",J155,0)</f>
        <v>205.35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4" t="s">
        <v>83</v>
      </c>
      <c r="BK155" s="197">
        <f>ROUND(I155*H155,2)</f>
        <v>205.35</v>
      </c>
      <c r="BL155" s="14" t="s">
        <v>212</v>
      </c>
      <c r="BM155" s="196" t="s">
        <v>594</v>
      </c>
    </row>
    <row r="156" spans="1:65" s="2" customFormat="1" ht="24" customHeight="1">
      <c r="A156" s="28"/>
      <c r="B156" s="29"/>
      <c r="C156" s="185" t="s">
        <v>8</v>
      </c>
      <c r="D156" s="185" t="s">
        <v>208</v>
      </c>
      <c r="E156" s="186" t="s">
        <v>329</v>
      </c>
      <c r="F156" s="187" t="s">
        <v>330</v>
      </c>
      <c r="G156" s="188" t="s">
        <v>250</v>
      </c>
      <c r="H156" s="189">
        <v>0.74</v>
      </c>
      <c r="I156" s="190">
        <v>265.5</v>
      </c>
      <c r="J156" s="190">
        <f>ROUND(I156*H156,2)</f>
        <v>196.47</v>
      </c>
      <c r="K156" s="191"/>
      <c r="L156" s="33"/>
      <c r="M156" s="192" t="s">
        <v>1</v>
      </c>
      <c r="N156" s="193" t="s">
        <v>41</v>
      </c>
      <c r="O156" s="194">
        <v>0</v>
      </c>
      <c r="P156" s="194">
        <f>O156*H156</f>
        <v>0</v>
      </c>
      <c r="Q156" s="194">
        <v>0</v>
      </c>
      <c r="R156" s="194">
        <f>Q156*H156</f>
        <v>0</v>
      </c>
      <c r="S156" s="194">
        <v>0</v>
      </c>
      <c r="T156" s="195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96" t="s">
        <v>212</v>
      </c>
      <c r="AT156" s="196" t="s">
        <v>208</v>
      </c>
      <c r="AU156" s="196" t="s">
        <v>85</v>
      </c>
      <c r="AY156" s="14" t="s">
        <v>205</v>
      </c>
      <c r="BE156" s="197">
        <f>IF(N156="základní",J156,0)</f>
        <v>196.47</v>
      </c>
      <c r="BF156" s="197">
        <f>IF(N156="snížená",J156,0)</f>
        <v>0</v>
      </c>
      <c r="BG156" s="197">
        <f>IF(N156="zákl. přenesená",J156,0)</f>
        <v>0</v>
      </c>
      <c r="BH156" s="197">
        <f>IF(N156="sníž. přenesená",J156,0)</f>
        <v>0</v>
      </c>
      <c r="BI156" s="197">
        <f>IF(N156="nulová",J156,0)</f>
        <v>0</v>
      </c>
      <c r="BJ156" s="14" t="s">
        <v>83</v>
      </c>
      <c r="BK156" s="197">
        <f>ROUND(I156*H156,2)</f>
        <v>196.47</v>
      </c>
      <c r="BL156" s="14" t="s">
        <v>212</v>
      </c>
      <c r="BM156" s="196" t="s">
        <v>595</v>
      </c>
    </row>
    <row r="157" spans="1:65" s="12" customFormat="1" ht="22.9" customHeight="1">
      <c r="B157" s="170"/>
      <c r="C157" s="171"/>
      <c r="D157" s="172" t="s">
        <v>75</v>
      </c>
      <c r="E157" s="183" t="s">
        <v>332</v>
      </c>
      <c r="F157" s="183" t="s">
        <v>333</v>
      </c>
      <c r="G157" s="171"/>
      <c r="H157" s="171"/>
      <c r="I157" s="171"/>
      <c r="J157" s="184">
        <f>BK157</f>
        <v>802.82</v>
      </c>
      <c r="K157" s="171"/>
      <c r="L157" s="175"/>
      <c r="M157" s="176"/>
      <c r="N157" s="177"/>
      <c r="O157" s="177"/>
      <c r="P157" s="178">
        <f>P158</f>
        <v>2.4133200000000001</v>
      </c>
      <c r="Q157" s="177"/>
      <c r="R157" s="178">
        <f>R158</f>
        <v>0</v>
      </c>
      <c r="S157" s="177"/>
      <c r="T157" s="179">
        <f>T158</f>
        <v>0</v>
      </c>
      <c r="AR157" s="180" t="s">
        <v>83</v>
      </c>
      <c r="AT157" s="181" t="s">
        <v>75</v>
      </c>
      <c r="AU157" s="181" t="s">
        <v>83</v>
      </c>
      <c r="AY157" s="180" t="s">
        <v>205</v>
      </c>
      <c r="BK157" s="182">
        <f>BK158</f>
        <v>802.82</v>
      </c>
    </row>
    <row r="158" spans="1:65" s="2" customFormat="1" ht="16.5" customHeight="1">
      <c r="A158" s="28"/>
      <c r="B158" s="29"/>
      <c r="C158" s="185" t="s">
        <v>277</v>
      </c>
      <c r="D158" s="185" t="s">
        <v>208</v>
      </c>
      <c r="E158" s="186" t="s">
        <v>335</v>
      </c>
      <c r="F158" s="187" t="s">
        <v>336</v>
      </c>
      <c r="G158" s="188" t="s">
        <v>250</v>
      </c>
      <c r="H158" s="189">
        <v>0.66300000000000003</v>
      </c>
      <c r="I158" s="190">
        <v>1210.8900000000001</v>
      </c>
      <c r="J158" s="190">
        <f>ROUND(I158*H158,2)</f>
        <v>802.82</v>
      </c>
      <c r="K158" s="191"/>
      <c r="L158" s="33"/>
      <c r="M158" s="192" t="s">
        <v>1</v>
      </c>
      <c r="N158" s="193" t="s">
        <v>41</v>
      </c>
      <c r="O158" s="194">
        <v>3.64</v>
      </c>
      <c r="P158" s="194">
        <f>O158*H158</f>
        <v>2.4133200000000001</v>
      </c>
      <c r="Q158" s="194">
        <v>0</v>
      </c>
      <c r="R158" s="194">
        <f>Q158*H158</f>
        <v>0</v>
      </c>
      <c r="S158" s="194">
        <v>0</v>
      </c>
      <c r="T158" s="195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96" t="s">
        <v>212</v>
      </c>
      <c r="AT158" s="196" t="s">
        <v>208</v>
      </c>
      <c r="AU158" s="196" t="s">
        <v>85</v>
      </c>
      <c r="AY158" s="14" t="s">
        <v>205</v>
      </c>
      <c r="BE158" s="197">
        <f>IF(N158="základní",J158,0)</f>
        <v>802.82</v>
      </c>
      <c r="BF158" s="197">
        <f>IF(N158="snížená",J158,0)</f>
        <v>0</v>
      </c>
      <c r="BG158" s="197">
        <f>IF(N158="zákl. přenesená",J158,0)</f>
        <v>0</v>
      </c>
      <c r="BH158" s="197">
        <f>IF(N158="sníž. přenesená",J158,0)</f>
        <v>0</v>
      </c>
      <c r="BI158" s="197">
        <f>IF(N158="nulová",J158,0)</f>
        <v>0</v>
      </c>
      <c r="BJ158" s="14" t="s">
        <v>83</v>
      </c>
      <c r="BK158" s="197">
        <f>ROUND(I158*H158,2)</f>
        <v>802.82</v>
      </c>
      <c r="BL158" s="14" t="s">
        <v>212</v>
      </c>
      <c r="BM158" s="196" t="s">
        <v>596</v>
      </c>
    </row>
    <row r="159" spans="1:65" s="12" customFormat="1" ht="25.9" customHeight="1">
      <c r="B159" s="170"/>
      <c r="C159" s="171"/>
      <c r="D159" s="172" t="s">
        <v>75</v>
      </c>
      <c r="E159" s="173" t="s">
        <v>338</v>
      </c>
      <c r="F159" s="173" t="s">
        <v>339</v>
      </c>
      <c r="G159" s="171"/>
      <c r="H159" s="171"/>
      <c r="I159" s="171"/>
      <c r="J159" s="174">
        <f>BK159</f>
        <v>1527.17</v>
      </c>
      <c r="K159" s="171"/>
      <c r="L159" s="175"/>
      <c r="M159" s="176"/>
      <c r="N159" s="177"/>
      <c r="O159" s="177"/>
      <c r="P159" s="178">
        <f>P160+P163+P167</f>
        <v>2.1525600000000003</v>
      </c>
      <c r="Q159" s="177"/>
      <c r="R159" s="178">
        <f>R160+R163+R167</f>
        <v>4.3076E-3</v>
      </c>
      <c r="S159" s="177"/>
      <c r="T159" s="179">
        <f>T160+T163+T167</f>
        <v>0.23025999999999999</v>
      </c>
      <c r="AR159" s="180" t="s">
        <v>85</v>
      </c>
      <c r="AT159" s="181" t="s">
        <v>75</v>
      </c>
      <c r="AU159" s="181" t="s">
        <v>76</v>
      </c>
      <c r="AY159" s="180" t="s">
        <v>205</v>
      </c>
      <c r="BK159" s="182">
        <f>BK160+BK163+BK167</f>
        <v>1527.17</v>
      </c>
    </row>
    <row r="160" spans="1:65" s="12" customFormat="1" ht="22.9" customHeight="1">
      <c r="B160" s="170"/>
      <c r="C160" s="171"/>
      <c r="D160" s="172" t="s">
        <v>75</v>
      </c>
      <c r="E160" s="183" t="s">
        <v>597</v>
      </c>
      <c r="F160" s="183" t="s">
        <v>598</v>
      </c>
      <c r="G160" s="171"/>
      <c r="H160" s="171"/>
      <c r="I160" s="171"/>
      <c r="J160" s="184">
        <f>BK160</f>
        <v>595.86</v>
      </c>
      <c r="K160" s="171"/>
      <c r="L160" s="175"/>
      <c r="M160" s="176"/>
      <c r="N160" s="177"/>
      <c r="O160" s="177"/>
      <c r="P160" s="178">
        <f>SUM(P161:P162)</f>
        <v>1.63056</v>
      </c>
      <c r="Q160" s="177"/>
      <c r="R160" s="178">
        <f>SUM(R161:R162)</f>
        <v>0</v>
      </c>
      <c r="S160" s="177"/>
      <c r="T160" s="179">
        <f>SUM(T161:T162)</f>
        <v>0.23025999999999999</v>
      </c>
      <c r="AR160" s="180" t="s">
        <v>85</v>
      </c>
      <c r="AT160" s="181" t="s">
        <v>75</v>
      </c>
      <c r="AU160" s="181" t="s">
        <v>83</v>
      </c>
      <c r="AY160" s="180" t="s">
        <v>205</v>
      </c>
      <c r="BK160" s="182">
        <f>SUM(BK161:BK162)</f>
        <v>595.86</v>
      </c>
    </row>
    <row r="161" spans="1:65" s="2" customFormat="1" ht="24" customHeight="1">
      <c r="A161" s="28"/>
      <c r="B161" s="29"/>
      <c r="C161" s="185" t="s">
        <v>283</v>
      </c>
      <c r="D161" s="185" t="s">
        <v>208</v>
      </c>
      <c r="E161" s="186" t="s">
        <v>599</v>
      </c>
      <c r="F161" s="187" t="s">
        <v>600</v>
      </c>
      <c r="G161" s="188" t="s">
        <v>211</v>
      </c>
      <c r="H161" s="189">
        <v>6.72</v>
      </c>
      <c r="I161" s="190">
        <v>72.3</v>
      </c>
      <c r="J161" s="190">
        <f>ROUND(I161*H161,2)</f>
        <v>485.86</v>
      </c>
      <c r="K161" s="191"/>
      <c r="L161" s="33"/>
      <c r="M161" s="192" t="s">
        <v>1</v>
      </c>
      <c r="N161" s="193" t="s">
        <v>41</v>
      </c>
      <c r="O161" s="194">
        <v>0.19800000000000001</v>
      </c>
      <c r="P161" s="194">
        <f>O161*H161</f>
        <v>1.33056</v>
      </c>
      <c r="Q161" s="194">
        <v>0</v>
      </c>
      <c r="R161" s="194">
        <f>Q161*H161</f>
        <v>0</v>
      </c>
      <c r="S161" s="194">
        <v>3.175E-2</v>
      </c>
      <c r="T161" s="195">
        <f>S161*H161</f>
        <v>0.21335999999999999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96" t="s">
        <v>277</v>
      </c>
      <c r="AT161" s="196" t="s">
        <v>208</v>
      </c>
      <c r="AU161" s="196" t="s">
        <v>85</v>
      </c>
      <c r="AY161" s="14" t="s">
        <v>205</v>
      </c>
      <c r="BE161" s="197">
        <f>IF(N161="základní",J161,0)</f>
        <v>485.86</v>
      </c>
      <c r="BF161" s="197">
        <f>IF(N161="snížená",J161,0)</f>
        <v>0</v>
      </c>
      <c r="BG161" s="197">
        <f>IF(N161="zákl. přenesená",J161,0)</f>
        <v>0</v>
      </c>
      <c r="BH161" s="197">
        <f>IF(N161="sníž. přenesená",J161,0)</f>
        <v>0</v>
      </c>
      <c r="BI161" s="197">
        <f>IF(N161="nulová",J161,0)</f>
        <v>0</v>
      </c>
      <c r="BJ161" s="14" t="s">
        <v>83</v>
      </c>
      <c r="BK161" s="197">
        <f>ROUND(I161*H161,2)</f>
        <v>485.86</v>
      </c>
      <c r="BL161" s="14" t="s">
        <v>277</v>
      </c>
      <c r="BM161" s="196" t="s">
        <v>601</v>
      </c>
    </row>
    <row r="162" spans="1:65" s="2" customFormat="1" ht="24" customHeight="1">
      <c r="A162" s="28"/>
      <c r="B162" s="29"/>
      <c r="C162" s="185" t="s">
        <v>287</v>
      </c>
      <c r="D162" s="185" t="s">
        <v>208</v>
      </c>
      <c r="E162" s="186" t="s">
        <v>602</v>
      </c>
      <c r="F162" s="187" t="s">
        <v>603</v>
      </c>
      <c r="G162" s="188" t="s">
        <v>418</v>
      </c>
      <c r="H162" s="189">
        <v>1</v>
      </c>
      <c r="I162" s="190">
        <v>110</v>
      </c>
      <c r="J162" s="190">
        <f>ROUND(I162*H162,2)</f>
        <v>110</v>
      </c>
      <c r="K162" s="191"/>
      <c r="L162" s="33"/>
      <c r="M162" s="192" t="s">
        <v>1</v>
      </c>
      <c r="N162" s="193" t="s">
        <v>41</v>
      </c>
      <c r="O162" s="194">
        <v>0.3</v>
      </c>
      <c r="P162" s="194">
        <f>O162*H162</f>
        <v>0.3</v>
      </c>
      <c r="Q162" s="194">
        <v>0</v>
      </c>
      <c r="R162" s="194">
        <f>Q162*H162</f>
        <v>0</v>
      </c>
      <c r="S162" s="194">
        <v>1.6899999999999998E-2</v>
      </c>
      <c r="T162" s="195">
        <f>S162*H162</f>
        <v>1.6899999999999998E-2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96" t="s">
        <v>277</v>
      </c>
      <c r="AT162" s="196" t="s">
        <v>208</v>
      </c>
      <c r="AU162" s="196" t="s">
        <v>85</v>
      </c>
      <c r="AY162" s="14" t="s">
        <v>205</v>
      </c>
      <c r="BE162" s="197">
        <f>IF(N162="základní",J162,0)</f>
        <v>110</v>
      </c>
      <c r="BF162" s="197">
        <f>IF(N162="snížená",J162,0)</f>
        <v>0</v>
      </c>
      <c r="BG162" s="197">
        <f>IF(N162="zákl. přenesená",J162,0)</f>
        <v>0</v>
      </c>
      <c r="BH162" s="197">
        <f>IF(N162="sníž. přenesená",J162,0)</f>
        <v>0</v>
      </c>
      <c r="BI162" s="197">
        <f>IF(N162="nulová",J162,0)</f>
        <v>0</v>
      </c>
      <c r="BJ162" s="14" t="s">
        <v>83</v>
      </c>
      <c r="BK162" s="197">
        <f>ROUND(I162*H162,2)</f>
        <v>110</v>
      </c>
      <c r="BL162" s="14" t="s">
        <v>277</v>
      </c>
      <c r="BM162" s="196" t="s">
        <v>604</v>
      </c>
    </row>
    <row r="163" spans="1:65" s="12" customFormat="1" ht="22.9" customHeight="1">
      <c r="B163" s="170"/>
      <c r="C163" s="171"/>
      <c r="D163" s="172" t="s">
        <v>75</v>
      </c>
      <c r="E163" s="183" t="s">
        <v>444</v>
      </c>
      <c r="F163" s="183" t="s">
        <v>445</v>
      </c>
      <c r="G163" s="171"/>
      <c r="H163" s="171"/>
      <c r="I163" s="171"/>
      <c r="J163" s="184">
        <f>BK163</f>
        <v>374.89</v>
      </c>
      <c r="K163" s="171"/>
      <c r="L163" s="175"/>
      <c r="M163" s="176"/>
      <c r="N163" s="177"/>
      <c r="O163" s="177"/>
      <c r="P163" s="178">
        <f>SUM(P164:P166)</f>
        <v>0.52200000000000002</v>
      </c>
      <c r="Q163" s="177"/>
      <c r="R163" s="178">
        <f>SUM(R164:R166)</f>
        <v>4.0999999999999999E-4</v>
      </c>
      <c r="S163" s="177"/>
      <c r="T163" s="179">
        <f>SUM(T164:T166)</f>
        <v>0</v>
      </c>
      <c r="AR163" s="180" t="s">
        <v>85</v>
      </c>
      <c r="AT163" s="181" t="s">
        <v>75</v>
      </c>
      <c r="AU163" s="181" t="s">
        <v>83</v>
      </c>
      <c r="AY163" s="180" t="s">
        <v>205</v>
      </c>
      <c r="BK163" s="182">
        <f>SUM(BK164:BK166)</f>
        <v>374.89</v>
      </c>
    </row>
    <row r="164" spans="1:65" s="2" customFormat="1" ht="24" customHeight="1">
      <c r="A164" s="28"/>
      <c r="B164" s="29"/>
      <c r="C164" s="185" t="s">
        <v>291</v>
      </c>
      <c r="D164" s="185" t="s">
        <v>208</v>
      </c>
      <c r="E164" s="186" t="s">
        <v>551</v>
      </c>
      <c r="F164" s="187" t="s">
        <v>552</v>
      </c>
      <c r="G164" s="188" t="s">
        <v>418</v>
      </c>
      <c r="H164" s="189">
        <v>1</v>
      </c>
      <c r="I164" s="190">
        <v>131.68799999999999</v>
      </c>
      <c r="J164" s="190">
        <f>ROUND(I164*H164,2)</f>
        <v>131.69</v>
      </c>
      <c r="K164" s="191"/>
      <c r="L164" s="33"/>
      <c r="M164" s="192" t="s">
        <v>1</v>
      </c>
      <c r="N164" s="193" t="s">
        <v>41</v>
      </c>
      <c r="O164" s="194">
        <v>0.184</v>
      </c>
      <c r="P164" s="194">
        <f>O164*H164</f>
        <v>0.184</v>
      </c>
      <c r="Q164" s="194">
        <v>1.7000000000000001E-4</v>
      </c>
      <c r="R164" s="194">
        <f>Q164*H164</f>
        <v>1.7000000000000001E-4</v>
      </c>
      <c r="S164" s="194">
        <v>0</v>
      </c>
      <c r="T164" s="195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96" t="s">
        <v>277</v>
      </c>
      <c r="AT164" s="196" t="s">
        <v>208</v>
      </c>
      <c r="AU164" s="196" t="s">
        <v>85</v>
      </c>
      <c r="AY164" s="14" t="s">
        <v>205</v>
      </c>
      <c r="BE164" s="197">
        <f>IF(N164="základní",J164,0)</f>
        <v>131.69</v>
      </c>
      <c r="BF164" s="197">
        <f>IF(N164="snížená",J164,0)</f>
        <v>0</v>
      </c>
      <c r="BG164" s="197">
        <f>IF(N164="zákl. přenesená",J164,0)</f>
        <v>0</v>
      </c>
      <c r="BH164" s="197">
        <f>IF(N164="sníž. přenesená",J164,0)</f>
        <v>0</v>
      </c>
      <c r="BI164" s="197">
        <f>IF(N164="nulová",J164,0)</f>
        <v>0</v>
      </c>
      <c r="BJ164" s="14" t="s">
        <v>83</v>
      </c>
      <c r="BK164" s="197">
        <f>ROUND(I164*H164,2)</f>
        <v>131.69</v>
      </c>
      <c r="BL164" s="14" t="s">
        <v>277</v>
      </c>
      <c r="BM164" s="196" t="s">
        <v>605</v>
      </c>
    </row>
    <row r="165" spans="1:65" s="2" customFormat="1" ht="24" customHeight="1">
      <c r="A165" s="28"/>
      <c r="B165" s="29"/>
      <c r="C165" s="185" t="s">
        <v>295</v>
      </c>
      <c r="D165" s="185" t="s">
        <v>208</v>
      </c>
      <c r="E165" s="186" t="s">
        <v>554</v>
      </c>
      <c r="F165" s="187" t="s">
        <v>555</v>
      </c>
      <c r="G165" s="188" t="s">
        <v>418</v>
      </c>
      <c r="H165" s="189">
        <v>1</v>
      </c>
      <c r="I165" s="190">
        <v>120.006</v>
      </c>
      <c r="J165" s="190">
        <f>ROUND(I165*H165,2)</f>
        <v>120.01</v>
      </c>
      <c r="K165" s="191"/>
      <c r="L165" s="33"/>
      <c r="M165" s="192" t="s">
        <v>1</v>
      </c>
      <c r="N165" s="193" t="s">
        <v>41</v>
      </c>
      <c r="O165" s="194">
        <v>0.16600000000000001</v>
      </c>
      <c r="P165" s="194">
        <f>O165*H165</f>
        <v>0.16600000000000001</v>
      </c>
      <c r="Q165" s="194">
        <v>1.2E-4</v>
      </c>
      <c r="R165" s="194">
        <f>Q165*H165</f>
        <v>1.2E-4</v>
      </c>
      <c r="S165" s="194">
        <v>0</v>
      </c>
      <c r="T165" s="195">
        <f>S165*H165</f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96" t="s">
        <v>277</v>
      </c>
      <c r="AT165" s="196" t="s">
        <v>208</v>
      </c>
      <c r="AU165" s="196" t="s">
        <v>85</v>
      </c>
      <c r="AY165" s="14" t="s">
        <v>205</v>
      </c>
      <c r="BE165" s="197">
        <f>IF(N165="základní",J165,0)</f>
        <v>120.01</v>
      </c>
      <c r="BF165" s="197">
        <f>IF(N165="snížená",J165,0)</f>
        <v>0</v>
      </c>
      <c r="BG165" s="197">
        <f>IF(N165="zákl. přenesená",J165,0)</f>
        <v>0</v>
      </c>
      <c r="BH165" s="197">
        <f>IF(N165="sníž. přenesená",J165,0)</f>
        <v>0</v>
      </c>
      <c r="BI165" s="197">
        <f>IF(N165="nulová",J165,0)</f>
        <v>0</v>
      </c>
      <c r="BJ165" s="14" t="s">
        <v>83</v>
      </c>
      <c r="BK165" s="197">
        <f>ROUND(I165*H165,2)</f>
        <v>120.01</v>
      </c>
      <c r="BL165" s="14" t="s">
        <v>277</v>
      </c>
      <c r="BM165" s="196" t="s">
        <v>606</v>
      </c>
    </row>
    <row r="166" spans="1:65" s="2" customFormat="1" ht="24" customHeight="1">
      <c r="A166" s="28"/>
      <c r="B166" s="29"/>
      <c r="C166" s="185" t="s">
        <v>7</v>
      </c>
      <c r="D166" s="185" t="s">
        <v>208</v>
      </c>
      <c r="E166" s="186" t="s">
        <v>557</v>
      </c>
      <c r="F166" s="187" t="s">
        <v>558</v>
      </c>
      <c r="G166" s="188" t="s">
        <v>418</v>
      </c>
      <c r="H166" s="189">
        <v>1</v>
      </c>
      <c r="I166" s="190">
        <v>123.19199999999999</v>
      </c>
      <c r="J166" s="190">
        <f>ROUND(I166*H166,2)</f>
        <v>123.19</v>
      </c>
      <c r="K166" s="191"/>
      <c r="L166" s="33"/>
      <c r="M166" s="192" t="s">
        <v>1</v>
      </c>
      <c r="N166" s="193" t="s">
        <v>41</v>
      </c>
      <c r="O166" s="194">
        <v>0.17199999999999999</v>
      </c>
      <c r="P166" s="194">
        <f>O166*H166</f>
        <v>0.17199999999999999</v>
      </c>
      <c r="Q166" s="194">
        <v>1.2E-4</v>
      </c>
      <c r="R166" s="194">
        <f>Q166*H166</f>
        <v>1.2E-4</v>
      </c>
      <c r="S166" s="194">
        <v>0</v>
      </c>
      <c r="T166" s="195">
        <f>S166*H166</f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96" t="s">
        <v>277</v>
      </c>
      <c r="AT166" s="196" t="s">
        <v>208</v>
      </c>
      <c r="AU166" s="196" t="s">
        <v>85</v>
      </c>
      <c r="AY166" s="14" t="s">
        <v>205</v>
      </c>
      <c r="BE166" s="197">
        <f>IF(N166="základní",J166,0)</f>
        <v>123.19</v>
      </c>
      <c r="BF166" s="197">
        <f>IF(N166="snížená",J166,0)</f>
        <v>0</v>
      </c>
      <c r="BG166" s="197">
        <f>IF(N166="zákl. přenesená",J166,0)</f>
        <v>0</v>
      </c>
      <c r="BH166" s="197">
        <f>IF(N166="sníž. přenesená",J166,0)</f>
        <v>0</v>
      </c>
      <c r="BI166" s="197">
        <f>IF(N166="nulová",J166,0)</f>
        <v>0</v>
      </c>
      <c r="BJ166" s="14" t="s">
        <v>83</v>
      </c>
      <c r="BK166" s="197">
        <f>ROUND(I166*H166,2)</f>
        <v>123.19</v>
      </c>
      <c r="BL166" s="14" t="s">
        <v>277</v>
      </c>
      <c r="BM166" s="196" t="s">
        <v>607</v>
      </c>
    </row>
    <row r="167" spans="1:65" s="12" customFormat="1" ht="22.9" customHeight="1">
      <c r="B167" s="170"/>
      <c r="C167" s="171"/>
      <c r="D167" s="172" t="s">
        <v>75</v>
      </c>
      <c r="E167" s="183" t="s">
        <v>454</v>
      </c>
      <c r="F167" s="183" t="s">
        <v>455</v>
      </c>
      <c r="G167" s="171"/>
      <c r="H167" s="171"/>
      <c r="I167" s="171"/>
      <c r="J167" s="184">
        <f>BK167</f>
        <v>556.41999999999996</v>
      </c>
      <c r="K167" s="171"/>
      <c r="L167" s="175"/>
      <c r="M167" s="176"/>
      <c r="N167" s="177"/>
      <c r="O167" s="177"/>
      <c r="P167" s="178">
        <f>P168</f>
        <v>0</v>
      </c>
      <c r="Q167" s="177"/>
      <c r="R167" s="178">
        <f>R168</f>
        <v>3.8975999999999998E-3</v>
      </c>
      <c r="S167" s="177"/>
      <c r="T167" s="179">
        <f>T168</f>
        <v>0</v>
      </c>
      <c r="AR167" s="180" t="s">
        <v>85</v>
      </c>
      <c r="AT167" s="181" t="s">
        <v>75</v>
      </c>
      <c r="AU167" s="181" t="s">
        <v>83</v>
      </c>
      <c r="AY167" s="180" t="s">
        <v>205</v>
      </c>
      <c r="BK167" s="182">
        <f>BK168</f>
        <v>556.41999999999996</v>
      </c>
    </row>
    <row r="168" spans="1:65" s="2" customFormat="1" ht="24" customHeight="1">
      <c r="A168" s="28"/>
      <c r="B168" s="29"/>
      <c r="C168" s="185" t="s">
        <v>302</v>
      </c>
      <c r="D168" s="185" t="s">
        <v>208</v>
      </c>
      <c r="E168" s="186" t="s">
        <v>469</v>
      </c>
      <c r="F168" s="187" t="s">
        <v>470</v>
      </c>
      <c r="G168" s="188" t="s">
        <v>211</v>
      </c>
      <c r="H168" s="189">
        <v>13.44</v>
      </c>
      <c r="I168" s="190">
        <v>41.4</v>
      </c>
      <c r="J168" s="190">
        <f>ROUND(I168*H168,2)</f>
        <v>556.41999999999996</v>
      </c>
      <c r="K168" s="191"/>
      <c r="L168" s="33"/>
      <c r="M168" s="208" t="s">
        <v>1</v>
      </c>
      <c r="N168" s="209" t="s">
        <v>41</v>
      </c>
      <c r="O168" s="210">
        <v>0</v>
      </c>
      <c r="P168" s="210">
        <f>O168*H168</f>
        <v>0</v>
      </c>
      <c r="Q168" s="210">
        <v>2.9E-4</v>
      </c>
      <c r="R168" s="210">
        <f>Q168*H168</f>
        <v>3.8975999999999998E-3</v>
      </c>
      <c r="S168" s="210">
        <v>0</v>
      </c>
      <c r="T168" s="211">
        <f>S168*H168</f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96" t="s">
        <v>277</v>
      </c>
      <c r="AT168" s="196" t="s">
        <v>208</v>
      </c>
      <c r="AU168" s="196" t="s">
        <v>85</v>
      </c>
      <c r="AY168" s="14" t="s">
        <v>205</v>
      </c>
      <c r="BE168" s="197">
        <f>IF(N168="základní",J168,0)</f>
        <v>556.41999999999996</v>
      </c>
      <c r="BF168" s="197">
        <f>IF(N168="snížená",J168,0)</f>
        <v>0</v>
      </c>
      <c r="BG168" s="197">
        <f>IF(N168="zákl. přenesená",J168,0)</f>
        <v>0</v>
      </c>
      <c r="BH168" s="197">
        <f>IF(N168="sníž. přenesená",J168,0)</f>
        <v>0</v>
      </c>
      <c r="BI168" s="197">
        <f>IF(N168="nulová",J168,0)</f>
        <v>0</v>
      </c>
      <c r="BJ168" s="14" t="s">
        <v>83</v>
      </c>
      <c r="BK168" s="197">
        <f>ROUND(I168*H168,2)</f>
        <v>556.41999999999996</v>
      </c>
      <c r="BL168" s="14" t="s">
        <v>277</v>
      </c>
      <c r="BM168" s="196" t="s">
        <v>608</v>
      </c>
    </row>
    <row r="169" spans="1:65" s="2" customFormat="1" ht="6.95" customHeight="1">
      <c r="A169" s="28"/>
      <c r="B169" s="48"/>
      <c r="C169" s="49"/>
      <c r="D169" s="49"/>
      <c r="E169" s="49"/>
      <c r="F169" s="49"/>
      <c r="G169" s="49"/>
      <c r="H169" s="49"/>
      <c r="I169" s="49"/>
      <c r="J169" s="49"/>
      <c r="K169" s="49"/>
      <c r="L169" s="33"/>
      <c r="M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</row>
  </sheetData>
  <sheetProtection algorithmName="SHA-512" hashValue="xa9ZbGsadJ2idxPBkQN5+UUuBfouPpxu/sJG744sx7+2+8ACtiAX1cjdSIvCddEMBumbgPRbjJH/ihWE4xIS5Q==" saltValue="UcpUzxBHjzbteTozeve7cEC83VfkKOqEOpZW1XM2MJ940guAoUOnyTw8IlzA3Xf2KiMN+BXj8N02g6p/vfaENQ==" spinCount="100000" sheet="1" objects="1" scenarios="1" formatColumns="0" formatRows="0" autoFilter="0"/>
  <autoFilter ref="C132:K168" xr:uid="{00000000-0009-0000-0000-000008000000}"/>
  <mergeCells count="11">
    <mergeCell ref="E125:H125"/>
    <mergeCell ref="E7:H7"/>
    <mergeCell ref="E9:H9"/>
    <mergeCell ref="E11:H11"/>
    <mergeCell ref="E29:H29"/>
    <mergeCell ref="E85:H85"/>
    <mergeCell ref="L2:V2"/>
    <mergeCell ref="E87:H87"/>
    <mergeCell ref="E89:H89"/>
    <mergeCell ref="E121:H121"/>
    <mergeCell ref="E123:H123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48</vt:i4>
      </vt:variant>
    </vt:vector>
  </HeadingPairs>
  <TitlesOfParts>
    <vt:vector size="72" baseType="lpstr">
      <vt:lpstr>Rekapitulace stavby</vt:lpstr>
      <vt:lpstr>ZL 001 - Rekonstrukce ZŠ ...</vt:lpstr>
      <vt:lpstr>SO 1 - Sociální zařízení</vt:lpstr>
      <vt:lpstr>SO 01 - Rekonstrukce záze...</vt:lpstr>
      <vt:lpstr>SO 02 - Rekonstrukce zádv...</vt:lpstr>
      <vt:lpstr>SO 03 - Rekonstrukce jíde...</vt:lpstr>
      <vt:lpstr>ZL 001 - Chodba - herna, ...</vt:lpstr>
      <vt:lpstr>ZL 003 - Změna šířek zárubní</vt:lpstr>
      <vt:lpstr>ZL 004 - Bourání SDK příč...</vt:lpstr>
      <vt:lpstr>ZL 005 - Chybějící podkla...</vt:lpstr>
      <vt:lpstr>ZL 006 - Elektromontáže</vt:lpstr>
      <vt:lpstr>ZL 007 - Odpočet dřevěné ...</vt:lpstr>
      <vt:lpstr>ZL 009 - Drenáž místností...</vt:lpstr>
      <vt:lpstr>SO 01_ZTI - ZTI_SO 01_Rek...</vt:lpstr>
      <vt:lpstr>SO 02_ZTI - ZTI_SO 02_Rek...</vt:lpstr>
      <vt:lpstr>SO 03_ZTI - ZTI_SO 03_Rek...</vt:lpstr>
      <vt:lpstr>Objekt4 - Kuchyně a 1PP</vt:lpstr>
      <vt:lpstr>ZL 012 - Elektroinstalace...</vt:lpstr>
      <vt:lpstr>ZL 013 - Zadlažďovací pok...</vt:lpstr>
      <vt:lpstr>ZL 014 - Policové skříně</vt:lpstr>
      <vt:lpstr>ZL 015 - Změna výmalby na...</vt:lpstr>
      <vt:lpstr>ZL 016 - Podlahové krytin...</vt:lpstr>
      <vt:lpstr>ZL 017 - Ohřívač TUV do k...</vt:lpstr>
      <vt:lpstr>ZL 018 - Uzavírací nátěr ...</vt:lpstr>
      <vt:lpstr>'Objekt4 - Kuchyně a 1PP'!Názvy_tisku</vt:lpstr>
      <vt:lpstr>'Rekapitulace stavby'!Názvy_tisku</vt:lpstr>
      <vt:lpstr>'SO 01 - Rekonstrukce záze...'!Názvy_tisku</vt:lpstr>
      <vt:lpstr>'SO 01_ZTI - ZTI_SO 01_Rek...'!Názvy_tisku</vt:lpstr>
      <vt:lpstr>'SO 02 - Rekonstrukce zádv...'!Názvy_tisku</vt:lpstr>
      <vt:lpstr>'SO 02_ZTI - ZTI_SO 02_Rek...'!Názvy_tisku</vt:lpstr>
      <vt:lpstr>'SO 03 - Rekonstrukce jíde...'!Názvy_tisku</vt:lpstr>
      <vt:lpstr>'SO 03_ZTI - ZTI_SO 03_Rek...'!Názvy_tisku</vt:lpstr>
      <vt:lpstr>'SO 1 - Sociální zařízení'!Názvy_tisku</vt:lpstr>
      <vt:lpstr>'ZL 001 - Chodba - herna, ...'!Názvy_tisku</vt:lpstr>
      <vt:lpstr>'ZL 001 - Rekonstrukce ZŠ ...'!Názvy_tisku</vt:lpstr>
      <vt:lpstr>'ZL 003 - Změna šířek zárubní'!Názvy_tisku</vt:lpstr>
      <vt:lpstr>'ZL 004 - Bourání SDK příč...'!Názvy_tisku</vt:lpstr>
      <vt:lpstr>'ZL 005 - Chybějící podkla...'!Názvy_tisku</vt:lpstr>
      <vt:lpstr>'ZL 006 - Elektromontáže'!Názvy_tisku</vt:lpstr>
      <vt:lpstr>'ZL 007 - Odpočet dřevěné ...'!Názvy_tisku</vt:lpstr>
      <vt:lpstr>'ZL 009 - Drenáž místností...'!Názvy_tisku</vt:lpstr>
      <vt:lpstr>'ZL 012 - Elektroinstalace...'!Názvy_tisku</vt:lpstr>
      <vt:lpstr>'ZL 013 - Zadlažďovací pok...'!Názvy_tisku</vt:lpstr>
      <vt:lpstr>'ZL 014 - Policové skříně'!Názvy_tisku</vt:lpstr>
      <vt:lpstr>'ZL 015 - Změna výmalby na...'!Názvy_tisku</vt:lpstr>
      <vt:lpstr>'ZL 016 - Podlahové krytin...'!Názvy_tisku</vt:lpstr>
      <vt:lpstr>'ZL 017 - Ohřívač TUV do k...'!Názvy_tisku</vt:lpstr>
      <vt:lpstr>'ZL 018 - Uzavírací nátěr ...'!Názvy_tisku</vt:lpstr>
      <vt:lpstr>'Objekt4 - Kuchyně a 1PP'!Oblast_tisku</vt:lpstr>
      <vt:lpstr>'Rekapitulace stavby'!Oblast_tisku</vt:lpstr>
      <vt:lpstr>'SO 01 - Rekonstrukce záze...'!Oblast_tisku</vt:lpstr>
      <vt:lpstr>'SO 01_ZTI - ZTI_SO 01_Rek...'!Oblast_tisku</vt:lpstr>
      <vt:lpstr>'SO 02 - Rekonstrukce zádv...'!Oblast_tisku</vt:lpstr>
      <vt:lpstr>'SO 02_ZTI - ZTI_SO 02_Rek...'!Oblast_tisku</vt:lpstr>
      <vt:lpstr>'SO 03 - Rekonstrukce jíde...'!Oblast_tisku</vt:lpstr>
      <vt:lpstr>'SO 03_ZTI - ZTI_SO 03_Rek...'!Oblast_tisku</vt:lpstr>
      <vt:lpstr>'SO 1 - Sociální zařízení'!Oblast_tisku</vt:lpstr>
      <vt:lpstr>'ZL 001 - Chodba - herna, ...'!Oblast_tisku</vt:lpstr>
      <vt:lpstr>'ZL 001 - Rekonstrukce ZŠ ...'!Oblast_tisku</vt:lpstr>
      <vt:lpstr>'ZL 003 - Změna šířek zárubní'!Oblast_tisku</vt:lpstr>
      <vt:lpstr>'ZL 004 - Bourání SDK příč...'!Oblast_tisku</vt:lpstr>
      <vt:lpstr>'ZL 005 - Chybějící podkla...'!Oblast_tisku</vt:lpstr>
      <vt:lpstr>'ZL 006 - Elektromontáže'!Oblast_tisku</vt:lpstr>
      <vt:lpstr>'ZL 007 - Odpočet dřevěné ...'!Oblast_tisku</vt:lpstr>
      <vt:lpstr>'ZL 009 - Drenáž místností...'!Oblast_tisku</vt:lpstr>
      <vt:lpstr>'ZL 012 - Elektroinstalace...'!Oblast_tisku</vt:lpstr>
      <vt:lpstr>'ZL 013 - Zadlažďovací pok...'!Oblast_tisku</vt:lpstr>
      <vt:lpstr>'ZL 014 - Policové skříně'!Oblast_tisku</vt:lpstr>
      <vt:lpstr>'ZL 015 - Změna výmalby na...'!Oblast_tisku</vt:lpstr>
      <vt:lpstr>'ZL 016 - Podlahové krytin...'!Oblast_tisku</vt:lpstr>
      <vt:lpstr>'ZL 017 - Ohřívač TUV do k...'!Oblast_tisku</vt:lpstr>
      <vt:lpstr>'ZL 018 - Uzavírací nátěr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Lacinová</dc:creator>
  <cp:lastModifiedBy>Kateřina Klementová</cp:lastModifiedBy>
  <dcterms:created xsi:type="dcterms:W3CDTF">2020-09-11T07:28:15Z</dcterms:created>
  <dcterms:modified xsi:type="dcterms:W3CDTF">2020-09-30T06:49:43Z</dcterms:modified>
</cp:coreProperties>
</file>