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ublic\Documents\Hotové\2022\TSHK\Na Dřevěnce 2\"/>
    </mc:Choice>
  </mc:AlternateContent>
  <xr:revisionPtr revIDLastSave="0" documentId="13_ncr:1_{2CD1E8A6-E3EB-4048-A5E3-7744D85E5A1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kapitulace stavby" sheetId="1" r:id="rId1"/>
    <sheet name="stav - Soupis předpokláda..." sheetId="2" r:id="rId2"/>
  </sheets>
  <definedNames>
    <definedName name="_xlnm._FilterDatabase" localSheetId="1" hidden="1">'stav - Soupis předpokláda...'!$C$129:$K$307</definedName>
    <definedName name="_xlnm.Print_Titles" localSheetId="0">'Rekapitulace stavby'!$92:$92</definedName>
    <definedName name="_xlnm.Print_Titles" localSheetId="1">'stav - Soupis předpokláda...'!$129:$129</definedName>
    <definedName name="_xlnm.Print_Area" localSheetId="0">'Rekapitulace stavby'!$D$4:$AO$76,'Rekapitulace stavby'!$C$82:$AQ$96</definedName>
    <definedName name="_xlnm.Print_Area" localSheetId="1">'stav - Soupis předpokláda...'!$C$4:$J$76,'stav - Soupis předpokláda...'!$C$82:$J$111,'stav - Soupis předpokláda...'!$C$117:$K$307</definedName>
  </definedNames>
  <calcPr calcId="181029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299" i="2"/>
  <c r="BH299" i="2"/>
  <c r="BG299" i="2"/>
  <c r="BF299" i="2"/>
  <c r="T299" i="2"/>
  <c r="T298" i="2"/>
  <c r="R299" i="2"/>
  <c r="R298" i="2"/>
  <c r="P299" i="2"/>
  <c r="P298" i="2"/>
  <c r="BI295" i="2"/>
  <c r="BH295" i="2"/>
  <c r="BG295" i="2"/>
  <c r="BF295" i="2"/>
  <c r="T295" i="2"/>
  <c r="T294" i="2"/>
  <c r="R295" i="2"/>
  <c r="R294" i="2"/>
  <c r="P295" i="2"/>
  <c r="P294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T269" i="2"/>
  <c r="R270" i="2"/>
  <c r="R269" i="2"/>
  <c r="P270" i="2"/>
  <c r="P269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6" i="2"/>
  <c r="BH216" i="2"/>
  <c r="BG216" i="2"/>
  <c r="BF216" i="2"/>
  <c r="T216" i="2"/>
  <c r="T215" i="2"/>
  <c r="R216" i="2"/>
  <c r="R215" i="2"/>
  <c r="P216" i="2"/>
  <c r="P215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F124" i="2"/>
  <c r="E122" i="2"/>
  <c r="F89" i="2"/>
  <c r="E87" i="2"/>
  <c r="J24" i="2"/>
  <c r="E24" i="2"/>
  <c r="J127" i="2"/>
  <c r="J23" i="2"/>
  <c r="J21" i="2"/>
  <c r="E21" i="2"/>
  <c r="J126" i="2"/>
  <c r="J20" i="2"/>
  <c r="J18" i="2"/>
  <c r="E18" i="2"/>
  <c r="F92" i="2"/>
  <c r="J17" i="2"/>
  <c r="J15" i="2"/>
  <c r="E15" i="2"/>
  <c r="F91" i="2"/>
  <c r="J14" i="2"/>
  <c r="J12" i="2"/>
  <c r="J124" i="2"/>
  <c r="E7" i="2"/>
  <c r="E85" i="2"/>
  <c r="L90" i="1"/>
  <c r="AM90" i="1"/>
  <c r="AM89" i="1"/>
  <c r="L89" i="1"/>
  <c r="AM87" i="1"/>
  <c r="L87" i="1"/>
  <c r="L85" i="1"/>
  <c r="L84" i="1"/>
  <c r="BK197" i="2"/>
  <c r="BK194" i="2"/>
  <c r="BK191" i="2"/>
  <c r="J191" i="2"/>
  <c r="BK188" i="2"/>
  <c r="BK184" i="2"/>
  <c r="J179" i="2"/>
  <c r="J173" i="2"/>
  <c r="J167" i="2"/>
  <c r="J162" i="2"/>
  <c r="BK156" i="2"/>
  <c r="BK150" i="2"/>
  <c r="BK144" i="2"/>
  <c r="BK137" i="2"/>
  <c r="BK305" i="2"/>
  <c r="BK303" i="2"/>
  <c r="BK299" i="2"/>
  <c r="BK295" i="2"/>
  <c r="BK291" i="2"/>
  <c r="BK288" i="2"/>
  <c r="BK285" i="2"/>
  <c r="BK280" i="2"/>
  <c r="BK278" i="2"/>
  <c r="BK275" i="2"/>
  <c r="BK270" i="2"/>
  <c r="BK266" i="2"/>
  <c r="BK263" i="2"/>
  <c r="BK260" i="2"/>
  <c r="BK257" i="2"/>
  <c r="BK254" i="2"/>
  <c r="BK251" i="2"/>
  <c r="BK247" i="2"/>
  <c r="J245" i="2"/>
  <c r="J242" i="2"/>
  <c r="J239" i="2"/>
  <c r="J237" i="2"/>
  <c r="J234" i="2"/>
  <c r="J232" i="2"/>
  <c r="J230" i="2"/>
  <c r="J228" i="2"/>
  <c r="J226" i="2"/>
  <c r="J223" i="2"/>
  <c r="J220" i="2"/>
  <c r="J216" i="2"/>
  <c r="J212" i="2"/>
  <c r="J210" i="2"/>
  <c r="J207" i="2"/>
  <c r="J203" i="2"/>
  <c r="J200" i="2"/>
  <c r="BK182" i="2"/>
  <c r="J176" i="2"/>
  <c r="J170" i="2"/>
  <c r="J164" i="2"/>
  <c r="BK159" i="2"/>
  <c r="J153" i="2"/>
  <c r="BK147" i="2"/>
  <c r="BK140" i="2"/>
  <c r="BK133" i="2"/>
  <c r="J197" i="2"/>
  <c r="J194" i="2"/>
  <c r="J188" i="2"/>
  <c r="J182" i="2"/>
  <c r="BK176" i="2"/>
  <c r="BK170" i="2"/>
  <c r="BK164" i="2"/>
  <c r="J159" i="2"/>
  <c r="BK153" i="2"/>
  <c r="J147" i="2"/>
  <c r="J140" i="2"/>
  <c r="J133" i="2"/>
  <c r="J305" i="2"/>
  <c r="J303" i="2"/>
  <c r="J299" i="2"/>
  <c r="J295" i="2"/>
  <c r="J291" i="2"/>
  <c r="J288" i="2"/>
  <c r="J285" i="2"/>
  <c r="J280" i="2"/>
  <c r="J278" i="2"/>
  <c r="J275" i="2"/>
  <c r="J270" i="2"/>
  <c r="J266" i="2"/>
  <c r="J263" i="2"/>
  <c r="J260" i="2"/>
  <c r="J257" i="2"/>
  <c r="J254" i="2"/>
  <c r="J251" i="2"/>
  <c r="J247" i="2"/>
  <c r="BK245" i="2"/>
  <c r="BK242" i="2"/>
  <c r="BK239" i="2"/>
  <c r="BK237" i="2"/>
  <c r="BK234" i="2"/>
  <c r="BK232" i="2"/>
  <c r="BK230" i="2"/>
  <c r="BK228" i="2"/>
  <c r="BK226" i="2"/>
  <c r="BK223" i="2"/>
  <c r="BK220" i="2"/>
  <c r="BK216" i="2"/>
  <c r="BK212" i="2"/>
  <c r="BK210" i="2"/>
  <c r="BK207" i="2"/>
  <c r="BK203" i="2"/>
  <c r="BK200" i="2"/>
  <c r="J184" i="2"/>
  <c r="BK179" i="2"/>
  <c r="BK173" i="2"/>
  <c r="BK167" i="2"/>
  <c r="BK162" i="2"/>
  <c r="J156" i="2"/>
  <c r="J150" i="2"/>
  <c r="J144" i="2"/>
  <c r="J137" i="2"/>
  <c r="AS94" i="1"/>
  <c r="P132" i="2" l="1"/>
  <c r="T132" i="2"/>
  <c r="P187" i="2"/>
  <c r="T187" i="2"/>
  <c r="BK219" i="2"/>
  <c r="J219" i="2" s="1"/>
  <c r="J101" i="2" s="1"/>
  <c r="R219" i="2"/>
  <c r="BK250" i="2"/>
  <c r="J250" i="2"/>
  <c r="J102" i="2" s="1"/>
  <c r="R250" i="2"/>
  <c r="BK132" i="2"/>
  <c r="J132" i="2" s="1"/>
  <c r="J98" i="2" s="1"/>
  <c r="R132" i="2"/>
  <c r="BK187" i="2"/>
  <c r="J187" i="2"/>
  <c r="J99" i="2" s="1"/>
  <c r="R187" i="2"/>
  <c r="P219" i="2"/>
  <c r="T219" i="2"/>
  <c r="P250" i="2"/>
  <c r="T250" i="2"/>
  <c r="BK274" i="2"/>
  <c r="J274" i="2" s="1"/>
  <c r="J105" i="2" s="1"/>
  <c r="P274" i="2"/>
  <c r="P273" i="2" s="1"/>
  <c r="R274" i="2"/>
  <c r="R273" i="2" s="1"/>
  <c r="T274" i="2"/>
  <c r="T273" i="2" s="1"/>
  <c r="BK284" i="2"/>
  <c r="J284" i="2" s="1"/>
  <c r="J107" i="2" s="1"/>
  <c r="P284" i="2"/>
  <c r="R284" i="2"/>
  <c r="T284" i="2"/>
  <c r="BK302" i="2"/>
  <c r="J302" i="2" s="1"/>
  <c r="J110" i="2" s="1"/>
  <c r="P302" i="2"/>
  <c r="R302" i="2"/>
  <c r="T302" i="2"/>
  <c r="BK215" i="2"/>
  <c r="J215" i="2" s="1"/>
  <c r="J100" i="2" s="1"/>
  <c r="BK269" i="2"/>
  <c r="J269" i="2" s="1"/>
  <c r="J103" i="2" s="1"/>
  <c r="BK294" i="2"/>
  <c r="J294" i="2" s="1"/>
  <c r="J108" i="2" s="1"/>
  <c r="BK298" i="2"/>
  <c r="J298" i="2"/>
  <c r="J109" i="2" s="1"/>
  <c r="J89" i="2"/>
  <c r="J91" i="2"/>
  <c r="E120" i="2"/>
  <c r="F126" i="2"/>
  <c r="F127" i="2"/>
  <c r="BE137" i="2"/>
  <c r="BE144" i="2"/>
  <c r="BE150" i="2"/>
  <c r="BE156" i="2"/>
  <c r="BE159" i="2"/>
  <c r="BE164" i="2"/>
  <c r="BE170" i="2"/>
  <c r="BE173" i="2"/>
  <c r="BE179" i="2"/>
  <c r="BE184" i="2"/>
  <c r="BE200" i="2"/>
  <c r="BE203" i="2"/>
  <c r="BE207" i="2"/>
  <c r="BE210" i="2"/>
  <c r="BE212" i="2"/>
  <c r="BE216" i="2"/>
  <c r="BE220" i="2"/>
  <c r="BE223" i="2"/>
  <c r="BE226" i="2"/>
  <c r="BE228" i="2"/>
  <c r="BE230" i="2"/>
  <c r="BE232" i="2"/>
  <c r="BE234" i="2"/>
  <c r="BE237" i="2"/>
  <c r="BE239" i="2"/>
  <c r="BE242" i="2"/>
  <c r="BE245" i="2"/>
  <c r="BE247" i="2"/>
  <c r="BE251" i="2"/>
  <c r="BE254" i="2"/>
  <c r="BE257" i="2"/>
  <c r="BE260" i="2"/>
  <c r="BE263" i="2"/>
  <c r="BE266" i="2"/>
  <c r="BE270" i="2"/>
  <c r="BE275" i="2"/>
  <c r="BE278" i="2"/>
  <c r="BE280" i="2"/>
  <c r="BE285" i="2"/>
  <c r="BE288" i="2"/>
  <c r="BE291" i="2"/>
  <c r="BE295" i="2"/>
  <c r="BE299" i="2"/>
  <c r="BE303" i="2"/>
  <c r="BE305" i="2"/>
  <c r="J92" i="2"/>
  <c r="BE133" i="2"/>
  <c r="BE140" i="2"/>
  <c r="BE147" i="2"/>
  <c r="BE153" i="2"/>
  <c r="BE162" i="2"/>
  <c r="BE167" i="2"/>
  <c r="BE176" i="2"/>
  <c r="BE182" i="2"/>
  <c r="BE188" i="2"/>
  <c r="BE191" i="2"/>
  <c r="BE194" i="2"/>
  <c r="BE197" i="2"/>
  <c r="F35" i="2"/>
  <c r="BB95" i="1" s="1"/>
  <c r="BB94" i="1" s="1"/>
  <c r="W31" i="1" s="1"/>
  <c r="F37" i="2"/>
  <c r="BD95" i="1" s="1"/>
  <c r="BD94" i="1" s="1"/>
  <c r="W33" i="1" s="1"/>
  <c r="F34" i="2"/>
  <c r="BA95" i="1" s="1"/>
  <c r="BA94" i="1" s="1"/>
  <c r="W30" i="1" s="1"/>
  <c r="J34" i="2"/>
  <c r="AW95" i="1" s="1"/>
  <c r="F36" i="2"/>
  <c r="BC95" i="1" s="1"/>
  <c r="BC94" i="1" s="1"/>
  <c r="W32" i="1" s="1"/>
  <c r="T283" i="2" l="1"/>
  <c r="P283" i="2"/>
  <c r="R131" i="2"/>
  <c r="T131" i="2"/>
  <c r="T130" i="2" s="1"/>
  <c r="R283" i="2"/>
  <c r="P131" i="2"/>
  <c r="P130" i="2"/>
  <c r="AU95" i="1" s="1"/>
  <c r="AU94" i="1" s="1"/>
  <c r="BK131" i="2"/>
  <c r="J131" i="2" s="1"/>
  <c r="J97" i="2" s="1"/>
  <c r="BK273" i="2"/>
  <c r="J273" i="2"/>
  <c r="J104" i="2" s="1"/>
  <c r="BK283" i="2"/>
  <c r="J283" i="2" s="1"/>
  <c r="J106" i="2" s="1"/>
  <c r="AX94" i="1"/>
  <c r="AY94" i="1"/>
  <c r="J33" i="2"/>
  <c r="AV95" i="1" s="1"/>
  <c r="AT95" i="1" s="1"/>
  <c r="AW94" i="1"/>
  <c r="AK30" i="1" s="1"/>
  <c r="F33" i="2"/>
  <c r="AZ95" i="1"/>
  <c r="AZ94" i="1" s="1"/>
  <c r="W29" i="1" s="1"/>
  <c r="R130" i="2" l="1"/>
  <c r="BK130" i="2"/>
  <c r="J130" i="2" s="1"/>
  <c r="J96" i="2" s="1"/>
  <c r="AV94" i="1"/>
  <c r="AK29" i="1"/>
  <c r="J30" i="2" l="1"/>
  <c r="AG95" i="1"/>
  <c r="AG94" i="1" s="1"/>
  <c r="AT94" i="1"/>
  <c r="AN94" i="1" l="1"/>
  <c r="AK26" i="1"/>
  <c r="AK35" i="1" s="1"/>
  <c r="J39" i="2"/>
  <c r="AN95" i="1"/>
</calcChain>
</file>

<file path=xl/sharedStrings.xml><?xml version="1.0" encoding="utf-8"?>
<sst xmlns="http://schemas.openxmlformats.org/spreadsheetml/2006/main" count="1628" uniqueCount="472">
  <si>
    <t>Export Komplet</t>
  </si>
  <si>
    <t/>
  </si>
  <si>
    <t>2.0</t>
  </si>
  <si>
    <t>False</t>
  </si>
  <si>
    <t>{3d2f300a-d37c-4efd-84a8-790af499647b}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</si>
  <si>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</si>
  <si>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</si>
  <si>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</si>
  <si>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</si>
  <si>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</si>
  <si>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</si>
  <si>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</si>
  <si>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</si>
  <si>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hk_na_drev_Z_2024</t>
  </si>
  <si>
    <t>Stavba:</t>
  </si>
  <si>
    <t>Oprava chodníku na parc. č. 955/14 - Západní strana - CÚ 2024/2</t>
  </si>
  <si>
    <t>KSO:</t>
  </si>
  <si>
    <t>CC-CZ:</t>
  </si>
  <si>
    <t>Místo:</t>
  </si>
  <si>
    <t>Hradec Králové, ulice Na Dřevěnce</t>
  </si>
  <si>
    <t>Datum:</t>
  </si>
  <si>
    <t>4. 12. 2024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</si>
  <si>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</si>
  <si>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</si>
  <si>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</si>
  <si>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</si>
  <si>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</si>
  <si>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</si>
  <si>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</si>
  <si>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</si>
  <si>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</si>
  <si>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</si>
  <si>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</si>
  <si>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</si>
  <si>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</si>
  <si>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</si>
  <si>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</si>
  <si>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</si>
  <si>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</si>
  <si>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</si>
  <si>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</si>
  <si>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</si>
  <si>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</si>
  <si>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</si>
  <si>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</si>
  <si>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</si>
  <si>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</si>
  <si>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</si>
  <si>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</si>
  <si>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</si>
  <si>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</si>
  <si>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</si>
  <si>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</si>
  <si>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</si>
  <si>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</si>
  <si>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</si>
  <si>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</si>
  <si>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</si>
  <si>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</si>
  <si>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</si>
  <si>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</si>
  <si>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</si>
  <si>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</si>
  <si>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</si>
  <si>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</si>
  <si>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</si>
  <si>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</si>
  <si>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</si>
  <si>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</si>
  <si>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</si>
  <si>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</si>
  <si>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</si>
  <si>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</si>
  <si>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</si>
  <si>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</si>
  <si>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</si>
  <si>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stav</t>
  </si>
  <si>
    <t>Soupis předpokládaných stavebních prací</t>
  </si>
  <si>
    <t>STA</t>
  </si>
  <si>
    <t>1</t>
  </si>
  <si>
    <t>{c567639f-3442-4d00-a66f-90f8ee8066e3}</t>
  </si>
  <si>
    <t>2</t>
  </si>
  <si>
    <t>KRYCÍ LIST SOUPISU PRACÍ</t>
  </si>
  <si>
    <t>Objekt:</t>
  </si>
  <si>
    <t>stav - Soupis předpokládaných stavebních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</si>
  <si>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</si>
  <si>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</si>
  <si>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</si>
  <si>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</si>
  <si>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</si>
  <si>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</si>
  <si>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</si>
  <si>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</si>
  <si>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</si>
  <si>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</si>
  <si>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</si>
  <si>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</si>
  <si>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</si>
  <si>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</si>
  <si>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</si>
  <si>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</si>
  <si>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</si>
  <si>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</si>
  <si>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</si>
  <si>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</si>
  <si>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</si>
  <si>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</si>
  <si>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</si>
  <si>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</si>
  <si>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</si>
  <si>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</si>
  <si>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</si>
  <si>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</si>
  <si>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</si>
  <si>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</si>
  <si>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</si>
  <si>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</si>
  <si>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</si>
  <si>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</si>
  <si>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</si>
  <si>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</si>
  <si>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</si>
  <si>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</si>
  <si>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</si>
  <si>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</si>
  <si>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</si>
  <si>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</si>
  <si>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-1719510363</t>
  </si>
  <si>
    <t>PP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</si>
  <si>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</si>
  <si>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Online PSC</t>
  </si>
  <si>
    <t>https://podminky.urs.cz/item/CS_URS_2024_02/113106121</t>
  </si>
  <si>
    <t>P</t>
  </si>
  <si>
    <t>Poznámka k položce:_x000D_
vč. cihelné dlažby</t>
  </si>
  <si>
    <t>113106123</t>
  </si>
  <si>
    <t>Rozebrání dlažeb ze zámkových dlaždic komunikací pro pěší ručně</t>
  </si>
  <si>
    <t>102968653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</si>
  <si>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</si>
  <si>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https://podminky.urs.cz/item/CS_URS_2024_02/113106123</t>
  </si>
  <si>
    <t>3</t>
  </si>
  <si>
    <t>113106162</t>
  </si>
  <si>
    <t>Rozebrání dlažeb vozovek z drobných kostek s ložem ze živice ručně</t>
  </si>
  <si>
    <t>1658395849</t>
  </si>
  <si>
    <t>Rozebrání dlažeb a dílců vozovek a ploch s přemístěním hmot na skládku na vzdálenost do 3 m nebo s naložením na dopravní prostředek, s jakoukoliv výplní spár ručně z drobných kostek nebo odseků s ložem ze živice</t>
  </si>
  <si>
    <t>https://podminky.urs.cz/item/CS_URS_2024_02/113106162</t>
  </si>
  <si>
    <t>Poznámka k položce:_x000D_
lože z betonu</t>
  </si>
  <si>
    <t>113107170</t>
  </si>
  <si>
    <t>Odstranění podkladu z betonu prostého tl do 100 mm strojně pl přes 50 do 200 m2</t>
  </si>
  <si>
    <t>540143696</t>
  </si>
  <si>
    <t>Odstranění podkladů nebo krytů strojně plochy jednotlivě přes 50 m2 do 200 m2 s přemístěním hmot na skládku na vzdálenost do 20 m nebo s naložením na dopravní prostředek z betonu prostého, o tl. vrstvy do 100 mm</t>
  </si>
  <si>
    <t>https://podminky.urs.cz/item/CS_URS_2024_02/113107170</t>
  </si>
  <si>
    <t>5</t>
  </si>
  <si>
    <t>113107232</t>
  </si>
  <si>
    <t>Odstranění podkladu z betonu prostého tl přes 150 do 300 mm strojně pl přes 200 m2</t>
  </si>
  <si>
    <t>2032352530</t>
  </si>
  <si>
    <t>Odstranění podkladů nebo krytů strojně plochy jednotlivě přes 200 m2 s přemístěním hmot na skládku na vzdálenost do 20 m nebo s naložením na dopravní prostředek z betonu prostého, o tl. vrstvy přes 150 do 300 mm</t>
  </si>
  <si>
    <t>https://podminky.urs.cz/item/CS_URS_2024_02/113107232</t>
  </si>
  <si>
    <t>6</t>
  </si>
  <si>
    <t>113154518</t>
  </si>
  <si>
    <t>Frézování živičného krytu tl 100 mm pruh š do 0,5 m pl do 500 m2</t>
  </si>
  <si>
    <t>1973562201</t>
  </si>
  <si>
    <t>Frézování živičného podkladu nebo krytu s naložením hmot na dopravní prostředek plochy do 500 m2 pruhu šířky do 0,5 m, tloušťky vrstvy 100 mm</t>
  </si>
  <si>
    <t>https://podminky.urs.cz/item/CS_URS_2024_02/113154518</t>
  </si>
  <si>
    <t>7</t>
  </si>
  <si>
    <t>113202111</t>
  </si>
  <si>
    <t>Vytrhání obrub krajníků obrubníků stojatých</t>
  </si>
  <si>
    <t>m</t>
  </si>
  <si>
    <t>1556001226</t>
  </si>
  <si>
    <t>Vytrhání obrub  s vybouráním lože, s přemístěním hmot na skládku na vzdálenost do 3 m nebo s naložením na dopravní prostředek z krajníků nebo obrubníků stojatých</t>
  </si>
  <si>
    <t>https://podminky.urs.cz/item/CS_URS_2024_02/113202111</t>
  </si>
  <si>
    <t>8</t>
  </si>
  <si>
    <t>113204111</t>
  </si>
  <si>
    <t>Vytrhání obrub záhonových</t>
  </si>
  <si>
    <t>-1808194044</t>
  </si>
  <si>
    <t>Vytrhání obrub  s vybouráním lože, s přemístěním hmot na skládku na vzdálenost do 3 m nebo s naložením na dopravní prostředek záhonových</t>
  </si>
  <si>
    <t>https://podminky.urs.cz/item/CS_URS_2024_02/113204111</t>
  </si>
  <si>
    <t>9</t>
  </si>
  <si>
    <t>122151403</t>
  </si>
  <si>
    <t>Vykopávky v zemníku na suchu v hornině třídy těžitelnosti I skupiny 1 a 2 objem do 100 m3 strojně</t>
  </si>
  <si>
    <t>m3</t>
  </si>
  <si>
    <t>-717606030</t>
  </si>
  <si>
    <t>Vykopávky v zemnících na suchu strojně zapažených i nezapažených v hornině třídy těžitelnosti I skupiny 1 a 2 přes 50 do 100 m3</t>
  </si>
  <si>
    <t>https://podminky.urs.cz/item/CS_URS_2024_02/122151403</t>
  </si>
  <si>
    <t>10</t>
  </si>
  <si>
    <t>M</t>
  </si>
  <si>
    <t>00505</t>
  </si>
  <si>
    <t>Nákup humózní zeminy</t>
  </si>
  <si>
    <t>193037336</t>
  </si>
  <si>
    <t>11</t>
  </si>
  <si>
    <t>122251104</t>
  </si>
  <si>
    <t>Odkopávky a prokopávky nezapažené v hornině třídy těžitelnosti I skupiny 3 objem do 500 m3 strojně</t>
  </si>
  <si>
    <t>-970902616</t>
  </si>
  <si>
    <t>Odkopávky a prokopávky nezapažené strojně v hornině třídy těžitelnosti I skupiny 3 přes 100 do 500 m3</t>
  </si>
  <si>
    <t>https://podminky.urs.cz/item/CS_URS_2024_02/122251104</t>
  </si>
  <si>
    <t>162751117</t>
  </si>
  <si>
    <t>Vodorovné přemístění přes 9 000 do 10000 m výkopku/sypaniny z horniny třídy těžitelnosti I skupiny 1 až 3</t>
  </si>
  <si>
    <t>2094197760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</si>
  <si>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</si>
  <si>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https://podminky.urs.cz/item/CS_URS_2024_02/162751117</t>
  </si>
  <si>
    <t>13</t>
  </si>
  <si>
    <t>171201231</t>
  </si>
  <si>
    <t>Poplatek za uložení zeminy a kamení na recyklační skládce (skládkovné) kód odpadu 17 05 04</t>
  </si>
  <si>
    <t>t</t>
  </si>
  <si>
    <t>303186250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</si>
  <si>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</si>
  <si>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</si>
  <si>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14</t>
  </si>
  <si>
    <t>171251201</t>
  </si>
  <si>
    <t>Uložení sypaniny na skládky nebo meziskládky</t>
  </si>
  <si>
    <t>-503494292</t>
  </si>
  <si>
    <t>Uložení sypaniny na skládky nebo meziskládky bez hutnění s upravením uložené sypaniny do předepsaného tvaru</t>
  </si>
  <si>
    <t>https://podminky.urs.cz/item/CS_URS_2024_02/171251201</t>
  </si>
  <si>
    <t>15</t>
  </si>
  <si>
    <t>181351103</t>
  </si>
  <si>
    <t>Rozprostření ornice tl vrstvy do 200 mm pl přes 100 do 500 m2 v rovině nebo ve svahu do 1:5 strojně</t>
  </si>
  <si>
    <t>769480162</t>
  </si>
  <si>
    <t>Rozprostření a urovnání ornice v rovině nebo ve svahu sklonu do 1:5 strojně při souvislé ploše přes 100 do 500 m2, tl. vrstvy do 200 mm</t>
  </si>
  <si>
    <t>https://podminky.urs.cz/item/CS_URS_2024_02/181351103</t>
  </si>
  <si>
    <t>16</t>
  </si>
  <si>
    <t>181411131</t>
  </si>
  <si>
    <t>Založení parkového trávníku výsevem pl do 1000 m2 v rovině a ve svahu do 1:5</t>
  </si>
  <si>
    <t>234982848</t>
  </si>
  <si>
    <t>Založení trávníku na půdě předem připravené plochy do 1000 m2 výsevem včetně utažení parkového v rovině nebo na svahu do 1:5</t>
  </si>
  <si>
    <t>https://podminky.urs.cz/item/CS_URS_2024_02/181411131</t>
  </si>
  <si>
    <t>17</t>
  </si>
  <si>
    <t>00572410</t>
  </si>
  <si>
    <t>osivo směs travní parková</t>
  </si>
  <si>
    <t>kg</t>
  </si>
  <si>
    <t>119562592</t>
  </si>
  <si>
    <t>18</t>
  </si>
  <si>
    <t>181951112</t>
  </si>
  <si>
    <t>Úprava pláně v hornině třídy těžitelnosti I skupiny 1 až 3 se zhutněním strojně</t>
  </si>
  <si>
    <t>-1639071317</t>
  </si>
  <si>
    <t>Úprava pláně vyrovnáním výškových rozdílů strojně v hornině třídy těžitelnosti I, skupiny 1 až 3 se zhutněním</t>
  </si>
  <si>
    <t>https://podminky.urs.cz/item/CS_URS_2024_02/181951112</t>
  </si>
  <si>
    <t>Komunikace pozemní</t>
  </si>
  <si>
    <t>19</t>
  </si>
  <si>
    <t>564851111</t>
  </si>
  <si>
    <t>Podklad ze štěrkodrtě ŠD plochy přes 100 m2 tl 150 mm</t>
  </si>
  <si>
    <t>796250972</t>
  </si>
  <si>
    <t>Podklad ze štěrkodrti ŠD s rozprostřením a zhutněním plochy přes 100 m2, po zhutnění tl. 150 mm</t>
  </si>
  <si>
    <t>https://podminky.urs.cz/item/CS_URS_2024_02/564851111</t>
  </si>
  <si>
    <t>20</t>
  </si>
  <si>
    <t>567122111</t>
  </si>
  <si>
    <t>Podklad ze směsi stmelené cementem SC C 8/10 (KSC I) tl 120 mm</t>
  </si>
  <si>
    <t>1222225690</t>
  </si>
  <si>
    <t>Podklad ze směsi stmelené cementem SC bez dilatačních spár, s rozprostřením a zhutněním SC C 8/10 (KSC I), po zhutnění tl. 120 mm</t>
  </si>
  <si>
    <t>https://podminky.urs.cz/item/CS_URS_2024_02/567122111</t>
  </si>
  <si>
    <t>573211111</t>
  </si>
  <si>
    <t>Postřik živičný spojovací z asfaltu v množství 0,60 kg/m2</t>
  </si>
  <si>
    <t>1892078511</t>
  </si>
  <si>
    <t>Postřik spojovací PS bez posypu kamenivem z asfaltu silničního, v množství 0,60 kg/m2</t>
  </si>
  <si>
    <t>https://podminky.urs.cz/item/CS_URS_2024_02/573211111</t>
  </si>
  <si>
    <t>22</t>
  </si>
  <si>
    <t>577134111</t>
  </si>
  <si>
    <t>Asfaltový beton vrstva obrusná ACO 11 (ABS) tř. I tl 40 mm š do 3 m z nemodifikovaného asfaltu</t>
  </si>
  <si>
    <t>503661208</t>
  </si>
  <si>
    <t>Asfaltový beton vrstva obrusná ACO 11 (ABS)  s rozprostřením a se zhutněním z nemodifikovaného asfaltu v pruhu šířky do 3 m tř. I, po zhutnění tl. 40 mm</t>
  </si>
  <si>
    <t>https://podminky.urs.cz/item/CS_URS_2024_02/577134111</t>
  </si>
  <si>
    <t>23</t>
  </si>
  <si>
    <t>577155112</t>
  </si>
  <si>
    <t>Asfaltový beton vrstva ložní ACL 16 (ABH) tl 60 mm š do 3 m z nemodifikovaného asfaltu</t>
  </si>
  <si>
    <t>-2054602671</t>
  </si>
  <si>
    <t>Asfaltový beton vrstva ložní ACL 16 (ABH)  s rozprostřením a zhutněním z nemodifikovaného asfaltu v pruhu šířky do 3 m, po zhutnění tl. 60 mm</t>
  </si>
  <si>
    <t>https://podminky.urs.cz/item/CS_URS_2024_02/577155112</t>
  </si>
  <si>
    <t>24</t>
  </si>
  <si>
    <t>591241111</t>
  </si>
  <si>
    <t>Kladení dlažby z kostek drobných z kamene na MC tl 50 mm</t>
  </si>
  <si>
    <t>-1581129080</t>
  </si>
  <si>
    <t>Kladení dlažby z kostek  s provedením lože do tl. 50 mm, s vyplněním spár, s dvojím beraněním a se smetením přebytečného materiálu na krajnici drobných z kamene, do lože z cementové malty</t>
  </si>
  <si>
    <t>https://podminky.urs.cz/item/CS_URS_2024_02/591241111</t>
  </si>
  <si>
    <t>Poznámka k položce:_x000D_
odláždění šoupat a vpustí</t>
  </si>
  <si>
    <t>25</t>
  </si>
  <si>
    <t>596212213</t>
  </si>
  <si>
    <t>Kladení zámkové dlažby pozemních komunikací ručně tl 80 mm skupiny A pl přes 300 m2</t>
  </si>
  <si>
    <t>-2017926135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</si>
  <si>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plochy přes 300 m2</t>
  </si>
  <si>
    <t>https://podminky.urs.cz/item/CS_URS_2024_02/596212213</t>
  </si>
  <si>
    <t>26</t>
  </si>
  <si>
    <t>59245020</t>
  </si>
  <si>
    <t>dlažba tvar obdélník betonová 200x100x80mm přírodní</t>
  </si>
  <si>
    <t>-2081851093</t>
  </si>
  <si>
    <t>27</t>
  </si>
  <si>
    <t>59245226</t>
  </si>
  <si>
    <t>dlažba tvar obdélník betonová pro nevidomé 200x100x80mm barevná</t>
  </si>
  <si>
    <t>-597077097</t>
  </si>
  <si>
    <t>Poznámka k položce:_x000D_
červená</t>
  </si>
  <si>
    <t>Trubní vedení</t>
  </si>
  <si>
    <t>28</t>
  </si>
  <si>
    <t>919794441</t>
  </si>
  <si>
    <t>Úprava ploch kolem hydrantů, šoupat, poklopů a mříží nebo sloupů v živičných krytech pl do 2 m2</t>
  </si>
  <si>
    <t>kus</t>
  </si>
  <si>
    <t>-1942424399</t>
  </si>
  <si>
    <t>Úprava ploch kolem hydrantů, šoupat, kanalizačních poklopů a mříží, sloupů apod. v živičných krytech jakékoliv tloušťky, jednotlivě v půdorysné ploše do 2 m2</t>
  </si>
  <si>
    <t>https://podminky.urs.cz/item/CS_URS_2024_02/919794441</t>
  </si>
  <si>
    <t>Ostatní konstrukce a práce, bourání</t>
  </si>
  <si>
    <t>29</t>
  </si>
  <si>
    <t>916111122</t>
  </si>
  <si>
    <t>Osazení obruby z drobných kostek bez boční opěry do lože z betonu prostého</t>
  </si>
  <si>
    <t>1852095167</t>
  </si>
  <si>
    <t>Osazení silniční obruby z dlažebních kostek v jedné řadě  s ložem tl. přes 50 do 100 mm, s vyplněním a zatřením spár cementovou maltou z drobných kostek bez boční opěry, do lože z betonu prostého</t>
  </si>
  <si>
    <t>https://podminky.urs.cz/item/CS_URS_2024_02/916111122</t>
  </si>
  <si>
    <t>30</t>
  </si>
  <si>
    <t>916131213</t>
  </si>
  <si>
    <t>Osazení silničního obrubníku betonového stojatého s boční opěrou do lože z betonu prostého</t>
  </si>
  <si>
    <t>331793805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</si>
  <si>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</si>
  <si>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https://podminky.urs.cz/item/CS_URS_2024_02/916131213</t>
  </si>
  <si>
    <t>31</t>
  </si>
  <si>
    <t>59217031</t>
  </si>
  <si>
    <t>obrubník betonový silniční 1000x150x250mm</t>
  </si>
  <si>
    <t>-1133456297</t>
  </si>
  <si>
    <t>32</t>
  </si>
  <si>
    <t>59217030</t>
  </si>
  <si>
    <t>obrubník betonový silniční snížený 1000x150x150 mm</t>
  </si>
  <si>
    <t>1681116816</t>
  </si>
  <si>
    <t>obrubník betonový silniční snížený  1000x150x150 mm</t>
  </si>
  <si>
    <t>33</t>
  </si>
  <si>
    <t>PSB.30010103</t>
  </si>
  <si>
    <t>Silniční obrubník přechodový levý 1000x150x150/250 mm</t>
  </si>
  <si>
    <t>262220874</t>
  </si>
  <si>
    <t>34</t>
  </si>
  <si>
    <t>PSB.30010104</t>
  </si>
  <si>
    <t>Silniční obrubník přechodový pravý 1000x150x150/250 mm</t>
  </si>
  <si>
    <t>622189558</t>
  </si>
  <si>
    <t>35</t>
  </si>
  <si>
    <t>916231213</t>
  </si>
  <si>
    <t>Osazení chodníkového obrubníku betonového stojatého s boční opěrou do lože z betonu prostého</t>
  </si>
  <si>
    <t>878363274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</si>
  <si>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</si>
  <si>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https://podminky.urs.cz/item/CS_URS_2024_02/916231213</t>
  </si>
  <si>
    <t>36</t>
  </si>
  <si>
    <t>59217016</t>
  </si>
  <si>
    <t>obrubník betonový chodníkový 1000x80x250mm</t>
  </si>
  <si>
    <t>2034157508</t>
  </si>
  <si>
    <t>37</t>
  </si>
  <si>
    <t>919121112</t>
  </si>
  <si>
    <t>Těsnění spár zálivkou za studena pro komůrky š 10 mm hl 25 mm s těsnicím profilem</t>
  </si>
  <si>
    <t>1783464613</t>
  </si>
  <si>
    <t>Utěsnění dilatačních spár zálivkou za studena  v cementobetonovém nebo živičném krytu včetně adhezního nátěru s těsnicím profilem pod zálivkou, pro komůrky šířky 10 mm, hloubky 25 mm</t>
  </si>
  <si>
    <t>https://podminky.urs.cz/item/CS_URS_2024_02/919121112</t>
  </si>
  <si>
    <t>38</t>
  </si>
  <si>
    <t>935113111</t>
  </si>
  <si>
    <t>Osazení odvodňovacího polymerbetonového žlabu s krycím roštem šířky do 200 mm</t>
  </si>
  <si>
    <t>567651138</t>
  </si>
  <si>
    <t>Osazení odvodňovacího žlabu s krycím roštem  polymerbetonového šířky do 200 mm</t>
  </si>
  <si>
    <t>https://podminky.urs.cz/item/CS_URS_2024_02/935113111</t>
  </si>
  <si>
    <t>39</t>
  </si>
  <si>
    <t>592270</t>
  </si>
  <si>
    <t>žlab odvodňovací z polymerbetonu s integrovanou ocelovou hranou krytý můstkovou mříží pro zatížení C250 bez čelných stěn výška 8mm, šíře 130mm</t>
  </si>
  <si>
    <t>1644454713</t>
  </si>
  <si>
    <t>žlab odvodňovací z polymerbetonu s integrovanou ocelovou hranou krytý můstkovou mříží pro zatížení C250 bez čelných stěn výška 8mm, šíře 130mm, se spádem dna 0,5% 1000x130x155/160mm</t>
  </si>
  <si>
    <t>40</t>
  </si>
  <si>
    <t>979071122</t>
  </si>
  <si>
    <t>Očištění dlažebních kostek drobných s původním spárováním živičnou směsí nebo MC</t>
  </si>
  <si>
    <t>342146973</t>
  </si>
  <si>
    <t>Očištění vybouraných dlažebních kostek  od spojovacího materiálu, s uložením očištěných kostek na skládku, s odklizením odpadových hmot na hromady a s odklizením vybouraných kostek na vzdálenost do 3 m drobných, s původním vyplněním spár živicí nebo cementovou maltou</t>
  </si>
  <si>
    <t>https://podminky.urs.cz/item/CS_URS_2024_02/979071122</t>
  </si>
  <si>
    <t>997</t>
  </si>
  <si>
    <t>Přesun sutě</t>
  </si>
  <si>
    <t>41</t>
  </si>
  <si>
    <t>997221551</t>
  </si>
  <si>
    <t>Vodorovná doprava suti ze sypkých materiálů do 1 km</t>
  </si>
  <si>
    <t>131338559</t>
  </si>
  <si>
    <t>Vodorovná doprava suti  bez naložení, ale se složením a s hrubým urovnáním ze sypkých materiálů, na vzdálenost do 1 km</t>
  </si>
  <si>
    <t>https://podminky.urs.cz/item/CS_URS_2024_02/997221551</t>
  </si>
  <si>
    <t>42</t>
  </si>
  <si>
    <t>997221559</t>
  </si>
  <si>
    <t>Příplatek ZKD 1 km u vodorovné dopravy suti ze sypkých materiálů</t>
  </si>
  <si>
    <t>2084099991</t>
  </si>
  <si>
    <t>Vodorovná doprava suti  bez naložení, ale se složením a s hrubým urovnáním Příplatek k ceně za každý další i započatý 1 km přes 1 km</t>
  </si>
  <si>
    <t>https://podminky.urs.cz/item/CS_URS_2024_02/997221559</t>
  </si>
  <si>
    <t>43</t>
  </si>
  <si>
    <t>997221571</t>
  </si>
  <si>
    <t>Vodorovná doprava vybouraných hmot do 1 km</t>
  </si>
  <si>
    <t>977461616</t>
  </si>
  <si>
    <t>Vodorovná doprava vybouraných hmot  bez naložení, ale se složením a s hrubým urovnáním na vzdálenost do 1 km</t>
  </si>
  <si>
    <t>https://podminky.urs.cz/item/CS_URS_2024_02/997221571</t>
  </si>
  <si>
    <t>44</t>
  </si>
  <si>
    <t>997221579</t>
  </si>
  <si>
    <t>Příplatek ZKD 1 km u vodorovné dopravy vybouraných hmot</t>
  </si>
  <si>
    <t>-1664460505</t>
  </si>
  <si>
    <t>Vodorovná doprava vybouraných hmot  bez naložení, ale se složením a s hrubým urovnáním na vzdálenost Příplatek k ceně za každý další i započatý 1 km přes 1 km</t>
  </si>
  <si>
    <t>https://podminky.urs.cz/item/CS_URS_2024_02/997221579</t>
  </si>
  <si>
    <t>45</t>
  </si>
  <si>
    <t>997221861</t>
  </si>
  <si>
    <t>Poplatek za uložení stavebního odpadu na recyklační skládce (skládkovné) z prostého betonu pod kódem 17 01 01</t>
  </si>
  <si>
    <t>-303540260</t>
  </si>
  <si>
    <t>Poplatek za uložení stavebního odpadu na recyklační skládce (skládkovné) z prostého betonu zatříděného do Katalogu odpadů pod kódem 17 01 01</t>
  </si>
  <si>
    <t>https://podminky.urs.cz/item/CS_URS_2024_02/997221861</t>
  </si>
  <si>
    <t>46</t>
  </si>
  <si>
    <t>997221875</t>
  </si>
  <si>
    <t>Poplatek za uložení stavebního odpadu na recyklační skládce (skládkovné) asfaltového bez obsahu dehtu zatříděného do Katalogu odpadů pod kódem 17 03 02</t>
  </si>
  <si>
    <t>278220726</t>
  </si>
  <si>
    <t>https://podminky.urs.cz/item/CS_URS_2024_02/997221875</t>
  </si>
  <si>
    <t>998</t>
  </si>
  <si>
    <t>Přesun hmot</t>
  </si>
  <si>
    <t>47</t>
  </si>
  <si>
    <t>998223011</t>
  </si>
  <si>
    <t>Přesun hmot pro pozemní komunikace s krytem dlážděným</t>
  </si>
  <si>
    <t>-1734342540</t>
  </si>
  <si>
    <t>Přesun hmot pro pozemní komunikace s krytem dlážděným  dopravní vzdálenost do 200 m jakékoliv délky objektu</t>
  </si>
  <si>
    <t>https://podminky.urs.cz/item/CS_URS_2024_02/998223011</t>
  </si>
  <si>
    <t>PSV</t>
  </si>
  <si>
    <t>Práce a dodávky PSV</t>
  </si>
  <si>
    <t>721</t>
  </si>
  <si>
    <t>Zdravotechnika - vnitřní kanalizace</t>
  </si>
  <si>
    <t>48</t>
  </si>
  <si>
    <t>721242106</t>
  </si>
  <si>
    <t>Lapač střešních splavenin z PP se zápachovou klapkou a lapacím košem DN 125</t>
  </si>
  <si>
    <t>1003583575</t>
  </si>
  <si>
    <t>Lapače střešních splavenin polypropylenové (PP) se svislým odtokem DN 125</t>
  </si>
  <si>
    <t>https://podminky.urs.cz/item/CS_URS_2024_02/721242106</t>
  </si>
  <si>
    <t>49</t>
  </si>
  <si>
    <t>72130092</t>
  </si>
  <si>
    <t xml:space="preserve">Pročištění vpusť uliční </t>
  </si>
  <si>
    <t>144463722</t>
  </si>
  <si>
    <t>50</t>
  </si>
  <si>
    <t>998721101</t>
  </si>
  <si>
    <t>Přesun hmot tonážní pro vnitřní kanalizace v objektech v do 6 m</t>
  </si>
  <si>
    <t>-1175927132</t>
  </si>
  <si>
    <t>Přesun hmot pro vnitřní kanalizace  stanovený z hmotnosti přesunovaného materiálu vodorovná dopravní vzdálenost do 50 m v objektech výšky do 6 m</t>
  </si>
  <si>
    <t>https://podminky.urs.cz/item/CS_URS_2024_02/998721101</t>
  </si>
  <si>
    <t>VRN</t>
  </si>
  <si>
    <t>Vedlejší rozpočtové náklady</t>
  </si>
  <si>
    <t>VRN1</t>
  </si>
  <si>
    <t>Průzkumné, geodetické a projektové práce</t>
  </si>
  <si>
    <t>51</t>
  </si>
  <si>
    <t>012203000</t>
  </si>
  <si>
    <t>Geodetické práce při provádění stavby -  vytyčení stávajících sítí</t>
  </si>
  <si>
    <t>kč</t>
  </si>
  <si>
    <t>1024</t>
  </si>
  <si>
    <t>-961939202</t>
  </si>
  <si>
    <t>Geodetické práce při provádění stavby</t>
  </si>
  <si>
    <t>https://podminky.urs.cz/item/CS_URS_2024_02/012203000</t>
  </si>
  <si>
    <t>52</t>
  </si>
  <si>
    <t>012303000</t>
  </si>
  <si>
    <t>Geodetické práce po výstavbě - zaměření skutečného provedení</t>
  </si>
  <si>
    <t>-234974457</t>
  </si>
  <si>
    <t>Geodetické práce po výstavbě</t>
  </si>
  <si>
    <t>https://podminky.urs.cz/item/CS_URS_2024_02/012303000</t>
  </si>
  <si>
    <t>53</t>
  </si>
  <si>
    <t>013254000</t>
  </si>
  <si>
    <t>Dokumentace skutečného provedení stavby</t>
  </si>
  <si>
    <t>-1481247253</t>
  </si>
  <si>
    <t>Průzkumné, geodetické a projektové práce projektové práce dokumentace stavby (výkresová a textová) skutečného provedení stavby</t>
  </si>
  <si>
    <t>https://podminky.urs.cz/item/CS_URS_2024_02/013254000</t>
  </si>
  <si>
    <t>VRN3</t>
  </si>
  <si>
    <t>Zařízení staveniště</t>
  </si>
  <si>
    <t>54</t>
  </si>
  <si>
    <t>030001000</t>
  </si>
  <si>
    <t>-1554260405</t>
  </si>
  <si>
    <t>https://podminky.urs.cz/item/CS_URS_2024_02/030001000</t>
  </si>
  <si>
    <t>VRN7</t>
  </si>
  <si>
    <t>Provozní vlivy</t>
  </si>
  <si>
    <t>55</t>
  </si>
  <si>
    <t>070001000</t>
  </si>
  <si>
    <t>1358543501</t>
  </si>
  <si>
    <t>https://podminky.urs.cz/item/CS_URS_2024_02/070001000</t>
  </si>
  <si>
    <t>VRN9</t>
  </si>
  <si>
    <t>Ostatní náklady</t>
  </si>
  <si>
    <t>56</t>
  </si>
  <si>
    <t>0910030</t>
  </si>
  <si>
    <t>Náklady na ostatní činnosti nezbytné pro provedení stavby</t>
  </si>
  <si>
    <t>1611507087</t>
  </si>
  <si>
    <t>vyřízení stanovení přechodného dopravního značení, pronájem přechodného dopravního značení, poplatek za dočasný zábor pozemku apod</t>
  </si>
  <si>
    <t>57</t>
  </si>
  <si>
    <t>091504000</t>
  </si>
  <si>
    <t>Náklady na informační panel na staveništi</t>
  </si>
  <si>
    <t>-1561129858</t>
  </si>
  <si>
    <t>Náklady související s publikační činností</t>
  </si>
  <si>
    <t>https://podminky.urs.cz/item/CS_URS_2024_02/091504000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</si>
</sst>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13204111" TargetMode="External"/><Relationship Id="rId13" Type="http://schemas.openxmlformats.org/officeDocument/2006/relationships/hyperlink" Target="https://podminky.urs.cz/item/CS_URS_2024_02/171251201" TargetMode="External"/><Relationship Id="rId18" Type="http://schemas.openxmlformats.org/officeDocument/2006/relationships/hyperlink" Target="https://podminky.urs.cz/item/CS_URS_2024_02/567122111" TargetMode="External"/><Relationship Id="rId26" Type="http://schemas.openxmlformats.org/officeDocument/2006/relationships/hyperlink" Target="https://podminky.urs.cz/item/CS_URS_2024_02/916131213" TargetMode="External"/><Relationship Id="rId39" Type="http://schemas.openxmlformats.org/officeDocument/2006/relationships/hyperlink" Target="https://podminky.urs.cz/item/CS_URS_2024_02/998721101" TargetMode="External"/><Relationship Id="rId3" Type="http://schemas.openxmlformats.org/officeDocument/2006/relationships/hyperlink" Target="https://podminky.urs.cz/item/CS_URS_2024_02/113106162" TargetMode="External"/><Relationship Id="rId21" Type="http://schemas.openxmlformats.org/officeDocument/2006/relationships/hyperlink" Target="https://podminky.urs.cz/item/CS_URS_2024_02/577155112" TargetMode="External"/><Relationship Id="rId34" Type="http://schemas.openxmlformats.org/officeDocument/2006/relationships/hyperlink" Target="https://podminky.urs.cz/item/CS_URS_2024_02/997221579" TargetMode="External"/><Relationship Id="rId42" Type="http://schemas.openxmlformats.org/officeDocument/2006/relationships/hyperlink" Target="https://podminky.urs.cz/item/CS_URS_2024_02/013254000" TargetMode="External"/><Relationship Id="rId7" Type="http://schemas.openxmlformats.org/officeDocument/2006/relationships/hyperlink" Target="https://podminky.urs.cz/item/CS_URS_2024_02/113202111" TargetMode="External"/><Relationship Id="rId12" Type="http://schemas.openxmlformats.org/officeDocument/2006/relationships/hyperlink" Target="https://podminky.urs.cz/item/CS_URS_2024_02/171201231" TargetMode="External"/><Relationship Id="rId17" Type="http://schemas.openxmlformats.org/officeDocument/2006/relationships/hyperlink" Target="https://podminky.urs.cz/item/CS_URS_2024_02/564851111" TargetMode="External"/><Relationship Id="rId25" Type="http://schemas.openxmlformats.org/officeDocument/2006/relationships/hyperlink" Target="https://podminky.urs.cz/item/CS_URS_2024_02/916111122" TargetMode="External"/><Relationship Id="rId33" Type="http://schemas.openxmlformats.org/officeDocument/2006/relationships/hyperlink" Target="https://podminky.urs.cz/item/CS_URS_2024_02/997221571" TargetMode="External"/><Relationship Id="rId38" Type="http://schemas.openxmlformats.org/officeDocument/2006/relationships/hyperlink" Target="https://podminky.urs.cz/item/CS_URS_2024_02/721242106" TargetMode="External"/><Relationship Id="rId46" Type="http://schemas.openxmlformats.org/officeDocument/2006/relationships/drawing" Target="../drawings/drawing2.xml"/><Relationship Id="rId2" Type="http://schemas.openxmlformats.org/officeDocument/2006/relationships/hyperlink" Target="https://podminky.urs.cz/item/CS_URS_2024_02/113106123" TargetMode="External"/><Relationship Id="rId16" Type="http://schemas.openxmlformats.org/officeDocument/2006/relationships/hyperlink" Target="https://podminky.urs.cz/item/CS_URS_2024_02/181951112" TargetMode="External"/><Relationship Id="rId20" Type="http://schemas.openxmlformats.org/officeDocument/2006/relationships/hyperlink" Target="https://podminky.urs.cz/item/CS_URS_2024_02/577134111" TargetMode="External"/><Relationship Id="rId29" Type="http://schemas.openxmlformats.org/officeDocument/2006/relationships/hyperlink" Target="https://podminky.urs.cz/item/CS_URS_2024_02/935113111" TargetMode="External"/><Relationship Id="rId41" Type="http://schemas.openxmlformats.org/officeDocument/2006/relationships/hyperlink" Target="https://podminky.urs.cz/item/CS_URS_2024_02/012303000" TargetMode="External"/><Relationship Id="rId1" Type="http://schemas.openxmlformats.org/officeDocument/2006/relationships/hyperlink" Target="https://podminky.urs.cz/item/CS_URS_2024_02/113106121" TargetMode="External"/><Relationship Id="rId6" Type="http://schemas.openxmlformats.org/officeDocument/2006/relationships/hyperlink" Target="https://podminky.urs.cz/item/CS_URS_2024_02/113154518" TargetMode="External"/><Relationship Id="rId11" Type="http://schemas.openxmlformats.org/officeDocument/2006/relationships/hyperlink" Target="https://podminky.urs.cz/item/CS_URS_2024_02/162751117" TargetMode="External"/><Relationship Id="rId24" Type="http://schemas.openxmlformats.org/officeDocument/2006/relationships/hyperlink" Target="https://podminky.urs.cz/item/CS_URS_2024_02/919794441" TargetMode="External"/><Relationship Id="rId32" Type="http://schemas.openxmlformats.org/officeDocument/2006/relationships/hyperlink" Target="https://podminky.urs.cz/item/CS_URS_2024_02/997221559" TargetMode="External"/><Relationship Id="rId37" Type="http://schemas.openxmlformats.org/officeDocument/2006/relationships/hyperlink" Target="https://podminky.urs.cz/item/CS_URS_2024_02/998223011" TargetMode="External"/><Relationship Id="rId40" Type="http://schemas.openxmlformats.org/officeDocument/2006/relationships/hyperlink" Target="https://podminky.urs.cz/item/CS_URS_2024_02/012203000" TargetMode="External"/><Relationship Id="rId45" Type="http://schemas.openxmlformats.org/officeDocument/2006/relationships/hyperlink" Target="https://podminky.urs.cz/item/CS_URS_2024_02/091504000" TargetMode="External"/><Relationship Id="rId5" Type="http://schemas.openxmlformats.org/officeDocument/2006/relationships/hyperlink" Target="https://podminky.urs.cz/item/CS_URS_2024_02/113107232" TargetMode="External"/><Relationship Id="rId15" Type="http://schemas.openxmlformats.org/officeDocument/2006/relationships/hyperlink" Target="https://podminky.urs.cz/item/CS_URS_2024_02/181411131" TargetMode="External"/><Relationship Id="rId23" Type="http://schemas.openxmlformats.org/officeDocument/2006/relationships/hyperlink" Target="https://podminky.urs.cz/item/CS_URS_2024_02/596212213" TargetMode="External"/><Relationship Id="rId28" Type="http://schemas.openxmlformats.org/officeDocument/2006/relationships/hyperlink" Target="https://podminky.urs.cz/item/CS_URS_2024_02/919121112" TargetMode="External"/><Relationship Id="rId36" Type="http://schemas.openxmlformats.org/officeDocument/2006/relationships/hyperlink" Target="https://podminky.urs.cz/item/CS_URS_2024_02/997221875" TargetMode="External"/><Relationship Id="rId10" Type="http://schemas.openxmlformats.org/officeDocument/2006/relationships/hyperlink" Target="https://podminky.urs.cz/item/CS_URS_2024_02/122251104" TargetMode="External"/><Relationship Id="rId19" Type="http://schemas.openxmlformats.org/officeDocument/2006/relationships/hyperlink" Target="https://podminky.urs.cz/item/CS_URS_2024_02/573211111" TargetMode="External"/><Relationship Id="rId31" Type="http://schemas.openxmlformats.org/officeDocument/2006/relationships/hyperlink" Target="https://podminky.urs.cz/item/CS_URS_2024_02/997221551" TargetMode="External"/><Relationship Id="rId44" Type="http://schemas.openxmlformats.org/officeDocument/2006/relationships/hyperlink" Target="https://podminky.urs.cz/item/CS_URS_2024_02/070001000" TargetMode="External"/><Relationship Id="rId4" Type="http://schemas.openxmlformats.org/officeDocument/2006/relationships/hyperlink" Target="https://podminky.urs.cz/item/CS_URS_2024_02/113107170" TargetMode="External"/><Relationship Id="rId9" Type="http://schemas.openxmlformats.org/officeDocument/2006/relationships/hyperlink" Target="https://podminky.urs.cz/item/CS_URS_2024_02/122151403" TargetMode="External"/><Relationship Id="rId14" Type="http://schemas.openxmlformats.org/officeDocument/2006/relationships/hyperlink" Target="https://podminky.urs.cz/item/CS_URS_2024_02/181351103" TargetMode="External"/><Relationship Id="rId22" Type="http://schemas.openxmlformats.org/officeDocument/2006/relationships/hyperlink" Target="https://podminky.urs.cz/item/CS_URS_2024_02/591241111" TargetMode="External"/><Relationship Id="rId27" Type="http://schemas.openxmlformats.org/officeDocument/2006/relationships/hyperlink" Target="https://podminky.urs.cz/item/CS_URS_2024_02/916231213" TargetMode="External"/><Relationship Id="rId30" Type="http://schemas.openxmlformats.org/officeDocument/2006/relationships/hyperlink" Target="https://podminky.urs.cz/item/CS_URS_2024_02/979071122" TargetMode="External"/><Relationship Id="rId35" Type="http://schemas.openxmlformats.org/officeDocument/2006/relationships/hyperlink" Target="https://podminky.urs.cz/item/CS_URS_2024_02/997221861" TargetMode="External"/><Relationship Id="rId43" Type="http://schemas.openxmlformats.org/officeDocument/2006/relationships/hyperlink" Target="https://podminky.urs.cz/item/CS_URS_2024_02/03000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83203125" customWidth="1"/>
    <col min="2" max="2" width="1.6640625" customWidth="1"/>
    <col min="3" max="3" width="4.5" customWidth="1"/>
    <col min="4" max="33" width="2.83203125" customWidth="1"/>
    <col min="34" max="34" width="3.5" customWidth="1"/>
    <col min="35" max="35" width="42.33203125" customWidth="1"/>
    <col min="36" max="37" width="2.5" customWidth="1"/>
    <col min="38" max="38" width="8.83203125" customWidth="1"/>
    <col min="39" max="39" width="3.5" customWidth="1"/>
    <col min="40" max="40" width="14.33203125" customWidth="1"/>
    <col min="41" max="41" width="8" customWidth="1"/>
    <col min="42" max="42" width="4.5" customWidth="1"/>
    <col min="43" max="43" width="16.6640625" hidden="1" customWidth="1"/>
    <col min="44" max="44" width="14.5" customWidth="1"/>
    <col min="45" max="47" width="27.6640625" hidden="1" customWidth="1"/>
    <col min="48" max="49" width="23.1640625" hidden="1" customWidth="1"/>
    <col min="50" max="51" width="26.6640625" hidden="1" customWidth="1"/>
    <col min="52" max="52" width="23.1640625" hidden="1" customWidth="1"/>
    <col min="53" max="53" width="20.5" hidden="1" customWidth="1"/>
    <col min="54" max="54" width="26.6640625" hidden="1" customWidth="1"/>
    <col min="55" max="55" width="23.1640625" hidden="1" customWidth="1"/>
    <col min="56" max="56" width="20.5" hidden="1" customWidth="1"/>
    <col min="57" max="57" width="71.1640625" customWidth="1"/>
    <col min="71" max="91" width="9.16406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4" t="s">
        <v>5</v>
      </c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51" t="s">
        <v>13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R5" s="16"/>
      <c r="BS5" s="13" t="s">
        <v>6</v>
      </c>
    </row>
    <row r="6" spans="1:74" ht="36.950000000000003" customHeight="1">
      <c r="B6" s="16"/>
      <c r="D6" s="21" t="s">
        <v>14</v>
      </c>
      <c r="K6" s="153" t="s">
        <v>15</v>
      </c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23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24</v>
      </c>
      <c r="AK14" s="22" t="s">
        <v>25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23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24</v>
      </c>
      <c r="AK17" s="22" t="s">
        <v>25</v>
      </c>
      <c r="AN17" s="20" t="s">
        <v>1</v>
      </c>
      <c r="AR17" s="16"/>
      <c r="BS17" s="13" t="s">
        <v>28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29</v>
      </c>
      <c r="AK19" s="22" t="s">
        <v>23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24</v>
      </c>
      <c r="AK20" s="22" t="s">
        <v>25</v>
      </c>
      <c r="AN20" s="20" t="s">
        <v>1</v>
      </c>
      <c r="AR20" s="16"/>
      <c r="BS20" s="13" t="s">
        <v>28</v>
      </c>
    </row>
    <row r="21" spans="2:71" ht="6.95" customHeight="1">
      <c r="B21" s="16"/>
      <c r="AR21" s="16"/>
    </row>
    <row r="22" spans="2:71" ht="12" customHeight="1">
      <c r="B22" s="16"/>
      <c r="D22" s="22" t="s">
        <v>30</v>
      </c>
      <c r="AR22" s="16"/>
    </row>
    <row r="23" spans="2:71" ht="14.45" customHeight="1">
      <c r="B23" s="16"/>
      <c r="E23" s="154" t="s">
        <v>1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5">
        <f>ROUND(AG94,2)</f>
        <v>0</v>
      </c>
      <c r="AL26" s="156"/>
      <c r="AM26" s="156"/>
      <c r="AN26" s="156"/>
      <c r="AO26" s="156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7" t="s">
        <v>32</v>
      </c>
      <c r="M28" s="157"/>
      <c r="N28" s="157"/>
      <c r="O28" s="157"/>
      <c r="P28" s="157"/>
      <c r="W28" s="157" t="s">
        <v>33</v>
      </c>
      <c r="X28" s="157"/>
      <c r="Y28" s="157"/>
      <c r="Z28" s="157"/>
      <c r="AA28" s="157"/>
      <c r="AB28" s="157"/>
      <c r="AC28" s="157"/>
      <c r="AD28" s="157"/>
      <c r="AE28" s="157"/>
      <c r="AK28" s="157" t="s">
        <v>34</v>
      </c>
      <c r="AL28" s="157"/>
      <c r="AM28" s="157"/>
      <c r="AN28" s="157"/>
      <c r="AO28" s="157"/>
      <c r="AR28" s="25"/>
    </row>
    <row r="29" spans="2:71" s="2" customFormat="1" ht="14.45" customHeight="1">
      <c r="B29" s="29"/>
      <c r="D29" s="22" t="s">
        <v>35</v>
      </c>
      <c r="F29" s="22" t="s">
        <v>36</v>
      </c>
      <c r="L29" s="160">
        <v>0.21</v>
      </c>
      <c r="M29" s="159"/>
      <c r="N29" s="159"/>
      <c r="O29" s="159"/>
      <c r="P29" s="159"/>
      <c r="W29" s="158">
        <f>ROUND(AZ94, 2)</f>
        <v>0</v>
      </c>
      <c r="X29" s="159"/>
      <c r="Y29" s="159"/>
      <c r="Z29" s="159"/>
      <c r="AA29" s="159"/>
      <c r="AB29" s="159"/>
      <c r="AC29" s="159"/>
      <c r="AD29" s="159"/>
      <c r="AE29" s="159"/>
      <c r="AK29" s="158">
        <f>ROUND(AV94, 2)</f>
        <v>0</v>
      </c>
      <c r="AL29" s="159"/>
      <c r="AM29" s="159"/>
      <c r="AN29" s="159"/>
      <c r="AO29" s="159"/>
      <c r="AR29" s="29"/>
    </row>
    <row r="30" spans="2:71" s="2" customFormat="1" ht="14.45" customHeight="1">
      <c r="B30" s="29"/>
      <c r="F30" s="22" t="s">
        <v>37</v>
      </c>
      <c r="L30" s="160">
        <v>0.12</v>
      </c>
      <c r="M30" s="159"/>
      <c r="N30" s="159"/>
      <c r="O30" s="159"/>
      <c r="P30" s="159"/>
      <c r="W30" s="158">
        <f>ROUND(BA94, 2)</f>
        <v>0</v>
      </c>
      <c r="X30" s="159"/>
      <c r="Y30" s="159"/>
      <c r="Z30" s="159"/>
      <c r="AA30" s="159"/>
      <c r="AB30" s="159"/>
      <c r="AC30" s="159"/>
      <c r="AD30" s="159"/>
      <c r="AE30" s="159"/>
      <c r="AK30" s="158">
        <f>ROUND(AW94, 2)</f>
        <v>0</v>
      </c>
      <c r="AL30" s="159"/>
      <c r="AM30" s="159"/>
      <c r="AN30" s="159"/>
      <c r="AO30" s="159"/>
      <c r="AR30" s="29"/>
    </row>
    <row r="31" spans="2:71" s="2" customFormat="1" ht="14.45" hidden="1" customHeight="1">
      <c r="B31" s="29"/>
      <c r="F31" s="22" t="s">
        <v>38</v>
      </c>
      <c r="L31" s="160">
        <v>0.21</v>
      </c>
      <c r="M31" s="159"/>
      <c r="N31" s="159"/>
      <c r="O31" s="159"/>
      <c r="P31" s="159"/>
      <c r="W31" s="158">
        <f>ROUND(BB94, 2)</f>
        <v>0</v>
      </c>
      <c r="X31" s="159"/>
      <c r="Y31" s="159"/>
      <c r="Z31" s="159"/>
      <c r="AA31" s="159"/>
      <c r="AB31" s="159"/>
      <c r="AC31" s="159"/>
      <c r="AD31" s="159"/>
      <c r="AE31" s="159"/>
      <c r="AK31" s="158">
        <v>0</v>
      </c>
      <c r="AL31" s="159"/>
      <c r="AM31" s="159"/>
      <c r="AN31" s="159"/>
      <c r="AO31" s="159"/>
      <c r="AR31" s="29"/>
    </row>
    <row r="32" spans="2:71" s="2" customFormat="1" ht="14.45" hidden="1" customHeight="1">
      <c r="B32" s="29"/>
      <c r="F32" s="22" t="s">
        <v>39</v>
      </c>
      <c r="L32" s="160">
        <v>0.12</v>
      </c>
      <c r="M32" s="159"/>
      <c r="N32" s="159"/>
      <c r="O32" s="159"/>
      <c r="P32" s="159"/>
      <c r="W32" s="158">
        <f>ROUND(BC94, 2)</f>
        <v>0</v>
      </c>
      <c r="X32" s="159"/>
      <c r="Y32" s="159"/>
      <c r="Z32" s="159"/>
      <c r="AA32" s="159"/>
      <c r="AB32" s="159"/>
      <c r="AC32" s="159"/>
      <c r="AD32" s="159"/>
      <c r="AE32" s="159"/>
      <c r="AK32" s="158">
        <v>0</v>
      </c>
      <c r="AL32" s="159"/>
      <c r="AM32" s="159"/>
      <c r="AN32" s="159"/>
      <c r="AO32" s="159"/>
      <c r="AR32" s="29"/>
    </row>
    <row r="33" spans="2:44" s="2" customFormat="1" ht="14.45" hidden="1" customHeight="1">
      <c r="B33" s="29"/>
      <c r="F33" s="22" t="s">
        <v>40</v>
      </c>
      <c r="L33" s="160">
        <v>0</v>
      </c>
      <c r="M33" s="159"/>
      <c r="N33" s="159"/>
      <c r="O33" s="159"/>
      <c r="P33" s="159"/>
      <c r="W33" s="158">
        <f>ROUND(BD94, 2)</f>
        <v>0</v>
      </c>
      <c r="X33" s="159"/>
      <c r="Y33" s="159"/>
      <c r="Z33" s="159"/>
      <c r="AA33" s="159"/>
      <c r="AB33" s="159"/>
      <c r="AC33" s="159"/>
      <c r="AD33" s="159"/>
      <c r="AE33" s="159"/>
      <c r="AK33" s="158">
        <v>0</v>
      </c>
      <c r="AL33" s="159"/>
      <c r="AM33" s="159"/>
      <c r="AN33" s="159"/>
      <c r="AO33" s="159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42</v>
      </c>
      <c r="U35" s="32"/>
      <c r="V35" s="32"/>
      <c r="W35" s="32"/>
      <c r="X35" s="161" t="s">
        <v>43</v>
      </c>
      <c r="Y35" s="162"/>
      <c r="Z35" s="162"/>
      <c r="AA35" s="162"/>
      <c r="AB35" s="162"/>
      <c r="AC35" s="32"/>
      <c r="AD35" s="32"/>
      <c r="AE35" s="32"/>
      <c r="AF35" s="32"/>
      <c r="AG35" s="32"/>
      <c r="AH35" s="32"/>
      <c r="AI35" s="32"/>
      <c r="AJ35" s="32"/>
      <c r="AK35" s="163">
        <f>SUM(AK26:AK33)</f>
        <v>0</v>
      </c>
      <c r="AL35" s="162"/>
      <c r="AM35" s="162"/>
      <c r="AN35" s="162"/>
      <c r="AO35" s="164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44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45</v>
      </c>
      <c r="AI49" s="35"/>
      <c r="AJ49" s="35"/>
      <c r="AK49" s="35"/>
      <c r="AL49" s="35"/>
      <c r="AM49" s="35"/>
      <c r="AN49" s="35"/>
      <c r="AO49" s="35"/>
      <c r="AR49" s="25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5"/>
      <c r="D60" s="36" t="s">
        <v>46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46</v>
      </c>
      <c r="AI60" s="27"/>
      <c r="AJ60" s="27"/>
      <c r="AK60" s="27"/>
      <c r="AL60" s="27"/>
      <c r="AM60" s="36" t="s">
        <v>47</v>
      </c>
      <c r="AN60" s="27"/>
      <c r="AO60" s="27"/>
      <c r="AR60" s="25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5"/>
      <c r="D64" s="34" t="s">
        <v>48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49</v>
      </c>
      <c r="AI64" s="35"/>
      <c r="AJ64" s="35"/>
      <c r="AK64" s="35"/>
      <c r="AL64" s="35"/>
      <c r="AM64" s="35"/>
      <c r="AN64" s="35"/>
      <c r="AO64" s="35"/>
      <c r="AR64" s="25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5"/>
      <c r="D75" s="36" t="s">
        <v>46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46</v>
      </c>
      <c r="AI75" s="27"/>
      <c r="AJ75" s="27"/>
      <c r="AK75" s="27"/>
      <c r="AL75" s="27"/>
      <c r="AM75" s="36" t="s">
        <v>47</v>
      </c>
      <c r="AN75" s="27"/>
      <c r="AO75" s="27"/>
      <c r="AR75" s="25"/>
    </row>
    <row r="76" spans="2:44" s="1" customFormat="1" ht="11.25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50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hk_na_drev_Z_2024</v>
      </c>
      <c r="AR84" s="41"/>
    </row>
    <row r="85" spans="1:91" s="4" customFormat="1" ht="36.950000000000003" customHeight="1">
      <c r="B85" s="42"/>
      <c r="C85" s="43" t="s">
        <v>14</v>
      </c>
      <c r="L85" s="165" t="str">
        <f>K6</f>
        <v>Oprava chodníku na parc. č. 955/14 - Západní strana - CÚ 2024/2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>Hradec Králové, ulice Na Dřevěnce</v>
      </c>
      <c r="AI87" s="22" t="s">
        <v>20</v>
      </c>
      <c r="AM87" s="167" t="str">
        <f>IF(AN8= "","",AN8)</f>
        <v>4. 12. 2024</v>
      </c>
      <c r="AN87" s="167"/>
      <c r="AR87" s="25"/>
    </row>
    <row r="88" spans="1:91" s="1" customFormat="1" ht="6.95" customHeight="1">
      <c r="B88" s="25"/>
      <c r="AR88" s="25"/>
    </row>
    <row r="89" spans="1:91" s="1" customFormat="1" ht="15.6" customHeight="1">
      <c r="B89" s="25"/>
      <c r="C89" s="22" t="s">
        <v>22</v>
      </c>
      <c r="L89" s="3" t="str">
        <f>IF(E11= "","",E11)</f>
        <v xml:space="preserve"> </v>
      </c>
      <c r="AI89" s="22" t="s">
        <v>27</v>
      </c>
      <c r="AM89" s="168" t="str">
        <f>IF(E17="","",E17)</f>
        <v xml:space="preserve"> </v>
      </c>
      <c r="AN89" s="169"/>
      <c r="AO89" s="169"/>
      <c r="AP89" s="169"/>
      <c r="AR89" s="25"/>
      <c r="AS89" s="170" t="s">
        <v>51</v>
      </c>
      <c r="AT89" s="171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6" customHeight="1">
      <c r="B90" s="25"/>
      <c r="C90" s="22" t="s">
        <v>26</v>
      </c>
      <c r="L90" s="3" t="str">
        <f>IF(E14="","",E14)</f>
        <v xml:space="preserve"> </v>
      </c>
      <c r="AI90" s="22" t="s">
        <v>29</v>
      </c>
      <c r="AM90" s="168" t="str">
        <f>IF(E20="","",E20)</f>
        <v xml:space="preserve"> </v>
      </c>
      <c r="AN90" s="169"/>
      <c r="AO90" s="169"/>
      <c r="AP90" s="169"/>
      <c r="AR90" s="25"/>
      <c r="AS90" s="172"/>
      <c r="AT90" s="173"/>
      <c r="BD90" s="49"/>
    </row>
    <row r="91" spans="1:91" s="1" customFormat="1" ht="10.9" customHeight="1">
      <c r="B91" s="25"/>
      <c r="AR91" s="25"/>
      <c r="AS91" s="172"/>
      <c r="AT91" s="173"/>
      <c r="BD91" s="49"/>
    </row>
    <row r="92" spans="1:91" s="1" customFormat="1" ht="29.25" customHeight="1">
      <c r="B92" s="25"/>
      <c r="C92" s="174" t="s">
        <v>52</v>
      </c>
      <c r="D92" s="175"/>
      <c r="E92" s="175"/>
      <c r="F92" s="175"/>
      <c r="G92" s="175"/>
      <c r="H92" s="50"/>
      <c r="I92" s="176" t="s">
        <v>53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54</v>
      </c>
      <c r="AH92" s="175"/>
      <c r="AI92" s="175"/>
      <c r="AJ92" s="175"/>
      <c r="AK92" s="175"/>
      <c r="AL92" s="175"/>
      <c r="AM92" s="175"/>
      <c r="AN92" s="176" t="s">
        <v>55</v>
      </c>
      <c r="AO92" s="175"/>
      <c r="AP92" s="178"/>
      <c r="AQ92" s="51" t="s">
        <v>56</v>
      </c>
      <c r="AR92" s="25"/>
      <c r="AS92" s="52" t="s">
        <v>57</v>
      </c>
      <c r="AT92" s="53" t="s">
        <v>58</v>
      </c>
      <c r="AU92" s="53" t="s">
        <v>59</v>
      </c>
      <c r="AV92" s="53" t="s">
        <v>60</v>
      </c>
      <c r="AW92" s="53" t="s">
        <v>61</v>
      </c>
      <c r="AX92" s="53" t="s">
        <v>62</v>
      </c>
      <c r="AY92" s="53" t="s">
        <v>63</v>
      </c>
      <c r="AZ92" s="53" t="s">
        <v>64</v>
      </c>
      <c r="BA92" s="53" t="s">
        <v>65</v>
      </c>
      <c r="BB92" s="53" t="s">
        <v>66</v>
      </c>
      <c r="BC92" s="53" t="s">
        <v>67</v>
      </c>
      <c r="BD92" s="54" t="s">
        <v>68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69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2">
        <f>ROUND(AG95,2)</f>
        <v>0</v>
      </c>
      <c r="AH94" s="182"/>
      <c r="AI94" s="182"/>
      <c r="AJ94" s="182"/>
      <c r="AK94" s="182"/>
      <c r="AL94" s="182"/>
      <c r="AM94" s="182"/>
      <c r="AN94" s="183">
        <f>SUM(AG94,AT94)</f>
        <v>0</v>
      </c>
      <c r="AO94" s="183"/>
      <c r="AP94" s="183"/>
      <c r="AQ94" s="60" t="s">
        <v>1</v>
      </c>
      <c r="AR94" s="56"/>
      <c r="AS94" s="61">
        <f>ROUND(AS95,2)</f>
        <v>0</v>
      </c>
      <c r="AT94" s="62">
        <f>ROUND(SUM(AV94:AW94),2)</f>
        <v>0</v>
      </c>
      <c r="AU94" s="63">
        <f>ROUND(AU95,5)</f>
        <v>1963.4114400000001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ROUND(AZ95,2)</f>
        <v>0</v>
      </c>
      <c r="BA94" s="62">
        <f>ROUND(BA95,2)</f>
        <v>0</v>
      </c>
      <c r="BB94" s="62">
        <f>ROUND(BB95,2)</f>
        <v>0</v>
      </c>
      <c r="BC94" s="62">
        <f>ROUND(BC95,2)</f>
        <v>0</v>
      </c>
      <c r="BD94" s="64">
        <f>ROUND(BD95,2)</f>
        <v>0</v>
      </c>
      <c r="BS94" s="65" t="s">
        <v>70</v>
      </c>
      <c r="BT94" s="65" t="s">
        <v>71</v>
      </c>
      <c r="BU94" s="66" t="s">
        <v>72</v>
      </c>
      <c r="BV94" s="65" t="s">
        <v>73</v>
      </c>
      <c r="BW94" s="65" t="s">
        <v>4</v>
      </c>
      <c r="BX94" s="65" t="s">
        <v>74</v>
      </c>
      <c r="CL94" s="65" t="s">
        <v>1</v>
      </c>
    </row>
    <row r="95" spans="1:91" s="6" customFormat="1" ht="14.45" customHeight="1">
      <c r="A95" s="67" t="s">
        <v>75</v>
      </c>
      <c r="B95" s="68"/>
      <c r="C95" s="69"/>
      <c r="D95" s="181" t="s">
        <v>76</v>
      </c>
      <c r="E95" s="181"/>
      <c r="F95" s="181"/>
      <c r="G95" s="181"/>
      <c r="H95" s="181"/>
      <c r="I95" s="70"/>
      <c r="J95" s="181" t="s">
        <v>77</v>
      </c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79">
        <f>'stav - Soupis předpokláda...'!J30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71" t="s">
        <v>78</v>
      </c>
      <c r="AR95" s="68"/>
      <c r="AS95" s="72">
        <v>0</v>
      </c>
      <c r="AT95" s="73">
        <f>ROUND(SUM(AV95:AW95),2)</f>
        <v>0</v>
      </c>
      <c r="AU95" s="74">
        <f>'stav - Soupis předpokláda...'!P130</f>
        <v>1963.4114399999996</v>
      </c>
      <c r="AV95" s="73">
        <f>'stav - Soupis předpokláda...'!J33</f>
        <v>0</v>
      </c>
      <c r="AW95" s="73">
        <f>'stav - Soupis předpokláda...'!J34</f>
        <v>0</v>
      </c>
      <c r="AX95" s="73">
        <f>'stav - Soupis předpokláda...'!J35</f>
        <v>0</v>
      </c>
      <c r="AY95" s="73">
        <f>'stav - Soupis předpokláda...'!J36</f>
        <v>0</v>
      </c>
      <c r="AZ95" s="73">
        <f>'stav - Soupis předpokláda...'!F33</f>
        <v>0</v>
      </c>
      <c r="BA95" s="73">
        <f>'stav - Soupis předpokláda...'!F34</f>
        <v>0</v>
      </c>
      <c r="BB95" s="73">
        <f>'stav - Soupis předpokláda...'!F35</f>
        <v>0</v>
      </c>
      <c r="BC95" s="73">
        <f>'stav - Soupis předpokláda...'!F36</f>
        <v>0</v>
      </c>
      <c r="BD95" s="75">
        <f>'stav - Soupis předpokláda...'!F37</f>
        <v>0</v>
      </c>
      <c r="BT95" s="76" t="s">
        <v>79</v>
      </c>
      <c r="BV95" s="76" t="s">
        <v>73</v>
      </c>
      <c r="BW95" s="76" t="s">
        <v>80</v>
      </c>
      <c r="BX95" s="76" t="s">
        <v>4</v>
      </c>
      <c r="CL95" s="76" t="s">
        <v>1</v>
      </c>
      <c r="CM95" s="76" t="s">
        <v>81</v>
      </c>
    </row>
    <row r="96" spans="1:91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tav - Soupis předpoklád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308"/>
  <sheetViews>
    <sheetView showGridLines="0" topLeftCell="A114" workbookViewId="0">
      <selection activeCell="E139" sqref="E139"/>
    </sheetView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1" width="23.83203125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1" spans="2:46" ht="11.25"/>
    <row r="2" spans="2:46" ht="36.950000000000003" customHeight="1">
      <c r="L2" s="184" t="s">
        <v>5</v>
      </c>
      <c r="M2" s="152"/>
      <c r="N2" s="152"/>
      <c r="O2" s="152"/>
      <c r="P2" s="152"/>
      <c r="Q2" s="152"/>
      <c r="R2" s="152"/>
      <c r="S2" s="152"/>
      <c r="T2" s="152"/>
      <c r="U2" s="152"/>
      <c r="V2" s="152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82</v>
      </c>
      <c r="L4" s="16"/>
      <c r="M4" s="77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7" customHeight="1">
      <c r="B7" s="16"/>
      <c r="E7" s="185" t="str">
        <f>'Rekapitulace stavby'!K6</f>
        <v>Oprava chodníku na parc. č. 955/14 - Západní strana - CÚ 2024/2</v>
      </c>
      <c r="F7" s="186"/>
      <c r="G7" s="186"/>
      <c r="H7" s="186"/>
      <c r="L7" s="16"/>
    </row>
    <row r="8" spans="2:46" s="1" customFormat="1" ht="12" customHeight="1">
      <c r="B8" s="25"/>
      <c r="D8" s="22" t="s">
        <v>83</v>
      </c>
      <c r="L8" s="25"/>
    </row>
    <row r="9" spans="2:46" s="1" customFormat="1" ht="15.6" customHeight="1">
      <c r="B9" s="25"/>
      <c r="E9" s="165" t="s">
        <v>84</v>
      </c>
      <c r="F9" s="187"/>
      <c r="G9" s="187"/>
      <c r="H9" s="187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4. 12. 2024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25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26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51" t="str">
        <f>'Rekapitulace stavby'!E14</f>
        <v xml:space="preserve"> </v>
      </c>
      <c r="F18" s="151"/>
      <c r="G18" s="151"/>
      <c r="H18" s="151"/>
      <c r="I18" s="22" t="s">
        <v>25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25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25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4.45" customHeight="1">
      <c r="B27" s="78"/>
      <c r="E27" s="154" t="s">
        <v>1</v>
      </c>
      <c r="F27" s="154"/>
      <c r="G27" s="154"/>
      <c r="H27" s="154"/>
      <c r="L27" s="78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9" t="s">
        <v>31</v>
      </c>
      <c r="J30" s="59">
        <f>ROUND(J130,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48" t="s">
        <v>35</v>
      </c>
      <c r="E33" s="22" t="s">
        <v>36</v>
      </c>
      <c r="F33" s="80">
        <f>ROUND((SUM(BE130:BE307)),  2)</f>
        <v>0</v>
      </c>
      <c r="I33" s="81">
        <v>0.21</v>
      </c>
      <c r="J33" s="80">
        <f>ROUND(((SUM(BE130:BE307))*I33),  2)</f>
        <v>0</v>
      </c>
      <c r="L33" s="25"/>
    </row>
    <row r="34" spans="2:12" s="1" customFormat="1" ht="14.45" customHeight="1">
      <c r="B34" s="25"/>
      <c r="E34" s="22" t="s">
        <v>37</v>
      </c>
      <c r="F34" s="80">
        <f>ROUND((SUM(BF130:BF307)),  2)</f>
        <v>0</v>
      </c>
      <c r="I34" s="81">
        <v>0.12</v>
      </c>
      <c r="J34" s="80">
        <f>ROUND(((SUM(BF130:BF307))*I34),  2)</f>
        <v>0</v>
      </c>
      <c r="L34" s="25"/>
    </row>
    <row r="35" spans="2:12" s="1" customFormat="1" ht="14.45" hidden="1" customHeight="1">
      <c r="B35" s="25"/>
      <c r="E35" s="22" t="s">
        <v>38</v>
      </c>
      <c r="F35" s="80">
        <f>ROUND((SUM(BG130:BG307)),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39</v>
      </c>
      <c r="F36" s="80">
        <f>ROUND((SUM(BH130:BH307)),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40</v>
      </c>
      <c r="F37" s="80">
        <f>ROUND((SUM(BI130:BI307)),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41</v>
      </c>
      <c r="E39" s="50"/>
      <c r="F39" s="50"/>
      <c r="G39" s="84" t="s">
        <v>42</v>
      </c>
      <c r="H39" s="85" t="s">
        <v>43</v>
      </c>
      <c r="I39" s="50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44</v>
      </c>
      <c r="E50" s="35"/>
      <c r="F50" s="35"/>
      <c r="G50" s="34" t="s">
        <v>45</v>
      </c>
      <c r="H50" s="35"/>
      <c r="I50" s="35"/>
      <c r="J50" s="35"/>
      <c r="K50" s="35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6" t="s">
        <v>46</v>
      </c>
      <c r="E61" s="27"/>
      <c r="F61" s="88" t="s">
        <v>47</v>
      </c>
      <c r="G61" s="36" t="s">
        <v>46</v>
      </c>
      <c r="H61" s="27"/>
      <c r="I61" s="27"/>
      <c r="J61" s="89" t="s">
        <v>47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4" t="s">
        <v>48</v>
      </c>
      <c r="E65" s="35"/>
      <c r="F65" s="35"/>
      <c r="G65" s="34" t="s">
        <v>49</v>
      </c>
      <c r="H65" s="35"/>
      <c r="I65" s="35"/>
      <c r="J65" s="35"/>
      <c r="K65" s="35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6" t="s">
        <v>46</v>
      </c>
      <c r="E76" s="27"/>
      <c r="F76" s="88" t="s">
        <v>47</v>
      </c>
      <c r="G76" s="36" t="s">
        <v>46</v>
      </c>
      <c r="H76" s="27"/>
      <c r="I76" s="27"/>
      <c r="J76" s="89" t="s">
        <v>47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85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7" customHeight="1">
      <c r="B85" s="25"/>
      <c r="E85" s="185" t="str">
        <f>E7</f>
        <v>Oprava chodníku na parc. č. 955/14 - Západní strana - CÚ 2024/2</v>
      </c>
      <c r="F85" s="186"/>
      <c r="G85" s="186"/>
      <c r="H85" s="186"/>
      <c r="L85" s="25"/>
    </row>
    <row r="86" spans="2:47" s="1" customFormat="1" ht="12" customHeight="1">
      <c r="B86" s="25"/>
      <c r="C86" s="22" t="s">
        <v>83</v>
      </c>
      <c r="L86" s="25"/>
    </row>
    <row r="87" spans="2:47" s="1" customFormat="1" ht="15.6" customHeight="1">
      <c r="B87" s="25"/>
      <c r="E87" s="165" t="str">
        <f>E9</f>
        <v>stav - Soupis předpokládaných stavebních prací</v>
      </c>
      <c r="F87" s="187"/>
      <c r="G87" s="187"/>
      <c r="H87" s="187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>Hradec Králové, ulice Na Dřevěnce</v>
      </c>
      <c r="I89" s="22" t="s">
        <v>20</v>
      </c>
      <c r="J89" s="45" t="str">
        <f>IF(J12="","",J12)</f>
        <v>4. 12. 2024</v>
      </c>
      <c r="L89" s="25"/>
    </row>
    <row r="90" spans="2:47" s="1" customFormat="1" ht="6.95" customHeight="1">
      <c r="B90" s="25"/>
      <c r="L90" s="25"/>
    </row>
    <row r="91" spans="2:47" s="1" customFormat="1" ht="15.6" customHeight="1">
      <c r="B91" s="25"/>
      <c r="C91" s="22" t="s">
        <v>22</v>
      </c>
      <c r="F91" s="20" t="str">
        <f>E15</f>
        <v xml:space="preserve"> </v>
      </c>
      <c r="I91" s="22" t="s">
        <v>27</v>
      </c>
      <c r="J91" s="23" t="str">
        <f>E21</f>
        <v xml:space="preserve"> </v>
      </c>
      <c r="L91" s="25"/>
    </row>
    <row r="92" spans="2:47" s="1" customFormat="1" ht="15.6" customHeight="1">
      <c r="B92" s="25"/>
      <c r="C92" s="22" t="s">
        <v>26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86</v>
      </c>
      <c r="D94" s="82"/>
      <c r="E94" s="82"/>
      <c r="F94" s="82"/>
      <c r="G94" s="82"/>
      <c r="H94" s="82"/>
      <c r="I94" s="82"/>
      <c r="J94" s="91" t="s">
        <v>87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88</v>
      </c>
      <c r="J96" s="59">
        <f>J130</f>
        <v>0</v>
      </c>
      <c r="L96" s="25"/>
      <c r="AU96" s="13" t="s">
        <v>89</v>
      </c>
    </row>
    <row r="97" spans="2:12" s="8" customFormat="1" ht="24.95" customHeight="1">
      <c r="B97" s="93"/>
      <c r="D97" s="94" t="s">
        <v>90</v>
      </c>
      <c r="E97" s="95"/>
      <c r="F97" s="95"/>
      <c r="G97" s="95"/>
      <c r="H97" s="95"/>
      <c r="I97" s="95"/>
      <c r="J97" s="96">
        <f>J131</f>
        <v>0</v>
      </c>
      <c r="L97" s="93"/>
    </row>
    <row r="98" spans="2:12" s="9" customFormat="1" ht="19.899999999999999" customHeight="1">
      <c r="B98" s="97"/>
      <c r="D98" s="98" t="s">
        <v>91</v>
      </c>
      <c r="E98" s="99"/>
      <c r="F98" s="99"/>
      <c r="G98" s="99"/>
      <c r="H98" s="99"/>
      <c r="I98" s="99"/>
      <c r="J98" s="100">
        <f>J132</f>
        <v>0</v>
      </c>
      <c r="L98" s="97"/>
    </row>
    <row r="99" spans="2:12" s="9" customFormat="1" ht="19.899999999999999" customHeight="1">
      <c r="B99" s="97"/>
      <c r="D99" s="98" t="s">
        <v>92</v>
      </c>
      <c r="E99" s="99"/>
      <c r="F99" s="99"/>
      <c r="G99" s="99"/>
      <c r="H99" s="99"/>
      <c r="I99" s="99"/>
      <c r="J99" s="100">
        <f>J187</f>
        <v>0</v>
      </c>
      <c r="L99" s="97"/>
    </row>
    <row r="100" spans="2:12" s="9" customFormat="1" ht="19.899999999999999" customHeight="1">
      <c r="B100" s="97"/>
      <c r="D100" s="98" t="s">
        <v>93</v>
      </c>
      <c r="E100" s="99"/>
      <c r="F100" s="99"/>
      <c r="G100" s="99"/>
      <c r="H100" s="99"/>
      <c r="I100" s="99"/>
      <c r="J100" s="100">
        <f>J215</f>
        <v>0</v>
      </c>
      <c r="L100" s="97"/>
    </row>
    <row r="101" spans="2:12" s="9" customFormat="1" ht="19.899999999999999" customHeight="1">
      <c r="B101" s="97"/>
      <c r="D101" s="98" t="s">
        <v>94</v>
      </c>
      <c r="E101" s="99"/>
      <c r="F101" s="99"/>
      <c r="G101" s="99"/>
      <c r="H101" s="99"/>
      <c r="I101" s="99"/>
      <c r="J101" s="100">
        <f>J219</f>
        <v>0</v>
      </c>
      <c r="L101" s="97"/>
    </row>
    <row r="102" spans="2:12" s="9" customFormat="1" ht="19.899999999999999" customHeight="1">
      <c r="B102" s="97"/>
      <c r="D102" s="98" t="s">
        <v>95</v>
      </c>
      <c r="E102" s="99"/>
      <c r="F102" s="99"/>
      <c r="G102" s="99"/>
      <c r="H102" s="99"/>
      <c r="I102" s="99"/>
      <c r="J102" s="100">
        <f>J250</f>
        <v>0</v>
      </c>
      <c r="L102" s="97"/>
    </row>
    <row r="103" spans="2:12" s="9" customFormat="1" ht="19.899999999999999" customHeight="1">
      <c r="B103" s="97"/>
      <c r="D103" s="98" t="s">
        <v>96</v>
      </c>
      <c r="E103" s="99"/>
      <c r="F103" s="99"/>
      <c r="G103" s="99"/>
      <c r="H103" s="99"/>
      <c r="I103" s="99"/>
      <c r="J103" s="100">
        <f>J269</f>
        <v>0</v>
      </c>
      <c r="L103" s="97"/>
    </row>
    <row r="104" spans="2:12" s="8" customFormat="1" ht="24.95" customHeight="1">
      <c r="B104" s="93"/>
      <c r="D104" s="94" t="s">
        <v>97</v>
      </c>
      <c r="E104" s="95"/>
      <c r="F104" s="95"/>
      <c r="G104" s="95"/>
      <c r="H104" s="95"/>
      <c r="I104" s="95"/>
      <c r="J104" s="96">
        <f>J273</f>
        <v>0</v>
      </c>
      <c r="L104" s="93"/>
    </row>
    <row r="105" spans="2:12" s="9" customFormat="1" ht="19.899999999999999" customHeight="1">
      <c r="B105" s="97"/>
      <c r="D105" s="98" t="s">
        <v>98</v>
      </c>
      <c r="E105" s="99"/>
      <c r="F105" s="99"/>
      <c r="G105" s="99"/>
      <c r="H105" s="99"/>
      <c r="I105" s="99"/>
      <c r="J105" s="100">
        <f>J274</f>
        <v>0</v>
      </c>
      <c r="L105" s="97"/>
    </row>
    <row r="106" spans="2:12" s="8" customFormat="1" ht="24.95" customHeight="1">
      <c r="B106" s="93"/>
      <c r="D106" s="94" t="s">
        <v>99</v>
      </c>
      <c r="E106" s="95"/>
      <c r="F106" s="95"/>
      <c r="G106" s="95"/>
      <c r="H106" s="95"/>
      <c r="I106" s="95"/>
      <c r="J106" s="96">
        <f>J283</f>
        <v>0</v>
      </c>
      <c r="L106" s="93"/>
    </row>
    <row r="107" spans="2:12" s="9" customFormat="1" ht="19.899999999999999" customHeight="1">
      <c r="B107" s="97"/>
      <c r="D107" s="98" t="s">
        <v>100</v>
      </c>
      <c r="E107" s="99"/>
      <c r="F107" s="99"/>
      <c r="G107" s="99"/>
      <c r="H107" s="99"/>
      <c r="I107" s="99"/>
      <c r="J107" s="100">
        <f>J284</f>
        <v>0</v>
      </c>
      <c r="L107" s="97"/>
    </row>
    <row r="108" spans="2:12" s="9" customFormat="1" ht="19.899999999999999" customHeight="1">
      <c r="B108" s="97"/>
      <c r="D108" s="98" t="s">
        <v>101</v>
      </c>
      <c r="E108" s="99"/>
      <c r="F108" s="99"/>
      <c r="G108" s="99"/>
      <c r="H108" s="99"/>
      <c r="I108" s="99"/>
      <c r="J108" s="100">
        <f>J294</f>
        <v>0</v>
      </c>
      <c r="L108" s="97"/>
    </row>
    <row r="109" spans="2:12" s="9" customFormat="1" ht="19.899999999999999" customHeight="1">
      <c r="B109" s="97"/>
      <c r="D109" s="98" t="s">
        <v>102</v>
      </c>
      <c r="E109" s="99"/>
      <c r="F109" s="99"/>
      <c r="G109" s="99"/>
      <c r="H109" s="99"/>
      <c r="I109" s="99"/>
      <c r="J109" s="100">
        <f>J298</f>
        <v>0</v>
      </c>
      <c r="L109" s="97"/>
    </row>
    <row r="110" spans="2:12" s="9" customFormat="1" ht="19.899999999999999" customHeight="1">
      <c r="B110" s="97"/>
      <c r="D110" s="98" t="s">
        <v>103</v>
      </c>
      <c r="E110" s="99"/>
      <c r="F110" s="99"/>
      <c r="G110" s="99"/>
      <c r="H110" s="99"/>
      <c r="I110" s="99"/>
      <c r="J110" s="100">
        <f>J302</f>
        <v>0</v>
      </c>
      <c r="L110" s="97"/>
    </row>
    <row r="111" spans="2:12" s="1" customFormat="1" ht="21.75" customHeight="1">
      <c r="B111" s="25"/>
      <c r="L111" s="25"/>
    </row>
    <row r="112" spans="2:12" s="1" customFormat="1" ht="6.95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>
      <c r="B117" s="25"/>
      <c r="C117" s="17" t="s">
        <v>104</v>
      </c>
      <c r="L117" s="25"/>
    </row>
    <row r="118" spans="2:12" s="1" customFormat="1" ht="6.95" customHeight="1">
      <c r="B118" s="25"/>
      <c r="L118" s="25"/>
    </row>
    <row r="119" spans="2:12" s="1" customFormat="1" ht="12" customHeight="1">
      <c r="B119" s="25"/>
      <c r="C119" s="22" t="s">
        <v>14</v>
      </c>
      <c r="L119" s="25"/>
    </row>
    <row r="120" spans="2:12" s="1" customFormat="1" ht="27" customHeight="1">
      <c r="B120" s="25"/>
      <c r="E120" s="185" t="str">
        <f>E7</f>
        <v>Oprava chodníku na parc. č. 955/14 - Západní strana - CÚ 2024/2</v>
      </c>
      <c r="F120" s="186"/>
      <c r="G120" s="186"/>
      <c r="H120" s="186"/>
      <c r="L120" s="25"/>
    </row>
    <row r="121" spans="2:12" s="1" customFormat="1" ht="12" customHeight="1">
      <c r="B121" s="25"/>
      <c r="C121" s="22" t="s">
        <v>83</v>
      </c>
      <c r="L121" s="25"/>
    </row>
    <row r="122" spans="2:12" s="1" customFormat="1" ht="15.6" customHeight="1">
      <c r="B122" s="25"/>
      <c r="E122" s="165" t="str">
        <f>E9</f>
        <v>stav - Soupis předpokládaných stavebních prací</v>
      </c>
      <c r="F122" s="187"/>
      <c r="G122" s="187"/>
      <c r="H122" s="187"/>
      <c r="L122" s="25"/>
    </row>
    <row r="123" spans="2:12" s="1" customFormat="1" ht="6.95" customHeight="1">
      <c r="B123" s="25"/>
      <c r="L123" s="25"/>
    </row>
    <row r="124" spans="2:12" s="1" customFormat="1" ht="12" customHeight="1">
      <c r="B124" s="25"/>
      <c r="C124" s="22" t="s">
        <v>18</v>
      </c>
      <c r="F124" s="20" t="str">
        <f>F12</f>
        <v>Hradec Králové, ulice Na Dřevěnce</v>
      </c>
      <c r="I124" s="22" t="s">
        <v>20</v>
      </c>
      <c r="J124" s="45" t="str">
        <f>IF(J12="","",J12)</f>
        <v>4. 12. 2024</v>
      </c>
      <c r="L124" s="25"/>
    </row>
    <row r="125" spans="2:12" s="1" customFormat="1" ht="6.95" customHeight="1">
      <c r="B125" s="25"/>
      <c r="L125" s="25"/>
    </row>
    <row r="126" spans="2:12" s="1" customFormat="1" ht="15.6" customHeight="1">
      <c r="B126" s="25"/>
      <c r="C126" s="22" t="s">
        <v>22</v>
      </c>
      <c r="F126" s="20" t="str">
        <f>E15</f>
        <v xml:space="preserve"> </v>
      </c>
      <c r="I126" s="22" t="s">
        <v>27</v>
      </c>
      <c r="J126" s="23" t="str">
        <f>E21</f>
        <v xml:space="preserve"> </v>
      </c>
      <c r="L126" s="25"/>
    </row>
    <row r="127" spans="2:12" s="1" customFormat="1" ht="15.6" customHeight="1">
      <c r="B127" s="25"/>
      <c r="C127" s="22" t="s">
        <v>26</v>
      </c>
      <c r="F127" s="20" t="str">
        <f>IF(E18="","",E18)</f>
        <v xml:space="preserve"> </v>
      </c>
      <c r="I127" s="22" t="s">
        <v>29</v>
      </c>
      <c r="J127" s="23" t="str">
        <f>E24</f>
        <v xml:space="preserve"> </v>
      </c>
      <c r="L127" s="25"/>
    </row>
    <row r="128" spans="2:12" s="1" customFormat="1" ht="10.35" customHeight="1">
      <c r="B128" s="25"/>
      <c r="L128" s="25"/>
    </row>
    <row r="129" spans="2:65" s="10" customFormat="1" ht="29.25" customHeight="1">
      <c r="B129" s="101"/>
      <c r="C129" s="102" t="s">
        <v>105</v>
      </c>
      <c r="D129" s="103" t="s">
        <v>56</v>
      </c>
      <c r="E129" s="103" t="s">
        <v>52</v>
      </c>
      <c r="F129" s="103" t="s">
        <v>53</v>
      </c>
      <c r="G129" s="103" t="s">
        <v>106</v>
      </c>
      <c r="H129" s="103" t="s">
        <v>107</v>
      </c>
      <c r="I129" s="103" t="s">
        <v>108</v>
      </c>
      <c r="J129" s="103" t="s">
        <v>87</v>
      </c>
      <c r="K129" s="104" t="s">
        <v>109</v>
      </c>
      <c r="L129" s="101"/>
      <c r="M129" s="52" t="s">
        <v>1</v>
      </c>
      <c r="N129" s="53" t="s">
        <v>35</v>
      </c>
      <c r="O129" s="53" t="s">
        <v>110</v>
      </c>
      <c r="P129" s="53" t="s">
        <v>111</v>
      </c>
      <c r="Q129" s="53" t="s">
        <v>112</v>
      </c>
      <c r="R129" s="53" t="s">
        <v>113</v>
      </c>
      <c r="S129" s="53" t="s">
        <v>114</v>
      </c>
      <c r="T129" s="54" t="s">
        <v>115</v>
      </c>
    </row>
    <row r="130" spans="2:65" s="1" customFormat="1" ht="22.9" customHeight="1">
      <c r="B130" s="25"/>
      <c r="C130" s="57" t="s">
        <v>116</v>
      </c>
      <c r="J130" s="105">
        <f>BK130</f>
        <v>0</v>
      </c>
      <c r="L130" s="25"/>
      <c r="M130" s="55"/>
      <c r="N130" s="46"/>
      <c r="O130" s="46"/>
      <c r="P130" s="106">
        <f>P131+P273+P283</f>
        <v>1963.4114399999996</v>
      </c>
      <c r="Q130" s="46"/>
      <c r="R130" s="106">
        <f>R131+R273+R283</f>
        <v>960.69577619999995</v>
      </c>
      <c r="S130" s="46"/>
      <c r="T130" s="107">
        <f>T131+T273+T283</f>
        <v>578.29780000000005</v>
      </c>
      <c r="AT130" s="13" t="s">
        <v>70</v>
      </c>
      <c r="AU130" s="13" t="s">
        <v>89</v>
      </c>
      <c r="BK130" s="108">
        <f>BK131+BK273+BK283</f>
        <v>0</v>
      </c>
    </row>
    <row r="131" spans="2:65" s="11" customFormat="1" ht="25.9" customHeight="1">
      <c r="B131" s="109"/>
      <c r="D131" s="110" t="s">
        <v>70</v>
      </c>
      <c r="E131" s="111" t="s">
        <v>117</v>
      </c>
      <c r="F131" s="111" t="s">
        <v>118</v>
      </c>
      <c r="J131" s="112">
        <f>BK131</f>
        <v>0</v>
      </c>
      <c r="L131" s="109"/>
      <c r="M131" s="113"/>
      <c r="P131" s="114">
        <f>P132+P187+P215+P219+P250+P269</f>
        <v>1957.9950839999997</v>
      </c>
      <c r="R131" s="114">
        <f>R132+R187+R215+R219+R250+R269</f>
        <v>960.68227619999993</v>
      </c>
      <c r="T131" s="115">
        <f>T132+T187+T215+T219+T250+T269</f>
        <v>578.29780000000005</v>
      </c>
      <c r="AR131" s="110" t="s">
        <v>79</v>
      </c>
      <c r="AT131" s="116" t="s">
        <v>70</v>
      </c>
      <c r="AU131" s="116" t="s">
        <v>71</v>
      </c>
      <c r="AY131" s="110" t="s">
        <v>119</v>
      </c>
      <c r="BK131" s="117">
        <f>BK132+BK187+BK215+BK219+BK250+BK269</f>
        <v>0</v>
      </c>
    </row>
    <row r="132" spans="2:65" s="11" customFormat="1" ht="22.9" customHeight="1">
      <c r="B132" s="109"/>
      <c r="D132" s="110" t="s">
        <v>70</v>
      </c>
      <c r="E132" s="118" t="s">
        <v>79</v>
      </c>
      <c r="F132" s="118" t="s">
        <v>120</v>
      </c>
      <c r="J132" s="119">
        <f>BK132</f>
        <v>0</v>
      </c>
      <c r="L132" s="109"/>
      <c r="M132" s="113"/>
      <c r="P132" s="114">
        <f>SUM(P133:P186)</f>
        <v>547.41386999999986</v>
      </c>
      <c r="R132" s="114">
        <f>SUM(R133:R186)</f>
        <v>2.98E-2</v>
      </c>
      <c r="T132" s="115">
        <f>SUM(T133:T186)</f>
        <v>578.29780000000005</v>
      </c>
      <c r="AR132" s="110" t="s">
        <v>79</v>
      </c>
      <c r="AT132" s="116" t="s">
        <v>70</v>
      </c>
      <c r="AU132" s="116" t="s">
        <v>79</v>
      </c>
      <c r="AY132" s="110" t="s">
        <v>119</v>
      </c>
      <c r="BK132" s="117">
        <f>SUM(BK133:BK186)</f>
        <v>0</v>
      </c>
    </row>
    <row r="133" spans="2:65" s="1" customFormat="1" ht="22.15" customHeight="1">
      <c r="B133" s="120"/>
      <c r="C133" s="121" t="s">
        <v>79</v>
      </c>
      <c r="D133" s="121" t="s">
        <v>121</v>
      </c>
      <c r="E133" s="122" t="s">
        <v>122</v>
      </c>
      <c r="F133" s="123" t="s">
        <v>123</v>
      </c>
      <c r="G133" s="124" t="s">
        <v>124</v>
      </c>
      <c r="H133" s="125">
        <v>642</v>
      </c>
      <c r="I133" s="126"/>
      <c r="J133" s="126">
        <f>ROUND(I133*H133,2)</f>
        <v>0</v>
      </c>
      <c r="K133" s="123" t="s">
        <v>125</v>
      </c>
      <c r="L133" s="25"/>
      <c r="M133" s="127" t="s">
        <v>1</v>
      </c>
      <c r="N133" s="128" t="s">
        <v>36</v>
      </c>
      <c r="O133" s="129">
        <v>0.20799999999999999</v>
      </c>
      <c r="P133" s="129">
        <f>O133*H133</f>
        <v>133.536</v>
      </c>
      <c r="Q133" s="129">
        <v>0</v>
      </c>
      <c r="R133" s="129">
        <f>Q133*H133</f>
        <v>0</v>
      </c>
      <c r="S133" s="129">
        <v>0.255</v>
      </c>
      <c r="T133" s="130">
        <f>S133*H133</f>
        <v>163.71</v>
      </c>
      <c r="AR133" s="131" t="s">
        <v>126</v>
      </c>
      <c r="AT133" s="131" t="s">
        <v>121</v>
      </c>
      <c r="AU133" s="131" t="s">
        <v>81</v>
      </c>
      <c r="AY133" s="13" t="s">
        <v>119</v>
      </c>
      <c r="BE133" s="132">
        <f>IF(N133="základní",J133,0)</f>
        <v>0</v>
      </c>
      <c r="BF133" s="132">
        <f>IF(N133="snížená",J133,0)</f>
        <v>0</v>
      </c>
      <c r="BG133" s="132">
        <f>IF(N133="zákl. přenesená",J133,0)</f>
        <v>0</v>
      </c>
      <c r="BH133" s="132">
        <f>IF(N133="sníž. přenesená",J133,0)</f>
        <v>0</v>
      </c>
      <c r="BI133" s="132">
        <f>IF(N133="nulová",J133,0)</f>
        <v>0</v>
      </c>
      <c r="BJ133" s="13" t="s">
        <v>79</v>
      </c>
      <c r="BK133" s="132">
        <f>ROUND(I133*H133,2)</f>
        <v>0</v>
      </c>
      <c r="BL133" s="13" t="s">
        <v>126</v>
      </c>
      <c r="BM133" s="131" t="s">
        <v>127</v>
      </c>
    </row>
    <row r="134" spans="2:65" s="1" customFormat="1" ht="39">
      <c r="B134" s="25"/>
      <c r="D134" s="133" t="s">
        <v>128</v>
      </c>
      <c r="F134" s="134" t="s">
        <v>129</v>
      </c>
      <c r="L134" s="25"/>
      <c r="M134" s="135"/>
      <c r="T134" s="49"/>
      <c r="AT134" s="13" t="s">
        <v>128</v>
      </c>
      <c r="AU134" s="13" t="s">
        <v>81</v>
      </c>
    </row>
    <row r="135" spans="2:65" s="1" customFormat="1" ht="11.25">
      <c r="B135" s="25"/>
      <c r="D135" s="136" t="s">
        <v>130</v>
      </c>
      <c r="F135" s="137" t="s">
        <v>131</v>
      </c>
      <c r="L135" s="25"/>
      <c r="M135" s="135"/>
      <c r="T135" s="49"/>
      <c r="AT135" s="13" t="s">
        <v>130</v>
      </c>
      <c r="AU135" s="13" t="s">
        <v>81</v>
      </c>
    </row>
    <row r="136" spans="2:65" s="1" customFormat="1" ht="19.5">
      <c r="B136" s="25"/>
      <c r="D136" s="133" t="s">
        <v>132</v>
      </c>
      <c r="F136" s="138" t="s">
        <v>133</v>
      </c>
      <c r="L136" s="25"/>
      <c r="M136" s="135"/>
      <c r="T136" s="49"/>
      <c r="AT136" s="13" t="s">
        <v>132</v>
      </c>
      <c r="AU136" s="13" t="s">
        <v>81</v>
      </c>
    </row>
    <row r="137" spans="2:65" s="1" customFormat="1" ht="22.15" customHeight="1">
      <c r="B137" s="120"/>
      <c r="C137" s="121" t="s">
        <v>81</v>
      </c>
      <c r="D137" s="121" t="s">
        <v>121</v>
      </c>
      <c r="E137" s="122" t="s">
        <v>134</v>
      </c>
      <c r="F137" s="123" t="s">
        <v>135</v>
      </c>
      <c r="G137" s="124" t="s">
        <v>124</v>
      </c>
      <c r="H137" s="125">
        <v>5.5</v>
      </c>
      <c r="I137" s="126"/>
      <c r="J137" s="126">
        <f>ROUND(I137*H137,2)</f>
        <v>0</v>
      </c>
      <c r="K137" s="123" t="s">
        <v>125</v>
      </c>
      <c r="L137" s="25"/>
      <c r="M137" s="127" t="s">
        <v>1</v>
      </c>
      <c r="N137" s="128" t="s">
        <v>36</v>
      </c>
      <c r="O137" s="129">
        <v>0.27200000000000002</v>
      </c>
      <c r="P137" s="129">
        <f>O137*H137</f>
        <v>1.496</v>
      </c>
      <c r="Q137" s="129">
        <v>0</v>
      </c>
      <c r="R137" s="129">
        <f>Q137*H137</f>
        <v>0</v>
      </c>
      <c r="S137" s="129">
        <v>0.26</v>
      </c>
      <c r="T137" s="130">
        <f>S137*H137</f>
        <v>1.4300000000000002</v>
      </c>
      <c r="AR137" s="131" t="s">
        <v>126</v>
      </c>
      <c r="AT137" s="131" t="s">
        <v>121</v>
      </c>
      <c r="AU137" s="131" t="s">
        <v>81</v>
      </c>
      <c r="AY137" s="13" t="s">
        <v>119</v>
      </c>
      <c r="BE137" s="132">
        <f>IF(N137="základní",J137,0)</f>
        <v>0</v>
      </c>
      <c r="BF137" s="132">
        <f>IF(N137="snížená",J137,0)</f>
        <v>0</v>
      </c>
      <c r="BG137" s="132">
        <f>IF(N137="zákl. přenesená",J137,0)</f>
        <v>0</v>
      </c>
      <c r="BH137" s="132">
        <f>IF(N137="sníž. přenesená",J137,0)</f>
        <v>0</v>
      </c>
      <c r="BI137" s="132">
        <f>IF(N137="nulová",J137,0)</f>
        <v>0</v>
      </c>
      <c r="BJ137" s="13" t="s">
        <v>79</v>
      </c>
      <c r="BK137" s="132">
        <f>ROUND(I137*H137,2)</f>
        <v>0</v>
      </c>
      <c r="BL137" s="13" t="s">
        <v>126</v>
      </c>
      <c r="BM137" s="131" t="s">
        <v>136</v>
      </c>
    </row>
    <row r="138" spans="2:65" s="1" customFormat="1" ht="39">
      <c r="B138" s="25"/>
      <c r="D138" s="133" t="s">
        <v>128</v>
      </c>
      <c r="F138" s="134" t="s">
        <v>137</v>
      </c>
      <c r="L138" s="25"/>
      <c r="M138" s="135"/>
      <c r="T138" s="49"/>
      <c r="AT138" s="13" t="s">
        <v>128</v>
      </c>
      <c r="AU138" s="13" t="s">
        <v>81</v>
      </c>
    </row>
    <row r="139" spans="2:65" s="1" customFormat="1" ht="11.25">
      <c r="B139" s="25"/>
      <c r="D139" s="136" t="s">
        <v>130</v>
      </c>
      <c r="F139" s="137" t="s">
        <v>138</v>
      </c>
      <c r="L139" s="25"/>
      <c r="M139" s="135"/>
      <c r="T139" s="49"/>
      <c r="AT139" s="13" t="s">
        <v>130</v>
      </c>
      <c r="AU139" s="13" t="s">
        <v>81</v>
      </c>
    </row>
    <row r="140" spans="2:65" s="1" customFormat="1" ht="22.15" customHeight="1">
      <c r="B140" s="120"/>
      <c r="C140" s="121" t="s">
        <v>139</v>
      </c>
      <c r="D140" s="121" t="s">
        <v>121</v>
      </c>
      <c r="E140" s="122" t="s">
        <v>140</v>
      </c>
      <c r="F140" s="123" t="s">
        <v>141</v>
      </c>
      <c r="G140" s="124" t="s">
        <v>124</v>
      </c>
      <c r="H140" s="125">
        <v>145.6</v>
      </c>
      <c r="I140" s="126"/>
      <c r="J140" s="126">
        <f>ROUND(I140*H140,2)</f>
        <v>0</v>
      </c>
      <c r="K140" s="123" t="s">
        <v>125</v>
      </c>
      <c r="L140" s="25"/>
      <c r="M140" s="127" t="s">
        <v>1</v>
      </c>
      <c r="N140" s="128" t="s">
        <v>36</v>
      </c>
      <c r="O140" s="129">
        <v>0.28799999999999998</v>
      </c>
      <c r="P140" s="129">
        <f>O140*H140</f>
        <v>41.932799999999993</v>
      </c>
      <c r="Q140" s="129">
        <v>0</v>
      </c>
      <c r="R140" s="129">
        <f>Q140*H140</f>
        <v>0</v>
      </c>
      <c r="S140" s="129">
        <v>0.38800000000000001</v>
      </c>
      <c r="T140" s="130">
        <f>S140*H140</f>
        <v>56.492800000000003</v>
      </c>
      <c r="AR140" s="131" t="s">
        <v>126</v>
      </c>
      <c r="AT140" s="131" t="s">
        <v>121</v>
      </c>
      <c r="AU140" s="131" t="s">
        <v>81</v>
      </c>
      <c r="AY140" s="13" t="s">
        <v>119</v>
      </c>
      <c r="BE140" s="132">
        <f>IF(N140="základní",J140,0)</f>
        <v>0</v>
      </c>
      <c r="BF140" s="132">
        <f>IF(N140="snížená",J140,0)</f>
        <v>0</v>
      </c>
      <c r="BG140" s="132">
        <f>IF(N140="zákl. přenesená",J140,0)</f>
        <v>0</v>
      </c>
      <c r="BH140" s="132">
        <f>IF(N140="sníž. přenesená",J140,0)</f>
        <v>0</v>
      </c>
      <c r="BI140" s="132">
        <f>IF(N140="nulová",J140,0)</f>
        <v>0</v>
      </c>
      <c r="BJ140" s="13" t="s">
        <v>79</v>
      </c>
      <c r="BK140" s="132">
        <f>ROUND(I140*H140,2)</f>
        <v>0</v>
      </c>
      <c r="BL140" s="13" t="s">
        <v>126</v>
      </c>
      <c r="BM140" s="131" t="s">
        <v>142</v>
      </c>
    </row>
    <row r="141" spans="2:65" s="1" customFormat="1" ht="39">
      <c r="B141" s="25"/>
      <c r="D141" s="133" t="s">
        <v>128</v>
      </c>
      <c r="F141" s="134" t="s">
        <v>143</v>
      </c>
      <c r="L141" s="25"/>
      <c r="M141" s="135"/>
      <c r="T141" s="49"/>
      <c r="AT141" s="13" t="s">
        <v>128</v>
      </c>
      <c r="AU141" s="13" t="s">
        <v>81</v>
      </c>
    </row>
    <row r="142" spans="2:65" s="1" customFormat="1" ht="11.25">
      <c r="B142" s="25"/>
      <c r="D142" s="136" t="s">
        <v>130</v>
      </c>
      <c r="F142" s="137" t="s">
        <v>144</v>
      </c>
      <c r="L142" s="25"/>
      <c r="M142" s="135"/>
      <c r="T142" s="49"/>
      <c r="AT142" s="13" t="s">
        <v>130</v>
      </c>
      <c r="AU142" s="13" t="s">
        <v>81</v>
      </c>
    </row>
    <row r="143" spans="2:65" s="1" customFormat="1" ht="19.5">
      <c r="B143" s="25"/>
      <c r="D143" s="133" t="s">
        <v>132</v>
      </c>
      <c r="F143" s="138" t="s">
        <v>145</v>
      </c>
      <c r="L143" s="25"/>
      <c r="M143" s="135"/>
      <c r="T143" s="49"/>
      <c r="AT143" s="13" t="s">
        <v>132</v>
      </c>
      <c r="AU143" s="13" t="s">
        <v>81</v>
      </c>
    </row>
    <row r="144" spans="2:65" s="1" customFormat="1" ht="22.15" customHeight="1">
      <c r="B144" s="120"/>
      <c r="C144" s="121" t="s">
        <v>126</v>
      </c>
      <c r="D144" s="121" t="s">
        <v>121</v>
      </c>
      <c r="E144" s="122" t="s">
        <v>146</v>
      </c>
      <c r="F144" s="123" t="s">
        <v>147</v>
      </c>
      <c r="G144" s="124" t="s">
        <v>124</v>
      </c>
      <c r="H144" s="125">
        <v>195</v>
      </c>
      <c r="I144" s="126"/>
      <c r="J144" s="126">
        <f>ROUND(I144*H144,2)</f>
        <v>0</v>
      </c>
      <c r="K144" s="123" t="s">
        <v>125</v>
      </c>
      <c r="L144" s="25"/>
      <c r="M144" s="127" t="s">
        <v>1</v>
      </c>
      <c r="N144" s="128" t="s">
        <v>36</v>
      </c>
      <c r="O144" s="129">
        <v>0.2</v>
      </c>
      <c r="P144" s="129">
        <f>O144*H144</f>
        <v>39</v>
      </c>
      <c r="Q144" s="129">
        <v>0</v>
      </c>
      <c r="R144" s="129">
        <f>Q144*H144</f>
        <v>0</v>
      </c>
      <c r="S144" s="129">
        <v>0.24</v>
      </c>
      <c r="T144" s="130">
        <f>S144*H144</f>
        <v>46.8</v>
      </c>
      <c r="AR144" s="131" t="s">
        <v>126</v>
      </c>
      <c r="AT144" s="131" t="s">
        <v>121</v>
      </c>
      <c r="AU144" s="131" t="s">
        <v>81</v>
      </c>
      <c r="AY144" s="13" t="s">
        <v>119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79</v>
      </c>
      <c r="BK144" s="132">
        <f>ROUND(I144*H144,2)</f>
        <v>0</v>
      </c>
      <c r="BL144" s="13" t="s">
        <v>126</v>
      </c>
      <c r="BM144" s="131" t="s">
        <v>148</v>
      </c>
    </row>
    <row r="145" spans="2:65" s="1" customFormat="1" ht="39">
      <c r="B145" s="25"/>
      <c r="D145" s="133" t="s">
        <v>128</v>
      </c>
      <c r="F145" s="134" t="s">
        <v>149</v>
      </c>
      <c r="L145" s="25"/>
      <c r="M145" s="135"/>
      <c r="T145" s="49"/>
      <c r="AT145" s="13" t="s">
        <v>128</v>
      </c>
      <c r="AU145" s="13" t="s">
        <v>81</v>
      </c>
    </row>
    <row r="146" spans="2:65" s="1" customFormat="1" ht="11.25">
      <c r="B146" s="25"/>
      <c r="D146" s="136" t="s">
        <v>130</v>
      </c>
      <c r="F146" s="137" t="s">
        <v>150</v>
      </c>
      <c r="L146" s="25"/>
      <c r="M146" s="135"/>
      <c r="T146" s="49"/>
      <c r="AT146" s="13" t="s">
        <v>130</v>
      </c>
      <c r="AU146" s="13" t="s">
        <v>81</v>
      </c>
    </row>
    <row r="147" spans="2:65" s="1" customFormat="1" ht="22.15" customHeight="1">
      <c r="B147" s="120"/>
      <c r="C147" s="121" t="s">
        <v>151</v>
      </c>
      <c r="D147" s="121" t="s">
        <v>121</v>
      </c>
      <c r="E147" s="122" t="s">
        <v>152</v>
      </c>
      <c r="F147" s="123" t="s">
        <v>153</v>
      </c>
      <c r="G147" s="124" t="s">
        <v>124</v>
      </c>
      <c r="H147" s="125">
        <v>321</v>
      </c>
      <c r="I147" s="126"/>
      <c r="J147" s="126">
        <f>ROUND(I147*H147,2)</f>
        <v>0</v>
      </c>
      <c r="K147" s="123" t="s">
        <v>125</v>
      </c>
      <c r="L147" s="25"/>
      <c r="M147" s="127" t="s">
        <v>1</v>
      </c>
      <c r="N147" s="128" t="s">
        <v>36</v>
      </c>
      <c r="O147" s="129">
        <v>0.33100000000000002</v>
      </c>
      <c r="P147" s="129">
        <f>O147*H147</f>
        <v>106.251</v>
      </c>
      <c r="Q147" s="129">
        <v>0</v>
      </c>
      <c r="R147" s="129">
        <f>Q147*H147</f>
        <v>0</v>
      </c>
      <c r="S147" s="129">
        <v>0.625</v>
      </c>
      <c r="T147" s="130">
        <f>S147*H147</f>
        <v>200.625</v>
      </c>
      <c r="AR147" s="131" t="s">
        <v>126</v>
      </c>
      <c r="AT147" s="131" t="s">
        <v>121</v>
      </c>
      <c r="AU147" s="131" t="s">
        <v>81</v>
      </c>
      <c r="AY147" s="13" t="s">
        <v>119</v>
      </c>
      <c r="BE147" s="132">
        <f>IF(N147="základní",J147,0)</f>
        <v>0</v>
      </c>
      <c r="BF147" s="132">
        <f>IF(N147="snížená",J147,0)</f>
        <v>0</v>
      </c>
      <c r="BG147" s="132">
        <f>IF(N147="zákl. přenesená",J147,0)</f>
        <v>0</v>
      </c>
      <c r="BH147" s="132">
        <f>IF(N147="sníž. přenesená",J147,0)</f>
        <v>0</v>
      </c>
      <c r="BI147" s="132">
        <f>IF(N147="nulová",J147,0)</f>
        <v>0</v>
      </c>
      <c r="BJ147" s="13" t="s">
        <v>79</v>
      </c>
      <c r="BK147" s="132">
        <f>ROUND(I147*H147,2)</f>
        <v>0</v>
      </c>
      <c r="BL147" s="13" t="s">
        <v>126</v>
      </c>
      <c r="BM147" s="131" t="s">
        <v>154</v>
      </c>
    </row>
    <row r="148" spans="2:65" s="1" customFormat="1" ht="39">
      <c r="B148" s="25"/>
      <c r="D148" s="133" t="s">
        <v>128</v>
      </c>
      <c r="F148" s="134" t="s">
        <v>155</v>
      </c>
      <c r="L148" s="25"/>
      <c r="M148" s="135"/>
      <c r="T148" s="49"/>
      <c r="AT148" s="13" t="s">
        <v>128</v>
      </c>
      <c r="AU148" s="13" t="s">
        <v>81</v>
      </c>
    </row>
    <row r="149" spans="2:65" s="1" customFormat="1" ht="11.25">
      <c r="B149" s="25"/>
      <c r="D149" s="136" t="s">
        <v>130</v>
      </c>
      <c r="F149" s="137" t="s">
        <v>156</v>
      </c>
      <c r="L149" s="25"/>
      <c r="M149" s="135"/>
      <c r="T149" s="49"/>
      <c r="AT149" s="13" t="s">
        <v>130</v>
      </c>
      <c r="AU149" s="13" t="s">
        <v>81</v>
      </c>
    </row>
    <row r="150" spans="2:65" s="1" customFormat="1" ht="22.15" customHeight="1">
      <c r="B150" s="120"/>
      <c r="C150" s="121" t="s">
        <v>157</v>
      </c>
      <c r="D150" s="121" t="s">
        <v>121</v>
      </c>
      <c r="E150" s="122" t="s">
        <v>158</v>
      </c>
      <c r="F150" s="123" t="s">
        <v>159</v>
      </c>
      <c r="G150" s="124" t="s">
        <v>124</v>
      </c>
      <c r="H150" s="125">
        <v>148</v>
      </c>
      <c r="I150" s="126"/>
      <c r="J150" s="126">
        <f>ROUND(I150*H150,2)</f>
        <v>0</v>
      </c>
      <c r="K150" s="123" t="s">
        <v>125</v>
      </c>
      <c r="L150" s="25"/>
      <c r="M150" s="127" t="s">
        <v>1</v>
      </c>
      <c r="N150" s="128" t="s">
        <v>36</v>
      </c>
      <c r="O150" s="129">
        <v>0.13800000000000001</v>
      </c>
      <c r="P150" s="129">
        <f>O150*H150</f>
        <v>20.424000000000003</v>
      </c>
      <c r="Q150" s="129">
        <v>3.0000000000000001E-5</v>
      </c>
      <c r="R150" s="129">
        <f>Q150*H150</f>
        <v>4.4400000000000004E-3</v>
      </c>
      <c r="S150" s="129">
        <v>0.23</v>
      </c>
      <c r="T150" s="130">
        <f>S150*H150</f>
        <v>34.04</v>
      </c>
      <c r="AR150" s="131" t="s">
        <v>126</v>
      </c>
      <c r="AT150" s="131" t="s">
        <v>121</v>
      </c>
      <c r="AU150" s="131" t="s">
        <v>81</v>
      </c>
      <c r="AY150" s="13" t="s">
        <v>119</v>
      </c>
      <c r="BE150" s="132">
        <f>IF(N150="základní",J150,0)</f>
        <v>0</v>
      </c>
      <c r="BF150" s="132">
        <f>IF(N150="snížená",J150,0)</f>
        <v>0</v>
      </c>
      <c r="BG150" s="132">
        <f>IF(N150="zákl. přenesená",J150,0)</f>
        <v>0</v>
      </c>
      <c r="BH150" s="132">
        <f>IF(N150="sníž. přenesená",J150,0)</f>
        <v>0</v>
      </c>
      <c r="BI150" s="132">
        <f>IF(N150="nulová",J150,0)</f>
        <v>0</v>
      </c>
      <c r="BJ150" s="13" t="s">
        <v>79</v>
      </c>
      <c r="BK150" s="132">
        <f>ROUND(I150*H150,2)</f>
        <v>0</v>
      </c>
      <c r="BL150" s="13" t="s">
        <v>126</v>
      </c>
      <c r="BM150" s="131" t="s">
        <v>160</v>
      </c>
    </row>
    <row r="151" spans="2:65" s="1" customFormat="1" ht="29.25">
      <c r="B151" s="25"/>
      <c r="D151" s="133" t="s">
        <v>128</v>
      </c>
      <c r="F151" s="134" t="s">
        <v>161</v>
      </c>
      <c r="L151" s="25"/>
      <c r="M151" s="135"/>
      <c r="T151" s="49"/>
      <c r="AT151" s="13" t="s">
        <v>128</v>
      </c>
      <c r="AU151" s="13" t="s">
        <v>81</v>
      </c>
    </row>
    <row r="152" spans="2:65" s="1" customFormat="1" ht="11.25">
      <c r="B152" s="25"/>
      <c r="D152" s="136" t="s">
        <v>130</v>
      </c>
      <c r="F152" s="137" t="s">
        <v>162</v>
      </c>
      <c r="L152" s="25"/>
      <c r="M152" s="135"/>
      <c r="T152" s="49"/>
      <c r="AT152" s="13" t="s">
        <v>130</v>
      </c>
      <c r="AU152" s="13" t="s">
        <v>81</v>
      </c>
    </row>
    <row r="153" spans="2:65" s="1" customFormat="1" ht="14.45" customHeight="1">
      <c r="B153" s="120"/>
      <c r="C153" s="121" t="s">
        <v>163</v>
      </c>
      <c r="D153" s="121" t="s">
        <v>121</v>
      </c>
      <c r="E153" s="122" t="s">
        <v>164</v>
      </c>
      <c r="F153" s="123" t="s">
        <v>165</v>
      </c>
      <c r="G153" s="124" t="s">
        <v>166</v>
      </c>
      <c r="H153" s="125">
        <v>296</v>
      </c>
      <c r="I153" s="126"/>
      <c r="J153" s="126">
        <f>ROUND(I153*H153,2)</f>
        <v>0</v>
      </c>
      <c r="K153" s="123" t="s">
        <v>125</v>
      </c>
      <c r="L153" s="25"/>
      <c r="M153" s="127" t="s">
        <v>1</v>
      </c>
      <c r="N153" s="128" t="s">
        <v>36</v>
      </c>
      <c r="O153" s="129">
        <v>0.13300000000000001</v>
      </c>
      <c r="P153" s="129">
        <f>O153*H153</f>
        <v>39.368000000000002</v>
      </c>
      <c r="Q153" s="129">
        <v>0</v>
      </c>
      <c r="R153" s="129">
        <f>Q153*H153</f>
        <v>0</v>
      </c>
      <c r="S153" s="129">
        <v>0.20499999999999999</v>
      </c>
      <c r="T153" s="130">
        <f>S153*H153</f>
        <v>60.68</v>
      </c>
      <c r="AR153" s="131" t="s">
        <v>126</v>
      </c>
      <c r="AT153" s="131" t="s">
        <v>121</v>
      </c>
      <c r="AU153" s="131" t="s">
        <v>81</v>
      </c>
      <c r="AY153" s="13" t="s">
        <v>119</v>
      </c>
      <c r="BE153" s="132">
        <f>IF(N153="základní",J153,0)</f>
        <v>0</v>
      </c>
      <c r="BF153" s="132">
        <f>IF(N153="snížená",J153,0)</f>
        <v>0</v>
      </c>
      <c r="BG153" s="132">
        <f>IF(N153="zákl. přenesená",J153,0)</f>
        <v>0</v>
      </c>
      <c r="BH153" s="132">
        <f>IF(N153="sníž. přenesená",J153,0)</f>
        <v>0</v>
      </c>
      <c r="BI153" s="132">
        <f>IF(N153="nulová",J153,0)</f>
        <v>0</v>
      </c>
      <c r="BJ153" s="13" t="s">
        <v>79</v>
      </c>
      <c r="BK153" s="132">
        <f>ROUND(I153*H153,2)</f>
        <v>0</v>
      </c>
      <c r="BL153" s="13" t="s">
        <v>126</v>
      </c>
      <c r="BM153" s="131" t="s">
        <v>167</v>
      </c>
    </row>
    <row r="154" spans="2:65" s="1" customFormat="1" ht="29.25">
      <c r="B154" s="25"/>
      <c r="D154" s="133" t="s">
        <v>128</v>
      </c>
      <c r="F154" s="134" t="s">
        <v>168</v>
      </c>
      <c r="L154" s="25"/>
      <c r="M154" s="135"/>
      <c r="T154" s="49"/>
      <c r="AT154" s="13" t="s">
        <v>128</v>
      </c>
      <c r="AU154" s="13" t="s">
        <v>81</v>
      </c>
    </row>
    <row r="155" spans="2:65" s="1" customFormat="1" ht="11.25">
      <c r="B155" s="25"/>
      <c r="D155" s="136" t="s">
        <v>130</v>
      </c>
      <c r="F155" s="137" t="s">
        <v>169</v>
      </c>
      <c r="L155" s="25"/>
      <c r="M155" s="135"/>
      <c r="T155" s="49"/>
      <c r="AT155" s="13" t="s">
        <v>130</v>
      </c>
      <c r="AU155" s="13" t="s">
        <v>81</v>
      </c>
    </row>
    <row r="156" spans="2:65" s="1" customFormat="1" ht="14.45" customHeight="1">
      <c r="B156" s="120"/>
      <c r="C156" s="121" t="s">
        <v>170</v>
      </c>
      <c r="D156" s="121" t="s">
        <v>121</v>
      </c>
      <c r="E156" s="122" t="s">
        <v>171</v>
      </c>
      <c r="F156" s="123" t="s">
        <v>172</v>
      </c>
      <c r="G156" s="124" t="s">
        <v>166</v>
      </c>
      <c r="H156" s="125">
        <v>363</v>
      </c>
      <c r="I156" s="126"/>
      <c r="J156" s="126">
        <f>ROUND(I156*H156,2)</f>
        <v>0</v>
      </c>
      <c r="K156" s="123" t="s">
        <v>125</v>
      </c>
      <c r="L156" s="25"/>
      <c r="M156" s="127" t="s">
        <v>1</v>
      </c>
      <c r="N156" s="128" t="s">
        <v>36</v>
      </c>
      <c r="O156" s="129">
        <v>9.5000000000000001E-2</v>
      </c>
      <c r="P156" s="129">
        <f>O156*H156</f>
        <v>34.484999999999999</v>
      </c>
      <c r="Q156" s="129">
        <v>0</v>
      </c>
      <c r="R156" s="129">
        <f>Q156*H156</f>
        <v>0</v>
      </c>
      <c r="S156" s="129">
        <v>0.04</v>
      </c>
      <c r="T156" s="130">
        <f>S156*H156</f>
        <v>14.52</v>
      </c>
      <c r="AR156" s="131" t="s">
        <v>126</v>
      </c>
      <c r="AT156" s="131" t="s">
        <v>121</v>
      </c>
      <c r="AU156" s="131" t="s">
        <v>81</v>
      </c>
      <c r="AY156" s="13" t="s">
        <v>119</v>
      </c>
      <c r="BE156" s="132">
        <f>IF(N156="základní",J156,0)</f>
        <v>0</v>
      </c>
      <c r="BF156" s="132">
        <f>IF(N156="snížená",J156,0)</f>
        <v>0</v>
      </c>
      <c r="BG156" s="132">
        <f>IF(N156="zákl. přenesená",J156,0)</f>
        <v>0</v>
      </c>
      <c r="BH156" s="132">
        <f>IF(N156="sníž. přenesená",J156,0)</f>
        <v>0</v>
      </c>
      <c r="BI156" s="132">
        <f>IF(N156="nulová",J156,0)</f>
        <v>0</v>
      </c>
      <c r="BJ156" s="13" t="s">
        <v>79</v>
      </c>
      <c r="BK156" s="132">
        <f>ROUND(I156*H156,2)</f>
        <v>0</v>
      </c>
      <c r="BL156" s="13" t="s">
        <v>126</v>
      </c>
      <c r="BM156" s="131" t="s">
        <v>173</v>
      </c>
    </row>
    <row r="157" spans="2:65" s="1" customFormat="1" ht="19.5">
      <c r="B157" s="25"/>
      <c r="D157" s="133" t="s">
        <v>128</v>
      </c>
      <c r="F157" s="134" t="s">
        <v>174</v>
      </c>
      <c r="L157" s="25"/>
      <c r="M157" s="135"/>
      <c r="T157" s="49"/>
      <c r="AT157" s="13" t="s">
        <v>128</v>
      </c>
      <c r="AU157" s="13" t="s">
        <v>81</v>
      </c>
    </row>
    <row r="158" spans="2:65" s="1" customFormat="1" ht="11.25">
      <c r="B158" s="25"/>
      <c r="D158" s="136" t="s">
        <v>130</v>
      </c>
      <c r="F158" s="137" t="s">
        <v>175</v>
      </c>
      <c r="L158" s="25"/>
      <c r="M158" s="135"/>
      <c r="T158" s="49"/>
      <c r="AT158" s="13" t="s">
        <v>130</v>
      </c>
      <c r="AU158" s="13" t="s">
        <v>81</v>
      </c>
    </row>
    <row r="159" spans="2:65" s="1" customFormat="1" ht="30" customHeight="1">
      <c r="B159" s="120"/>
      <c r="C159" s="121" t="s">
        <v>176</v>
      </c>
      <c r="D159" s="121" t="s">
        <v>121</v>
      </c>
      <c r="E159" s="122" t="s">
        <v>177</v>
      </c>
      <c r="F159" s="123" t="s">
        <v>178</v>
      </c>
      <c r="G159" s="124" t="s">
        <v>179</v>
      </c>
      <c r="H159" s="125">
        <v>72.45</v>
      </c>
      <c r="I159" s="126"/>
      <c r="J159" s="126">
        <f>ROUND(I159*H159,2)</f>
        <v>0</v>
      </c>
      <c r="K159" s="123" t="s">
        <v>125</v>
      </c>
      <c r="L159" s="25"/>
      <c r="M159" s="127" t="s">
        <v>1</v>
      </c>
      <c r="N159" s="128" t="s">
        <v>36</v>
      </c>
      <c r="O159" s="129">
        <v>0.108</v>
      </c>
      <c r="P159" s="129">
        <f>O159*H159</f>
        <v>7.8246000000000002</v>
      </c>
      <c r="Q159" s="129">
        <v>0</v>
      </c>
      <c r="R159" s="129">
        <f>Q159*H159</f>
        <v>0</v>
      </c>
      <c r="S159" s="129">
        <v>0</v>
      </c>
      <c r="T159" s="130">
        <f>S159*H159</f>
        <v>0</v>
      </c>
      <c r="AR159" s="131" t="s">
        <v>126</v>
      </c>
      <c r="AT159" s="131" t="s">
        <v>121</v>
      </c>
      <c r="AU159" s="131" t="s">
        <v>81</v>
      </c>
      <c r="AY159" s="13" t="s">
        <v>119</v>
      </c>
      <c r="BE159" s="132">
        <f>IF(N159="základní",J159,0)</f>
        <v>0</v>
      </c>
      <c r="BF159" s="132">
        <f>IF(N159="snížená",J159,0)</f>
        <v>0</v>
      </c>
      <c r="BG159" s="132">
        <f>IF(N159="zákl. přenesená",J159,0)</f>
        <v>0</v>
      </c>
      <c r="BH159" s="132">
        <f>IF(N159="sníž. přenesená",J159,0)</f>
        <v>0</v>
      </c>
      <c r="BI159" s="132">
        <f>IF(N159="nulová",J159,0)</f>
        <v>0</v>
      </c>
      <c r="BJ159" s="13" t="s">
        <v>79</v>
      </c>
      <c r="BK159" s="132">
        <f>ROUND(I159*H159,2)</f>
        <v>0</v>
      </c>
      <c r="BL159" s="13" t="s">
        <v>126</v>
      </c>
      <c r="BM159" s="131" t="s">
        <v>180</v>
      </c>
    </row>
    <row r="160" spans="2:65" s="1" customFormat="1" ht="19.5">
      <c r="B160" s="25"/>
      <c r="D160" s="133" t="s">
        <v>128</v>
      </c>
      <c r="F160" s="134" t="s">
        <v>181</v>
      </c>
      <c r="L160" s="25"/>
      <c r="M160" s="135"/>
      <c r="T160" s="49"/>
      <c r="AT160" s="13" t="s">
        <v>128</v>
      </c>
      <c r="AU160" s="13" t="s">
        <v>81</v>
      </c>
    </row>
    <row r="161" spans="2:65" s="1" customFormat="1" ht="11.25">
      <c r="B161" s="25"/>
      <c r="D161" s="136" t="s">
        <v>130</v>
      </c>
      <c r="F161" s="137" t="s">
        <v>182</v>
      </c>
      <c r="L161" s="25"/>
      <c r="M161" s="135"/>
      <c r="T161" s="49"/>
      <c r="AT161" s="13" t="s">
        <v>130</v>
      </c>
      <c r="AU161" s="13" t="s">
        <v>81</v>
      </c>
    </row>
    <row r="162" spans="2:65" s="1" customFormat="1" ht="14.45" customHeight="1">
      <c r="B162" s="120"/>
      <c r="C162" s="139" t="s">
        <v>183</v>
      </c>
      <c r="D162" s="139" t="s">
        <v>184</v>
      </c>
      <c r="E162" s="140" t="s">
        <v>185</v>
      </c>
      <c r="F162" s="141" t="s">
        <v>186</v>
      </c>
      <c r="G162" s="142" t="s">
        <v>179</v>
      </c>
      <c r="H162" s="143">
        <v>72.45</v>
      </c>
      <c r="I162" s="144"/>
      <c r="J162" s="144">
        <f>ROUND(I162*H162,2)</f>
        <v>0</v>
      </c>
      <c r="K162" s="141" t="s">
        <v>1</v>
      </c>
      <c r="L162" s="145"/>
      <c r="M162" s="146" t="s">
        <v>1</v>
      </c>
      <c r="N162" s="147" t="s">
        <v>36</v>
      </c>
      <c r="O162" s="129">
        <v>0</v>
      </c>
      <c r="P162" s="129">
        <f>O162*H162</f>
        <v>0</v>
      </c>
      <c r="Q162" s="129">
        <v>0</v>
      </c>
      <c r="R162" s="129">
        <f>Q162*H162</f>
        <v>0</v>
      </c>
      <c r="S162" s="129">
        <v>0</v>
      </c>
      <c r="T162" s="130">
        <f>S162*H162</f>
        <v>0</v>
      </c>
      <c r="AR162" s="131" t="s">
        <v>170</v>
      </c>
      <c r="AT162" s="131" t="s">
        <v>184</v>
      </c>
      <c r="AU162" s="131" t="s">
        <v>81</v>
      </c>
      <c r="AY162" s="13" t="s">
        <v>119</v>
      </c>
      <c r="BE162" s="132">
        <f>IF(N162="základní",J162,0)</f>
        <v>0</v>
      </c>
      <c r="BF162" s="132">
        <f>IF(N162="snížená",J162,0)</f>
        <v>0</v>
      </c>
      <c r="BG162" s="132">
        <f>IF(N162="zákl. přenesená",J162,0)</f>
        <v>0</v>
      </c>
      <c r="BH162" s="132">
        <f>IF(N162="sníž. přenesená",J162,0)</f>
        <v>0</v>
      </c>
      <c r="BI162" s="132">
        <f>IF(N162="nulová",J162,0)</f>
        <v>0</v>
      </c>
      <c r="BJ162" s="13" t="s">
        <v>79</v>
      </c>
      <c r="BK162" s="132">
        <f>ROUND(I162*H162,2)</f>
        <v>0</v>
      </c>
      <c r="BL162" s="13" t="s">
        <v>126</v>
      </c>
      <c r="BM162" s="131" t="s">
        <v>187</v>
      </c>
    </row>
    <row r="163" spans="2:65" s="1" customFormat="1" ht="11.25">
      <c r="B163" s="25"/>
      <c r="D163" s="133" t="s">
        <v>128</v>
      </c>
      <c r="F163" s="134" t="s">
        <v>186</v>
      </c>
      <c r="L163" s="25"/>
      <c r="M163" s="135"/>
      <c r="T163" s="49"/>
      <c r="AT163" s="13" t="s">
        <v>128</v>
      </c>
      <c r="AU163" s="13" t="s">
        <v>81</v>
      </c>
    </row>
    <row r="164" spans="2:65" s="1" customFormat="1" ht="30" customHeight="1">
      <c r="B164" s="120"/>
      <c r="C164" s="121" t="s">
        <v>188</v>
      </c>
      <c r="D164" s="121" t="s">
        <v>121</v>
      </c>
      <c r="E164" s="122" t="s">
        <v>189</v>
      </c>
      <c r="F164" s="123" t="s">
        <v>190</v>
      </c>
      <c r="G164" s="124" t="s">
        <v>179</v>
      </c>
      <c r="H164" s="125">
        <v>155.04</v>
      </c>
      <c r="I164" s="126"/>
      <c r="J164" s="126">
        <f>ROUND(I164*H164,2)</f>
        <v>0</v>
      </c>
      <c r="K164" s="123" t="s">
        <v>125</v>
      </c>
      <c r="L164" s="25"/>
      <c r="M164" s="127" t="s">
        <v>1</v>
      </c>
      <c r="N164" s="128" t="s">
        <v>36</v>
      </c>
      <c r="O164" s="129">
        <v>0.21199999999999999</v>
      </c>
      <c r="P164" s="129">
        <f>O164*H164</f>
        <v>32.868479999999998</v>
      </c>
      <c r="Q164" s="129">
        <v>0</v>
      </c>
      <c r="R164" s="129">
        <f>Q164*H164</f>
        <v>0</v>
      </c>
      <c r="S164" s="129">
        <v>0</v>
      </c>
      <c r="T164" s="130">
        <f>S164*H164</f>
        <v>0</v>
      </c>
      <c r="AR164" s="131" t="s">
        <v>126</v>
      </c>
      <c r="AT164" s="131" t="s">
        <v>121</v>
      </c>
      <c r="AU164" s="131" t="s">
        <v>81</v>
      </c>
      <c r="AY164" s="13" t="s">
        <v>119</v>
      </c>
      <c r="BE164" s="132">
        <f>IF(N164="základní",J164,0)</f>
        <v>0</v>
      </c>
      <c r="BF164" s="132">
        <f>IF(N164="snížená",J164,0)</f>
        <v>0</v>
      </c>
      <c r="BG164" s="132">
        <f>IF(N164="zákl. přenesená",J164,0)</f>
        <v>0</v>
      </c>
      <c r="BH164" s="132">
        <f>IF(N164="sníž. přenesená",J164,0)</f>
        <v>0</v>
      </c>
      <c r="BI164" s="132">
        <f>IF(N164="nulová",J164,0)</f>
        <v>0</v>
      </c>
      <c r="BJ164" s="13" t="s">
        <v>79</v>
      </c>
      <c r="BK164" s="132">
        <f>ROUND(I164*H164,2)</f>
        <v>0</v>
      </c>
      <c r="BL164" s="13" t="s">
        <v>126</v>
      </c>
      <c r="BM164" s="131" t="s">
        <v>191</v>
      </c>
    </row>
    <row r="165" spans="2:65" s="1" customFormat="1" ht="19.5">
      <c r="B165" s="25"/>
      <c r="D165" s="133" t="s">
        <v>128</v>
      </c>
      <c r="F165" s="134" t="s">
        <v>192</v>
      </c>
      <c r="L165" s="25"/>
      <c r="M165" s="135"/>
      <c r="T165" s="49"/>
      <c r="AT165" s="13" t="s">
        <v>128</v>
      </c>
      <c r="AU165" s="13" t="s">
        <v>81</v>
      </c>
    </row>
    <row r="166" spans="2:65" s="1" customFormat="1" ht="11.25">
      <c r="B166" s="25"/>
      <c r="D166" s="136" t="s">
        <v>130</v>
      </c>
      <c r="F166" s="137" t="s">
        <v>193</v>
      </c>
      <c r="L166" s="25"/>
      <c r="M166" s="135"/>
      <c r="T166" s="49"/>
      <c r="AT166" s="13" t="s">
        <v>130</v>
      </c>
      <c r="AU166" s="13" t="s">
        <v>81</v>
      </c>
    </row>
    <row r="167" spans="2:65" s="1" customFormat="1" ht="34.9" customHeight="1">
      <c r="B167" s="120"/>
      <c r="C167" s="121" t="s">
        <v>8</v>
      </c>
      <c r="D167" s="121" t="s">
        <v>121</v>
      </c>
      <c r="E167" s="122" t="s">
        <v>194</v>
      </c>
      <c r="F167" s="123" t="s">
        <v>195</v>
      </c>
      <c r="G167" s="124" t="s">
        <v>179</v>
      </c>
      <c r="H167" s="125">
        <v>227.49</v>
      </c>
      <c r="I167" s="126"/>
      <c r="J167" s="126">
        <f>ROUND(I167*H167,2)</f>
        <v>0</v>
      </c>
      <c r="K167" s="123" t="s">
        <v>125</v>
      </c>
      <c r="L167" s="25"/>
      <c r="M167" s="127" t="s">
        <v>1</v>
      </c>
      <c r="N167" s="128" t="s">
        <v>36</v>
      </c>
      <c r="O167" s="129">
        <v>8.6999999999999994E-2</v>
      </c>
      <c r="P167" s="129">
        <f>O167*H167</f>
        <v>19.791629999999998</v>
      </c>
      <c r="Q167" s="129">
        <v>0</v>
      </c>
      <c r="R167" s="129">
        <f>Q167*H167</f>
        <v>0</v>
      </c>
      <c r="S167" s="129">
        <v>0</v>
      </c>
      <c r="T167" s="130">
        <f>S167*H167</f>
        <v>0</v>
      </c>
      <c r="AR167" s="131" t="s">
        <v>126</v>
      </c>
      <c r="AT167" s="131" t="s">
        <v>121</v>
      </c>
      <c r="AU167" s="131" t="s">
        <v>81</v>
      </c>
      <c r="AY167" s="13" t="s">
        <v>119</v>
      </c>
      <c r="BE167" s="132">
        <f>IF(N167="základní",J167,0)</f>
        <v>0</v>
      </c>
      <c r="BF167" s="132">
        <f>IF(N167="snížená",J167,0)</f>
        <v>0</v>
      </c>
      <c r="BG167" s="132">
        <f>IF(N167="zákl. přenesená",J167,0)</f>
        <v>0</v>
      </c>
      <c r="BH167" s="132">
        <f>IF(N167="sníž. přenesená",J167,0)</f>
        <v>0</v>
      </c>
      <c r="BI167" s="132">
        <f>IF(N167="nulová",J167,0)</f>
        <v>0</v>
      </c>
      <c r="BJ167" s="13" t="s">
        <v>79</v>
      </c>
      <c r="BK167" s="132">
        <f>ROUND(I167*H167,2)</f>
        <v>0</v>
      </c>
      <c r="BL167" s="13" t="s">
        <v>126</v>
      </c>
      <c r="BM167" s="131" t="s">
        <v>196</v>
      </c>
    </row>
    <row r="168" spans="2:65" s="1" customFormat="1" ht="39">
      <c r="B168" s="25"/>
      <c r="D168" s="133" t="s">
        <v>128</v>
      </c>
      <c r="F168" s="134" t="s">
        <v>197</v>
      </c>
      <c r="L168" s="25"/>
      <c r="M168" s="135"/>
      <c r="T168" s="49"/>
      <c r="AT168" s="13" t="s">
        <v>128</v>
      </c>
      <c r="AU168" s="13" t="s">
        <v>81</v>
      </c>
    </row>
    <row r="169" spans="2:65" s="1" customFormat="1" ht="11.25">
      <c r="B169" s="25"/>
      <c r="D169" s="136" t="s">
        <v>130</v>
      </c>
      <c r="F169" s="137" t="s">
        <v>198</v>
      </c>
      <c r="L169" s="25"/>
      <c r="M169" s="135"/>
      <c r="T169" s="49"/>
      <c r="AT169" s="13" t="s">
        <v>130</v>
      </c>
      <c r="AU169" s="13" t="s">
        <v>81</v>
      </c>
    </row>
    <row r="170" spans="2:65" s="1" customFormat="1" ht="30" customHeight="1">
      <c r="B170" s="120"/>
      <c r="C170" s="121" t="s">
        <v>199</v>
      </c>
      <c r="D170" s="121" t="s">
        <v>121</v>
      </c>
      <c r="E170" s="122" t="s">
        <v>200</v>
      </c>
      <c r="F170" s="123" t="s">
        <v>201</v>
      </c>
      <c r="G170" s="124" t="s">
        <v>202</v>
      </c>
      <c r="H170" s="125">
        <v>279.07</v>
      </c>
      <c r="I170" s="126"/>
      <c r="J170" s="126">
        <f>ROUND(I170*H170,2)</f>
        <v>0</v>
      </c>
      <c r="K170" s="123" t="s">
        <v>125</v>
      </c>
      <c r="L170" s="25"/>
      <c r="M170" s="127" t="s">
        <v>1</v>
      </c>
      <c r="N170" s="128" t="s">
        <v>36</v>
      </c>
      <c r="O170" s="129">
        <v>0</v>
      </c>
      <c r="P170" s="129">
        <f>O170*H170</f>
        <v>0</v>
      </c>
      <c r="Q170" s="129">
        <v>0</v>
      </c>
      <c r="R170" s="129">
        <f>Q170*H170</f>
        <v>0</v>
      </c>
      <c r="S170" s="129">
        <v>0</v>
      </c>
      <c r="T170" s="130">
        <f>S170*H170</f>
        <v>0</v>
      </c>
      <c r="AR170" s="131" t="s">
        <v>126</v>
      </c>
      <c r="AT170" s="131" t="s">
        <v>121</v>
      </c>
      <c r="AU170" s="131" t="s">
        <v>81</v>
      </c>
      <c r="AY170" s="13" t="s">
        <v>119</v>
      </c>
      <c r="BE170" s="132">
        <f>IF(N170="základní",J170,0)</f>
        <v>0</v>
      </c>
      <c r="BF170" s="132">
        <f>IF(N170="snížená",J170,0)</f>
        <v>0</v>
      </c>
      <c r="BG170" s="132">
        <f>IF(N170="zákl. přenesená",J170,0)</f>
        <v>0</v>
      </c>
      <c r="BH170" s="132">
        <f>IF(N170="sníž. přenesená",J170,0)</f>
        <v>0</v>
      </c>
      <c r="BI170" s="132">
        <f>IF(N170="nulová",J170,0)</f>
        <v>0</v>
      </c>
      <c r="BJ170" s="13" t="s">
        <v>79</v>
      </c>
      <c r="BK170" s="132">
        <f>ROUND(I170*H170,2)</f>
        <v>0</v>
      </c>
      <c r="BL170" s="13" t="s">
        <v>126</v>
      </c>
      <c r="BM170" s="131" t="s">
        <v>203</v>
      </c>
    </row>
    <row r="171" spans="2:65" s="1" customFormat="1" ht="29.25">
      <c r="B171" s="25"/>
      <c r="D171" s="133" t="s">
        <v>128</v>
      </c>
      <c r="F171" s="134" t="s">
        <v>204</v>
      </c>
      <c r="L171" s="25"/>
      <c r="M171" s="135"/>
      <c r="T171" s="49"/>
      <c r="AT171" s="13" t="s">
        <v>128</v>
      </c>
      <c r="AU171" s="13" t="s">
        <v>81</v>
      </c>
    </row>
    <row r="172" spans="2:65" s="1" customFormat="1" ht="11.25">
      <c r="B172" s="25"/>
      <c r="D172" s="136" t="s">
        <v>130</v>
      </c>
      <c r="F172" s="137" t="s">
        <v>205</v>
      </c>
      <c r="L172" s="25"/>
      <c r="M172" s="135"/>
      <c r="T172" s="49"/>
      <c r="AT172" s="13" t="s">
        <v>130</v>
      </c>
      <c r="AU172" s="13" t="s">
        <v>81</v>
      </c>
    </row>
    <row r="173" spans="2:65" s="1" customFormat="1" ht="14.45" customHeight="1">
      <c r="B173" s="120"/>
      <c r="C173" s="121" t="s">
        <v>206</v>
      </c>
      <c r="D173" s="121" t="s">
        <v>121</v>
      </c>
      <c r="E173" s="122" t="s">
        <v>207</v>
      </c>
      <c r="F173" s="123" t="s">
        <v>208</v>
      </c>
      <c r="G173" s="124" t="s">
        <v>179</v>
      </c>
      <c r="H173" s="125">
        <v>155.04</v>
      </c>
      <c r="I173" s="126"/>
      <c r="J173" s="126">
        <f>ROUND(I173*H173,2)</f>
        <v>0</v>
      </c>
      <c r="K173" s="123" t="s">
        <v>125</v>
      </c>
      <c r="L173" s="25"/>
      <c r="M173" s="127" t="s">
        <v>1</v>
      </c>
      <c r="N173" s="128" t="s">
        <v>36</v>
      </c>
      <c r="O173" s="129">
        <v>8.9999999999999993E-3</v>
      </c>
      <c r="P173" s="129">
        <f>O173*H173</f>
        <v>1.3953599999999999</v>
      </c>
      <c r="Q173" s="129">
        <v>0</v>
      </c>
      <c r="R173" s="129">
        <f>Q173*H173</f>
        <v>0</v>
      </c>
      <c r="S173" s="129">
        <v>0</v>
      </c>
      <c r="T173" s="130">
        <f>S173*H173</f>
        <v>0</v>
      </c>
      <c r="AR173" s="131" t="s">
        <v>126</v>
      </c>
      <c r="AT173" s="131" t="s">
        <v>121</v>
      </c>
      <c r="AU173" s="131" t="s">
        <v>81</v>
      </c>
      <c r="AY173" s="13" t="s">
        <v>119</v>
      </c>
      <c r="BE173" s="132">
        <f>IF(N173="základní",J173,0)</f>
        <v>0</v>
      </c>
      <c r="BF173" s="132">
        <f>IF(N173="snížená",J173,0)</f>
        <v>0</v>
      </c>
      <c r="BG173" s="132">
        <f>IF(N173="zákl. přenesená",J173,0)</f>
        <v>0</v>
      </c>
      <c r="BH173" s="132">
        <f>IF(N173="sníž. přenesená",J173,0)</f>
        <v>0</v>
      </c>
      <c r="BI173" s="132">
        <f>IF(N173="nulová",J173,0)</f>
        <v>0</v>
      </c>
      <c r="BJ173" s="13" t="s">
        <v>79</v>
      </c>
      <c r="BK173" s="132">
        <f>ROUND(I173*H173,2)</f>
        <v>0</v>
      </c>
      <c r="BL173" s="13" t="s">
        <v>126</v>
      </c>
      <c r="BM173" s="131" t="s">
        <v>209</v>
      </c>
    </row>
    <row r="174" spans="2:65" s="1" customFormat="1" ht="19.5">
      <c r="B174" s="25"/>
      <c r="D174" s="133" t="s">
        <v>128</v>
      </c>
      <c r="F174" s="134" t="s">
        <v>210</v>
      </c>
      <c r="L174" s="25"/>
      <c r="M174" s="135"/>
      <c r="T174" s="49"/>
      <c r="AT174" s="13" t="s">
        <v>128</v>
      </c>
      <c r="AU174" s="13" t="s">
        <v>81</v>
      </c>
    </row>
    <row r="175" spans="2:65" s="1" customFormat="1" ht="11.25">
      <c r="B175" s="25"/>
      <c r="D175" s="136" t="s">
        <v>130</v>
      </c>
      <c r="F175" s="137" t="s">
        <v>211</v>
      </c>
      <c r="L175" s="25"/>
      <c r="M175" s="135"/>
      <c r="T175" s="49"/>
      <c r="AT175" s="13" t="s">
        <v>130</v>
      </c>
      <c r="AU175" s="13" t="s">
        <v>81</v>
      </c>
    </row>
    <row r="176" spans="2:65" s="1" customFormat="1" ht="30" customHeight="1">
      <c r="B176" s="120"/>
      <c r="C176" s="121" t="s">
        <v>212</v>
      </c>
      <c r="D176" s="121" t="s">
        <v>121</v>
      </c>
      <c r="E176" s="122" t="s">
        <v>213</v>
      </c>
      <c r="F176" s="123" t="s">
        <v>214</v>
      </c>
      <c r="G176" s="124" t="s">
        <v>124</v>
      </c>
      <c r="H176" s="125">
        <v>483</v>
      </c>
      <c r="I176" s="126"/>
      <c r="J176" s="126">
        <f>ROUND(I176*H176,2)</f>
        <v>0</v>
      </c>
      <c r="K176" s="123" t="s">
        <v>125</v>
      </c>
      <c r="L176" s="25"/>
      <c r="M176" s="127" t="s">
        <v>1</v>
      </c>
      <c r="N176" s="128" t="s">
        <v>36</v>
      </c>
      <c r="O176" s="129">
        <v>4.3999999999999997E-2</v>
      </c>
      <c r="P176" s="129">
        <f>O176*H176</f>
        <v>21.251999999999999</v>
      </c>
      <c r="Q176" s="129">
        <v>0</v>
      </c>
      <c r="R176" s="129">
        <f>Q176*H176</f>
        <v>0</v>
      </c>
      <c r="S176" s="129">
        <v>0</v>
      </c>
      <c r="T176" s="130">
        <f>S176*H176</f>
        <v>0</v>
      </c>
      <c r="AR176" s="131" t="s">
        <v>126</v>
      </c>
      <c r="AT176" s="131" t="s">
        <v>121</v>
      </c>
      <c r="AU176" s="131" t="s">
        <v>81</v>
      </c>
      <c r="AY176" s="13" t="s">
        <v>119</v>
      </c>
      <c r="BE176" s="132">
        <f>IF(N176="základní",J176,0)</f>
        <v>0</v>
      </c>
      <c r="BF176" s="132">
        <f>IF(N176="snížená",J176,0)</f>
        <v>0</v>
      </c>
      <c r="BG176" s="132">
        <f>IF(N176="zákl. přenesená",J176,0)</f>
        <v>0</v>
      </c>
      <c r="BH176" s="132">
        <f>IF(N176="sníž. přenesená",J176,0)</f>
        <v>0</v>
      </c>
      <c r="BI176" s="132">
        <f>IF(N176="nulová",J176,0)</f>
        <v>0</v>
      </c>
      <c r="BJ176" s="13" t="s">
        <v>79</v>
      </c>
      <c r="BK176" s="132">
        <f>ROUND(I176*H176,2)</f>
        <v>0</v>
      </c>
      <c r="BL176" s="13" t="s">
        <v>126</v>
      </c>
      <c r="BM176" s="131" t="s">
        <v>215</v>
      </c>
    </row>
    <row r="177" spans="2:65" s="1" customFormat="1" ht="19.5">
      <c r="B177" s="25"/>
      <c r="D177" s="133" t="s">
        <v>128</v>
      </c>
      <c r="F177" s="134" t="s">
        <v>216</v>
      </c>
      <c r="L177" s="25"/>
      <c r="M177" s="135"/>
      <c r="T177" s="49"/>
      <c r="AT177" s="13" t="s">
        <v>128</v>
      </c>
      <c r="AU177" s="13" t="s">
        <v>81</v>
      </c>
    </row>
    <row r="178" spans="2:65" s="1" customFormat="1" ht="11.25">
      <c r="B178" s="25"/>
      <c r="D178" s="136" t="s">
        <v>130</v>
      </c>
      <c r="F178" s="137" t="s">
        <v>217</v>
      </c>
      <c r="L178" s="25"/>
      <c r="M178" s="135"/>
      <c r="T178" s="49"/>
      <c r="AT178" s="13" t="s">
        <v>130</v>
      </c>
      <c r="AU178" s="13" t="s">
        <v>81</v>
      </c>
    </row>
    <row r="179" spans="2:65" s="1" customFormat="1" ht="22.15" customHeight="1">
      <c r="B179" s="120"/>
      <c r="C179" s="121" t="s">
        <v>218</v>
      </c>
      <c r="D179" s="121" t="s">
        <v>121</v>
      </c>
      <c r="E179" s="122" t="s">
        <v>219</v>
      </c>
      <c r="F179" s="123" t="s">
        <v>220</v>
      </c>
      <c r="G179" s="124" t="s">
        <v>124</v>
      </c>
      <c r="H179" s="125">
        <v>483</v>
      </c>
      <c r="I179" s="126"/>
      <c r="J179" s="126">
        <f>ROUND(I179*H179,2)</f>
        <v>0</v>
      </c>
      <c r="K179" s="123" t="s">
        <v>125</v>
      </c>
      <c r="L179" s="25"/>
      <c r="M179" s="127" t="s">
        <v>1</v>
      </c>
      <c r="N179" s="128" t="s">
        <v>36</v>
      </c>
      <c r="O179" s="129">
        <v>5.8000000000000003E-2</v>
      </c>
      <c r="P179" s="129">
        <f>O179*H179</f>
        <v>28.014000000000003</v>
      </c>
      <c r="Q179" s="129">
        <v>0</v>
      </c>
      <c r="R179" s="129">
        <f>Q179*H179</f>
        <v>0</v>
      </c>
      <c r="S179" s="129">
        <v>0</v>
      </c>
      <c r="T179" s="130">
        <f>S179*H179</f>
        <v>0</v>
      </c>
      <c r="AR179" s="131" t="s">
        <v>126</v>
      </c>
      <c r="AT179" s="131" t="s">
        <v>121</v>
      </c>
      <c r="AU179" s="131" t="s">
        <v>81</v>
      </c>
      <c r="AY179" s="13" t="s">
        <v>119</v>
      </c>
      <c r="BE179" s="132">
        <f>IF(N179="základní",J179,0)</f>
        <v>0</v>
      </c>
      <c r="BF179" s="132">
        <f>IF(N179="snížená",J179,0)</f>
        <v>0</v>
      </c>
      <c r="BG179" s="132">
        <f>IF(N179="zákl. přenesená",J179,0)</f>
        <v>0</v>
      </c>
      <c r="BH179" s="132">
        <f>IF(N179="sníž. přenesená",J179,0)</f>
        <v>0</v>
      </c>
      <c r="BI179" s="132">
        <f>IF(N179="nulová",J179,0)</f>
        <v>0</v>
      </c>
      <c r="BJ179" s="13" t="s">
        <v>79</v>
      </c>
      <c r="BK179" s="132">
        <f>ROUND(I179*H179,2)</f>
        <v>0</v>
      </c>
      <c r="BL179" s="13" t="s">
        <v>126</v>
      </c>
      <c r="BM179" s="131" t="s">
        <v>221</v>
      </c>
    </row>
    <row r="180" spans="2:65" s="1" customFormat="1" ht="19.5">
      <c r="B180" s="25"/>
      <c r="D180" s="133" t="s">
        <v>128</v>
      </c>
      <c r="F180" s="134" t="s">
        <v>222</v>
      </c>
      <c r="L180" s="25"/>
      <c r="M180" s="135"/>
      <c r="T180" s="49"/>
      <c r="AT180" s="13" t="s">
        <v>128</v>
      </c>
      <c r="AU180" s="13" t="s">
        <v>81</v>
      </c>
    </row>
    <row r="181" spans="2:65" s="1" customFormat="1" ht="11.25">
      <c r="B181" s="25"/>
      <c r="D181" s="136" t="s">
        <v>130</v>
      </c>
      <c r="F181" s="137" t="s">
        <v>223</v>
      </c>
      <c r="L181" s="25"/>
      <c r="M181" s="135"/>
      <c r="T181" s="49"/>
      <c r="AT181" s="13" t="s">
        <v>130</v>
      </c>
      <c r="AU181" s="13" t="s">
        <v>81</v>
      </c>
    </row>
    <row r="182" spans="2:65" s="1" customFormat="1" ht="14.45" customHeight="1">
      <c r="B182" s="120"/>
      <c r="C182" s="139" t="s">
        <v>224</v>
      </c>
      <c r="D182" s="139" t="s">
        <v>184</v>
      </c>
      <c r="E182" s="140" t="s">
        <v>225</v>
      </c>
      <c r="F182" s="141" t="s">
        <v>226</v>
      </c>
      <c r="G182" s="142" t="s">
        <v>227</v>
      </c>
      <c r="H182" s="143">
        <v>25.36</v>
      </c>
      <c r="I182" s="144"/>
      <c r="J182" s="144">
        <f>ROUND(I182*H182,2)</f>
        <v>0</v>
      </c>
      <c r="K182" s="141" t="s">
        <v>125</v>
      </c>
      <c r="L182" s="145"/>
      <c r="M182" s="146" t="s">
        <v>1</v>
      </c>
      <c r="N182" s="147" t="s">
        <v>36</v>
      </c>
      <c r="O182" s="129">
        <v>0</v>
      </c>
      <c r="P182" s="129">
        <f>O182*H182</f>
        <v>0</v>
      </c>
      <c r="Q182" s="129">
        <v>1E-3</v>
      </c>
      <c r="R182" s="129">
        <f>Q182*H182</f>
        <v>2.5360000000000001E-2</v>
      </c>
      <c r="S182" s="129">
        <v>0</v>
      </c>
      <c r="T182" s="130">
        <f>S182*H182</f>
        <v>0</v>
      </c>
      <c r="AR182" s="131" t="s">
        <v>170</v>
      </c>
      <c r="AT182" s="131" t="s">
        <v>184</v>
      </c>
      <c r="AU182" s="131" t="s">
        <v>81</v>
      </c>
      <c r="AY182" s="13" t="s">
        <v>119</v>
      </c>
      <c r="BE182" s="132">
        <f>IF(N182="základní",J182,0)</f>
        <v>0</v>
      </c>
      <c r="BF182" s="132">
        <f>IF(N182="snížená",J182,0)</f>
        <v>0</v>
      </c>
      <c r="BG182" s="132">
        <f>IF(N182="zákl. přenesená",J182,0)</f>
        <v>0</v>
      </c>
      <c r="BH182" s="132">
        <f>IF(N182="sníž. přenesená",J182,0)</f>
        <v>0</v>
      </c>
      <c r="BI182" s="132">
        <f>IF(N182="nulová",J182,0)</f>
        <v>0</v>
      </c>
      <c r="BJ182" s="13" t="s">
        <v>79</v>
      </c>
      <c r="BK182" s="132">
        <f>ROUND(I182*H182,2)</f>
        <v>0</v>
      </c>
      <c r="BL182" s="13" t="s">
        <v>126</v>
      </c>
      <c r="BM182" s="131" t="s">
        <v>228</v>
      </c>
    </row>
    <row r="183" spans="2:65" s="1" customFormat="1" ht="11.25">
      <c r="B183" s="25"/>
      <c r="D183" s="133" t="s">
        <v>128</v>
      </c>
      <c r="F183" s="134" t="s">
        <v>226</v>
      </c>
      <c r="L183" s="25"/>
      <c r="M183" s="135"/>
      <c r="T183" s="49"/>
      <c r="AT183" s="13" t="s">
        <v>128</v>
      </c>
      <c r="AU183" s="13" t="s">
        <v>81</v>
      </c>
    </row>
    <row r="184" spans="2:65" s="1" customFormat="1" ht="22.15" customHeight="1">
      <c r="B184" s="120"/>
      <c r="C184" s="121" t="s">
        <v>229</v>
      </c>
      <c r="D184" s="121" t="s">
        <v>121</v>
      </c>
      <c r="E184" s="122" t="s">
        <v>230</v>
      </c>
      <c r="F184" s="123" t="s">
        <v>231</v>
      </c>
      <c r="G184" s="124" t="s">
        <v>124</v>
      </c>
      <c r="H184" s="125">
        <v>791</v>
      </c>
      <c r="I184" s="126"/>
      <c r="J184" s="126">
        <f>ROUND(I184*H184,2)</f>
        <v>0</v>
      </c>
      <c r="K184" s="123" t="s">
        <v>125</v>
      </c>
      <c r="L184" s="25"/>
      <c r="M184" s="127" t="s">
        <v>1</v>
      </c>
      <c r="N184" s="128" t="s">
        <v>36</v>
      </c>
      <c r="O184" s="129">
        <v>2.5000000000000001E-2</v>
      </c>
      <c r="P184" s="129">
        <f>O184*H184</f>
        <v>19.775000000000002</v>
      </c>
      <c r="Q184" s="129">
        <v>0</v>
      </c>
      <c r="R184" s="129">
        <f>Q184*H184</f>
        <v>0</v>
      </c>
      <c r="S184" s="129">
        <v>0</v>
      </c>
      <c r="T184" s="130">
        <f>S184*H184</f>
        <v>0</v>
      </c>
      <c r="AR184" s="131" t="s">
        <v>126</v>
      </c>
      <c r="AT184" s="131" t="s">
        <v>121</v>
      </c>
      <c r="AU184" s="131" t="s">
        <v>81</v>
      </c>
      <c r="AY184" s="13" t="s">
        <v>119</v>
      </c>
      <c r="BE184" s="132">
        <f>IF(N184="základní",J184,0)</f>
        <v>0</v>
      </c>
      <c r="BF184" s="132">
        <f>IF(N184="snížená",J184,0)</f>
        <v>0</v>
      </c>
      <c r="BG184" s="132">
        <f>IF(N184="zákl. přenesená",J184,0)</f>
        <v>0</v>
      </c>
      <c r="BH184" s="132">
        <f>IF(N184="sníž. přenesená",J184,0)</f>
        <v>0</v>
      </c>
      <c r="BI184" s="132">
        <f>IF(N184="nulová",J184,0)</f>
        <v>0</v>
      </c>
      <c r="BJ184" s="13" t="s">
        <v>79</v>
      </c>
      <c r="BK184" s="132">
        <f>ROUND(I184*H184,2)</f>
        <v>0</v>
      </c>
      <c r="BL184" s="13" t="s">
        <v>126</v>
      </c>
      <c r="BM184" s="131" t="s">
        <v>232</v>
      </c>
    </row>
    <row r="185" spans="2:65" s="1" customFormat="1" ht="19.5">
      <c r="B185" s="25"/>
      <c r="D185" s="133" t="s">
        <v>128</v>
      </c>
      <c r="F185" s="134" t="s">
        <v>233</v>
      </c>
      <c r="L185" s="25"/>
      <c r="M185" s="135"/>
      <c r="T185" s="49"/>
      <c r="AT185" s="13" t="s">
        <v>128</v>
      </c>
      <c r="AU185" s="13" t="s">
        <v>81</v>
      </c>
    </row>
    <row r="186" spans="2:65" s="1" customFormat="1" ht="11.25">
      <c r="B186" s="25"/>
      <c r="D186" s="136" t="s">
        <v>130</v>
      </c>
      <c r="F186" s="137" t="s">
        <v>234</v>
      </c>
      <c r="L186" s="25"/>
      <c r="M186" s="135"/>
      <c r="T186" s="49"/>
      <c r="AT186" s="13" t="s">
        <v>130</v>
      </c>
      <c r="AU186" s="13" t="s">
        <v>81</v>
      </c>
    </row>
    <row r="187" spans="2:65" s="11" customFormat="1" ht="22.9" customHeight="1">
      <c r="B187" s="109"/>
      <c r="D187" s="110" t="s">
        <v>70</v>
      </c>
      <c r="E187" s="118" t="s">
        <v>151</v>
      </c>
      <c r="F187" s="118" t="s">
        <v>235</v>
      </c>
      <c r="J187" s="119">
        <f>BK187</f>
        <v>0</v>
      </c>
      <c r="L187" s="109"/>
      <c r="M187" s="113"/>
      <c r="P187" s="114">
        <f>SUM(P188:P214)</f>
        <v>489.274</v>
      </c>
      <c r="R187" s="114">
        <f>SUM(R188:R214)</f>
        <v>787.25586999999996</v>
      </c>
      <c r="T187" s="115">
        <f>SUM(T188:T214)</f>
        <v>0</v>
      </c>
      <c r="AR187" s="110" t="s">
        <v>79</v>
      </c>
      <c r="AT187" s="116" t="s">
        <v>70</v>
      </c>
      <c r="AU187" s="116" t="s">
        <v>79</v>
      </c>
      <c r="AY187" s="110" t="s">
        <v>119</v>
      </c>
      <c r="BK187" s="117">
        <f>SUM(BK188:BK214)</f>
        <v>0</v>
      </c>
    </row>
    <row r="188" spans="2:65" s="1" customFormat="1" ht="19.899999999999999" customHeight="1">
      <c r="B188" s="120"/>
      <c r="C188" s="121" t="s">
        <v>236</v>
      </c>
      <c r="D188" s="121" t="s">
        <v>121</v>
      </c>
      <c r="E188" s="122" t="s">
        <v>237</v>
      </c>
      <c r="F188" s="123" t="s">
        <v>238</v>
      </c>
      <c r="G188" s="124" t="s">
        <v>124</v>
      </c>
      <c r="H188" s="125">
        <v>791</v>
      </c>
      <c r="I188" s="126"/>
      <c r="J188" s="126">
        <f>ROUND(I188*H188,2)</f>
        <v>0</v>
      </c>
      <c r="K188" s="123" t="s">
        <v>125</v>
      </c>
      <c r="L188" s="25"/>
      <c r="M188" s="127" t="s">
        <v>1</v>
      </c>
      <c r="N188" s="128" t="s">
        <v>36</v>
      </c>
      <c r="O188" s="129">
        <v>2.5999999999999999E-2</v>
      </c>
      <c r="P188" s="129">
        <f>O188*H188</f>
        <v>20.565999999999999</v>
      </c>
      <c r="Q188" s="129">
        <v>0.34499999999999997</v>
      </c>
      <c r="R188" s="129">
        <f>Q188*H188</f>
        <v>272.89499999999998</v>
      </c>
      <c r="S188" s="129">
        <v>0</v>
      </c>
      <c r="T188" s="130">
        <f>S188*H188</f>
        <v>0</v>
      </c>
      <c r="AR188" s="131" t="s">
        <v>126</v>
      </c>
      <c r="AT188" s="131" t="s">
        <v>121</v>
      </c>
      <c r="AU188" s="131" t="s">
        <v>81</v>
      </c>
      <c r="AY188" s="13" t="s">
        <v>119</v>
      </c>
      <c r="BE188" s="132">
        <f>IF(N188="základní",J188,0)</f>
        <v>0</v>
      </c>
      <c r="BF188" s="132">
        <f>IF(N188="snížená",J188,0)</f>
        <v>0</v>
      </c>
      <c r="BG188" s="132">
        <f>IF(N188="zákl. přenesená",J188,0)</f>
        <v>0</v>
      </c>
      <c r="BH188" s="132">
        <f>IF(N188="sníž. přenesená",J188,0)</f>
        <v>0</v>
      </c>
      <c r="BI188" s="132">
        <f>IF(N188="nulová",J188,0)</f>
        <v>0</v>
      </c>
      <c r="BJ188" s="13" t="s">
        <v>79</v>
      </c>
      <c r="BK188" s="132">
        <f>ROUND(I188*H188,2)</f>
        <v>0</v>
      </c>
      <c r="BL188" s="13" t="s">
        <v>126</v>
      </c>
      <c r="BM188" s="131" t="s">
        <v>239</v>
      </c>
    </row>
    <row r="189" spans="2:65" s="1" customFormat="1" ht="19.5">
      <c r="B189" s="25"/>
      <c r="D189" s="133" t="s">
        <v>128</v>
      </c>
      <c r="F189" s="134" t="s">
        <v>240</v>
      </c>
      <c r="L189" s="25"/>
      <c r="M189" s="135"/>
      <c r="T189" s="49"/>
      <c r="AT189" s="13" t="s">
        <v>128</v>
      </c>
      <c r="AU189" s="13" t="s">
        <v>81</v>
      </c>
    </row>
    <row r="190" spans="2:65" s="1" customFormat="1" ht="11.25">
      <c r="B190" s="25"/>
      <c r="D190" s="136" t="s">
        <v>130</v>
      </c>
      <c r="F190" s="137" t="s">
        <v>241</v>
      </c>
      <c r="L190" s="25"/>
      <c r="M190" s="135"/>
      <c r="T190" s="49"/>
      <c r="AT190" s="13" t="s">
        <v>130</v>
      </c>
      <c r="AU190" s="13" t="s">
        <v>81</v>
      </c>
    </row>
    <row r="191" spans="2:65" s="1" customFormat="1" ht="22.15" customHeight="1">
      <c r="B191" s="120"/>
      <c r="C191" s="121" t="s">
        <v>242</v>
      </c>
      <c r="D191" s="121" t="s">
        <v>121</v>
      </c>
      <c r="E191" s="122" t="s">
        <v>243</v>
      </c>
      <c r="F191" s="123" t="s">
        <v>244</v>
      </c>
      <c r="G191" s="124" t="s">
        <v>124</v>
      </c>
      <c r="H191" s="125">
        <v>791</v>
      </c>
      <c r="I191" s="126"/>
      <c r="J191" s="126">
        <f>ROUND(I191*H191,2)</f>
        <v>0</v>
      </c>
      <c r="K191" s="123" t="s">
        <v>125</v>
      </c>
      <c r="L191" s="25"/>
      <c r="M191" s="127" t="s">
        <v>1</v>
      </c>
      <c r="N191" s="128" t="s">
        <v>36</v>
      </c>
      <c r="O191" s="129">
        <v>2.7E-2</v>
      </c>
      <c r="P191" s="129">
        <f>O191*H191</f>
        <v>21.356999999999999</v>
      </c>
      <c r="Q191" s="129">
        <v>0.30651</v>
      </c>
      <c r="R191" s="129">
        <f>Q191*H191</f>
        <v>242.44941</v>
      </c>
      <c r="S191" s="129">
        <v>0</v>
      </c>
      <c r="T191" s="130">
        <f>S191*H191</f>
        <v>0</v>
      </c>
      <c r="AR191" s="131" t="s">
        <v>126</v>
      </c>
      <c r="AT191" s="131" t="s">
        <v>121</v>
      </c>
      <c r="AU191" s="131" t="s">
        <v>81</v>
      </c>
      <c r="AY191" s="13" t="s">
        <v>119</v>
      </c>
      <c r="BE191" s="132">
        <f>IF(N191="základní",J191,0)</f>
        <v>0</v>
      </c>
      <c r="BF191" s="132">
        <f>IF(N191="snížená",J191,0)</f>
        <v>0</v>
      </c>
      <c r="BG191" s="132">
        <f>IF(N191="zákl. přenesená",J191,0)</f>
        <v>0</v>
      </c>
      <c r="BH191" s="132">
        <f>IF(N191="sníž. přenesená",J191,0)</f>
        <v>0</v>
      </c>
      <c r="BI191" s="132">
        <f>IF(N191="nulová",J191,0)</f>
        <v>0</v>
      </c>
      <c r="BJ191" s="13" t="s">
        <v>79</v>
      </c>
      <c r="BK191" s="132">
        <f>ROUND(I191*H191,2)</f>
        <v>0</v>
      </c>
      <c r="BL191" s="13" t="s">
        <v>126</v>
      </c>
      <c r="BM191" s="131" t="s">
        <v>245</v>
      </c>
    </row>
    <row r="192" spans="2:65" s="1" customFormat="1" ht="19.5">
      <c r="B192" s="25"/>
      <c r="D192" s="133" t="s">
        <v>128</v>
      </c>
      <c r="F192" s="134" t="s">
        <v>246</v>
      </c>
      <c r="L192" s="25"/>
      <c r="M192" s="135"/>
      <c r="T192" s="49"/>
      <c r="AT192" s="13" t="s">
        <v>128</v>
      </c>
      <c r="AU192" s="13" t="s">
        <v>81</v>
      </c>
    </row>
    <row r="193" spans="2:65" s="1" customFormat="1" ht="11.25">
      <c r="B193" s="25"/>
      <c r="D193" s="136" t="s">
        <v>130</v>
      </c>
      <c r="F193" s="137" t="s">
        <v>247</v>
      </c>
      <c r="L193" s="25"/>
      <c r="M193" s="135"/>
      <c r="T193" s="49"/>
      <c r="AT193" s="13" t="s">
        <v>130</v>
      </c>
      <c r="AU193" s="13" t="s">
        <v>81</v>
      </c>
    </row>
    <row r="194" spans="2:65" s="1" customFormat="1" ht="19.899999999999999" customHeight="1">
      <c r="B194" s="120"/>
      <c r="C194" s="121" t="s">
        <v>7</v>
      </c>
      <c r="D194" s="121" t="s">
        <v>121</v>
      </c>
      <c r="E194" s="122" t="s">
        <v>248</v>
      </c>
      <c r="F194" s="123" t="s">
        <v>249</v>
      </c>
      <c r="G194" s="124" t="s">
        <v>124</v>
      </c>
      <c r="H194" s="125">
        <v>148</v>
      </c>
      <c r="I194" s="126"/>
      <c r="J194" s="126">
        <f>ROUND(I194*H194,2)</f>
        <v>0</v>
      </c>
      <c r="K194" s="123" t="s">
        <v>125</v>
      </c>
      <c r="L194" s="25"/>
      <c r="M194" s="127" t="s">
        <v>1</v>
      </c>
      <c r="N194" s="128" t="s">
        <v>36</v>
      </c>
      <c r="O194" s="129">
        <v>2E-3</v>
      </c>
      <c r="P194" s="129">
        <f>O194*H194</f>
        <v>0.29599999999999999</v>
      </c>
      <c r="Q194" s="129">
        <v>6.0999999999999997E-4</v>
      </c>
      <c r="R194" s="129">
        <f>Q194*H194</f>
        <v>9.0279999999999999E-2</v>
      </c>
      <c r="S194" s="129">
        <v>0</v>
      </c>
      <c r="T194" s="130">
        <f>S194*H194</f>
        <v>0</v>
      </c>
      <c r="AR194" s="131" t="s">
        <v>126</v>
      </c>
      <c r="AT194" s="131" t="s">
        <v>121</v>
      </c>
      <c r="AU194" s="131" t="s">
        <v>81</v>
      </c>
      <c r="AY194" s="13" t="s">
        <v>119</v>
      </c>
      <c r="BE194" s="132">
        <f>IF(N194="základní",J194,0)</f>
        <v>0</v>
      </c>
      <c r="BF194" s="132">
        <f>IF(N194="snížená",J194,0)</f>
        <v>0</v>
      </c>
      <c r="BG194" s="132">
        <f>IF(N194="zákl. přenesená",J194,0)</f>
        <v>0</v>
      </c>
      <c r="BH194" s="132">
        <f>IF(N194="sníž. přenesená",J194,0)</f>
        <v>0</v>
      </c>
      <c r="BI194" s="132">
        <f>IF(N194="nulová",J194,0)</f>
        <v>0</v>
      </c>
      <c r="BJ194" s="13" t="s">
        <v>79</v>
      </c>
      <c r="BK194" s="132">
        <f>ROUND(I194*H194,2)</f>
        <v>0</v>
      </c>
      <c r="BL194" s="13" t="s">
        <v>126</v>
      </c>
      <c r="BM194" s="131" t="s">
        <v>250</v>
      </c>
    </row>
    <row r="195" spans="2:65" s="1" customFormat="1" ht="19.5">
      <c r="B195" s="25"/>
      <c r="D195" s="133" t="s">
        <v>128</v>
      </c>
      <c r="F195" s="134" t="s">
        <v>251</v>
      </c>
      <c r="L195" s="25"/>
      <c r="M195" s="135"/>
      <c r="T195" s="49"/>
      <c r="AT195" s="13" t="s">
        <v>128</v>
      </c>
      <c r="AU195" s="13" t="s">
        <v>81</v>
      </c>
    </row>
    <row r="196" spans="2:65" s="1" customFormat="1" ht="11.25">
      <c r="B196" s="25"/>
      <c r="D196" s="136" t="s">
        <v>130</v>
      </c>
      <c r="F196" s="137" t="s">
        <v>252</v>
      </c>
      <c r="L196" s="25"/>
      <c r="M196" s="135"/>
      <c r="T196" s="49"/>
      <c r="AT196" s="13" t="s">
        <v>130</v>
      </c>
      <c r="AU196" s="13" t="s">
        <v>81</v>
      </c>
    </row>
    <row r="197" spans="2:65" s="1" customFormat="1" ht="30" customHeight="1">
      <c r="B197" s="120"/>
      <c r="C197" s="121" t="s">
        <v>253</v>
      </c>
      <c r="D197" s="121" t="s">
        <v>121</v>
      </c>
      <c r="E197" s="122" t="s">
        <v>254</v>
      </c>
      <c r="F197" s="123" t="s">
        <v>255</v>
      </c>
      <c r="G197" s="124" t="s">
        <v>124</v>
      </c>
      <c r="H197" s="125">
        <v>148</v>
      </c>
      <c r="I197" s="126"/>
      <c r="J197" s="126">
        <f>ROUND(I197*H197,2)</f>
        <v>0</v>
      </c>
      <c r="K197" s="123" t="s">
        <v>125</v>
      </c>
      <c r="L197" s="25"/>
      <c r="M197" s="127" t="s">
        <v>1</v>
      </c>
      <c r="N197" s="128" t="s">
        <v>36</v>
      </c>
      <c r="O197" s="129">
        <v>6.6000000000000003E-2</v>
      </c>
      <c r="P197" s="129">
        <f>O197*H197</f>
        <v>9.7680000000000007</v>
      </c>
      <c r="Q197" s="129">
        <v>0.10373</v>
      </c>
      <c r="R197" s="129">
        <f>Q197*H197</f>
        <v>15.352040000000001</v>
      </c>
      <c r="S197" s="129">
        <v>0</v>
      </c>
      <c r="T197" s="130">
        <f>S197*H197</f>
        <v>0</v>
      </c>
      <c r="AR197" s="131" t="s">
        <v>126</v>
      </c>
      <c r="AT197" s="131" t="s">
        <v>121</v>
      </c>
      <c r="AU197" s="131" t="s">
        <v>81</v>
      </c>
      <c r="AY197" s="13" t="s">
        <v>119</v>
      </c>
      <c r="BE197" s="132">
        <f>IF(N197="základní",J197,0)</f>
        <v>0</v>
      </c>
      <c r="BF197" s="132">
        <f>IF(N197="snížená",J197,0)</f>
        <v>0</v>
      </c>
      <c r="BG197" s="132">
        <f>IF(N197="zákl. přenesená",J197,0)</f>
        <v>0</v>
      </c>
      <c r="BH197" s="132">
        <f>IF(N197="sníž. přenesená",J197,0)</f>
        <v>0</v>
      </c>
      <c r="BI197" s="132">
        <f>IF(N197="nulová",J197,0)</f>
        <v>0</v>
      </c>
      <c r="BJ197" s="13" t="s">
        <v>79</v>
      </c>
      <c r="BK197" s="132">
        <f>ROUND(I197*H197,2)</f>
        <v>0</v>
      </c>
      <c r="BL197" s="13" t="s">
        <v>126</v>
      </c>
      <c r="BM197" s="131" t="s">
        <v>256</v>
      </c>
    </row>
    <row r="198" spans="2:65" s="1" customFormat="1" ht="29.25">
      <c r="B198" s="25"/>
      <c r="D198" s="133" t="s">
        <v>128</v>
      </c>
      <c r="F198" s="134" t="s">
        <v>257</v>
      </c>
      <c r="L198" s="25"/>
      <c r="M198" s="135"/>
      <c r="T198" s="49"/>
      <c r="AT198" s="13" t="s">
        <v>128</v>
      </c>
      <c r="AU198" s="13" t="s">
        <v>81</v>
      </c>
    </row>
    <row r="199" spans="2:65" s="1" customFormat="1" ht="11.25">
      <c r="B199" s="25"/>
      <c r="D199" s="136" t="s">
        <v>130</v>
      </c>
      <c r="F199" s="137" t="s">
        <v>258</v>
      </c>
      <c r="L199" s="25"/>
      <c r="M199" s="135"/>
      <c r="T199" s="49"/>
      <c r="AT199" s="13" t="s">
        <v>130</v>
      </c>
      <c r="AU199" s="13" t="s">
        <v>81</v>
      </c>
    </row>
    <row r="200" spans="2:65" s="1" customFormat="1" ht="22.15" customHeight="1">
      <c r="B200" s="120"/>
      <c r="C200" s="121" t="s">
        <v>259</v>
      </c>
      <c r="D200" s="121" t="s">
        <v>121</v>
      </c>
      <c r="E200" s="122" t="s">
        <v>260</v>
      </c>
      <c r="F200" s="123" t="s">
        <v>261</v>
      </c>
      <c r="G200" s="124" t="s">
        <v>124</v>
      </c>
      <c r="H200" s="125">
        <v>148</v>
      </c>
      <c r="I200" s="126"/>
      <c r="J200" s="126">
        <f>ROUND(I200*H200,2)</f>
        <v>0</v>
      </c>
      <c r="K200" s="123" t="s">
        <v>125</v>
      </c>
      <c r="L200" s="25"/>
      <c r="M200" s="127" t="s">
        <v>1</v>
      </c>
      <c r="N200" s="128" t="s">
        <v>36</v>
      </c>
      <c r="O200" s="129">
        <v>0.08</v>
      </c>
      <c r="P200" s="129">
        <f>O200*H200</f>
        <v>11.84</v>
      </c>
      <c r="Q200" s="129">
        <v>0.15559000000000001</v>
      </c>
      <c r="R200" s="129">
        <f>Q200*H200</f>
        <v>23.02732</v>
      </c>
      <c r="S200" s="129">
        <v>0</v>
      </c>
      <c r="T200" s="130">
        <f>S200*H200</f>
        <v>0</v>
      </c>
      <c r="AR200" s="131" t="s">
        <v>126</v>
      </c>
      <c r="AT200" s="131" t="s">
        <v>121</v>
      </c>
      <c r="AU200" s="131" t="s">
        <v>81</v>
      </c>
      <c r="AY200" s="13" t="s">
        <v>119</v>
      </c>
      <c r="BE200" s="132">
        <f>IF(N200="základní",J200,0)</f>
        <v>0</v>
      </c>
      <c r="BF200" s="132">
        <f>IF(N200="snížená",J200,0)</f>
        <v>0</v>
      </c>
      <c r="BG200" s="132">
        <f>IF(N200="zákl. přenesená",J200,0)</f>
        <v>0</v>
      </c>
      <c r="BH200" s="132">
        <f>IF(N200="sníž. přenesená",J200,0)</f>
        <v>0</v>
      </c>
      <c r="BI200" s="132">
        <f>IF(N200="nulová",J200,0)</f>
        <v>0</v>
      </c>
      <c r="BJ200" s="13" t="s">
        <v>79</v>
      </c>
      <c r="BK200" s="132">
        <f>ROUND(I200*H200,2)</f>
        <v>0</v>
      </c>
      <c r="BL200" s="13" t="s">
        <v>126</v>
      </c>
      <c r="BM200" s="131" t="s">
        <v>262</v>
      </c>
    </row>
    <row r="201" spans="2:65" s="1" customFormat="1" ht="19.5">
      <c r="B201" s="25"/>
      <c r="D201" s="133" t="s">
        <v>128</v>
      </c>
      <c r="F201" s="134" t="s">
        <v>263</v>
      </c>
      <c r="L201" s="25"/>
      <c r="M201" s="135"/>
      <c r="T201" s="49"/>
      <c r="AT201" s="13" t="s">
        <v>128</v>
      </c>
      <c r="AU201" s="13" t="s">
        <v>81</v>
      </c>
    </row>
    <row r="202" spans="2:65" s="1" customFormat="1" ht="11.25">
      <c r="B202" s="25"/>
      <c r="D202" s="136" t="s">
        <v>130</v>
      </c>
      <c r="F202" s="137" t="s">
        <v>264</v>
      </c>
      <c r="L202" s="25"/>
      <c r="M202" s="135"/>
      <c r="T202" s="49"/>
      <c r="AT202" s="13" t="s">
        <v>130</v>
      </c>
      <c r="AU202" s="13" t="s">
        <v>81</v>
      </c>
    </row>
    <row r="203" spans="2:65" s="1" customFormat="1" ht="22.15" customHeight="1">
      <c r="B203" s="120"/>
      <c r="C203" s="121" t="s">
        <v>265</v>
      </c>
      <c r="D203" s="121" t="s">
        <v>121</v>
      </c>
      <c r="E203" s="122" t="s">
        <v>266</v>
      </c>
      <c r="F203" s="123" t="s">
        <v>267</v>
      </c>
      <c r="G203" s="124" t="s">
        <v>124</v>
      </c>
      <c r="H203" s="125">
        <v>2</v>
      </c>
      <c r="I203" s="126"/>
      <c r="J203" s="126">
        <f>ROUND(I203*H203,2)</f>
        <v>0</v>
      </c>
      <c r="K203" s="123" t="s">
        <v>125</v>
      </c>
      <c r="L203" s="25"/>
      <c r="M203" s="127" t="s">
        <v>1</v>
      </c>
      <c r="N203" s="128" t="s">
        <v>36</v>
      </c>
      <c r="O203" s="129">
        <v>1.131</v>
      </c>
      <c r="P203" s="129">
        <f>O203*H203</f>
        <v>2.262</v>
      </c>
      <c r="Q203" s="129">
        <v>0.19536000000000001</v>
      </c>
      <c r="R203" s="129">
        <f>Q203*H203</f>
        <v>0.39072000000000001</v>
      </c>
      <c r="S203" s="129">
        <v>0</v>
      </c>
      <c r="T203" s="130">
        <f>S203*H203</f>
        <v>0</v>
      </c>
      <c r="AR203" s="131" t="s">
        <v>126</v>
      </c>
      <c r="AT203" s="131" t="s">
        <v>121</v>
      </c>
      <c r="AU203" s="131" t="s">
        <v>81</v>
      </c>
      <c r="AY203" s="13" t="s">
        <v>119</v>
      </c>
      <c r="BE203" s="132">
        <f>IF(N203="základní",J203,0)</f>
        <v>0</v>
      </c>
      <c r="BF203" s="132">
        <f>IF(N203="snížená",J203,0)</f>
        <v>0</v>
      </c>
      <c r="BG203" s="132">
        <f>IF(N203="zákl. přenesená",J203,0)</f>
        <v>0</v>
      </c>
      <c r="BH203" s="132">
        <f>IF(N203="sníž. přenesená",J203,0)</f>
        <v>0</v>
      </c>
      <c r="BI203" s="132">
        <f>IF(N203="nulová",J203,0)</f>
        <v>0</v>
      </c>
      <c r="BJ203" s="13" t="s">
        <v>79</v>
      </c>
      <c r="BK203" s="132">
        <f>ROUND(I203*H203,2)</f>
        <v>0</v>
      </c>
      <c r="BL203" s="13" t="s">
        <v>126</v>
      </c>
      <c r="BM203" s="131" t="s">
        <v>268</v>
      </c>
    </row>
    <row r="204" spans="2:65" s="1" customFormat="1" ht="29.25">
      <c r="B204" s="25"/>
      <c r="D204" s="133" t="s">
        <v>128</v>
      </c>
      <c r="F204" s="134" t="s">
        <v>269</v>
      </c>
      <c r="L204" s="25"/>
      <c r="M204" s="135"/>
      <c r="T204" s="49"/>
      <c r="AT204" s="13" t="s">
        <v>128</v>
      </c>
      <c r="AU204" s="13" t="s">
        <v>81</v>
      </c>
    </row>
    <row r="205" spans="2:65" s="1" customFormat="1" ht="11.25">
      <c r="B205" s="25"/>
      <c r="D205" s="136" t="s">
        <v>130</v>
      </c>
      <c r="F205" s="137" t="s">
        <v>270</v>
      </c>
      <c r="L205" s="25"/>
      <c r="M205" s="135"/>
      <c r="T205" s="49"/>
      <c r="AT205" s="13" t="s">
        <v>130</v>
      </c>
      <c r="AU205" s="13" t="s">
        <v>81</v>
      </c>
    </row>
    <row r="206" spans="2:65" s="1" customFormat="1" ht="19.5">
      <c r="B206" s="25"/>
      <c r="D206" s="133" t="s">
        <v>132</v>
      </c>
      <c r="F206" s="138" t="s">
        <v>271</v>
      </c>
      <c r="L206" s="25"/>
      <c r="M206" s="135"/>
      <c r="T206" s="49"/>
      <c r="AT206" s="13" t="s">
        <v>132</v>
      </c>
      <c r="AU206" s="13" t="s">
        <v>81</v>
      </c>
    </row>
    <row r="207" spans="2:65" s="1" customFormat="1" ht="22.15" customHeight="1">
      <c r="B207" s="120"/>
      <c r="C207" s="121" t="s">
        <v>272</v>
      </c>
      <c r="D207" s="121" t="s">
        <v>121</v>
      </c>
      <c r="E207" s="122" t="s">
        <v>273</v>
      </c>
      <c r="F207" s="123" t="s">
        <v>274</v>
      </c>
      <c r="G207" s="124" t="s">
        <v>124</v>
      </c>
      <c r="H207" s="125">
        <v>791</v>
      </c>
      <c r="I207" s="126"/>
      <c r="J207" s="126">
        <f>ROUND(I207*H207,2)</f>
        <v>0</v>
      </c>
      <c r="K207" s="123" t="s">
        <v>125</v>
      </c>
      <c r="L207" s="25"/>
      <c r="M207" s="127" t="s">
        <v>1</v>
      </c>
      <c r="N207" s="128" t="s">
        <v>36</v>
      </c>
      <c r="O207" s="129">
        <v>0.53500000000000003</v>
      </c>
      <c r="P207" s="129">
        <f>O207*H207</f>
        <v>423.185</v>
      </c>
      <c r="Q207" s="129">
        <v>0.11162</v>
      </c>
      <c r="R207" s="129">
        <f>Q207*H207</f>
        <v>88.291420000000002</v>
      </c>
      <c r="S207" s="129">
        <v>0</v>
      </c>
      <c r="T207" s="130">
        <f>S207*H207</f>
        <v>0</v>
      </c>
      <c r="AR207" s="131" t="s">
        <v>126</v>
      </c>
      <c r="AT207" s="131" t="s">
        <v>121</v>
      </c>
      <c r="AU207" s="131" t="s">
        <v>81</v>
      </c>
      <c r="AY207" s="13" t="s">
        <v>119</v>
      </c>
      <c r="BE207" s="132">
        <f>IF(N207="základní",J207,0)</f>
        <v>0</v>
      </c>
      <c r="BF207" s="132">
        <f>IF(N207="snížená",J207,0)</f>
        <v>0</v>
      </c>
      <c r="BG207" s="132">
        <f>IF(N207="zákl. přenesená",J207,0)</f>
        <v>0</v>
      </c>
      <c r="BH207" s="132">
        <f>IF(N207="sníž. přenesená",J207,0)</f>
        <v>0</v>
      </c>
      <c r="BI207" s="132">
        <f>IF(N207="nulová",J207,0)</f>
        <v>0</v>
      </c>
      <c r="BJ207" s="13" t="s">
        <v>79</v>
      </c>
      <c r="BK207" s="132">
        <f>ROUND(I207*H207,2)</f>
        <v>0</v>
      </c>
      <c r="BL207" s="13" t="s">
        <v>126</v>
      </c>
      <c r="BM207" s="131" t="s">
        <v>275</v>
      </c>
    </row>
    <row r="208" spans="2:65" s="1" customFormat="1" ht="48.75">
      <c r="B208" s="25"/>
      <c r="D208" s="133" t="s">
        <v>128</v>
      </c>
      <c r="F208" s="134" t="s">
        <v>276</v>
      </c>
      <c r="L208" s="25"/>
      <c r="M208" s="135"/>
      <c r="T208" s="49"/>
      <c r="AT208" s="13" t="s">
        <v>128</v>
      </c>
      <c r="AU208" s="13" t="s">
        <v>81</v>
      </c>
    </row>
    <row r="209" spans="2:65" s="1" customFormat="1" ht="11.25">
      <c r="B209" s="25"/>
      <c r="D209" s="136" t="s">
        <v>130</v>
      </c>
      <c r="F209" s="137" t="s">
        <v>277</v>
      </c>
      <c r="L209" s="25"/>
      <c r="M209" s="135"/>
      <c r="T209" s="49"/>
      <c r="AT209" s="13" t="s">
        <v>130</v>
      </c>
      <c r="AU209" s="13" t="s">
        <v>81</v>
      </c>
    </row>
    <row r="210" spans="2:65" s="1" customFormat="1" ht="19.899999999999999" customHeight="1">
      <c r="B210" s="120"/>
      <c r="C210" s="139" t="s">
        <v>278</v>
      </c>
      <c r="D210" s="139" t="s">
        <v>184</v>
      </c>
      <c r="E210" s="140" t="s">
        <v>279</v>
      </c>
      <c r="F210" s="141" t="s">
        <v>280</v>
      </c>
      <c r="G210" s="142" t="s">
        <v>124</v>
      </c>
      <c r="H210" s="143">
        <v>797.68</v>
      </c>
      <c r="I210" s="144"/>
      <c r="J210" s="144">
        <f>ROUND(I210*H210,2)</f>
        <v>0</v>
      </c>
      <c r="K210" s="141" t="s">
        <v>125</v>
      </c>
      <c r="L210" s="145"/>
      <c r="M210" s="146" t="s">
        <v>1</v>
      </c>
      <c r="N210" s="147" t="s">
        <v>36</v>
      </c>
      <c r="O210" s="129">
        <v>0</v>
      </c>
      <c r="P210" s="129">
        <f>O210*H210</f>
        <v>0</v>
      </c>
      <c r="Q210" s="129">
        <v>0.17599999999999999</v>
      </c>
      <c r="R210" s="129">
        <f>Q210*H210</f>
        <v>140.39167999999998</v>
      </c>
      <c r="S210" s="129">
        <v>0</v>
      </c>
      <c r="T210" s="130">
        <f>S210*H210</f>
        <v>0</v>
      </c>
      <c r="AR210" s="131" t="s">
        <v>170</v>
      </c>
      <c r="AT210" s="131" t="s">
        <v>184</v>
      </c>
      <c r="AU210" s="131" t="s">
        <v>81</v>
      </c>
      <c r="AY210" s="13" t="s">
        <v>119</v>
      </c>
      <c r="BE210" s="132">
        <f>IF(N210="základní",J210,0)</f>
        <v>0</v>
      </c>
      <c r="BF210" s="132">
        <f>IF(N210="snížená",J210,0)</f>
        <v>0</v>
      </c>
      <c r="BG210" s="132">
        <f>IF(N210="zákl. přenesená",J210,0)</f>
        <v>0</v>
      </c>
      <c r="BH210" s="132">
        <f>IF(N210="sníž. přenesená",J210,0)</f>
        <v>0</v>
      </c>
      <c r="BI210" s="132">
        <f>IF(N210="nulová",J210,0)</f>
        <v>0</v>
      </c>
      <c r="BJ210" s="13" t="s">
        <v>79</v>
      </c>
      <c r="BK210" s="132">
        <f>ROUND(I210*H210,2)</f>
        <v>0</v>
      </c>
      <c r="BL210" s="13" t="s">
        <v>126</v>
      </c>
      <c r="BM210" s="131" t="s">
        <v>281</v>
      </c>
    </row>
    <row r="211" spans="2:65" s="1" customFormat="1" ht="11.25">
      <c r="B211" s="25"/>
      <c r="D211" s="133" t="s">
        <v>128</v>
      </c>
      <c r="F211" s="134" t="s">
        <v>280</v>
      </c>
      <c r="L211" s="25"/>
      <c r="M211" s="135"/>
      <c r="T211" s="49"/>
      <c r="AT211" s="13" t="s">
        <v>128</v>
      </c>
      <c r="AU211" s="13" t="s">
        <v>81</v>
      </c>
    </row>
    <row r="212" spans="2:65" s="1" customFormat="1" ht="22.15" customHeight="1">
      <c r="B212" s="120"/>
      <c r="C212" s="139" t="s">
        <v>282</v>
      </c>
      <c r="D212" s="139" t="s">
        <v>184</v>
      </c>
      <c r="E212" s="140" t="s">
        <v>283</v>
      </c>
      <c r="F212" s="141" t="s">
        <v>284</v>
      </c>
      <c r="G212" s="142" t="s">
        <v>124</v>
      </c>
      <c r="H212" s="143">
        <v>24.96</v>
      </c>
      <c r="I212" s="144"/>
      <c r="J212" s="144">
        <f>ROUND(I212*H212,2)</f>
        <v>0</v>
      </c>
      <c r="K212" s="141" t="s">
        <v>125</v>
      </c>
      <c r="L212" s="145"/>
      <c r="M212" s="146" t="s">
        <v>1</v>
      </c>
      <c r="N212" s="147" t="s">
        <v>36</v>
      </c>
      <c r="O212" s="129">
        <v>0</v>
      </c>
      <c r="P212" s="129">
        <f>O212*H212</f>
        <v>0</v>
      </c>
      <c r="Q212" s="129">
        <v>0.17499999999999999</v>
      </c>
      <c r="R212" s="129">
        <f>Q212*H212</f>
        <v>4.3679999999999994</v>
      </c>
      <c r="S212" s="129">
        <v>0</v>
      </c>
      <c r="T212" s="130">
        <f>S212*H212</f>
        <v>0</v>
      </c>
      <c r="AR212" s="131" t="s">
        <v>170</v>
      </c>
      <c r="AT212" s="131" t="s">
        <v>184</v>
      </c>
      <c r="AU212" s="131" t="s">
        <v>81</v>
      </c>
      <c r="AY212" s="13" t="s">
        <v>119</v>
      </c>
      <c r="BE212" s="132">
        <f>IF(N212="základní",J212,0)</f>
        <v>0</v>
      </c>
      <c r="BF212" s="132">
        <f>IF(N212="snížená",J212,0)</f>
        <v>0</v>
      </c>
      <c r="BG212" s="132">
        <f>IF(N212="zákl. přenesená",J212,0)</f>
        <v>0</v>
      </c>
      <c r="BH212" s="132">
        <f>IF(N212="sníž. přenesená",J212,0)</f>
        <v>0</v>
      </c>
      <c r="BI212" s="132">
        <f>IF(N212="nulová",J212,0)</f>
        <v>0</v>
      </c>
      <c r="BJ212" s="13" t="s">
        <v>79</v>
      </c>
      <c r="BK212" s="132">
        <f>ROUND(I212*H212,2)</f>
        <v>0</v>
      </c>
      <c r="BL212" s="13" t="s">
        <v>126</v>
      </c>
      <c r="BM212" s="131" t="s">
        <v>285</v>
      </c>
    </row>
    <row r="213" spans="2:65" s="1" customFormat="1" ht="11.25">
      <c r="B213" s="25"/>
      <c r="D213" s="133" t="s">
        <v>128</v>
      </c>
      <c r="F213" s="134" t="s">
        <v>284</v>
      </c>
      <c r="L213" s="25"/>
      <c r="M213" s="135"/>
      <c r="T213" s="49"/>
      <c r="AT213" s="13" t="s">
        <v>128</v>
      </c>
      <c r="AU213" s="13" t="s">
        <v>81</v>
      </c>
    </row>
    <row r="214" spans="2:65" s="1" customFormat="1" ht="19.5">
      <c r="B214" s="25"/>
      <c r="D214" s="133" t="s">
        <v>132</v>
      </c>
      <c r="F214" s="138" t="s">
        <v>286</v>
      </c>
      <c r="L214" s="25"/>
      <c r="M214" s="135"/>
      <c r="T214" s="49"/>
      <c r="AT214" s="13" t="s">
        <v>132</v>
      </c>
      <c r="AU214" s="13" t="s">
        <v>81</v>
      </c>
    </row>
    <row r="215" spans="2:65" s="11" customFormat="1" ht="22.9" customHeight="1">
      <c r="B215" s="109"/>
      <c r="D215" s="110" t="s">
        <v>70</v>
      </c>
      <c r="E215" s="118" t="s">
        <v>170</v>
      </c>
      <c r="F215" s="118" t="s">
        <v>287</v>
      </c>
      <c r="J215" s="119">
        <f>BK215</f>
        <v>0</v>
      </c>
      <c r="L215" s="109"/>
      <c r="M215" s="113"/>
      <c r="P215" s="114">
        <f>SUM(P216:P218)</f>
        <v>1.7399999999999998</v>
      </c>
      <c r="R215" s="114">
        <f>SUM(R216:R218)</f>
        <v>4.8503699999999998</v>
      </c>
      <c r="T215" s="115">
        <f>SUM(T216:T218)</f>
        <v>0</v>
      </c>
      <c r="AR215" s="110" t="s">
        <v>79</v>
      </c>
      <c r="AT215" s="116" t="s">
        <v>70</v>
      </c>
      <c r="AU215" s="116" t="s">
        <v>79</v>
      </c>
      <c r="AY215" s="110" t="s">
        <v>119</v>
      </c>
      <c r="BK215" s="117">
        <f>SUM(BK216:BK218)</f>
        <v>0</v>
      </c>
    </row>
    <row r="216" spans="2:65" s="1" customFormat="1" ht="30" customHeight="1">
      <c r="B216" s="120"/>
      <c r="C216" s="121" t="s">
        <v>288</v>
      </c>
      <c r="D216" s="121" t="s">
        <v>121</v>
      </c>
      <c r="E216" s="122" t="s">
        <v>289</v>
      </c>
      <c r="F216" s="123" t="s">
        <v>290</v>
      </c>
      <c r="G216" s="124" t="s">
        <v>291</v>
      </c>
      <c r="H216" s="125">
        <v>3</v>
      </c>
      <c r="I216" s="126"/>
      <c r="J216" s="126">
        <f>ROUND(I216*H216,2)</f>
        <v>0</v>
      </c>
      <c r="K216" s="123" t="s">
        <v>125</v>
      </c>
      <c r="L216" s="25"/>
      <c r="M216" s="127" t="s">
        <v>1</v>
      </c>
      <c r="N216" s="128" t="s">
        <v>36</v>
      </c>
      <c r="O216" s="129">
        <v>0.57999999999999996</v>
      </c>
      <c r="P216" s="129">
        <f>O216*H216</f>
        <v>1.7399999999999998</v>
      </c>
      <c r="Q216" s="129">
        <v>1.6167899999999999</v>
      </c>
      <c r="R216" s="129">
        <f>Q216*H216</f>
        <v>4.8503699999999998</v>
      </c>
      <c r="S216" s="129">
        <v>0</v>
      </c>
      <c r="T216" s="130">
        <f>S216*H216</f>
        <v>0</v>
      </c>
      <c r="AR216" s="131" t="s">
        <v>126</v>
      </c>
      <c r="AT216" s="131" t="s">
        <v>121</v>
      </c>
      <c r="AU216" s="131" t="s">
        <v>81</v>
      </c>
      <c r="AY216" s="13" t="s">
        <v>119</v>
      </c>
      <c r="BE216" s="132">
        <f>IF(N216="základní",J216,0)</f>
        <v>0</v>
      </c>
      <c r="BF216" s="132">
        <f>IF(N216="snížená",J216,0)</f>
        <v>0</v>
      </c>
      <c r="BG216" s="132">
        <f>IF(N216="zákl. přenesená",J216,0)</f>
        <v>0</v>
      </c>
      <c r="BH216" s="132">
        <f>IF(N216="sníž. přenesená",J216,0)</f>
        <v>0</v>
      </c>
      <c r="BI216" s="132">
        <f>IF(N216="nulová",J216,0)</f>
        <v>0</v>
      </c>
      <c r="BJ216" s="13" t="s">
        <v>79</v>
      </c>
      <c r="BK216" s="132">
        <f>ROUND(I216*H216,2)</f>
        <v>0</v>
      </c>
      <c r="BL216" s="13" t="s">
        <v>126</v>
      </c>
      <c r="BM216" s="131" t="s">
        <v>292</v>
      </c>
    </row>
    <row r="217" spans="2:65" s="1" customFormat="1" ht="29.25">
      <c r="B217" s="25"/>
      <c r="D217" s="133" t="s">
        <v>128</v>
      </c>
      <c r="F217" s="134" t="s">
        <v>293</v>
      </c>
      <c r="L217" s="25"/>
      <c r="M217" s="135"/>
      <c r="T217" s="49"/>
      <c r="AT217" s="13" t="s">
        <v>128</v>
      </c>
      <c r="AU217" s="13" t="s">
        <v>81</v>
      </c>
    </row>
    <row r="218" spans="2:65" s="1" customFormat="1" ht="11.25">
      <c r="B218" s="25"/>
      <c r="D218" s="136" t="s">
        <v>130</v>
      </c>
      <c r="F218" s="137" t="s">
        <v>294</v>
      </c>
      <c r="L218" s="25"/>
      <c r="M218" s="135"/>
      <c r="T218" s="49"/>
      <c r="AT218" s="13" t="s">
        <v>130</v>
      </c>
      <c r="AU218" s="13" t="s">
        <v>81</v>
      </c>
    </row>
    <row r="219" spans="2:65" s="11" customFormat="1" ht="22.9" customHeight="1">
      <c r="B219" s="109"/>
      <c r="D219" s="110" t="s">
        <v>70</v>
      </c>
      <c r="E219" s="118" t="s">
        <v>176</v>
      </c>
      <c r="F219" s="118" t="s">
        <v>295</v>
      </c>
      <c r="J219" s="119">
        <f>BK219</f>
        <v>0</v>
      </c>
      <c r="L219" s="109"/>
      <c r="M219" s="113"/>
      <c r="P219" s="114">
        <f>SUM(P220:P249)</f>
        <v>289.83</v>
      </c>
      <c r="R219" s="114">
        <f>SUM(R220:R249)</f>
        <v>168.54623620000001</v>
      </c>
      <c r="T219" s="115">
        <f>SUM(T220:T249)</f>
        <v>0</v>
      </c>
      <c r="AR219" s="110" t="s">
        <v>79</v>
      </c>
      <c r="AT219" s="116" t="s">
        <v>70</v>
      </c>
      <c r="AU219" s="116" t="s">
        <v>79</v>
      </c>
      <c r="AY219" s="110" t="s">
        <v>119</v>
      </c>
      <c r="BK219" s="117">
        <f>SUM(BK220:BK249)</f>
        <v>0</v>
      </c>
    </row>
    <row r="220" spans="2:65" s="1" customFormat="1" ht="22.15" customHeight="1">
      <c r="B220" s="120"/>
      <c r="C220" s="121" t="s">
        <v>296</v>
      </c>
      <c r="D220" s="121" t="s">
        <v>121</v>
      </c>
      <c r="E220" s="122" t="s">
        <v>297</v>
      </c>
      <c r="F220" s="123" t="s">
        <v>298</v>
      </c>
      <c r="G220" s="124" t="s">
        <v>166</v>
      </c>
      <c r="H220" s="125">
        <v>296</v>
      </c>
      <c r="I220" s="126"/>
      <c r="J220" s="126">
        <f>ROUND(I220*H220,2)</f>
        <v>0</v>
      </c>
      <c r="K220" s="123" t="s">
        <v>125</v>
      </c>
      <c r="L220" s="25"/>
      <c r="M220" s="127" t="s">
        <v>1</v>
      </c>
      <c r="N220" s="128" t="s">
        <v>36</v>
      </c>
      <c r="O220" s="129">
        <v>8.5000000000000006E-2</v>
      </c>
      <c r="P220" s="129">
        <f>O220*H220</f>
        <v>25.16</v>
      </c>
      <c r="Q220" s="129">
        <v>7.1900000000000006E-2</v>
      </c>
      <c r="R220" s="129">
        <f>Q220*H220</f>
        <v>21.282400000000003</v>
      </c>
      <c r="S220" s="129">
        <v>0</v>
      </c>
      <c r="T220" s="130">
        <f>S220*H220</f>
        <v>0</v>
      </c>
      <c r="AR220" s="131" t="s">
        <v>126</v>
      </c>
      <c r="AT220" s="131" t="s">
        <v>121</v>
      </c>
      <c r="AU220" s="131" t="s">
        <v>81</v>
      </c>
      <c r="AY220" s="13" t="s">
        <v>119</v>
      </c>
      <c r="BE220" s="132">
        <f>IF(N220="základní",J220,0)</f>
        <v>0</v>
      </c>
      <c r="BF220" s="132">
        <f>IF(N220="snížená",J220,0)</f>
        <v>0</v>
      </c>
      <c r="BG220" s="132">
        <f>IF(N220="zákl. přenesená",J220,0)</f>
        <v>0</v>
      </c>
      <c r="BH220" s="132">
        <f>IF(N220="sníž. přenesená",J220,0)</f>
        <v>0</v>
      </c>
      <c r="BI220" s="132">
        <f>IF(N220="nulová",J220,0)</f>
        <v>0</v>
      </c>
      <c r="BJ220" s="13" t="s">
        <v>79</v>
      </c>
      <c r="BK220" s="132">
        <f>ROUND(I220*H220,2)</f>
        <v>0</v>
      </c>
      <c r="BL220" s="13" t="s">
        <v>126</v>
      </c>
      <c r="BM220" s="131" t="s">
        <v>299</v>
      </c>
    </row>
    <row r="221" spans="2:65" s="1" customFormat="1" ht="29.25">
      <c r="B221" s="25"/>
      <c r="D221" s="133" t="s">
        <v>128</v>
      </c>
      <c r="F221" s="134" t="s">
        <v>300</v>
      </c>
      <c r="L221" s="25"/>
      <c r="M221" s="135"/>
      <c r="T221" s="49"/>
      <c r="AT221" s="13" t="s">
        <v>128</v>
      </c>
      <c r="AU221" s="13" t="s">
        <v>81</v>
      </c>
    </row>
    <row r="222" spans="2:65" s="1" customFormat="1" ht="11.25">
      <c r="B222" s="25"/>
      <c r="D222" s="136" t="s">
        <v>130</v>
      </c>
      <c r="F222" s="137" t="s">
        <v>301</v>
      </c>
      <c r="L222" s="25"/>
      <c r="M222" s="135"/>
      <c r="T222" s="49"/>
      <c r="AT222" s="13" t="s">
        <v>130</v>
      </c>
      <c r="AU222" s="13" t="s">
        <v>81</v>
      </c>
    </row>
    <row r="223" spans="2:65" s="1" customFormat="1" ht="22.15" customHeight="1">
      <c r="B223" s="120"/>
      <c r="C223" s="121" t="s">
        <v>302</v>
      </c>
      <c r="D223" s="121" t="s">
        <v>121</v>
      </c>
      <c r="E223" s="122" t="s">
        <v>303</v>
      </c>
      <c r="F223" s="123" t="s">
        <v>304</v>
      </c>
      <c r="G223" s="124" t="s">
        <v>166</v>
      </c>
      <c r="H223" s="125">
        <v>296</v>
      </c>
      <c r="I223" s="126"/>
      <c r="J223" s="126">
        <f>ROUND(I223*H223,2)</f>
        <v>0</v>
      </c>
      <c r="K223" s="123" t="s">
        <v>125</v>
      </c>
      <c r="L223" s="25"/>
      <c r="M223" s="127" t="s">
        <v>1</v>
      </c>
      <c r="N223" s="128" t="s">
        <v>36</v>
      </c>
      <c r="O223" s="129">
        <v>0.26800000000000002</v>
      </c>
      <c r="P223" s="129">
        <f>O223*H223</f>
        <v>79.328000000000003</v>
      </c>
      <c r="Q223" s="129">
        <v>0.15540000000000001</v>
      </c>
      <c r="R223" s="129">
        <f>Q223*H223</f>
        <v>45.998400000000004</v>
      </c>
      <c r="S223" s="129">
        <v>0</v>
      </c>
      <c r="T223" s="130">
        <f>S223*H223</f>
        <v>0</v>
      </c>
      <c r="AR223" s="131" t="s">
        <v>126</v>
      </c>
      <c r="AT223" s="131" t="s">
        <v>121</v>
      </c>
      <c r="AU223" s="131" t="s">
        <v>81</v>
      </c>
      <c r="AY223" s="13" t="s">
        <v>119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79</v>
      </c>
      <c r="BK223" s="132">
        <f>ROUND(I223*H223,2)</f>
        <v>0</v>
      </c>
      <c r="BL223" s="13" t="s">
        <v>126</v>
      </c>
      <c r="BM223" s="131" t="s">
        <v>305</v>
      </c>
    </row>
    <row r="224" spans="2:65" s="1" customFormat="1" ht="29.25">
      <c r="B224" s="25"/>
      <c r="D224" s="133" t="s">
        <v>128</v>
      </c>
      <c r="F224" s="134" t="s">
        <v>306</v>
      </c>
      <c r="L224" s="25"/>
      <c r="M224" s="135"/>
      <c r="T224" s="49"/>
      <c r="AT224" s="13" t="s">
        <v>128</v>
      </c>
      <c r="AU224" s="13" t="s">
        <v>81</v>
      </c>
    </row>
    <row r="225" spans="2:65" s="1" customFormat="1" ht="11.25">
      <c r="B225" s="25"/>
      <c r="D225" s="136" t="s">
        <v>130</v>
      </c>
      <c r="F225" s="137" t="s">
        <v>307</v>
      </c>
      <c r="L225" s="25"/>
      <c r="M225" s="135"/>
      <c r="T225" s="49"/>
      <c r="AT225" s="13" t="s">
        <v>130</v>
      </c>
      <c r="AU225" s="13" t="s">
        <v>81</v>
      </c>
    </row>
    <row r="226" spans="2:65" s="1" customFormat="1" ht="14.45" customHeight="1">
      <c r="B226" s="120"/>
      <c r="C226" s="139" t="s">
        <v>308</v>
      </c>
      <c r="D226" s="139" t="s">
        <v>184</v>
      </c>
      <c r="E226" s="140" t="s">
        <v>309</v>
      </c>
      <c r="F226" s="141" t="s">
        <v>310</v>
      </c>
      <c r="G226" s="142" t="s">
        <v>166</v>
      </c>
      <c r="H226" s="143">
        <v>220.48</v>
      </c>
      <c r="I226" s="144"/>
      <c r="J226" s="144">
        <f>ROUND(I226*H226,2)</f>
        <v>0</v>
      </c>
      <c r="K226" s="141" t="s">
        <v>125</v>
      </c>
      <c r="L226" s="145"/>
      <c r="M226" s="146" t="s">
        <v>1</v>
      </c>
      <c r="N226" s="147" t="s">
        <v>36</v>
      </c>
      <c r="O226" s="129">
        <v>0</v>
      </c>
      <c r="P226" s="129">
        <f>O226*H226</f>
        <v>0</v>
      </c>
      <c r="Q226" s="129">
        <v>0.08</v>
      </c>
      <c r="R226" s="129">
        <f>Q226*H226</f>
        <v>17.638400000000001</v>
      </c>
      <c r="S226" s="129">
        <v>0</v>
      </c>
      <c r="T226" s="130">
        <f>S226*H226</f>
        <v>0</v>
      </c>
      <c r="AR226" s="131" t="s">
        <v>170</v>
      </c>
      <c r="AT226" s="131" t="s">
        <v>184</v>
      </c>
      <c r="AU226" s="131" t="s">
        <v>81</v>
      </c>
      <c r="AY226" s="13" t="s">
        <v>119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79</v>
      </c>
      <c r="BK226" s="132">
        <f>ROUND(I226*H226,2)</f>
        <v>0</v>
      </c>
      <c r="BL226" s="13" t="s">
        <v>126</v>
      </c>
      <c r="BM226" s="131" t="s">
        <v>311</v>
      </c>
    </row>
    <row r="227" spans="2:65" s="1" customFormat="1" ht="11.25">
      <c r="B227" s="25"/>
      <c r="D227" s="133" t="s">
        <v>128</v>
      </c>
      <c r="F227" s="134" t="s">
        <v>310</v>
      </c>
      <c r="L227" s="25"/>
      <c r="M227" s="135"/>
      <c r="T227" s="49"/>
      <c r="AT227" s="13" t="s">
        <v>128</v>
      </c>
      <c r="AU227" s="13" t="s">
        <v>81</v>
      </c>
    </row>
    <row r="228" spans="2:65" s="1" customFormat="1" ht="19.899999999999999" customHeight="1">
      <c r="B228" s="120"/>
      <c r="C228" s="139" t="s">
        <v>312</v>
      </c>
      <c r="D228" s="139" t="s">
        <v>184</v>
      </c>
      <c r="E228" s="140" t="s">
        <v>313</v>
      </c>
      <c r="F228" s="141" t="s">
        <v>314</v>
      </c>
      <c r="G228" s="142" t="s">
        <v>166</v>
      </c>
      <c r="H228" s="143">
        <v>62.4</v>
      </c>
      <c r="I228" s="144"/>
      <c r="J228" s="144">
        <f>ROUND(I228*H228,2)</f>
        <v>0</v>
      </c>
      <c r="K228" s="141" t="s">
        <v>125</v>
      </c>
      <c r="L228" s="145"/>
      <c r="M228" s="146" t="s">
        <v>1</v>
      </c>
      <c r="N228" s="147" t="s">
        <v>36</v>
      </c>
      <c r="O228" s="129">
        <v>0</v>
      </c>
      <c r="P228" s="129">
        <f>O228*H228</f>
        <v>0</v>
      </c>
      <c r="Q228" s="129">
        <v>6.5670000000000006E-2</v>
      </c>
      <c r="R228" s="129">
        <f>Q228*H228</f>
        <v>4.0978080000000006</v>
      </c>
      <c r="S228" s="129">
        <v>0</v>
      </c>
      <c r="T228" s="130">
        <f>S228*H228</f>
        <v>0</v>
      </c>
      <c r="AR228" s="131" t="s">
        <v>170</v>
      </c>
      <c r="AT228" s="131" t="s">
        <v>184</v>
      </c>
      <c r="AU228" s="131" t="s">
        <v>81</v>
      </c>
      <c r="AY228" s="13" t="s">
        <v>119</v>
      </c>
      <c r="BE228" s="132">
        <f>IF(N228="základní",J228,0)</f>
        <v>0</v>
      </c>
      <c r="BF228" s="132">
        <f>IF(N228="snížená",J228,0)</f>
        <v>0</v>
      </c>
      <c r="BG228" s="132">
        <f>IF(N228="zákl. přenesená",J228,0)</f>
        <v>0</v>
      </c>
      <c r="BH228" s="132">
        <f>IF(N228="sníž. přenesená",J228,0)</f>
        <v>0</v>
      </c>
      <c r="BI228" s="132">
        <f>IF(N228="nulová",J228,0)</f>
        <v>0</v>
      </c>
      <c r="BJ228" s="13" t="s">
        <v>79</v>
      </c>
      <c r="BK228" s="132">
        <f>ROUND(I228*H228,2)</f>
        <v>0</v>
      </c>
      <c r="BL228" s="13" t="s">
        <v>126</v>
      </c>
      <c r="BM228" s="131" t="s">
        <v>315</v>
      </c>
    </row>
    <row r="229" spans="2:65" s="1" customFormat="1" ht="11.25">
      <c r="B229" s="25"/>
      <c r="D229" s="133" t="s">
        <v>128</v>
      </c>
      <c r="F229" s="134" t="s">
        <v>316</v>
      </c>
      <c r="L229" s="25"/>
      <c r="M229" s="135"/>
      <c r="T229" s="49"/>
      <c r="AT229" s="13" t="s">
        <v>128</v>
      </c>
      <c r="AU229" s="13" t="s">
        <v>81</v>
      </c>
    </row>
    <row r="230" spans="2:65" s="1" customFormat="1" ht="19.899999999999999" customHeight="1">
      <c r="B230" s="120"/>
      <c r="C230" s="139" t="s">
        <v>317</v>
      </c>
      <c r="D230" s="139" t="s">
        <v>184</v>
      </c>
      <c r="E230" s="140" t="s">
        <v>318</v>
      </c>
      <c r="F230" s="141" t="s">
        <v>319</v>
      </c>
      <c r="G230" s="142" t="s">
        <v>291</v>
      </c>
      <c r="H230" s="143">
        <v>12.48</v>
      </c>
      <c r="I230" s="144"/>
      <c r="J230" s="144">
        <f>ROUND(I230*H230,2)</f>
        <v>0</v>
      </c>
      <c r="K230" s="141" t="s">
        <v>1</v>
      </c>
      <c r="L230" s="145"/>
      <c r="M230" s="146" t="s">
        <v>1</v>
      </c>
      <c r="N230" s="147" t="s">
        <v>36</v>
      </c>
      <c r="O230" s="129">
        <v>0</v>
      </c>
      <c r="P230" s="129">
        <f>O230*H230</f>
        <v>0</v>
      </c>
      <c r="Q230" s="129">
        <v>6.5670000000000006E-2</v>
      </c>
      <c r="R230" s="129">
        <f>Q230*H230</f>
        <v>0.81956160000000011</v>
      </c>
      <c r="S230" s="129">
        <v>0</v>
      </c>
      <c r="T230" s="130">
        <f>S230*H230</f>
        <v>0</v>
      </c>
      <c r="AR230" s="131" t="s">
        <v>170</v>
      </c>
      <c r="AT230" s="131" t="s">
        <v>184</v>
      </c>
      <c r="AU230" s="131" t="s">
        <v>81</v>
      </c>
      <c r="AY230" s="13" t="s">
        <v>119</v>
      </c>
      <c r="BE230" s="132">
        <f>IF(N230="základní",J230,0)</f>
        <v>0</v>
      </c>
      <c r="BF230" s="132">
        <f>IF(N230="snížená",J230,0)</f>
        <v>0</v>
      </c>
      <c r="BG230" s="132">
        <f>IF(N230="zákl. přenesená",J230,0)</f>
        <v>0</v>
      </c>
      <c r="BH230" s="132">
        <f>IF(N230="sníž. přenesená",J230,0)</f>
        <v>0</v>
      </c>
      <c r="BI230" s="132">
        <f>IF(N230="nulová",J230,0)</f>
        <v>0</v>
      </c>
      <c r="BJ230" s="13" t="s">
        <v>79</v>
      </c>
      <c r="BK230" s="132">
        <f>ROUND(I230*H230,2)</f>
        <v>0</v>
      </c>
      <c r="BL230" s="13" t="s">
        <v>126</v>
      </c>
      <c r="BM230" s="131" t="s">
        <v>320</v>
      </c>
    </row>
    <row r="231" spans="2:65" s="1" customFormat="1" ht="11.25">
      <c r="B231" s="25"/>
      <c r="D231" s="133" t="s">
        <v>128</v>
      </c>
      <c r="F231" s="134" t="s">
        <v>319</v>
      </c>
      <c r="L231" s="25"/>
      <c r="M231" s="135"/>
      <c r="T231" s="49"/>
      <c r="AT231" s="13" t="s">
        <v>128</v>
      </c>
      <c r="AU231" s="13" t="s">
        <v>81</v>
      </c>
    </row>
    <row r="232" spans="2:65" s="1" customFormat="1" ht="22.15" customHeight="1">
      <c r="B232" s="120"/>
      <c r="C232" s="139" t="s">
        <v>321</v>
      </c>
      <c r="D232" s="139" t="s">
        <v>184</v>
      </c>
      <c r="E232" s="140" t="s">
        <v>322</v>
      </c>
      <c r="F232" s="141" t="s">
        <v>323</v>
      </c>
      <c r="G232" s="142" t="s">
        <v>291</v>
      </c>
      <c r="H232" s="143">
        <v>12.48</v>
      </c>
      <c r="I232" s="144"/>
      <c r="J232" s="144">
        <f>ROUND(I232*H232,2)</f>
        <v>0</v>
      </c>
      <c r="K232" s="141" t="s">
        <v>1</v>
      </c>
      <c r="L232" s="145"/>
      <c r="M232" s="146" t="s">
        <v>1</v>
      </c>
      <c r="N232" s="147" t="s">
        <v>36</v>
      </c>
      <c r="O232" s="129">
        <v>0</v>
      </c>
      <c r="P232" s="129">
        <f>O232*H232</f>
        <v>0</v>
      </c>
      <c r="Q232" s="129">
        <v>6.5670000000000006E-2</v>
      </c>
      <c r="R232" s="129">
        <f>Q232*H232</f>
        <v>0.81956160000000011</v>
      </c>
      <c r="S232" s="129">
        <v>0</v>
      </c>
      <c r="T232" s="130">
        <f>S232*H232</f>
        <v>0</v>
      </c>
      <c r="AR232" s="131" t="s">
        <v>170</v>
      </c>
      <c r="AT232" s="131" t="s">
        <v>184</v>
      </c>
      <c r="AU232" s="131" t="s">
        <v>81</v>
      </c>
      <c r="AY232" s="13" t="s">
        <v>119</v>
      </c>
      <c r="BE232" s="132">
        <f>IF(N232="základní",J232,0)</f>
        <v>0</v>
      </c>
      <c r="BF232" s="132">
        <f>IF(N232="snížená",J232,0)</f>
        <v>0</v>
      </c>
      <c r="BG232" s="132">
        <f>IF(N232="zákl. přenesená",J232,0)</f>
        <v>0</v>
      </c>
      <c r="BH232" s="132">
        <f>IF(N232="sníž. přenesená",J232,0)</f>
        <v>0</v>
      </c>
      <c r="BI232" s="132">
        <f>IF(N232="nulová",J232,0)</f>
        <v>0</v>
      </c>
      <c r="BJ232" s="13" t="s">
        <v>79</v>
      </c>
      <c r="BK232" s="132">
        <f>ROUND(I232*H232,2)</f>
        <v>0</v>
      </c>
      <c r="BL232" s="13" t="s">
        <v>126</v>
      </c>
      <c r="BM232" s="131" t="s">
        <v>324</v>
      </c>
    </row>
    <row r="233" spans="2:65" s="1" customFormat="1" ht="11.25">
      <c r="B233" s="25"/>
      <c r="D233" s="133" t="s">
        <v>128</v>
      </c>
      <c r="F233" s="134" t="s">
        <v>323</v>
      </c>
      <c r="L233" s="25"/>
      <c r="M233" s="135"/>
      <c r="T233" s="49"/>
      <c r="AT233" s="13" t="s">
        <v>128</v>
      </c>
      <c r="AU233" s="13" t="s">
        <v>81</v>
      </c>
    </row>
    <row r="234" spans="2:65" s="1" customFormat="1" ht="30" customHeight="1">
      <c r="B234" s="120"/>
      <c r="C234" s="121" t="s">
        <v>325</v>
      </c>
      <c r="D234" s="121" t="s">
        <v>121</v>
      </c>
      <c r="E234" s="122" t="s">
        <v>326</v>
      </c>
      <c r="F234" s="123" t="s">
        <v>327</v>
      </c>
      <c r="G234" s="124" t="s">
        <v>166</v>
      </c>
      <c r="H234" s="125">
        <v>339.5</v>
      </c>
      <c r="I234" s="126"/>
      <c r="J234" s="126">
        <f>ROUND(I234*H234,2)</f>
        <v>0</v>
      </c>
      <c r="K234" s="123" t="s">
        <v>125</v>
      </c>
      <c r="L234" s="25"/>
      <c r="M234" s="127" t="s">
        <v>1</v>
      </c>
      <c r="N234" s="128" t="s">
        <v>36</v>
      </c>
      <c r="O234" s="129">
        <v>0.23899999999999999</v>
      </c>
      <c r="P234" s="129">
        <f>O234*H234</f>
        <v>81.140500000000003</v>
      </c>
      <c r="Q234" s="129">
        <v>0.1295</v>
      </c>
      <c r="R234" s="129">
        <f>Q234*H234</f>
        <v>43.965250000000005</v>
      </c>
      <c r="S234" s="129">
        <v>0</v>
      </c>
      <c r="T234" s="130">
        <f>S234*H234</f>
        <v>0</v>
      </c>
      <c r="AR234" s="131" t="s">
        <v>126</v>
      </c>
      <c r="AT234" s="131" t="s">
        <v>121</v>
      </c>
      <c r="AU234" s="131" t="s">
        <v>81</v>
      </c>
      <c r="AY234" s="13" t="s">
        <v>119</v>
      </c>
      <c r="BE234" s="132">
        <f>IF(N234="základní",J234,0)</f>
        <v>0</v>
      </c>
      <c r="BF234" s="132">
        <f>IF(N234="snížená",J234,0)</f>
        <v>0</v>
      </c>
      <c r="BG234" s="132">
        <f>IF(N234="zákl. přenesená",J234,0)</f>
        <v>0</v>
      </c>
      <c r="BH234" s="132">
        <f>IF(N234="sníž. přenesená",J234,0)</f>
        <v>0</v>
      </c>
      <c r="BI234" s="132">
        <f>IF(N234="nulová",J234,0)</f>
        <v>0</v>
      </c>
      <c r="BJ234" s="13" t="s">
        <v>79</v>
      </c>
      <c r="BK234" s="132">
        <f>ROUND(I234*H234,2)</f>
        <v>0</v>
      </c>
      <c r="BL234" s="13" t="s">
        <v>126</v>
      </c>
      <c r="BM234" s="131" t="s">
        <v>328</v>
      </c>
    </row>
    <row r="235" spans="2:65" s="1" customFormat="1" ht="29.25">
      <c r="B235" s="25"/>
      <c r="D235" s="133" t="s">
        <v>128</v>
      </c>
      <c r="F235" s="134" t="s">
        <v>329</v>
      </c>
      <c r="L235" s="25"/>
      <c r="M235" s="135"/>
      <c r="T235" s="49"/>
      <c r="AT235" s="13" t="s">
        <v>128</v>
      </c>
      <c r="AU235" s="13" t="s">
        <v>81</v>
      </c>
    </row>
    <row r="236" spans="2:65" s="1" customFormat="1" ht="11.25">
      <c r="B236" s="25"/>
      <c r="D236" s="136" t="s">
        <v>130</v>
      </c>
      <c r="F236" s="137" t="s">
        <v>330</v>
      </c>
      <c r="L236" s="25"/>
      <c r="M236" s="135"/>
      <c r="T236" s="49"/>
      <c r="AT236" s="13" t="s">
        <v>130</v>
      </c>
      <c r="AU236" s="13" t="s">
        <v>81</v>
      </c>
    </row>
    <row r="237" spans="2:65" s="1" customFormat="1" ht="14.45" customHeight="1">
      <c r="B237" s="120"/>
      <c r="C237" s="139" t="s">
        <v>331</v>
      </c>
      <c r="D237" s="139" t="s">
        <v>184</v>
      </c>
      <c r="E237" s="140" t="s">
        <v>332</v>
      </c>
      <c r="F237" s="141" t="s">
        <v>333</v>
      </c>
      <c r="G237" s="142" t="s">
        <v>166</v>
      </c>
      <c r="H237" s="143">
        <v>353.08</v>
      </c>
      <c r="I237" s="144"/>
      <c r="J237" s="144">
        <f>ROUND(I237*H237,2)</f>
        <v>0</v>
      </c>
      <c r="K237" s="141" t="s">
        <v>125</v>
      </c>
      <c r="L237" s="145"/>
      <c r="M237" s="146" t="s">
        <v>1</v>
      </c>
      <c r="N237" s="147" t="s">
        <v>36</v>
      </c>
      <c r="O237" s="129">
        <v>0</v>
      </c>
      <c r="P237" s="129">
        <f>O237*H237</f>
        <v>0</v>
      </c>
      <c r="Q237" s="129">
        <v>4.4999999999999998E-2</v>
      </c>
      <c r="R237" s="129">
        <f>Q237*H237</f>
        <v>15.888599999999999</v>
      </c>
      <c r="S237" s="129">
        <v>0</v>
      </c>
      <c r="T237" s="130">
        <f>S237*H237</f>
        <v>0</v>
      </c>
      <c r="AR237" s="131" t="s">
        <v>170</v>
      </c>
      <c r="AT237" s="131" t="s">
        <v>184</v>
      </c>
      <c r="AU237" s="131" t="s">
        <v>81</v>
      </c>
      <c r="AY237" s="13" t="s">
        <v>119</v>
      </c>
      <c r="BE237" s="132">
        <f>IF(N237="základní",J237,0)</f>
        <v>0</v>
      </c>
      <c r="BF237" s="132">
        <f>IF(N237="snížená",J237,0)</f>
        <v>0</v>
      </c>
      <c r="BG237" s="132">
        <f>IF(N237="zákl. přenesená",J237,0)</f>
        <v>0</v>
      </c>
      <c r="BH237" s="132">
        <f>IF(N237="sníž. přenesená",J237,0)</f>
        <v>0</v>
      </c>
      <c r="BI237" s="132">
        <f>IF(N237="nulová",J237,0)</f>
        <v>0</v>
      </c>
      <c r="BJ237" s="13" t="s">
        <v>79</v>
      </c>
      <c r="BK237" s="132">
        <f>ROUND(I237*H237,2)</f>
        <v>0</v>
      </c>
      <c r="BL237" s="13" t="s">
        <v>126</v>
      </c>
      <c r="BM237" s="131" t="s">
        <v>334</v>
      </c>
    </row>
    <row r="238" spans="2:65" s="1" customFormat="1" ht="11.25">
      <c r="B238" s="25"/>
      <c r="D238" s="133" t="s">
        <v>128</v>
      </c>
      <c r="F238" s="134" t="s">
        <v>333</v>
      </c>
      <c r="L238" s="25"/>
      <c r="M238" s="135"/>
      <c r="T238" s="49"/>
      <c r="AT238" s="13" t="s">
        <v>128</v>
      </c>
      <c r="AU238" s="13" t="s">
        <v>81</v>
      </c>
    </row>
    <row r="239" spans="2:65" s="1" customFormat="1" ht="22.15" customHeight="1">
      <c r="B239" s="120"/>
      <c r="C239" s="121" t="s">
        <v>335</v>
      </c>
      <c r="D239" s="121" t="s">
        <v>121</v>
      </c>
      <c r="E239" s="122" t="s">
        <v>336</v>
      </c>
      <c r="F239" s="123" t="s">
        <v>337</v>
      </c>
      <c r="G239" s="124" t="s">
        <v>166</v>
      </c>
      <c r="H239" s="125">
        <v>267</v>
      </c>
      <c r="I239" s="126"/>
      <c r="J239" s="126">
        <f>ROUND(I239*H239,2)</f>
        <v>0</v>
      </c>
      <c r="K239" s="123" t="s">
        <v>125</v>
      </c>
      <c r="L239" s="25"/>
      <c r="M239" s="127" t="s">
        <v>1</v>
      </c>
      <c r="N239" s="128" t="s">
        <v>36</v>
      </c>
      <c r="O239" s="129">
        <v>0.19500000000000001</v>
      </c>
      <c r="P239" s="129">
        <f>O239*H239</f>
        <v>52.065000000000005</v>
      </c>
      <c r="Q239" s="129">
        <v>1.1E-4</v>
      </c>
      <c r="R239" s="129">
        <f>Q239*H239</f>
        <v>2.937E-2</v>
      </c>
      <c r="S239" s="129">
        <v>0</v>
      </c>
      <c r="T239" s="130">
        <f>S239*H239</f>
        <v>0</v>
      </c>
      <c r="AR239" s="131" t="s">
        <v>126</v>
      </c>
      <c r="AT239" s="131" t="s">
        <v>121</v>
      </c>
      <c r="AU239" s="131" t="s">
        <v>81</v>
      </c>
      <c r="AY239" s="13" t="s">
        <v>119</v>
      </c>
      <c r="BE239" s="132">
        <f>IF(N239="základní",J239,0)</f>
        <v>0</v>
      </c>
      <c r="BF239" s="132">
        <f>IF(N239="snížená",J239,0)</f>
        <v>0</v>
      </c>
      <c r="BG239" s="132">
        <f>IF(N239="zákl. přenesená",J239,0)</f>
        <v>0</v>
      </c>
      <c r="BH239" s="132">
        <f>IF(N239="sníž. přenesená",J239,0)</f>
        <v>0</v>
      </c>
      <c r="BI239" s="132">
        <f>IF(N239="nulová",J239,0)</f>
        <v>0</v>
      </c>
      <c r="BJ239" s="13" t="s">
        <v>79</v>
      </c>
      <c r="BK239" s="132">
        <f>ROUND(I239*H239,2)</f>
        <v>0</v>
      </c>
      <c r="BL239" s="13" t="s">
        <v>126</v>
      </c>
      <c r="BM239" s="131" t="s">
        <v>338</v>
      </c>
    </row>
    <row r="240" spans="2:65" s="1" customFormat="1" ht="29.25">
      <c r="B240" s="25"/>
      <c r="D240" s="133" t="s">
        <v>128</v>
      </c>
      <c r="F240" s="134" t="s">
        <v>339</v>
      </c>
      <c r="L240" s="25"/>
      <c r="M240" s="135"/>
      <c r="T240" s="49"/>
      <c r="AT240" s="13" t="s">
        <v>128</v>
      </c>
      <c r="AU240" s="13" t="s">
        <v>81</v>
      </c>
    </row>
    <row r="241" spans="2:65" s="1" customFormat="1" ht="11.25">
      <c r="B241" s="25"/>
      <c r="D241" s="136" t="s">
        <v>130</v>
      </c>
      <c r="F241" s="137" t="s">
        <v>340</v>
      </c>
      <c r="L241" s="25"/>
      <c r="M241" s="135"/>
      <c r="T241" s="49"/>
      <c r="AT241" s="13" t="s">
        <v>130</v>
      </c>
      <c r="AU241" s="13" t="s">
        <v>81</v>
      </c>
    </row>
    <row r="242" spans="2:65" s="1" customFormat="1" ht="22.15" customHeight="1">
      <c r="B242" s="120"/>
      <c r="C242" s="121" t="s">
        <v>341</v>
      </c>
      <c r="D242" s="121" t="s">
        <v>121</v>
      </c>
      <c r="E242" s="122" t="s">
        <v>342</v>
      </c>
      <c r="F242" s="123" t="s">
        <v>343</v>
      </c>
      <c r="G242" s="124" t="s">
        <v>166</v>
      </c>
      <c r="H242" s="125">
        <v>58.5</v>
      </c>
      <c r="I242" s="126"/>
      <c r="J242" s="126">
        <f>ROUND(I242*H242,2)</f>
        <v>0</v>
      </c>
      <c r="K242" s="123" t="s">
        <v>125</v>
      </c>
      <c r="L242" s="25"/>
      <c r="M242" s="127" t="s">
        <v>1</v>
      </c>
      <c r="N242" s="128" t="s">
        <v>36</v>
      </c>
      <c r="O242" s="129">
        <v>0.26900000000000002</v>
      </c>
      <c r="P242" s="129">
        <f>O242*H242</f>
        <v>15.736500000000001</v>
      </c>
      <c r="Q242" s="129">
        <v>0.29221000000000003</v>
      </c>
      <c r="R242" s="129">
        <f>Q242*H242</f>
        <v>17.094285000000003</v>
      </c>
      <c r="S242" s="129">
        <v>0</v>
      </c>
      <c r="T242" s="130">
        <f>S242*H242</f>
        <v>0</v>
      </c>
      <c r="AR242" s="131" t="s">
        <v>126</v>
      </c>
      <c r="AT242" s="131" t="s">
        <v>121</v>
      </c>
      <c r="AU242" s="131" t="s">
        <v>81</v>
      </c>
      <c r="AY242" s="13" t="s">
        <v>119</v>
      </c>
      <c r="BE242" s="132">
        <f>IF(N242="základní",J242,0)</f>
        <v>0</v>
      </c>
      <c r="BF242" s="132">
        <f>IF(N242="snížená",J242,0)</f>
        <v>0</v>
      </c>
      <c r="BG242" s="132">
        <f>IF(N242="zákl. přenesená",J242,0)</f>
        <v>0</v>
      </c>
      <c r="BH242" s="132">
        <f>IF(N242="sníž. přenesená",J242,0)</f>
        <v>0</v>
      </c>
      <c r="BI242" s="132">
        <f>IF(N242="nulová",J242,0)</f>
        <v>0</v>
      </c>
      <c r="BJ242" s="13" t="s">
        <v>79</v>
      </c>
      <c r="BK242" s="132">
        <f>ROUND(I242*H242,2)</f>
        <v>0</v>
      </c>
      <c r="BL242" s="13" t="s">
        <v>126</v>
      </c>
      <c r="BM242" s="131" t="s">
        <v>344</v>
      </c>
    </row>
    <row r="243" spans="2:65" s="1" customFormat="1" ht="19.5">
      <c r="B243" s="25"/>
      <c r="D243" s="133" t="s">
        <v>128</v>
      </c>
      <c r="F243" s="134" t="s">
        <v>345</v>
      </c>
      <c r="L243" s="25"/>
      <c r="M243" s="135"/>
      <c r="T243" s="49"/>
      <c r="AT243" s="13" t="s">
        <v>128</v>
      </c>
      <c r="AU243" s="13" t="s">
        <v>81</v>
      </c>
    </row>
    <row r="244" spans="2:65" s="1" customFormat="1" ht="11.25">
      <c r="B244" s="25"/>
      <c r="D244" s="136" t="s">
        <v>130</v>
      </c>
      <c r="F244" s="137" t="s">
        <v>346</v>
      </c>
      <c r="L244" s="25"/>
      <c r="M244" s="135"/>
      <c r="T244" s="49"/>
      <c r="AT244" s="13" t="s">
        <v>130</v>
      </c>
      <c r="AU244" s="13" t="s">
        <v>81</v>
      </c>
    </row>
    <row r="245" spans="2:65" s="1" customFormat="1" ht="40.15" customHeight="1">
      <c r="B245" s="120"/>
      <c r="C245" s="139" t="s">
        <v>347</v>
      </c>
      <c r="D245" s="139" t="s">
        <v>184</v>
      </c>
      <c r="E245" s="140" t="s">
        <v>348</v>
      </c>
      <c r="F245" s="141" t="s">
        <v>349</v>
      </c>
      <c r="G245" s="142" t="s">
        <v>166</v>
      </c>
      <c r="H245" s="143">
        <v>58.5</v>
      </c>
      <c r="I245" s="144"/>
      <c r="J245" s="144">
        <f>ROUND(I245*H245,2)</f>
        <v>0</v>
      </c>
      <c r="K245" s="141" t="s">
        <v>1</v>
      </c>
      <c r="L245" s="145"/>
      <c r="M245" s="146" t="s">
        <v>1</v>
      </c>
      <c r="N245" s="147" t="s">
        <v>36</v>
      </c>
      <c r="O245" s="129">
        <v>0</v>
      </c>
      <c r="P245" s="129">
        <f>O245*H245</f>
        <v>0</v>
      </c>
      <c r="Q245" s="129">
        <v>1.5599999999999999E-2</v>
      </c>
      <c r="R245" s="129">
        <f>Q245*H245</f>
        <v>0.91259999999999997</v>
      </c>
      <c r="S245" s="129">
        <v>0</v>
      </c>
      <c r="T245" s="130">
        <f>S245*H245</f>
        <v>0</v>
      </c>
      <c r="AR245" s="131" t="s">
        <v>170</v>
      </c>
      <c r="AT245" s="131" t="s">
        <v>184</v>
      </c>
      <c r="AU245" s="131" t="s">
        <v>81</v>
      </c>
      <c r="AY245" s="13" t="s">
        <v>119</v>
      </c>
      <c r="BE245" s="132">
        <f>IF(N245="základní",J245,0)</f>
        <v>0</v>
      </c>
      <c r="BF245" s="132">
        <f>IF(N245="snížená",J245,0)</f>
        <v>0</v>
      </c>
      <c r="BG245" s="132">
        <f>IF(N245="zákl. přenesená",J245,0)</f>
        <v>0</v>
      </c>
      <c r="BH245" s="132">
        <f>IF(N245="sníž. přenesená",J245,0)</f>
        <v>0</v>
      </c>
      <c r="BI245" s="132">
        <f>IF(N245="nulová",J245,0)</f>
        <v>0</v>
      </c>
      <c r="BJ245" s="13" t="s">
        <v>79</v>
      </c>
      <c r="BK245" s="132">
        <f>ROUND(I245*H245,2)</f>
        <v>0</v>
      </c>
      <c r="BL245" s="13" t="s">
        <v>126</v>
      </c>
      <c r="BM245" s="131" t="s">
        <v>350</v>
      </c>
    </row>
    <row r="246" spans="2:65" s="1" customFormat="1" ht="29.25">
      <c r="B246" s="25"/>
      <c r="D246" s="133" t="s">
        <v>128</v>
      </c>
      <c r="F246" s="134" t="s">
        <v>351</v>
      </c>
      <c r="L246" s="25"/>
      <c r="M246" s="135"/>
      <c r="T246" s="49"/>
      <c r="AT246" s="13" t="s">
        <v>128</v>
      </c>
      <c r="AU246" s="13" t="s">
        <v>81</v>
      </c>
    </row>
    <row r="247" spans="2:65" s="1" customFormat="1" ht="22.15" customHeight="1">
      <c r="B247" s="120"/>
      <c r="C247" s="121" t="s">
        <v>352</v>
      </c>
      <c r="D247" s="121" t="s">
        <v>121</v>
      </c>
      <c r="E247" s="122" t="s">
        <v>353</v>
      </c>
      <c r="F247" s="123" t="s">
        <v>354</v>
      </c>
      <c r="G247" s="124" t="s">
        <v>124</v>
      </c>
      <c r="H247" s="125">
        <v>145.6</v>
      </c>
      <c r="I247" s="126"/>
      <c r="J247" s="126">
        <f>ROUND(I247*H247,2)</f>
        <v>0</v>
      </c>
      <c r="K247" s="123" t="s">
        <v>125</v>
      </c>
      <c r="L247" s="25"/>
      <c r="M247" s="127" t="s">
        <v>1</v>
      </c>
      <c r="N247" s="128" t="s">
        <v>36</v>
      </c>
      <c r="O247" s="129">
        <v>0.25</v>
      </c>
      <c r="P247" s="129">
        <f>O247*H247</f>
        <v>36.4</v>
      </c>
      <c r="Q247" s="129">
        <v>0</v>
      </c>
      <c r="R247" s="129">
        <f>Q247*H247</f>
        <v>0</v>
      </c>
      <c r="S247" s="129">
        <v>0</v>
      </c>
      <c r="T247" s="130">
        <f>S247*H247</f>
        <v>0</v>
      </c>
      <c r="AR247" s="131" t="s">
        <v>126</v>
      </c>
      <c r="AT247" s="131" t="s">
        <v>121</v>
      </c>
      <c r="AU247" s="131" t="s">
        <v>81</v>
      </c>
      <c r="AY247" s="13" t="s">
        <v>119</v>
      </c>
      <c r="BE247" s="132">
        <f>IF(N247="základní",J247,0)</f>
        <v>0</v>
      </c>
      <c r="BF247" s="132">
        <f>IF(N247="snížená",J247,0)</f>
        <v>0</v>
      </c>
      <c r="BG247" s="132">
        <f>IF(N247="zákl. přenesená",J247,0)</f>
        <v>0</v>
      </c>
      <c r="BH247" s="132">
        <f>IF(N247="sníž. přenesená",J247,0)</f>
        <v>0</v>
      </c>
      <c r="BI247" s="132">
        <f>IF(N247="nulová",J247,0)</f>
        <v>0</v>
      </c>
      <c r="BJ247" s="13" t="s">
        <v>79</v>
      </c>
      <c r="BK247" s="132">
        <f>ROUND(I247*H247,2)</f>
        <v>0</v>
      </c>
      <c r="BL247" s="13" t="s">
        <v>126</v>
      </c>
      <c r="BM247" s="131" t="s">
        <v>355</v>
      </c>
    </row>
    <row r="248" spans="2:65" s="1" customFormat="1" ht="39">
      <c r="B248" s="25"/>
      <c r="D248" s="133" t="s">
        <v>128</v>
      </c>
      <c r="F248" s="134" t="s">
        <v>356</v>
      </c>
      <c r="L248" s="25"/>
      <c r="M248" s="135"/>
      <c r="T248" s="49"/>
      <c r="AT248" s="13" t="s">
        <v>128</v>
      </c>
      <c r="AU248" s="13" t="s">
        <v>81</v>
      </c>
    </row>
    <row r="249" spans="2:65" s="1" customFormat="1" ht="11.25">
      <c r="B249" s="25"/>
      <c r="D249" s="136" t="s">
        <v>130</v>
      </c>
      <c r="F249" s="137" t="s">
        <v>357</v>
      </c>
      <c r="L249" s="25"/>
      <c r="M249" s="135"/>
      <c r="T249" s="49"/>
      <c r="AT249" s="13" t="s">
        <v>130</v>
      </c>
      <c r="AU249" s="13" t="s">
        <v>81</v>
      </c>
    </row>
    <row r="250" spans="2:65" s="11" customFormat="1" ht="22.9" customHeight="1">
      <c r="B250" s="109"/>
      <c r="D250" s="110" t="s">
        <v>70</v>
      </c>
      <c r="E250" s="118" t="s">
        <v>358</v>
      </c>
      <c r="F250" s="118" t="s">
        <v>359</v>
      </c>
      <c r="J250" s="119">
        <f>BK250</f>
        <v>0</v>
      </c>
      <c r="L250" s="109"/>
      <c r="M250" s="113"/>
      <c r="P250" s="114">
        <f>SUM(P251:P268)</f>
        <v>248.34645999999998</v>
      </c>
      <c r="R250" s="114">
        <f>SUM(R251:R268)</f>
        <v>0</v>
      </c>
      <c r="T250" s="115">
        <f>SUM(T251:T268)</f>
        <v>0</v>
      </c>
      <c r="AR250" s="110" t="s">
        <v>79</v>
      </c>
      <c r="AT250" s="116" t="s">
        <v>70</v>
      </c>
      <c r="AU250" s="116" t="s">
        <v>79</v>
      </c>
      <c r="AY250" s="110" t="s">
        <v>119</v>
      </c>
      <c r="BK250" s="117">
        <f>SUM(BK251:BK268)</f>
        <v>0</v>
      </c>
    </row>
    <row r="251" spans="2:65" s="1" customFormat="1" ht="19.899999999999999" customHeight="1">
      <c r="B251" s="120"/>
      <c r="C251" s="121" t="s">
        <v>360</v>
      </c>
      <c r="D251" s="121" t="s">
        <v>121</v>
      </c>
      <c r="E251" s="122" t="s">
        <v>361</v>
      </c>
      <c r="F251" s="123" t="s">
        <v>362</v>
      </c>
      <c r="G251" s="124" t="s">
        <v>202</v>
      </c>
      <c r="H251" s="125">
        <v>233.5</v>
      </c>
      <c r="I251" s="126"/>
      <c r="J251" s="126">
        <f>ROUND(I251*H251,2)</f>
        <v>0</v>
      </c>
      <c r="K251" s="123" t="s">
        <v>125</v>
      </c>
      <c r="L251" s="25"/>
      <c r="M251" s="127" t="s">
        <v>1</v>
      </c>
      <c r="N251" s="128" t="s">
        <v>36</v>
      </c>
      <c r="O251" s="129">
        <v>0.03</v>
      </c>
      <c r="P251" s="129">
        <f>O251*H251</f>
        <v>7.0049999999999999</v>
      </c>
      <c r="Q251" s="129">
        <v>0</v>
      </c>
      <c r="R251" s="129">
        <f>Q251*H251</f>
        <v>0</v>
      </c>
      <c r="S251" s="129">
        <v>0</v>
      </c>
      <c r="T251" s="130">
        <f>S251*H251</f>
        <v>0</v>
      </c>
      <c r="AR251" s="131" t="s">
        <v>126</v>
      </c>
      <c r="AT251" s="131" t="s">
        <v>121</v>
      </c>
      <c r="AU251" s="131" t="s">
        <v>81</v>
      </c>
      <c r="AY251" s="13" t="s">
        <v>119</v>
      </c>
      <c r="BE251" s="132">
        <f>IF(N251="základní",J251,0)</f>
        <v>0</v>
      </c>
      <c r="BF251" s="132">
        <f>IF(N251="snížená",J251,0)</f>
        <v>0</v>
      </c>
      <c r="BG251" s="132">
        <f>IF(N251="zákl. přenesená",J251,0)</f>
        <v>0</v>
      </c>
      <c r="BH251" s="132">
        <f>IF(N251="sníž. přenesená",J251,0)</f>
        <v>0</v>
      </c>
      <c r="BI251" s="132">
        <f>IF(N251="nulová",J251,0)</f>
        <v>0</v>
      </c>
      <c r="BJ251" s="13" t="s">
        <v>79</v>
      </c>
      <c r="BK251" s="132">
        <f>ROUND(I251*H251,2)</f>
        <v>0</v>
      </c>
      <c r="BL251" s="13" t="s">
        <v>126</v>
      </c>
      <c r="BM251" s="131" t="s">
        <v>363</v>
      </c>
    </row>
    <row r="252" spans="2:65" s="1" customFormat="1" ht="19.5">
      <c r="B252" s="25"/>
      <c r="D252" s="133" t="s">
        <v>128</v>
      </c>
      <c r="F252" s="134" t="s">
        <v>364</v>
      </c>
      <c r="L252" s="25"/>
      <c r="M252" s="135"/>
      <c r="T252" s="49"/>
      <c r="AT252" s="13" t="s">
        <v>128</v>
      </c>
      <c r="AU252" s="13" t="s">
        <v>81</v>
      </c>
    </row>
    <row r="253" spans="2:65" s="1" customFormat="1" ht="11.25">
      <c r="B253" s="25"/>
      <c r="D253" s="136" t="s">
        <v>130</v>
      </c>
      <c r="F253" s="137" t="s">
        <v>365</v>
      </c>
      <c r="L253" s="25"/>
      <c r="M253" s="135"/>
      <c r="T253" s="49"/>
      <c r="AT253" s="13" t="s">
        <v>130</v>
      </c>
      <c r="AU253" s="13" t="s">
        <v>81</v>
      </c>
    </row>
    <row r="254" spans="2:65" s="1" customFormat="1" ht="22.15" customHeight="1">
      <c r="B254" s="120"/>
      <c r="C254" s="121" t="s">
        <v>366</v>
      </c>
      <c r="D254" s="121" t="s">
        <v>121</v>
      </c>
      <c r="E254" s="122" t="s">
        <v>367</v>
      </c>
      <c r="F254" s="123" t="s">
        <v>368</v>
      </c>
      <c r="G254" s="124" t="s">
        <v>202</v>
      </c>
      <c r="H254" s="125">
        <v>2101.5</v>
      </c>
      <c r="I254" s="126"/>
      <c r="J254" s="126">
        <f>ROUND(I254*H254,2)</f>
        <v>0</v>
      </c>
      <c r="K254" s="123" t="s">
        <v>125</v>
      </c>
      <c r="L254" s="25"/>
      <c r="M254" s="127" t="s">
        <v>1</v>
      </c>
      <c r="N254" s="128" t="s">
        <v>36</v>
      </c>
      <c r="O254" s="129">
        <v>2E-3</v>
      </c>
      <c r="P254" s="129">
        <f>O254*H254</f>
        <v>4.2030000000000003</v>
      </c>
      <c r="Q254" s="129">
        <v>0</v>
      </c>
      <c r="R254" s="129">
        <f>Q254*H254</f>
        <v>0</v>
      </c>
      <c r="S254" s="129">
        <v>0</v>
      </c>
      <c r="T254" s="130">
        <f>S254*H254</f>
        <v>0</v>
      </c>
      <c r="AR254" s="131" t="s">
        <v>126</v>
      </c>
      <c r="AT254" s="131" t="s">
        <v>121</v>
      </c>
      <c r="AU254" s="131" t="s">
        <v>81</v>
      </c>
      <c r="AY254" s="13" t="s">
        <v>119</v>
      </c>
      <c r="BE254" s="132">
        <f>IF(N254="základní",J254,0)</f>
        <v>0</v>
      </c>
      <c r="BF254" s="132">
        <f>IF(N254="snížená",J254,0)</f>
        <v>0</v>
      </c>
      <c r="BG254" s="132">
        <f>IF(N254="zákl. přenesená",J254,0)</f>
        <v>0</v>
      </c>
      <c r="BH254" s="132">
        <f>IF(N254="sníž. přenesená",J254,0)</f>
        <v>0</v>
      </c>
      <c r="BI254" s="132">
        <f>IF(N254="nulová",J254,0)</f>
        <v>0</v>
      </c>
      <c r="BJ254" s="13" t="s">
        <v>79</v>
      </c>
      <c r="BK254" s="132">
        <f>ROUND(I254*H254,2)</f>
        <v>0</v>
      </c>
      <c r="BL254" s="13" t="s">
        <v>126</v>
      </c>
      <c r="BM254" s="131" t="s">
        <v>369</v>
      </c>
    </row>
    <row r="255" spans="2:65" s="1" customFormat="1" ht="19.5">
      <c r="B255" s="25"/>
      <c r="D255" s="133" t="s">
        <v>128</v>
      </c>
      <c r="F255" s="134" t="s">
        <v>370</v>
      </c>
      <c r="L255" s="25"/>
      <c r="M255" s="135"/>
      <c r="T255" s="49"/>
      <c r="AT255" s="13" t="s">
        <v>128</v>
      </c>
      <c r="AU255" s="13" t="s">
        <v>81</v>
      </c>
    </row>
    <row r="256" spans="2:65" s="1" customFormat="1" ht="11.25">
      <c r="B256" s="25"/>
      <c r="D256" s="136" t="s">
        <v>130</v>
      </c>
      <c r="F256" s="137" t="s">
        <v>371</v>
      </c>
      <c r="L256" s="25"/>
      <c r="M256" s="135"/>
      <c r="T256" s="49"/>
      <c r="AT256" s="13" t="s">
        <v>130</v>
      </c>
      <c r="AU256" s="13" t="s">
        <v>81</v>
      </c>
    </row>
    <row r="257" spans="2:65" s="1" customFormat="1" ht="14.45" customHeight="1">
      <c r="B257" s="120"/>
      <c r="C257" s="121" t="s">
        <v>372</v>
      </c>
      <c r="D257" s="121" t="s">
        <v>121</v>
      </c>
      <c r="E257" s="122" t="s">
        <v>373</v>
      </c>
      <c r="F257" s="123" t="s">
        <v>374</v>
      </c>
      <c r="G257" s="124" t="s">
        <v>202</v>
      </c>
      <c r="H257" s="125">
        <v>272.26</v>
      </c>
      <c r="I257" s="126"/>
      <c r="J257" s="126">
        <f>ROUND(I257*H257,2)</f>
        <v>0</v>
      </c>
      <c r="K257" s="123" t="s">
        <v>125</v>
      </c>
      <c r="L257" s="25"/>
      <c r="M257" s="127" t="s">
        <v>1</v>
      </c>
      <c r="N257" s="128" t="s">
        <v>36</v>
      </c>
      <c r="O257" s="129">
        <v>0.83499999999999996</v>
      </c>
      <c r="P257" s="129">
        <f>O257*H257</f>
        <v>227.33709999999999</v>
      </c>
      <c r="Q257" s="129">
        <v>0</v>
      </c>
      <c r="R257" s="129">
        <f>Q257*H257</f>
        <v>0</v>
      </c>
      <c r="S257" s="129">
        <v>0</v>
      </c>
      <c r="T257" s="130">
        <f>S257*H257</f>
        <v>0</v>
      </c>
      <c r="AR257" s="131" t="s">
        <v>126</v>
      </c>
      <c r="AT257" s="131" t="s">
        <v>121</v>
      </c>
      <c r="AU257" s="131" t="s">
        <v>81</v>
      </c>
      <c r="AY257" s="13" t="s">
        <v>119</v>
      </c>
      <c r="BE257" s="132">
        <f>IF(N257="základní",J257,0)</f>
        <v>0</v>
      </c>
      <c r="BF257" s="132">
        <f>IF(N257="snížená",J257,0)</f>
        <v>0</v>
      </c>
      <c r="BG257" s="132">
        <f>IF(N257="zákl. přenesená",J257,0)</f>
        <v>0</v>
      </c>
      <c r="BH257" s="132">
        <f>IF(N257="sníž. přenesená",J257,0)</f>
        <v>0</v>
      </c>
      <c r="BI257" s="132">
        <f>IF(N257="nulová",J257,0)</f>
        <v>0</v>
      </c>
      <c r="BJ257" s="13" t="s">
        <v>79</v>
      </c>
      <c r="BK257" s="132">
        <f>ROUND(I257*H257,2)</f>
        <v>0</v>
      </c>
      <c r="BL257" s="13" t="s">
        <v>126</v>
      </c>
      <c r="BM257" s="131" t="s">
        <v>375</v>
      </c>
    </row>
    <row r="258" spans="2:65" s="1" customFormat="1" ht="19.5">
      <c r="B258" s="25"/>
      <c r="D258" s="133" t="s">
        <v>128</v>
      </c>
      <c r="F258" s="134" t="s">
        <v>376</v>
      </c>
      <c r="L258" s="25"/>
      <c r="M258" s="135"/>
      <c r="T258" s="49"/>
      <c r="AT258" s="13" t="s">
        <v>128</v>
      </c>
      <c r="AU258" s="13" t="s">
        <v>81</v>
      </c>
    </row>
    <row r="259" spans="2:65" s="1" customFormat="1" ht="11.25">
      <c r="B259" s="25"/>
      <c r="D259" s="136" t="s">
        <v>130</v>
      </c>
      <c r="F259" s="137" t="s">
        <v>377</v>
      </c>
      <c r="L259" s="25"/>
      <c r="M259" s="135"/>
      <c r="T259" s="49"/>
      <c r="AT259" s="13" t="s">
        <v>130</v>
      </c>
      <c r="AU259" s="13" t="s">
        <v>81</v>
      </c>
    </row>
    <row r="260" spans="2:65" s="1" customFormat="1" ht="22.15" customHeight="1">
      <c r="B260" s="120"/>
      <c r="C260" s="121" t="s">
        <v>378</v>
      </c>
      <c r="D260" s="121" t="s">
        <v>121</v>
      </c>
      <c r="E260" s="122" t="s">
        <v>379</v>
      </c>
      <c r="F260" s="123" t="s">
        <v>380</v>
      </c>
      <c r="G260" s="124" t="s">
        <v>202</v>
      </c>
      <c r="H260" s="125">
        <v>2450.34</v>
      </c>
      <c r="I260" s="126"/>
      <c r="J260" s="126">
        <f>ROUND(I260*H260,2)</f>
        <v>0</v>
      </c>
      <c r="K260" s="123" t="s">
        <v>125</v>
      </c>
      <c r="L260" s="25"/>
      <c r="M260" s="127" t="s">
        <v>1</v>
      </c>
      <c r="N260" s="128" t="s">
        <v>36</v>
      </c>
      <c r="O260" s="129">
        <v>4.0000000000000001E-3</v>
      </c>
      <c r="P260" s="129">
        <f>O260*H260</f>
        <v>9.8013600000000007</v>
      </c>
      <c r="Q260" s="129">
        <v>0</v>
      </c>
      <c r="R260" s="129">
        <f>Q260*H260</f>
        <v>0</v>
      </c>
      <c r="S260" s="129">
        <v>0</v>
      </c>
      <c r="T260" s="130">
        <f>S260*H260</f>
        <v>0</v>
      </c>
      <c r="AR260" s="131" t="s">
        <v>126</v>
      </c>
      <c r="AT260" s="131" t="s">
        <v>121</v>
      </c>
      <c r="AU260" s="131" t="s">
        <v>81</v>
      </c>
      <c r="AY260" s="13" t="s">
        <v>119</v>
      </c>
      <c r="BE260" s="132">
        <f>IF(N260="základní",J260,0)</f>
        <v>0</v>
      </c>
      <c r="BF260" s="132">
        <f>IF(N260="snížená",J260,0)</f>
        <v>0</v>
      </c>
      <c r="BG260" s="132">
        <f>IF(N260="zákl. přenesená",J260,0)</f>
        <v>0</v>
      </c>
      <c r="BH260" s="132">
        <f>IF(N260="sníž. přenesená",J260,0)</f>
        <v>0</v>
      </c>
      <c r="BI260" s="132">
        <f>IF(N260="nulová",J260,0)</f>
        <v>0</v>
      </c>
      <c r="BJ260" s="13" t="s">
        <v>79</v>
      </c>
      <c r="BK260" s="132">
        <f>ROUND(I260*H260,2)</f>
        <v>0</v>
      </c>
      <c r="BL260" s="13" t="s">
        <v>126</v>
      </c>
      <c r="BM260" s="131" t="s">
        <v>381</v>
      </c>
    </row>
    <row r="261" spans="2:65" s="1" customFormat="1" ht="29.25">
      <c r="B261" s="25"/>
      <c r="D261" s="133" t="s">
        <v>128</v>
      </c>
      <c r="F261" s="134" t="s">
        <v>382</v>
      </c>
      <c r="L261" s="25"/>
      <c r="M261" s="135"/>
      <c r="T261" s="49"/>
      <c r="AT261" s="13" t="s">
        <v>128</v>
      </c>
      <c r="AU261" s="13" t="s">
        <v>81</v>
      </c>
    </row>
    <row r="262" spans="2:65" s="1" customFormat="1" ht="11.25">
      <c r="B262" s="25"/>
      <c r="D262" s="136" t="s">
        <v>130</v>
      </c>
      <c r="F262" s="137" t="s">
        <v>383</v>
      </c>
      <c r="L262" s="25"/>
      <c r="M262" s="135"/>
      <c r="T262" s="49"/>
      <c r="AT262" s="13" t="s">
        <v>130</v>
      </c>
      <c r="AU262" s="13" t="s">
        <v>81</v>
      </c>
    </row>
    <row r="263" spans="2:65" s="1" customFormat="1" ht="34.9" customHeight="1">
      <c r="B263" s="120"/>
      <c r="C263" s="121" t="s">
        <v>384</v>
      </c>
      <c r="D263" s="121" t="s">
        <v>121</v>
      </c>
      <c r="E263" s="122" t="s">
        <v>385</v>
      </c>
      <c r="F263" s="123" t="s">
        <v>386</v>
      </c>
      <c r="G263" s="124" t="s">
        <v>202</v>
      </c>
      <c r="H263" s="125">
        <v>436.92</v>
      </c>
      <c r="I263" s="126"/>
      <c r="J263" s="126">
        <f>ROUND(I263*H263,2)</f>
        <v>0</v>
      </c>
      <c r="K263" s="123" t="s">
        <v>125</v>
      </c>
      <c r="L263" s="25"/>
      <c r="M263" s="127" t="s">
        <v>1</v>
      </c>
      <c r="N263" s="128" t="s">
        <v>36</v>
      </c>
      <c r="O263" s="129">
        <v>0</v>
      </c>
      <c r="P263" s="129">
        <f>O263*H263</f>
        <v>0</v>
      </c>
      <c r="Q263" s="129">
        <v>0</v>
      </c>
      <c r="R263" s="129">
        <f>Q263*H263</f>
        <v>0</v>
      </c>
      <c r="S263" s="129">
        <v>0</v>
      </c>
      <c r="T263" s="130">
        <f>S263*H263</f>
        <v>0</v>
      </c>
      <c r="AR263" s="131" t="s">
        <v>126</v>
      </c>
      <c r="AT263" s="131" t="s">
        <v>121</v>
      </c>
      <c r="AU263" s="131" t="s">
        <v>81</v>
      </c>
      <c r="AY263" s="13" t="s">
        <v>119</v>
      </c>
      <c r="BE263" s="132">
        <f>IF(N263="základní",J263,0)</f>
        <v>0</v>
      </c>
      <c r="BF263" s="132">
        <f>IF(N263="snížená",J263,0)</f>
        <v>0</v>
      </c>
      <c r="BG263" s="132">
        <f>IF(N263="zákl. přenesená",J263,0)</f>
        <v>0</v>
      </c>
      <c r="BH263" s="132">
        <f>IF(N263="sníž. přenesená",J263,0)</f>
        <v>0</v>
      </c>
      <c r="BI263" s="132">
        <f>IF(N263="nulová",J263,0)</f>
        <v>0</v>
      </c>
      <c r="BJ263" s="13" t="s">
        <v>79</v>
      </c>
      <c r="BK263" s="132">
        <f>ROUND(I263*H263,2)</f>
        <v>0</v>
      </c>
      <c r="BL263" s="13" t="s">
        <v>126</v>
      </c>
      <c r="BM263" s="131" t="s">
        <v>387</v>
      </c>
    </row>
    <row r="264" spans="2:65" s="1" customFormat="1" ht="29.25">
      <c r="B264" s="25"/>
      <c r="D264" s="133" t="s">
        <v>128</v>
      </c>
      <c r="F264" s="134" t="s">
        <v>388</v>
      </c>
      <c r="L264" s="25"/>
      <c r="M264" s="135"/>
      <c r="T264" s="49"/>
      <c r="AT264" s="13" t="s">
        <v>128</v>
      </c>
      <c r="AU264" s="13" t="s">
        <v>81</v>
      </c>
    </row>
    <row r="265" spans="2:65" s="1" customFormat="1" ht="11.25">
      <c r="B265" s="25"/>
      <c r="D265" s="136" t="s">
        <v>130</v>
      </c>
      <c r="F265" s="137" t="s">
        <v>389</v>
      </c>
      <c r="L265" s="25"/>
      <c r="M265" s="135"/>
      <c r="T265" s="49"/>
      <c r="AT265" s="13" t="s">
        <v>130</v>
      </c>
      <c r="AU265" s="13" t="s">
        <v>81</v>
      </c>
    </row>
    <row r="266" spans="2:65" s="1" customFormat="1" ht="40.15" customHeight="1">
      <c r="B266" s="120"/>
      <c r="C266" s="121" t="s">
        <v>390</v>
      </c>
      <c r="D266" s="121" t="s">
        <v>121</v>
      </c>
      <c r="E266" s="122" t="s">
        <v>391</v>
      </c>
      <c r="F266" s="123" t="s">
        <v>392</v>
      </c>
      <c r="G266" s="124" t="s">
        <v>202</v>
      </c>
      <c r="H266" s="125">
        <v>37.89</v>
      </c>
      <c r="I266" s="126"/>
      <c r="J266" s="126">
        <f>ROUND(I266*H266,2)</f>
        <v>0</v>
      </c>
      <c r="K266" s="123" t="s">
        <v>125</v>
      </c>
      <c r="L266" s="25"/>
      <c r="M266" s="127" t="s">
        <v>1</v>
      </c>
      <c r="N266" s="128" t="s">
        <v>36</v>
      </c>
      <c r="O266" s="129">
        <v>0</v>
      </c>
      <c r="P266" s="129">
        <f>O266*H266</f>
        <v>0</v>
      </c>
      <c r="Q266" s="129">
        <v>0</v>
      </c>
      <c r="R266" s="129">
        <f>Q266*H266</f>
        <v>0</v>
      </c>
      <c r="S266" s="129">
        <v>0</v>
      </c>
      <c r="T266" s="130">
        <f>S266*H266</f>
        <v>0</v>
      </c>
      <c r="AR266" s="131" t="s">
        <v>126</v>
      </c>
      <c r="AT266" s="131" t="s">
        <v>121</v>
      </c>
      <c r="AU266" s="131" t="s">
        <v>81</v>
      </c>
      <c r="AY266" s="13" t="s">
        <v>119</v>
      </c>
      <c r="BE266" s="132">
        <f>IF(N266="základní",J266,0)</f>
        <v>0</v>
      </c>
      <c r="BF266" s="132">
        <f>IF(N266="snížená",J266,0)</f>
        <v>0</v>
      </c>
      <c r="BG266" s="132">
        <f>IF(N266="zákl. přenesená",J266,0)</f>
        <v>0</v>
      </c>
      <c r="BH266" s="132">
        <f>IF(N266="sníž. přenesená",J266,0)</f>
        <v>0</v>
      </c>
      <c r="BI266" s="132">
        <f>IF(N266="nulová",J266,0)</f>
        <v>0</v>
      </c>
      <c r="BJ266" s="13" t="s">
        <v>79</v>
      </c>
      <c r="BK266" s="132">
        <f>ROUND(I266*H266,2)</f>
        <v>0</v>
      </c>
      <c r="BL266" s="13" t="s">
        <v>126</v>
      </c>
      <c r="BM266" s="131" t="s">
        <v>393</v>
      </c>
    </row>
    <row r="267" spans="2:65" s="1" customFormat="1" ht="29.25">
      <c r="B267" s="25"/>
      <c r="D267" s="133" t="s">
        <v>128</v>
      </c>
      <c r="F267" s="134" t="s">
        <v>392</v>
      </c>
      <c r="L267" s="25"/>
      <c r="M267" s="135"/>
      <c r="T267" s="49"/>
      <c r="AT267" s="13" t="s">
        <v>128</v>
      </c>
      <c r="AU267" s="13" t="s">
        <v>81</v>
      </c>
    </row>
    <row r="268" spans="2:65" s="1" customFormat="1" ht="11.25">
      <c r="B268" s="25"/>
      <c r="D268" s="136" t="s">
        <v>130</v>
      </c>
      <c r="F268" s="137" t="s">
        <v>394</v>
      </c>
      <c r="L268" s="25"/>
      <c r="M268" s="135"/>
      <c r="T268" s="49"/>
      <c r="AT268" s="13" t="s">
        <v>130</v>
      </c>
      <c r="AU268" s="13" t="s">
        <v>81</v>
      </c>
    </row>
    <row r="269" spans="2:65" s="11" customFormat="1" ht="22.9" customHeight="1">
      <c r="B269" s="109"/>
      <c r="D269" s="110" t="s">
        <v>70</v>
      </c>
      <c r="E269" s="118" t="s">
        <v>395</v>
      </c>
      <c r="F269" s="118" t="s">
        <v>396</v>
      </c>
      <c r="J269" s="119">
        <f>BK269</f>
        <v>0</v>
      </c>
      <c r="L269" s="109"/>
      <c r="M269" s="113"/>
      <c r="P269" s="114">
        <f>SUM(P270:P272)</f>
        <v>381.39075400000002</v>
      </c>
      <c r="R269" s="114">
        <f>SUM(R270:R272)</f>
        <v>0</v>
      </c>
      <c r="T269" s="115">
        <f>SUM(T270:T272)</f>
        <v>0</v>
      </c>
      <c r="AR269" s="110" t="s">
        <v>79</v>
      </c>
      <c r="AT269" s="116" t="s">
        <v>70</v>
      </c>
      <c r="AU269" s="116" t="s">
        <v>79</v>
      </c>
      <c r="AY269" s="110" t="s">
        <v>119</v>
      </c>
      <c r="BK269" s="117">
        <f>SUM(BK270:BK272)</f>
        <v>0</v>
      </c>
    </row>
    <row r="270" spans="2:65" s="1" customFormat="1" ht="22.15" customHeight="1">
      <c r="B270" s="120"/>
      <c r="C270" s="121" t="s">
        <v>397</v>
      </c>
      <c r="D270" s="121" t="s">
        <v>121</v>
      </c>
      <c r="E270" s="122" t="s">
        <v>398</v>
      </c>
      <c r="F270" s="123" t="s">
        <v>399</v>
      </c>
      <c r="G270" s="124" t="s">
        <v>202</v>
      </c>
      <c r="H270" s="125">
        <v>960.68200000000002</v>
      </c>
      <c r="I270" s="126"/>
      <c r="J270" s="126">
        <f>ROUND(I270*H270,2)</f>
        <v>0</v>
      </c>
      <c r="K270" s="123" t="s">
        <v>125</v>
      </c>
      <c r="L270" s="25"/>
      <c r="M270" s="127" t="s">
        <v>1</v>
      </c>
      <c r="N270" s="128" t="s">
        <v>36</v>
      </c>
      <c r="O270" s="129">
        <v>0.39700000000000002</v>
      </c>
      <c r="P270" s="129">
        <f>O270*H270</f>
        <v>381.39075400000002</v>
      </c>
      <c r="Q270" s="129">
        <v>0</v>
      </c>
      <c r="R270" s="129">
        <f>Q270*H270</f>
        <v>0</v>
      </c>
      <c r="S270" s="129">
        <v>0</v>
      </c>
      <c r="T270" s="130">
        <f>S270*H270</f>
        <v>0</v>
      </c>
      <c r="AR270" s="131" t="s">
        <v>126</v>
      </c>
      <c r="AT270" s="131" t="s">
        <v>121</v>
      </c>
      <c r="AU270" s="131" t="s">
        <v>81</v>
      </c>
      <c r="AY270" s="13" t="s">
        <v>119</v>
      </c>
      <c r="BE270" s="132">
        <f>IF(N270="základní",J270,0)</f>
        <v>0</v>
      </c>
      <c r="BF270" s="132">
        <f>IF(N270="snížená",J270,0)</f>
        <v>0</v>
      </c>
      <c r="BG270" s="132">
        <f>IF(N270="zákl. přenesená",J270,0)</f>
        <v>0</v>
      </c>
      <c r="BH270" s="132">
        <f>IF(N270="sníž. přenesená",J270,0)</f>
        <v>0</v>
      </c>
      <c r="BI270" s="132">
        <f>IF(N270="nulová",J270,0)</f>
        <v>0</v>
      </c>
      <c r="BJ270" s="13" t="s">
        <v>79</v>
      </c>
      <c r="BK270" s="132">
        <f>ROUND(I270*H270,2)</f>
        <v>0</v>
      </c>
      <c r="BL270" s="13" t="s">
        <v>126</v>
      </c>
      <c r="BM270" s="131" t="s">
        <v>400</v>
      </c>
    </row>
    <row r="271" spans="2:65" s="1" customFormat="1" ht="19.5">
      <c r="B271" s="25"/>
      <c r="D271" s="133" t="s">
        <v>128</v>
      </c>
      <c r="F271" s="134" t="s">
        <v>401</v>
      </c>
      <c r="L271" s="25"/>
      <c r="M271" s="135"/>
      <c r="T271" s="49"/>
      <c r="AT271" s="13" t="s">
        <v>128</v>
      </c>
      <c r="AU271" s="13" t="s">
        <v>81</v>
      </c>
    </row>
    <row r="272" spans="2:65" s="1" customFormat="1" ht="11.25">
      <c r="B272" s="25"/>
      <c r="D272" s="136" t="s">
        <v>130</v>
      </c>
      <c r="F272" s="137" t="s">
        <v>402</v>
      </c>
      <c r="L272" s="25"/>
      <c r="M272" s="135"/>
      <c r="T272" s="49"/>
      <c r="AT272" s="13" t="s">
        <v>130</v>
      </c>
      <c r="AU272" s="13" t="s">
        <v>81</v>
      </c>
    </row>
    <row r="273" spans="2:65" s="11" customFormat="1" ht="25.9" customHeight="1">
      <c r="B273" s="109"/>
      <c r="D273" s="110" t="s">
        <v>70</v>
      </c>
      <c r="E273" s="111" t="s">
        <v>403</v>
      </c>
      <c r="F273" s="111" t="s">
        <v>404</v>
      </c>
      <c r="J273" s="112">
        <f>BK273</f>
        <v>0</v>
      </c>
      <c r="L273" s="109"/>
      <c r="M273" s="113"/>
      <c r="P273" s="114">
        <f>P274</f>
        <v>5.4163560000000004</v>
      </c>
      <c r="R273" s="114">
        <f>R274</f>
        <v>1.35E-2</v>
      </c>
      <c r="T273" s="115">
        <f>T274</f>
        <v>0</v>
      </c>
      <c r="AR273" s="110" t="s">
        <v>81</v>
      </c>
      <c r="AT273" s="116" t="s">
        <v>70</v>
      </c>
      <c r="AU273" s="116" t="s">
        <v>71</v>
      </c>
      <c r="AY273" s="110" t="s">
        <v>119</v>
      </c>
      <c r="BK273" s="117">
        <f>BK274</f>
        <v>0</v>
      </c>
    </row>
    <row r="274" spans="2:65" s="11" customFormat="1" ht="22.9" customHeight="1">
      <c r="B274" s="109"/>
      <c r="D274" s="110" t="s">
        <v>70</v>
      </c>
      <c r="E274" s="118" t="s">
        <v>405</v>
      </c>
      <c r="F274" s="118" t="s">
        <v>406</v>
      </c>
      <c r="J274" s="119">
        <f>BK274</f>
        <v>0</v>
      </c>
      <c r="L274" s="109"/>
      <c r="M274" s="113"/>
      <c r="P274" s="114">
        <f>SUM(P275:P282)</f>
        <v>5.4163560000000004</v>
      </c>
      <c r="R274" s="114">
        <f>SUM(R275:R282)</f>
        <v>1.35E-2</v>
      </c>
      <c r="T274" s="115">
        <f>SUM(T275:T282)</f>
        <v>0</v>
      </c>
      <c r="AR274" s="110" t="s">
        <v>81</v>
      </c>
      <c r="AT274" s="116" t="s">
        <v>70</v>
      </c>
      <c r="AU274" s="116" t="s">
        <v>79</v>
      </c>
      <c r="AY274" s="110" t="s">
        <v>119</v>
      </c>
      <c r="BK274" s="117">
        <f>SUM(BK275:BK282)</f>
        <v>0</v>
      </c>
    </row>
    <row r="275" spans="2:65" s="1" customFormat="1" ht="22.15" customHeight="1">
      <c r="B275" s="120"/>
      <c r="C275" s="121" t="s">
        <v>407</v>
      </c>
      <c r="D275" s="121" t="s">
        <v>121</v>
      </c>
      <c r="E275" s="122" t="s">
        <v>408</v>
      </c>
      <c r="F275" s="123" t="s">
        <v>409</v>
      </c>
      <c r="G275" s="124" t="s">
        <v>291</v>
      </c>
      <c r="H275" s="125">
        <v>9</v>
      </c>
      <c r="I275" s="126"/>
      <c r="J275" s="126">
        <f>ROUND(I275*H275,2)</f>
        <v>0</v>
      </c>
      <c r="K275" s="123" t="s">
        <v>125</v>
      </c>
      <c r="L275" s="25"/>
      <c r="M275" s="127" t="s">
        <v>1</v>
      </c>
      <c r="N275" s="128" t="s">
        <v>36</v>
      </c>
      <c r="O275" s="129">
        <v>0.55900000000000005</v>
      </c>
      <c r="P275" s="129">
        <f>O275*H275</f>
        <v>5.0310000000000006</v>
      </c>
      <c r="Q275" s="129">
        <v>1.5E-3</v>
      </c>
      <c r="R275" s="129">
        <f>Q275*H275</f>
        <v>1.35E-2</v>
      </c>
      <c r="S275" s="129">
        <v>0</v>
      </c>
      <c r="T275" s="130">
        <f>S275*H275</f>
        <v>0</v>
      </c>
      <c r="AR275" s="131" t="s">
        <v>218</v>
      </c>
      <c r="AT275" s="131" t="s">
        <v>121</v>
      </c>
      <c r="AU275" s="131" t="s">
        <v>81</v>
      </c>
      <c r="AY275" s="13" t="s">
        <v>119</v>
      </c>
      <c r="BE275" s="132">
        <f>IF(N275="základní",J275,0)</f>
        <v>0</v>
      </c>
      <c r="BF275" s="132">
        <f>IF(N275="snížená",J275,0)</f>
        <v>0</v>
      </c>
      <c r="BG275" s="132">
        <f>IF(N275="zákl. přenesená",J275,0)</f>
        <v>0</v>
      </c>
      <c r="BH275" s="132">
        <f>IF(N275="sníž. přenesená",J275,0)</f>
        <v>0</v>
      </c>
      <c r="BI275" s="132">
        <f>IF(N275="nulová",J275,0)</f>
        <v>0</v>
      </c>
      <c r="BJ275" s="13" t="s">
        <v>79</v>
      </c>
      <c r="BK275" s="132">
        <f>ROUND(I275*H275,2)</f>
        <v>0</v>
      </c>
      <c r="BL275" s="13" t="s">
        <v>218</v>
      </c>
      <c r="BM275" s="131" t="s">
        <v>410</v>
      </c>
    </row>
    <row r="276" spans="2:65" s="1" customFormat="1" ht="19.5">
      <c r="B276" s="25"/>
      <c r="D276" s="133" t="s">
        <v>128</v>
      </c>
      <c r="F276" s="134" t="s">
        <v>411</v>
      </c>
      <c r="L276" s="25"/>
      <c r="M276" s="135"/>
      <c r="T276" s="49"/>
      <c r="AT276" s="13" t="s">
        <v>128</v>
      </c>
      <c r="AU276" s="13" t="s">
        <v>81</v>
      </c>
    </row>
    <row r="277" spans="2:65" s="1" customFormat="1" ht="11.25">
      <c r="B277" s="25"/>
      <c r="D277" s="136" t="s">
        <v>130</v>
      </c>
      <c r="F277" s="137" t="s">
        <v>412</v>
      </c>
      <c r="L277" s="25"/>
      <c r="M277" s="135"/>
      <c r="T277" s="49"/>
      <c r="AT277" s="13" t="s">
        <v>130</v>
      </c>
      <c r="AU277" s="13" t="s">
        <v>81</v>
      </c>
    </row>
    <row r="278" spans="2:65" s="1" customFormat="1" ht="14.45" customHeight="1">
      <c r="B278" s="120"/>
      <c r="C278" s="121" t="s">
        <v>413</v>
      </c>
      <c r="D278" s="121" t="s">
        <v>121</v>
      </c>
      <c r="E278" s="122" t="s">
        <v>414</v>
      </c>
      <c r="F278" s="123" t="s">
        <v>415</v>
      </c>
      <c r="G278" s="124" t="s">
        <v>291</v>
      </c>
      <c r="H278" s="125">
        <v>3</v>
      </c>
      <c r="I278" s="126"/>
      <c r="J278" s="126">
        <f>ROUND(I278*H278,2)</f>
        <v>0</v>
      </c>
      <c r="K278" s="123" t="s">
        <v>1</v>
      </c>
      <c r="L278" s="25"/>
      <c r="M278" s="127" t="s">
        <v>1</v>
      </c>
      <c r="N278" s="128" t="s">
        <v>36</v>
      </c>
      <c r="O278" s="129">
        <v>0.124</v>
      </c>
      <c r="P278" s="129">
        <f>O278*H278</f>
        <v>0.372</v>
      </c>
      <c r="Q278" s="129">
        <v>0</v>
      </c>
      <c r="R278" s="129">
        <f>Q278*H278</f>
        <v>0</v>
      </c>
      <c r="S278" s="129">
        <v>0</v>
      </c>
      <c r="T278" s="130">
        <f>S278*H278</f>
        <v>0</v>
      </c>
      <c r="AR278" s="131" t="s">
        <v>218</v>
      </c>
      <c r="AT278" s="131" t="s">
        <v>121</v>
      </c>
      <c r="AU278" s="131" t="s">
        <v>81</v>
      </c>
      <c r="AY278" s="13" t="s">
        <v>119</v>
      </c>
      <c r="BE278" s="132">
        <f>IF(N278="základní",J278,0)</f>
        <v>0</v>
      </c>
      <c r="BF278" s="132">
        <f>IF(N278="snížená",J278,0)</f>
        <v>0</v>
      </c>
      <c r="BG278" s="132">
        <f>IF(N278="zákl. přenesená",J278,0)</f>
        <v>0</v>
      </c>
      <c r="BH278" s="132">
        <f>IF(N278="sníž. přenesená",J278,0)</f>
        <v>0</v>
      </c>
      <c r="BI278" s="132">
        <f>IF(N278="nulová",J278,0)</f>
        <v>0</v>
      </c>
      <c r="BJ278" s="13" t="s">
        <v>79</v>
      </c>
      <c r="BK278" s="132">
        <f>ROUND(I278*H278,2)</f>
        <v>0</v>
      </c>
      <c r="BL278" s="13" t="s">
        <v>218</v>
      </c>
      <c r="BM278" s="131" t="s">
        <v>416</v>
      </c>
    </row>
    <row r="279" spans="2:65" s="1" customFormat="1" ht="11.25">
      <c r="B279" s="25"/>
      <c r="D279" s="133" t="s">
        <v>128</v>
      </c>
      <c r="F279" s="134" t="s">
        <v>415</v>
      </c>
      <c r="L279" s="25"/>
      <c r="M279" s="135"/>
      <c r="T279" s="49"/>
      <c r="AT279" s="13" t="s">
        <v>128</v>
      </c>
      <c r="AU279" s="13" t="s">
        <v>81</v>
      </c>
    </row>
    <row r="280" spans="2:65" s="1" customFormat="1" ht="22.15" customHeight="1">
      <c r="B280" s="120"/>
      <c r="C280" s="121" t="s">
        <v>417</v>
      </c>
      <c r="D280" s="121" t="s">
        <v>121</v>
      </c>
      <c r="E280" s="122" t="s">
        <v>418</v>
      </c>
      <c r="F280" s="123" t="s">
        <v>419</v>
      </c>
      <c r="G280" s="124" t="s">
        <v>202</v>
      </c>
      <c r="H280" s="125">
        <v>1.4E-2</v>
      </c>
      <c r="I280" s="126"/>
      <c r="J280" s="126">
        <f>ROUND(I280*H280,2)</f>
        <v>0</v>
      </c>
      <c r="K280" s="123" t="s">
        <v>125</v>
      </c>
      <c r="L280" s="25"/>
      <c r="M280" s="127" t="s">
        <v>1</v>
      </c>
      <c r="N280" s="128" t="s">
        <v>36</v>
      </c>
      <c r="O280" s="129">
        <v>0.95399999999999996</v>
      </c>
      <c r="P280" s="129">
        <f>O280*H280</f>
        <v>1.3356E-2</v>
      </c>
      <c r="Q280" s="129">
        <v>0</v>
      </c>
      <c r="R280" s="129">
        <f>Q280*H280</f>
        <v>0</v>
      </c>
      <c r="S280" s="129">
        <v>0</v>
      </c>
      <c r="T280" s="130">
        <f>S280*H280</f>
        <v>0</v>
      </c>
      <c r="AR280" s="131" t="s">
        <v>218</v>
      </c>
      <c r="AT280" s="131" t="s">
        <v>121</v>
      </c>
      <c r="AU280" s="131" t="s">
        <v>81</v>
      </c>
      <c r="AY280" s="13" t="s">
        <v>119</v>
      </c>
      <c r="BE280" s="132">
        <f>IF(N280="základní",J280,0)</f>
        <v>0</v>
      </c>
      <c r="BF280" s="132">
        <f>IF(N280="snížená",J280,0)</f>
        <v>0</v>
      </c>
      <c r="BG280" s="132">
        <f>IF(N280="zákl. přenesená",J280,0)</f>
        <v>0</v>
      </c>
      <c r="BH280" s="132">
        <f>IF(N280="sníž. přenesená",J280,0)</f>
        <v>0</v>
      </c>
      <c r="BI280" s="132">
        <f>IF(N280="nulová",J280,0)</f>
        <v>0</v>
      </c>
      <c r="BJ280" s="13" t="s">
        <v>79</v>
      </c>
      <c r="BK280" s="132">
        <f>ROUND(I280*H280,2)</f>
        <v>0</v>
      </c>
      <c r="BL280" s="13" t="s">
        <v>218</v>
      </c>
      <c r="BM280" s="131" t="s">
        <v>420</v>
      </c>
    </row>
    <row r="281" spans="2:65" s="1" customFormat="1" ht="29.25">
      <c r="B281" s="25"/>
      <c r="D281" s="133" t="s">
        <v>128</v>
      </c>
      <c r="F281" s="134" t="s">
        <v>421</v>
      </c>
      <c r="L281" s="25"/>
      <c r="M281" s="135"/>
      <c r="T281" s="49"/>
      <c r="AT281" s="13" t="s">
        <v>128</v>
      </c>
      <c r="AU281" s="13" t="s">
        <v>81</v>
      </c>
    </row>
    <row r="282" spans="2:65" s="1" customFormat="1" ht="11.25">
      <c r="B282" s="25"/>
      <c r="D282" s="136" t="s">
        <v>130</v>
      </c>
      <c r="F282" s="137" t="s">
        <v>422</v>
      </c>
      <c r="L282" s="25"/>
      <c r="M282" s="135"/>
      <c r="T282" s="49"/>
      <c r="AT282" s="13" t="s">
        <v>130</v>
      </c>
      <c r="AU282" s="13" t="s">
        <v>81</v>
      </c>
    </row>
    <row r="283" spans="2:65" s="11" customFormat="1" ht="25.9" customHeight="1">
      <c r="B283" s="109"/>
      <c r="D283" s="110" t="s">
        <v>70</v>
      </c>
      <c r="E283" s="111" t="s">
        <v>423</v>
      </c>
      <c r="F283" s="111" t="s">
        <v>424</v>
      </c>
      <c r="J283" s="112">
        <f>BK283</f>
        <v>0</v>
      </c>
      <c r="L283" s="109"/>
      <c r="M283" s="113"/>
      <c r="P283" s="114">
        <f>P284+P294+P298+P302</f>
        <v>0</v>
      </c>
      <c r="R283" s="114">
        <f>R284+R294+R298+R302</f>
        <v>0</v>
      </c>
      <c r="T283" s="115">
        <f>T284+T294+T298+T302</f>
        <v>0</v>
      </c>
      <c r="AR283" s="110" t="s">
        <v>151</v>
      </c>
      <c r="AT283" s="116" t="s">
        <v>70</v>
      </c>
      <c r="AU283" s="116" t="s">
        <v>71</v>
      </c>
      <c r="AY283" s="110" t="s">
        <v>119</v>
      </c>
      <c r="BK283" s="117">
        <f>BK284+BK294+BK298+BK302</f>
        <v>0</v>
      </c>
    </row>
    <row r="284" spans="2:65" s="11" customFormat="1" ht="22.9" customHeight="1">
      <c r="B284" s="109"/>
      <c r="D284" s="110" t="s">
        <v>70</v>
      </c>
      <c r="E284" s="118" t="s">
        <v>425</v>
      </c>
      <c r="F284" s="118" t="s">
        <v>426</v>
      </c>
      <c r="J284" s="119">
        <f>BK284</f>
        <v>0</v>
      </c>
      <c r="L284" s="109"/>
      <c r="M284" s="113"/>
      <c r="P284" s="114">
        <f>SUM(P285:P293)</f>
        <v>0</v>
      </c>
      <c r="R284" s="114">
        <f>SUM(R285:R293)</f>
        <v>0</v>
      </c>
      <c r="T284" s="115">
        <f>SUM(T285:T293)</f>
        <v>0</v>
      </c>
      <c r="AR284" s="110" t="s">
        <v>151</v>
      </c>
      <c r="AT284" s="116" t="s">
        <v>70</v>
      </c>
      <c r="AU284" s="116" t="s">
        <v>79</v>
      </c>
      <c r="AY284" s="110" t="s">
        <v>119</v>
      </c>
      <c r="BK284" s="117">
        <f>SUM(BK285:BK293)</f>
        <v>0</v>
      </c>
    </row>
    <row r="285" spans="2:65" s="1" customFormat="1" ht="22.15" customHeight="1">
      <c r="B285" s="120"/>
      <c r="C285" s="121" t="s">
        <v>427</v>
      </c>
      <c r="D285" s="121" t="s">
        <v>121</v>
      </c>
      <c r="E285" s="122" t="s">
        <v>428</v>
      </c>
      <c r="F285" s="123" t="s">
        <v>429</v>
      </c>
      <c r="G285" s="124" t="s">
        <v>430</v>
      </c>
      <c r="H285" s="125">
        <v>1</v>
      </c>
      <c r="I285" s="126"/>
      <c r="J285" s="126">
        <f>ROUND(I285*H285,2)</f>
        <v>0</v>
      </c>
      <c r="K285" s="123" t="s">
        <v>125</v>
      </c>
      <c r="L285" s="25"/>
      <c r="M285" s="127" t="s">
        <v>1</v>
      </c>
      <c r="N285" s="128" t="s">
        <v>36</v>
      </c>
      <c r="O285" s="129">
        <v>0</v>
      </c>
      <c r="P285" s="129">
        <f>O285*H285</f>
        <v>0</v>
      </c>
      <c r="Q285" s="129">
        <v>0</v>
      </c>
      <c r="R285" s="129">
        <f>Q285*H285</f>
        <v>0</v>
      </c>
      <c r="S285" s="129">
        <v>0</v>
      </c>
      <c r="T285" s="130">
        <f>S285*H285</f>
        <v>0</v>
      </c>
      <c r="AR285" s="131" t="s">
        <v>431</v>
      </c>
      <c r="AT285" s="131" t="s">
        <v>121</v>
      </c>
      <c r="AU285" s="131" t="s">
        <v>81</v>
      </c>
      <c r="AY285" s="13" t="s">
        <v>119</v>
      </c>
      <c r="BE285" s="132">
        <f>IF(N285="základní",J285,0)</f>
        <v>0</v>
      </c>
      <c r="BF285" s="132">
        <f>IF(N285="snížená",J285,0)</f>
        <v>0</v>
      </c>
      <c r="BG285" s="132">
        <f>IF(N285="zákl. přenesená",J285,0)</f>
        <v>0</v>
      </c>
      <c r="BH285" s="132">
        <f>IF(N285="sníž. přenesená",J285,0)</f>
        <v>0</v>
      </c>
      <c r="BI285" s="132">
        <f>IF(N285="nulová",J285,0)</f>
        <v>0</v>
      </c>
      <c r="BJ285" s="13" t="s">
        <v>79</v>
      </c>
      <c r="BK285" s="132">
        <f>ROUND(I285*H285,2)</f>
        <v>0</v>
      </c>
      <c r="BL285" s="13" t="s">
        <v>431</v>
      </c>
      <c r="BM285" s="131" t="s">
        <v>432</v>
      </c>
    </row>
    <row r="286" spans="2:65" s="1" customFormat="1" ht="11.25">
      <c r="B286" s="25"/>
      <c r="D286" s="133" t="s">
        <v>128</v>
      </c>
      <c r="F286" s="134" t="s">
        <v>433</v>
      </c>
      <c r="L286" s="25"/>
      <c r="M286" s="135"/>
      <c r="T286" s="49"/>
      <c r="AT286" s="13" t="s">
        <v>128</v>
      </c>
      <c r="AU286" s="13" t="s">
        <v>81</v>
      </c>
    </row>
    <row r="287" spans="2:65" s="1" customFormat="1" ht="11.25">
      <c r="B287" s="25"/>
      <c r="D287" s="136" t="s">
        <v>130</v>
      </c>
      <c r="F287" s="137" t="s">
        <v>434</v>
      </c>
      <c r="L287" s="25"/>
      <c r="M287" s="135"/>
      <c r="T287" s="49"/>
      <c r="AT287" s="13" t="s">
        <v>130</v>
      </c>
      <c r="AU287" s="13" t="s">
        <v>81</v>
      </c>
    </row>
    <row r="288" spans="2:65" s="1" customFormat="1" ht="22.15" customHeight="1">
      <c r="B288" s="120"/>
      <c r="C288" s="121" t="s">
        <v>435</v>
      </c>
      <c r="D288" s="121" t="s">
        <v>121</v>
      </c>
      <c r="E288" s="122" t="s">
        <v>436</v>
      </c>
      <c r="F288" s="123" t="s">
        <v>437</v>
      </c>
      <c r="G288" s="124" t="s">
        <v>430</v>
      </c>
      <c r="H288" s="125">
        <v>1</v>
      </c>
      <c r="I288" s="126"/>
      <c r="J288" s="126">
        <f>ROUND(I288*H288,2)</f>
        <v>0</v>
      </c>
      <c r="K288" s="123" t="s">
        <v>125</v>
      </c>
      <c r="L288" s="25"/>
      <c r="M288" s="127" t="s">
        <v>1</v>
      </c>
      <c r="N288" s="128" t="s">
        <v>36</v>
      </c>
      <c r="O288" s="129">
        <v>0</v>
      </c>
      <c r="P288" s="129">
        <f>O288*H288</f>
        <v>0</v>
      </c>
      <c r="Q288" s="129">
        <v>0</v>
      </c>
      <c r="R288" s="129">
        <f>Q288*H288</f>
        <v>0</v>
      </c>
      <c r="S288" s="129">
        <v>0</v>
      </c>
      <c r="T288" s="130">
        <f>S288*H288</f>
        <v>0</v>
      </c>
      <c r="AR288" s="131" t="s">
        <v>431</v>
      </c>
      <c r="AT288" s="131" t="s">
        <v>121</v>
      </c>
      <c r="AU288" s="131" t="s">
        <v>81</v>
      </c>
      <c r="AY288" s="13" t="s">
        <v>119</v>
      </c>
      <c r="BE288" s="132">
        <f>IF(N288="základní",J288,0)</f>
        <v>0</v>
      </c>
      <c r="BF288" s="132">
        <f>IF(N288="snížená",J288,0)</f>
        <v>0</v>
      </c>
      <c r="BG288" s="132">
        <f>IF(N288="zákl. přenesená",J288,0)</f>
        <v>0</v>
      </c>
      <c r="BH288" s="132">
        <f>IF(N288="sníž. přenesená",J288,0)</f>
        <v>0</v>
      </c>
      <c r="BI288" s="132">
        <f>IF(N288="nulová",J288,0)</f>
        <v>0</v>
      </c>
      <c r="BJ288" s="13" t="s">
        <v>79</v>
      </c>
      <c r="BK288" s="132">
        <f>ROUND(I288*H288,2)</f>
        <v>0</v>
      </c>
      <c r="BL288" s="13" t="s">
        <v>431</v>
      </c>
      <c r="BM288" s="131" t="s">
        <v>438</v>
      </c>
    </row>
    <row r="289" spans="2:65" s="1" customFormat="1" ht="11.25">
      <c r="B289" s="25"/>
      <c r="D289" s="133" t="s">
        <v>128</v>
      </c>
      <c r="F289" s="134" t="s">
        <v>439</v>
      </c>
      <c r="L289" s="25"/>
      <c r="M289" s="135"/>
      <c r="T289" s="49"/>
      <c r="AT289" s="13" t="s">
        <v>128</v>
      </c>
      <c r="AU289" s="13" t="s">
        <v>81</v>
      </c>
    </row>
    <row r="290" spans="2:65" s="1" customFormat="1" ht="11.25">
      <c r="B290" s="25"/>
      <c r="D290" s="136" t="s">
        <v>130</v>
      </c>
      <c r="F290" s="137" t="s">
        <v>440</v>
      </c>
      <c r="L290" s="25"/>
      <c r="M290" s="135"/>
      <c r="T290" s="49"/>
      <c r="AT290" s="13" t="s">
        <v>130</v>
      </c>
      <c r="AU290" s="13" t="s">
        <v>81</v>
      </c>
    </row>
    <row r="291" spans="2:65" s="1" customFormat="1" ht="14.45" customHeight="1">
      <c r="B291" s="120"/>
      <c r="C291" s="121" t="s">
        <v>441</v>
      </c>
      <c r="D291" s="121" t="s">
        <v>121</v>
      </c>
      <c r="E291" s="122" t="s">
        <v>442</v>
      </c>
      <c r="F291" s="123" t="s">
        <v>443</v>
      </c>
      <c r="G291" s="124" t="s">
        <v>430</v>
      </c>
      <c r="H291" s="125">
        <v>1</v>
      </c>
      <c r="I291" s="126"/>
      <c r="J291" s="126">
        <f>ROUND(I291*H291,2)</f>
        <v>0</v>
      </c>
      <c r="K291" s="123" t="s">
        <v>125</v>
      </c>
      <c r="L291" s="25"/>
      <c r="M291" s="127" t="s">
        <v>1</v>
      </c>
      <c r="N291" s="128" t="s">
        <v>36</v>
      </c>
      <c r="O291" s="129">
        <v>0</v>
      </c>
      <c r="P291" s="129">
        <f>O291*H291</f>
        <v>0</v>
      </c>
      <c r="Q291" s="129">
        <v>0</v>
      </c>
      <c r="R291" s="129">
        <f>Q291*H291</f>
        <v>0</v>
      </c>
      <c r="S291" s="129">
        <v>0</v>
      </c>
      <c r="T291" s="130">
        <f>S291*H291</f>
        <v>0</v>
      </c>
      <c r="AR291" s="131" t="s">
        <v>431</v>
      </c>
      <c r="AT291" s="131" t="s">
        <v>121</v>
      </c>
      <c r="AU291" s="131" t="s">
        <v>81</v>
      </c>
      <c r="AY291" s="13" t="s">
        <v>119</v>
      </c>
      <c r="BE291" s="132">
        <f>IF(N291="základní",J291,0)</f>
        <v>0</v>
      </c>
      <c r="BF291" s="132">
        <f>IF(N291="snížená",J291,0)</f>
        <v>0</v>
      </c>
      <c r="BG291" s="132">
        <f>IF(N291="zákl. přenesená",J291,0)</f>
        <v>0</v>
      </c>
      <c r="BH291" s="132">
        <f>IF(N291="sníž. přenesená",J291,0)</f>
        <v>0</v>
      </c>
      <c r="BI291" s="132">
        <f>IF(N291="nulová",J291,0)</f>
        <v>0</v>
      </c>
      <c r="BJ291" s="13" t="s">
        <v>79</v>
      </c>
      <c r="BK291" s="132">
        <f>ROUND(I291*H291,2)</f>
        <v>0</v>
      </c>
      <c r="BL291" s="13" t="s">
        <v>431</v>
      </c>
      <c r="BM291" s="131" t="s">
        <v>444</v>
      </c>
    </row>
    <row r="292" spans="2:65" s="1" customFormat="1" ht="19.5">
      <c r="B292" s="25"/>
      <c r="D292" s="133" t="s">
        <v>128</v>
      </c>
      <c r="F292" s="134" t="s">
        <v>445</v>
      </c>
      <c r="L292" s="25"/>
      <c r="M292" s="135"/>
      <c r="T292" s="49"/>
      <c r="AT292" s="13" t="s">
        <v>128</v>
      </c>
      <c r="AU292" s="13" t="s">
        <v>81</v>
      </c>
    </row>
    <row r="293" spans="2:65" s="1" customFormat="1" ht="11.25">
      <c r="B293" s="25"/>
      <c r="D293" s="136" t="s">
        <v>130</v>
      </c>
      <c r="F293" s="137" t="s">
        <v>446</v>
      </c>
      <c r="L293" s="25"/>
      <c r="M293" s="135"/>
      <c r="T293" s="49"/>
      <c r="AT293" s="13" t="s">
        <v>130</v>
      </c>
      <c r="AU293" s="13" t="s">
        <v>81</v>
      </c>
    </row>
    <row r="294" spans="2:65" s="11" customFormat="1" ht="22.9" customHeight="1">
      <c r="B294" s="109"/>
      <c r="D294" s="110" t="s">
        <v>70</v>
      </c>
      <c r="E294" s="118" t="s">
        <v>447</v>
      </c>
      <c r="F294" s="118" t="s">
        <v>448</v>
      </c>
      <c r="J294" s="119">
        <f>BK294</f>
        <v>0</v>
      </c>
      <c r="L294" s="109"/>
      <c r="M294" s="113"/>
      <c r="P294" s="114">
        <f>SUM(P295:P297)</f>
        <v>0</v>
      </c>
      <c r="R294" s="114">
        <f>SUM(R295:R297)</f>
        <v>0</v>
      </c>
      <c r="T294" s="115">
        <f>SUM(T295:T297)</f>
        <v>0</v>
      </c>
      <c r="AR294" s="110" t="s">
        <v>151</v>
      </c>
      <c r="AT294" s="116" t="s">
        <v>70</v>
      </c>
      <c r="AU294" s="116" t="s">
        <v>79</v>
      </c>
      <c r="AY294" s="110" t="s">
        <v>119</v>
      </c>
      <c r="BK294" s="117">
        <f>SUM(BK295:BK297)</f>
        <v>0</v>
      </c>
    </row>
    <row r="295" spans="2:65" s="1" customFormat="1" ht="14.45" customHeight="1">
      <c r="B295" s="120"/>
      <c r="C295" s="121" t="s">
        <v>449</v>
      </c>
      <c r="D295" s="121" t="s">
        <v>121</v>
      </c>
      <c r="E295" s="122" t="s">
        <v>450</v>
      </c>
      <c r="F295" s="123" t="s">
        <v>448</v>
      </c>
      <c r="G295" s="124" t="s">
        <v>430</v>
      </c>
      <c r="H295" s="125">
        <v>1</v>
      </c>
      <c r="I295" s="126"/>
      <c r="J295" s="126">
        <f>ROUND(I295*H295,2)</f>
        <v>0</v>
      </c>
      <c r="K295" s="123" t="s">
        <v>125</v>
      </c>
      <c r="L295" s="25"/>
      <c r="M295" s="127" t="s">
        <v>1</v>
      </c>
      <c r="N295" s="128" t="s">
        <v>36</v>
      </c>
      <c r="O295" s="129">
        <v>0</v>
      </c>
      <c r="P295" s="129">
        <f>O295*H295</f>
        <v>0</v>
      </c>
      <c r="Q295" s="129">
        <v>0</v>
      </c>
      <c r="R295" s="129">
        <f>Q295*H295</f>
        <v>0</v>
      </c>
      <c r="S295" s="129">
        <v>0</v>
      </c>
      <c r="T295" s="130">
        <f>S295*H295</f>
        <v>0</v>
      </c>
      <c r="AR295" s="131" t="s">
        <v>431</v>
      </c>
      <c r="AT295" s="131" t="s">
        <v>121</v>
      </c>
      <c r="AU295" s="131" t="s">
        <v>81</v>
      </c>
      <c r="AY295" s="13" t="s">
        <v>119</v>
      </c>
      <c r="BE295" s="132">
        <f>IF(N295="základní",J295,0)</f>
        <v>0</v>
      </c>
      <c r="BF295" s="132">
        <f>IF(N295="snížená",J295,0)</f>
        <v>0</v>
      </c>
      <c r="BG295" s="132">
        <f>IF(N295="zákl. přenesená",J295,0)</f>
        <v>0</v>
      </c>
      <c r="BH295" s="132">
        <f>IF(N295="sníž. přenesená",J295,0)</f>
        <v>0</v>
      </c>
      <c r="BI295" s="132">
        <f>IF(N295="nulová",J295,0)</f>
        <v>0</v>
      </c>
      <c r="BJ295" s="13" t="s">
        <v>79</v>
      </c>
      <c r="BK295" s="132">
        <f>ROUND(I295*H295,2)</f>
        <v>0</v>
      </c>
      <c r="BL295" s="13" t="s">
        <v>431</v>
      </c>
      <c r="BM295" s="131" t="s">
        <v>451</v>
      </c>
    </row>
    <row r="296" spans="2:65" s="1" customFormat="1" ht="11.25">
      <c r="B296" s="25"/>
      <c r="D296" s="133" t="s">
        <v>128</v>
      </c>
      <c r="F296" s="134" t="s">
        <v>448</v>
      </c>
      <c r="L296" s="25"/>
      <c r="M296" s="135"/>
      <c r="T296" s="49"/>
      <c r="AT296" s="13" t="s">
        <v>128</v>
      </c>
      <c r="AU296" s="13" t="s">
        <v>81</v>
      </c>
    </row>
    <row r="297" spans="2:65" s="1" customFormat="1" ht="11.25">
      <c r="B297" s="25"/>
      <c r="D297" s="136" t="s">
        <v>130</v>
      </c>
      <c r="F297" s="137" t="s">
        <v>452</v>
      </c>
      <c r="L297" s="25"/>
      <c r="M297" s="135"/>
      <c r="T297" s="49"/>
      <c r="AT297" s="13" t="s">
        <v>130</v>
      </c>
      <c r="AU297" s="13" t="s">
        <v>81</v>
      </c>
    </row>
    <row r="298" spans="2:65" s="11" customFormat="1" ht="22.9" customHeight="1">
      <c r="B298" s="109"/>
      <c r="D298" s="110" t="s">
        <v>70</v>
      </c>
      <c r="E298" s="118" t="s">
        <v>453</v>
      </c>
      <c r="F298" s="118" t="s">
        <v>454</v>
      </c>
      <c r="J298" s="119">
        <f>BK298</f>
        <v>0</v>
      </c>
      <c r="L298" s="109"/>
      <c r="M298" s="113"/>
      <c r="P298" s="114">
        <f>SUM(P299:P301)</f>
        <v>0</v>
      </c>
      <c r="R298" s="114">
        <f>SUM(R299:R301)</f>
        <v>0</v>
      </c>
      <c r="T298" s="115">
        <f>SUM(T299:T301)</f>
        <v>0</v>
      </c>
      <c r="AR298" s="110" t="s">
        <v>151</v>
      </c>
      <c r="AT298" s="116" t="s">
        <v>70</v>
      </c>
      <c r="AU298" s="116" t="s">
        <v>79</v>
      </c>
      <c r="AY298" s="110" t="s">
        <v>119</v>
      </c>
      <c r="BK298" s="117">
        <f>SUM(BK299:BK301)</f>
        <v>0</v>
      </c>
    </row>
    <row r="299" spans="2:65" s="1" customFormat="1" ht="14.45" customHeight="1">
      <c r="B299" s="120"/>
      <c r="C299" s="121" t="s">
        <v>455</v>
      </c>
      <c r="D299" s="121" t="s">
        <v>121</v>
      </c>
      <c r="E299" s="122" t="s">
        <v>456</v>
      </c>
      <c r="F299" s="123" t="s">
        <v>454</v>
      </c>
      <c r="G299" s="124" t="s">
        <v>430</v>
      </c>
      <c r="H299" s="125">
        <v>1</v>
      </c>
      <c r="I299" s="126"/>
      <c r="J299" s="126">
        <f>ROUND(I299*H299,2)</f>
        <v>0</v>
      </c>
      <c r="K299" s="123" t="s">
        <v>125</v>
      </c>
      <c r="L299" s="25"/>
      <c r="M299" s="127" t="s">
        <v>1</v>
      </c>
      <c r="N299" s="128" t="s">
        <v>36</v>
      </c>
      <c r="O299" s="129">
        <v>0</v>
      </c>
      <c r="P299" s="129">
        <f>O299*H299</f>
        <v>0</v>
      </c>
      <c r="Q299" s="129">
        <v>0</v>
      </c>
      <c r="R299" s="129">
        <f>Q299*H299</f>
        <v>0</v>
      </c>
      <c r="S299" s="129">
        <v>0</v>
      </c>
      <c r="T299" s="130">
        <f>S299*H299</f>
        <v>0</v>
      </c>
      <c r="AR299" s="131" t="s">
        <v>431</v>
      </c>
      <c r="AT299" s="131" t="s">
        <v>121</v>
      </c>
      <c r="AU299" s="131" t="s">
        <v>81</v>
      </c>
      <c r="AY299" s="13" t="s">
        <v>119</v>
      </c>
      <c r="BE299" s="132">
        <f>IF(N299="základní",J299,0)</f>
        <v>0</v>
      </c>
      <c r="BF299" s="132">
        <f>IF(N299="snížená",J299,0)</f>
        <v>0</v>
      </c>
      <c r="BG299" s="132">
        <f>IF(N299="zákl. přenesená",J299,0)</f>
        <v>0</v>
      </c>
      <c r="BH299" s="132">
        <f>IF(N299="sníž. přenesená",J299,0)</f>
        <v>0</v>
      </c>
      <c r="BI299" s="132">
        <f>IF(N299="nulová",J299,0)</f>
        <v>0</v>
      </c>
      <c r="BJ299" s="13" t="s">
        <v>79</v>
      </c>
      <c r="BK299" s="132">
        <f>ROUND(I299*H299,2)</f>
        <v>0</v>
      </c>
      <c r="BL299" s="13" t="s">
        <v>431</v>
      </c>
      <c r="BM299" s="131" t="s">
        <v>457</v>
      </c>
    </row>
    <row r="300" spans="2:65" s="1" customFormat="1" ht="11.25">
      <c r="B300" s="25"/>
      <c r="D300" s="133" t="s">
        <v>128</v>
      </c>
      <c r="F300" s="134" t="s">
        <v>454</v>
      </c>
      <c r="L300" s="25"/>
      <c r="M300" s="135"/>
      <c r="T300" s="49"/>
      <c r="AT300" s="13" t="s">
        <v>128</v>
      </c>
      <c r="AU300" s="13" t="s">
        <v>81</v>
      </c>
    </row>
    <row r="301" spans="2:65" s="1" customFormat="1" ht="11.25">
      <c r="B301" s="25"/>
      <c r="D301" s="136" t="s">
        <v>130</v>
      </c>
      <c r="F301" s="137" t="s">
        <v>458</v>
      </c>
      <c r="L301" s="25"/>
      <c r="M301" s="135"/>
      <c r="T301" s="49"/>
      <c r="AT301" s="13" t="s">
        <v>130</v>
      </c>
      <c r="AU301" s="13" t="s">
        <v>81</v>
      </c>
    </row>
    <row r="302" spans="2:65" s="11" customFormat="1" ht="22.9" customHeight="1">
      <c r="B302" s="109"/>
      <c r="D302" s="110" t="s">
        <v>70</v>
      </c>
      <c r="E302" s="118" t="s">
        <v>459</v>
      </c>
      <c r="F302" s="118" t="s">
        <v>460</v>
      </c>
      <c r="J302" s="119">
        <f>BK302</f>
        <v>0</v>
      </c>
      <c r="L302" s="109"/>
      <c r="M302" s="113"/>
      <c r="P302" s="114">
        <f>SUM(P303:P307)</f>
        <v>0</v>
      </c>
      <c r="R302" s="114">
        <f>SUM(R303:R307)</f>
        <v>0</v>
      </c>
      <c r="T302" s="115">
        <f>SUM(T303:T307)</f>
        <v>0</v>
      </c>
      <c r="AR302" s="110" t="s">
        <v>151</v>
      </c>
      <c r="AT302" s="116" t="s">
        <v>70</v>
      </c>
      <c r="AU302" s="116" t="s">
        <v>79</v>
      </c>
      <c r="AY302" s="110" t="s">
        <v>119</v>
      </c>
      <c r="BK302" s="117">
        <f>SUM(BK303:BK307)</f>
        <v>0</v>
      </c>
    </row>
    <row r="303" spans="2:65" s="1" customFormat="1" ht="19.899999999999999" customHeight="1">
      <c r="B303" s="120"/>
      <c r="C303" s="121" t="s">
        <v>461</v>
      </c>
      <c r="D303" s="121" t="s">
        <v>121</v>
      </c>
      <c r="E303" s="122" t="s">
        <v>462</v>
      </c>
      <c r="F303" s="123" t="s">
        <v>463</v>
      </c>
      <c r="G303" s="124" t="s">
        <v>430</v>
      </c>
      <c r="H303" s="125">
        <v>1</v>
      </c>
      <c r="I303" s="126"/>
      <c r="J303" s="126">
        <f>ROUND(I303*H303,2)</f>
        <v>0</v>
      </c>
      <c r="K303" s="123" t="s">
        <v>1</v>
      </c>
      <c r="L303" s="25"/>
      <c r="M303" s="127" t="s">
        <v>1</v>
      </c>
      <c r="N303" s="128" t="s">
        <v>36</v>
      </c>
      <c r="O303" s="129">
        <v>0</v>
      </c>
      <c r="P303" s="129">
        <f>O303*H303</f>
        <v>0</v>
      </c>
      <c r="Q303" s="129">
        <v>0</v>
      </c>
      <c r="R303" s="129">
        <f>Q303*H303</f>
        <v>0</v>
      </c>
      <c r="S303" s="129">
        <v>0</v>
      </c>
      <c r="T303" s="130">
        <f>S303*H303</f>
        <v>0</v>
      </c>
      <c r="AR303" s="131" t="s">
        <v>431</v>
      </c>
      <c r="AT303" s="131" t="s">
        <v>121</v>
      </c>
      <c r="AU303" s="131" t="s">
        <v>81</v>
      </c>
      <c r="AY303" s="13" t="s">
        <v>119</v>
      </c>
      <c r="BE303" s="132">
        <f>IF(N303="základní",J303,0)</f>
        <v>0</v>
      </c>
      <c r="BF303" s="132">
        <f>IF(N303="snížená",J303,0)</f>
        <v>0</v>
      </c>
      <c r="BG303" s="132">
        <f>IF(N303="zákl. přenesená",J303,0)</f>
        <v>0</v>
      </c>
      <c r="BH303" s="132">
        <f>IF(N303="sníž. přenesená",J303,0)</f>
        <v>0</v>
      </c>
      <c r="BI303" s="132">
        <f>IF(N303="nulová",J303,0)</f>
        <v>0</v>
      </c>
      <c r="BJ303" s="13" t="s">
        <v>79</v>
      </c>
      <c r="BK303" s="132">
        <f>ROUND(I303*H303,2)</f>
        <v>0</v>
      </c>
      <c r="BL303" s="13" t="s">
        <v>431</v>
      </c>
      <c r="BM303" s="131" t="s">
        <v>464</v>
      </c>
    </row>
    <row r="304" spans="2:65" s="1" customFormat="1" ht="29.25">
      <c r="B304" s="25"/>
      <c r="D304" s="133" t="s">
        <v>128</v>
      </c>
      <c r="F304" s="134" t="s">
        <v>465</v>
      </c>
      <c r="L304" s="25"/>
      <c r="M304" s="135"/>
      <c r="T304" s="49"/>
      <c r="AT304" s="13" t="s">
        <v>128</v>
      </c>
      <c r="AU304" s="13" t="s">
        <v>81</v>
      </c>
    </row>
    <row r="305" spans="2:65" s="1" customFormat="1" ht="14.45" customHeight="1">
      <c r="B305" s="120"/>
      <c r="C305" s="121" t="s">
        <v>466</v>
      </c>
      <c r="D305" s="121" t="s">
        <v>121</v>
      </c>
      <c r="E305" s="122" t="s">
        <v>467</v>
      </c>
      <c r="F305" s="123" t="s">
        <v>468</v>
      </c>
      <c r="G305" s="124" t="s">
        <v>291</v>
      </c>
      <c r="H305" s="125">
        <v>1</v>
      </c>
      <c r="I305" s="126"/>
      <c r="J305" s="126">
        <f>ROUND(I305*H305,2)</f>
        <v>0</v>
      </c>
      <c r="K305" s="123" t="s">
        <v>125</v>
      </c>
      <c r="L305" s="25"/>
      <c r="M305" s="127" t="s">
        <v>1</v>
      </c>
      <c r="N305" s="128" t="s">
        <v>36</v>
      </c>
      <c r="O305" s="129">
        <v>0</v>
      </c>
      <c r="P305" s="129">
        <f>O305*H305</f>
        <v>0</v>
      </c>
      <c r="Q305" s="129">
        <v>0</v>
      </c>
      <c r="R305" s="129">
        <f>Q305*H305</f>
        <v>0</v>
      </c>
      <c r="S305" s="129">
        <v>0</v>
      </c>
      <c r="T305" s="130">
        <f>S305*H305</f>
        <v>0</v>
      </c>
      <c r="AR305" s="131" t="s">
        <v>431</v>
      </c>
      <c r="AT305" s="131" t="s">
        <v>121</v>
      </c>
      <c r="AU305" s="131" t="s">
        <v>81</v>
      </c>
      <c r="AY305" s="13" t="s">
        <v>119</v>
      </c>
      <c r="BE305" s="132">
        <f>IF(N305="základní",J305,0)</f>
        <v>0</v>
      </c>
      <c r="BF305" s="132">
        <f>IF(N305="snížená",J305,0)</f>
        <v>0</v>
      </c>
      <c r="BG305" s="132">
        <f>IF(N305="zákl. přenesená",J305,0)</f>
        <v>0</v>
      </c>
      <c r="BH305" s="132">
        <f>IF(N305="sníž. přenesená",J305,0)</f>
        <v>0</v>
      </c>
      <c r="BI305" s="132">
        <f>IF(N305="nulová",J305,0)</f>
        <v>0</v>
      </c>
      <c r="BJ305" s="13" t="s">
        <v>79</v>
      </c>
      <c r="BK305" s="132">
        <f>ROUND(I305*H305,2)</f>
        <v>0</v>
      </c>
      <c r="BL305" s="13" t="s">
        <v>431</v>
      </c>
      <c r="BM305" s="131" t="s">
        <v>469</v>
      </c>
    </row>
    <row r="306" spans="2:65" s="1" customFormat="1" ht="11.25">
      <c r="B306" s="25"/>
      <c r="D306" s="133" t="s">
        <v>128</v>
      </c>
      <c r="F306" s="134" t="s">
        <v>470</v>
      </c>
      <c r="L306" s="25"/>
      <c r="M306" s="135"/>
      <c r="T306" s="49"/>
      <c r="AT306" s="13" t="s">
        <v>128</v>
      </c>
      <c r="AU306" s="13" t="s">
        <v>81</v>
      </c>
    </row>
    <row r="307" spans="2:65" s="1" customFormat="1" ht="11.25">
      <c r="B307" s="25"/>
      <c r="D307" s="136" t="s">
        <v>130</v>
      </c>
      <c r="F307" s="137" t="s">
        <v>471</v>
      </c>
      <c r="L307" s="25"/>
      <c r="M307" s="148"/>
      <c r="N307" s="149"/>
      <c r="O307" s="149"/>
      <c r="P307" s="149"/>
      <c r="Q307" s="149"/>
      <c r="R307" s="149"/>
      <c r="S307" s="149"/>
      <c r="T307" s="150"/>
      <c r="AT307" s="13" t="s">
        <v>130</v>
      </c>
      <c r="AU307" s="13" t="s">
        <v>81</v>
      </c>
    </row>
    <row r="308" spans="2:65" s="1" customFormat="1" ht="6.95" customHeight="1">
      <c r="B308" s="37"/>
      <c r="C308" s="38"/>
      <c r="D308" s="38"/>
      <c r="E308" s="38"/>
      <c r="F308" s="38"/>
      <c r="G308" s="38"/>
      <c r="H308" s="38"/>
      <c r="I308" s="38"/>
      <c r="J308" s="38"/>
      <c r="K308" s="38"/>
      <c r="L308" s="25"/>
    </row>
  </sheetData>
  <autoFilter ref="C129:K307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hyperlinks>
    <hyperlink ref="F135" r:id="rId1" xr:uid="{00000000-0004-0000-0100-000000000000}"/>
    <hyperlink ref="F139" r:id="rId2" xr:uid="{00000000-0004-0000-0100-000001000000}"/>
    <hyperlink ref="F142" r:id="rId3" xr:uid="{00000000-0004-0000-0100-000002000000}"/>
    <hyperlink ref="F146" r:id="rId4" xr:uid="{00000000-0004-0000-0100-000003000000}"/>
    <hyperlink ref="F149" r:id="rId5" xr:uid="{00000000-0004-0000-0100-000004000000}"/>
    <hyperlink ref="F152" r:id="rId6" xr:uid="{00000000-0004-0000-0100-000005000000}"/>
    <hyperlink ref="F155" r:id="rId7" xr:uid="{00000000-0004-0000-0100-000006000000}"/>
    <hyperlink ref="F158" r:id="rId8" xr:uid="{00000000-0004-0000-0100-000007000000}"/>
    <hyperlink ref="F161" r:id="rId9" xr:uid="{00000000-0004-0000-0100-000008000000}"/>
    <hyperlink ref="F166" r:id="rId10" xr:uid="{00000000-0004-0000-0100-000009000000}"/>
    <hyperlink ref="F169" r:id="rId11" xr:uid="{00000000-0004-0000-0100-00000A000000}"/>
    <hyperlink ref="F172" r:id="rId12" xr:uid="{00000000-0004-0000-0100-00000B000000}"/>
    <hyperlink ref="F175" r:id="rId13" xr:uid="{00000000-0004-0000-0100-00000C000000}"/>
    <hyperlink ref="F178" r:id="rId14" xr:uid="{00000000-0004-0000-0100-00000D000000}"/>
    <hyperlink ref="F181" r:id="rId15" xr:uid="{00000000-0004-0000-0100-00000E000000}"/>
    <hyperlink ref="F186" r:id="rId16" xr:uid="{00000000-0004-0000-0100-00000F000000}"/>
    <hyperlink ref="F190" r:id="rId17" xr:uid="{00000000-0004-0000-0100-000010000000}"/>
    <hyperlink ref="F193" r:id="rId18" xr:uid="{00000000-0004-0000-0100-000011000000}"/>
    <hyperlink ref="F196" r:id="rId19" xr:uid="{00000000-0004-0000-0100-000012000000}"/>
    <hyperlink ref="F199" r:id="rId20" xr:uid="{00000000-0004-0000-0100-000013000000}"/>
    <hyperlink ref="F202" r:id="rId21" xr:uid="{00000000-0004-0000-0100-000014000000}"/>
    <hyperlink ref="F205" r:id="rId22" xr:uid="{00000000-0004-0000-0100-000015000000}"/>
    <hyperlink ref="F209" r:id="rId23" xr:uid="{00000000-0004-0000-0100-000016000000}"/>
    <hyperlink ref="F218" r:id="rId24" xr:uid="{00000000-0004-0000-0100-000017000000}"/>
    <hyperlink ref="F222" r:id="rId25" xr:uid="{00000000-0004-0000-0100-000018000000}"/>
    <hyperlink ref="F225" r:id="rId26" xr:uid="{00000000-0004-0000-0100-000019000000}"/>
    <hyperlink ref="F236" r:id="rId27" xr:uid="{00000000-0004-0000-0100-00001A000000}"/>
    <hyperlink ref="F241" r:id="rId28" xr:uid="{00000000-0004-0000-0100-00001B000000}"/>
    <hyperlink ref="F244" r:id="rId29" xr:uid="{00000000-0004-0000-0100-00001C000000}"/>
    <hyperlink ref="F249" r:id="rId30" xr:uid="{00000000-0004-0000-0100-00001D000000}"/>
    <hyperlink ref="F253" r:id="rId31" xr:uid="{00000000-0004-0000-0100-00001E000000}"/>
    <hyperlink ref="F256" r:id="rId32" xr:uid="{00000000-0004-0000-0100-00001F000000}"/>
    <hyperlink ref="F259" r:id="rId33" xr:uid="{00000000-0004-0000-0100-000020000000}"/>
    <hyperlink ref="F262" r:id="rId34" xr:uid="{00000000-0004-0000-0100-000021000000}"/>
    <hyperlink ref="F265" r:id="rId35" xr:uid="{00000000-0004-0000-0100-000022000000}"/>
    <hyperlink ref="F268" r:id="rId36" xr:uid="{00000000-0004-0000-0100-000023000000}"/>
    <hyperlink ref="F272" r:id="rId37" xr:uid="{00000000-0004-0000-0100-000024000000}"/>
    <hyperlink ref="F277" r:id="rId38" xr:uid="{00000000-0004-0000-0100-000025000000}"/>
    <hyperlink ref="F282" r:id="rId39" xr:uid="{00000000-0004-0000-0100-000026000000}"/>
    <hyperlink ref="F287" r:id="rId40" xr:uid="{00000000-0004-0000-0100-000027000000}"/>
    <hyperlink ref="F290" r:id="rId41" xr:uid="{00000000-0004-0000-0100-000028000000}"/>
    <hyperlink ref="F293" r:id="rId42" xr:uid="{00000000-0004-0000-0100-000029000000}"/>
    <hyperlink ref="F297" r:id="rId43" xr:uid="{00000000-0004-0000-0100-00002A000000}"/>
    <hyperlink ref="F301" r:id="rId44" xr:uid="{00000000-0004-0000-0100-00002B000000}"/>
    <hyperlink ref="F307" r:id="rId45" xr:uid="{00000000-0004-0000-0100-00002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stav - Soupis předpokláda...</vt:lpstr>
      <vt:lpstr>'Rekapitulace stavby'!Názvy_tisku</vt:lpstr>
      <vt:lpstr>'stav - Soupis předpokláda...'!Názvy_tisku</vt:lpstr>
      <vt:lpstr>'Rekapitulace stavby'!Oblast_tisku</vt:lpstr>
      <vt:lpstr>'stav - Soupis předpokláda...'!Oblast_tisku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Havlista-PC\Havlista</dc:creator>
  <cp:lastModifiedBy>tomas</cp:lastModifiedBy>
  <dcterms:created xsi:type="dcterms:W3CDTF">2024-12-04T14:13:25Z</dcterms:created>
  <dcterms:modified xsi:type="dcterms:W3CDTF">2024-12-09T12:19:36Z</dcterms:modified>
</cp:coreProperties>
</file>