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Střelice-LŠU-PV\rozpočet\"/>
    </mc:Choice>
  </mc:AlternateContent>
  <xr:revisionPtr revIDLastSave="0" documentId="13_ncr:1_{BCD58216-48D6-4E9F-8776-115A4ACED082}" xr6:coauthVersionLast="47" xr6:coauthVersionMax="47" xr10:uidLastSave="{00000000-0000-0000-0000-000000000000}"/>
  <bookViews>
    <workbookView xWindow="-120" yWindow="-120" windowWidth="29040" windowHeight="1752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1284_01 Pol" sheetId="12" r:id="rId4"/>
    <sheet name="ZTI" sheetId="13" r:id="rId5"/>
    <sheet name="ZAŘIZOVACÍ PŘEDMĚTY" sheetId="14" r:id="rId6"/>
    <sheet name="VYTÁPĚNÍ" sheetId="15" r:id="rId7"/>
    <sheet name="EL - rek" sheetId="16" r:id="rId8"/>
    <sheet name="EL - pol" sheetId="17" r:id="rId9"/>
    <sheet name="VZT" sheetId="18" r:id="rId10"/>
  </sheets>
  <externalReferences>
    <externalReference r:id="rId11"/>
    <externalReference r:id="rId12"/>
  </externalReferences>
  <definedNames>
    <definedName name="_xlnm._FilterDatabase" localSheetId="9" hidden="1">VZT!$A$2:$D$63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11284_01 Pol'!$1:$7</definedName>
    <definedName name="_xlnm.Print_Titles" localSheetId="6">VYTÁPĚNÍ!$6:$6</definedName>
    <definedName name="_xlnm.Print_Titles" localSheetId="9">VZT!$2:$4</definedName>
    <definedName name="_xlnm.Print_Titles" localSheetId="5">'ZAŘIZOVACÍ PŘEDMĚTY'!$6:$7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11284_01 Pol'!$A$1:$Y$243</definedName>
    <definedName name="_xlnm.Print_Area" localSheetId="8">'EL - pol'!$A$1:$J$313</definedName>
    <definedName name="_xlnm.Print_Area" localSheetId="7">'EL - rek'!$A$2:$C$27</definedName>
    <definedName name="_xlnm.Print_Area" localSheetId="1">Stavba!$A$1:$J$67</definedName>
    <definedName name="_xlnm.Print_Area" localSheetId="9">VZT!$A$1:$D$70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234" i="17" l="1"/>
  <c r="F236" i="17"/>
  <c r="F237" i="17"/>
  <c r="F238" i="17"/>
  <c r="F239" i="17"/>
  <c r="F240" i="17"/>
  <c r="F241" i="17"/>
  <c r="F243" i="17"/>
  <c r="F245" i="17"/>
  <c r="J245" i="17" s="1"/>
  <c r="F249" i="17"/>
  <c r="J249" i="17" s="1"/>
  <c r="F250" i="17"/>
  <c r="J250" i="17" s="1"/>
  <c r="F251" i="17"/>
  <c r="J251" i="17" s="1"/>
  <c r="F252" i="17"/>
  <c r="F253" i="17"/>
  <c r="F254" i="17"/>
  <c r="F256" i="17"/>
  <c r="F81" i="17"/>
  <c r="F82" i="17"/>
  <c r="F83" i="17"/>
  <c r="F85" i="17"/>
  <c r="F86" i="17"/>
  <c r="F87" i="17"/>
  <c r="F88" i="17"/>
  <c r="J88" i="17" s="1"/>
  <c r="F89" i="17"/>
  <c r="F91" i="17"/>
  <c r="F92" i="17"/>
  <c r="F93" i="17"/>
  <c r="F94" i="17"/>
  <c r="F95" i="17"/>
  <c r="F96" i="17"/>
  <c r="F98" i="17"/>
  <c r="F99" i="17"/>
  <c r="F100" i="17"/>
  <c r="F102" i="17"/>
  <c r="F103" i="17"/>
  <c r="J103" i="17" s="1"/>
  <c r="F105" i="17"/>
  <c r="J105" i="17" s="1"/>
  <c r="F107" i="17"/>
  <c r="F108" i="17"/>
  <c r="F109" i="17"/>
  <c r="F110" i="17"/>
  <c r="F111" i="17"/>
  <c r="F113" i="17"/>
  <c r="F115" i="17"/>
  <c r="F117" i="17"/>
  <c r="J117" i="17" s="1"/>
  <c r="F119" i="17"/>
  <c r="F121" i="17"/>
  <c r="J121" i="17" s="1"/>
  <c r="F123" i="17"/>
  <c r="J123" i="17" s="1"/>
  <c r="F124" i="17"/>
  <c r="J124" i="17" s="1"/>
  <c r="F126" i="17"/>
  <c r="F129" i="17"/>
  <c r="F131" i="17"/>
  <c r="F133" i="17"/>
  <c r="F135" i="17"/>
  <c r="F137" i="17"/>
  <c r="F139" i="17"/>
  <c r="F141" i="17"/>
  <c r="F143" i="17"/>
  <c r="F145" i="17"/>
  <c r="F147" i="17"/>
  <c r="J147" i="17" s="1"/>
  <c r="F149" i="17"/>
  <c r="J149" i="17" s="1"/>
  <c r="F151" i="17"/>
  <c r="F153" i="17"/>
  <c r="F155" i="17"/>
  <c r="F156" i="17"/>
  <c r="F158" i="17"/>
  <c r="F160" i="17"/>
  <c r="F162" i="17"/>
  <c r="F163" i="17"/>
  <c r="F165" i="17"/>
  <c r="J165" i="17" s="1"/>
  <c r="F166" i="17"/>
  <c r="F167" i="17"/>
  <c r="J167" i="17" s="1"/>
  <c r="F169" i="17"/>
  <c r="J169" i="17" s="1"/>
  <c r="F170" i="17"/>
  <c r="F171" i="17"/>
  <c r="F175" i="17"/>
  <c r="F177" i="17"/>
  <c r="F179" i="17"/>
  <c r="F181" i="17"/>
  <c r="F184" i="17"/>
  <c r="F185" i="17"/>
  <c r="F186" i="17"/>
  <c r="F187" i="17"/>
  <c r="F188" i="17"/>
  <c r="J188" i="17" s="1"/>
  <c r="F190" i="17"/>
  <c r="J190" i="17" s="1"/>
  <c r="F193" i="17"/>
  <c r="F194" i="17"/>
  <c r="F196" i="17"/>
  <c r="F204" i="17"/>
  <c r="J204" i="17" s="1"/>
  <c r="F208" i="17"/>
  <c r="F211" i="17"/>
  <c r="F212" i="17"/>
  <c r="F213" i="17"/>
  <c r="F214" i="17"/>
  <c r="J214" i="17" s="1"/>
  <c r="F215" i="17"/>
  <c r="J215" i="17" s="1"/>
  <c r="F217" i="17"/>
  <c r="F218" i="17"/>
  <c r="J218" i="17" s="1"/>
  <c r="F220" i="17"/>
  <c r="F221" i="17"/>
  <c r="F223" i="17"/>
  <c r="F225" i="17"/>
  <c r="J225" i="17" s="1"/>
  <c r="F65" i="17"/>
  <c r="F66" i="17"/>
  <c r="F67" i="17"/>
  <c r="F68" i="17"/>
  <c r="F69" i="17"/>
  <c r="F70" i="17"/>
  <c r="J70" i="17" s="1"/>
  <c r="F71" i="17"/>
  <c r="F72" i="17"/>
  <c r="F74" i="17"/>
  <c r="F76" i="17"/>
  <c r="F12" i="17"/>
  <c r="F17" i="17"/>
  <c r="F18" i="17"/>
  <c r="F19" i="17"/>
  <c r="F20" i="17"/>
  <c r="F21" i="17"/>
  <c r="F22" i="17"/>
  <c r="F24" i="17"/>
  <c r="F26" i="17"/>
  <c r="F28" i="17"/>
  <c r="J28" i="17" s="1"/>
  <c r="F30" i="17"/>
  <c r="F31" i="17"/>
  <c r="F34" i="17"/>
  <c r="F35" i="17"/>
  <c r="F36" i="17"/>
  <c r="F37" i="17"/>
  <c r="F38" i="17"/>
  <c r="J38" i="17" s="1"/>
  <c r="F41" i="17"/>
  <c r="F45" i="17"/>
  <c r="I59" i="18"/>
  <c r="H59" i="18"/>
  <c r="G59" i="18"/>
  <c r="H58" i="18"/>
  <c r="G58" i="18"/>
  <c r="I58" i="18" s="1"/>
  <c r="H57" i="18"/>
  <c r="G57" i="18"/>
  <c r="I57" i="18" s="1"/>
  <c r="H56" i="18"/>
  <c r="G56" i="18"/>
  <c r="I56" i="18" s="1"/>
  <c r="I55" i="18"/>
  <c r="H55" i="18"/>
  <c r="H61" i="18" s="1"/>
  <c r="G55" i="18"/>
  <c r="H54" i="18"/>
  <c r="G54" i="18"/>
  <c r="I54" i="18" s="1"/>
  <c r="H47" i="18"/>
  <c r="G47" i="18"/>
  <c r="I47" i="18" s="1"/>
  <c r="H45" i="18"/>
  <c r="G45" i="18"/>
  <c r="I45" i="18" s="1"/>
  <c r="I44" i="18"/>
  <c r="H44" i="18"/>
  <c r="G44" i="18"/>
  <c r="I43" i="18"/>
  <c r="H43" i="18"/>
  <c r="G43" i="18"/>
  <c r="H42" i="18"/>
  <c r="G42" i="18"/>
  <c r="I42" i="18" s="1"/>
  <c r="H41" i="18"/>
  <c r="G41" i="18"/>
  <c r="I41" i="18" s="1"/>
  <c r="I40" i="18"/>
  <c r="H40" i="18"/>
  <c r="G40" i="18"/>
  <c r="I39" i="18"/>
  <c r="H39" i="18"/>
  <c r="I38" i="18"/>
  <c r="H38" i="18"/>
  <c r="I37" i="18"/>
  <c r="H37" i="18"/>
  <c r="I35" i="18"/>
  <c r="H35" i="18"/>
  <c r="H49" i="18" s="1"/>
  <c r="I29" i="18"/>
  <c r="H29" i="18"/>
  <c r="G29" i="18"/>
  <c r="I27" i="18"/>
  <c r="H27" i="18"/>
  <c r="G27" i="18"/>
  <c r="H26" i="18"/>
  <c r="G26" i="18"/>
  <c r="I26" i="18" s="1"/>
  <c r="H25" i="18"/>
  <c r="G25" i="18"/>
  <c r="I25" i="18" s="1"/>
  <c r="I24" i="18"/>
  <c r="H24" i="18"/>
  <c r="G24" i="18"/>
  <c r="I23" i="18"/>
  <c r="H23" i="18"/>
  <c r="G23" i="18"/>
  <c r="H22" i="18"/>
  <c r="G22" i="18"/>
  <c r="I22" i="18" s="1"/>
  <c r="H21" i="18"/>
  <c r="H31" i="18" s="1"/>
  <c r="G21" i="18"/>
  <c r="I21" i="18" s="1"/>
  <c r="I20" i="18"/>
  <c r="H20" i="18"/>
  <c r="G20" i="18"/>
  <c r="I19" i="18"/>
  <c r="H19" i="18"/>
  <c r="G19" i="18"/>
  <c r="I13" i="18"/>
  <c r="H13" i="18"/>
  <c r="G13" i="18"/>
  <c r="H11" i="18"/>
  <c r="G11" i="18"/>
  <c r="I11" i="18" s="1"/>
  <c r="H10" i="18"/>
  <c r="G10" i="18"/>
  <c r="I10" i="18" s="1"/>
  <c r="I9" i="18"/>
  <c r="H9" i="18"/>
  <c r="G9" i="18"/>
  <c r="I8" i="18"/>
  <c r="H8" i="18"/>
  <c r="G8" i="18"/>
  <c r="H7" i="18"/>
  <c r="H15" i="18" s="1"/>
  <c r="G7" i="18"/>
  <c r="I7" i="18" s="1"/>
  <c r="H261" i="17"/>
  <c r="I256" i="17"/>
  <c r="H256" i="17"/>
  <c r="J256" i="17" s="1"/>
  <c r="I254" i="17"/>
  <c r="H254" i="17"/>
  <c r="I253" i="17"/>
  <c r="H253" i="17"/>
  <c r="J252" i="17"/>
  <c r="I252" i="17"/>
  <c r="H252" i="17"/>
  <c r="I251" i="17"/>
  <c r="H251" i="17"/>
  <c r="I250" i="17"/>
  <c r="H250" i="17"/>
  <c r="I249" i="17"/>
  <c r="H249" i="17"/>
  <c r="I245" i="17"/>
  <c r="H245" i="17"/>
  <c r="J243" i="17"/>
  <c r="I243" i="17"/>
  <c r="H243" i="17"/>
  <c r="I241" i="17"/>
  <c r="H241" i="17"/>
  <c r="I240" i="17"/>
  <c r="H240" i="17"/>
  <c r="I239" i="17"/>
  <c r="H239" i="17"/>
  <c r="J239" i="17" s="1"/>
  <c r="I238" i="17"/>
  <c r="H238" i="17"/>
  <c r="J238" i="17" s="1"/>
  <c r="I237" i="17"/>
  <c r="H237" i="17"/>
  <c r="I236" i="17"/>
  <c r="H236" i="17"/>
  <c r="I234" i="17"/>
  <c r="H234" i="17"/>
  <c r="G258" i="17" s="1"/>
  <c r="H258" i="17" s="1"/>
  <c r="H260" i="17" s="1"/>
  <c r="I225" i="17"/>
  <c r="H225" i="17"/>
  <c r="I223" i="17"/>
  <c r="H223" i="17"/>
  <c r="I221" i="17"/>
  <c r="H221" i="17"/>
  <c r="J221" i="17" s="1"/>
  <c r="I220" i="17"/>
  <c r="H220" i="17"/>
  <c r="J219" i="17"/>
  <c r="I219" i="17"/>
  <c r="I218" i="17"/>
  <c r="H218" i="17"/>
  <c r="I217" i="17"/>
  <c r="H217" i="17"/>
  <c r="I215" i="17"/>
  <c r="H215" i="17"/>
  <c r="I214" i="17"/>
  <c r="H214" i="17"/>
  <c r="I213" i="17"/>
  <c r="H213" i="17"/>
  <c r="J213" i="17" s="1"/>
  <c r="J212" i="17"/>
  <c r="I212" i="17"/>
  <c r="H212" i="17"/>
  <c r="I211" i="17"/>
  <c r="H211" i="17"/>
  <c r="J208" i="17"/>
  <c r="I208" i="17"/>
  <c r="H208" i="17"/>
  <c r="I204" i="17"/>
  <c r="H204" i="17"/>
  <c r="I196" i="17"/>
  <c r="H196" i="17"/>
  <c r="J196" i="17" s="1"/>
  <c r="I194" i="17"/>
  <c r="H194" i="17"/>
  <c r="J193" i="17"/>
  <c r="I193" i="17"/>
  <c r="H193" i="17"/>
  <c r="I190" i="17"/>
  <c r="H190" i="17"/>
  <c r="I188" i="17"/>
  <c r="H188" i="17"/>
  <c r="I187" i="17"/>
  <c r="H187" i="17"/>
  <c r="J187" i="17" s="1"/>
  <c r="I186" i="17"/>
  <c r="H186" i="17"/>
  <c r="J186" i="17" s="1"/>
  <c r="J185" i="17"/>
  <c r="I185" i="17"/>
  <c r="H185" i="17"/>
  <c r="I184" i="17"/>
  <c r="H184" i="17"/>
  <c r="J184" i="17" s="1"/>
  <c r="I181" i="17"/>
  <c r="H181" i="17"/>
  <c r="J181" i="17" s="1"/>
  <c r="I179" i="17"/>
  <c r="H179" i="17"/>
  <c r="J179" i="17" s="1"/>
  <c r="I177" i="17"/>
  <c r="H177" i="17"/>
  <c r="I175" i="17"/>
  <c r="H175" i="17"/>
  <c r="I171" i="17"/>
  <c r="H171" i="17"/>
  <c r="I170" i="17"/>
  <c r="H170" i="17"/>
  <c r="J170" i="17" s="1"/>
  <c r="I169" i="17"/>
  <c r="H169" i="17"/>
  <c r="I167" i="17"/>
  <c r="H167" i="17"/>
  <c r="I166" i="17"/>
  <c r="H166" i="17"/>
  <c r="J166" i="17" s="1"/>
  <c r="I165" i="17"/>
  <c r="H165" i="17"/>
  <c r="I163" i="17"/>
  <c r="H163" i="17"/>
  <c r="I162" i="17"/>
  <c r="H162" i="17"/>
  <c r="J162" i="17" s="1"/>
  <c r="J160" i="17"/>
  <c r="I160" i="17"/>
  <c r="H160" i="17"/>
  <c r="I158" i="17"/>
  <c r="H158" i="17"/>
  <c r="J158" i="17" s="1"/>
  <c r="I156" i="17"/>
  <c r="H156" i="17"/>
  <c r="I155" i="17"/>
  <c r="H155" i="17"/>
  <c r="J153" i="17"/>
  <c r="I153" i="17"/>
  <c r="H153" i="17"/>
  <c r="I151" i="17"/>
  <c r="H151" i="17"/>
  <c r="J151" i="17" s="1"/>
  <c r="I149" i="17"/>
  <c r="H149" i="17"/>
  <c r="I147" i="17"/>
  <c r="H147" i="17"/>
  <c r="I145" i="17"/>
  <c r="H145" i="17"/>
  <c r="J143" i="17"/>
  <c r="I143" i="17"/>
  <c r="H143" i="17"/>
  <c r="I141" i="17"/>
  <c r="H141" i="17"/>
  <c r="J141" i="17" s="1"/>
  <c r="I139" i="17"/>
  <c r="H139" i="17"/>
  <c r="J139" i="17" s="1"/>
  <c r="I137" i="17"/>
  <c r="H137" i="17"/>
  <c r="J137" i="17" s="1"/>
  <c r="J135" i="17"/>
  <c r="I135" i="17"/>
  <c r="H135" i="17"/>
  <c r="I133" i="17"/>
  <c r="H133" i="17"/>
  <c r="J133" i="17" s="1"/>
  <c r="I131" i="17"/>
  <c r="H131" i="17"/>
  <c r="J129" i="17"/>
  <c r="I129" i="17"/>
  <c r="H129" i="17"/>
  <c r="J126" i="17"/>
  <c r="I126" i="17"/>
  <c r="H126" i="17"/>
  <c r="I124" i="17"/>
  <c r="H124" i="17"/>
  <c r="I123" i="17"/>
  <c r="H123" i="17"/>
  <c r="I121" i="17"/>
  <c r="H121" i="17"/>
  <c r="J119" i="17"/>
  <c r="I119" i="17"/>
  <c r="H119" i="17"/>
  <c r="I117" i="17"/>
  <c r="H117" i="17"/>
  <c r="I115" i="17"/>
  <c r="H115" i="17"/>
  <c r="I113" i="17"/>
  <c r="H113" i="17"/>
  <c r="J113" i="17" s="1"/>
  <c r="J111" i="17"/>
  <c r="I111" i="17"/>
  <c r="H111" i="17"/>
  <c r="I110" i="17"/>
  <c r="H110" i="17"/>
  <c r="I109" i="17"/>
  <c r="H109" i="17"/>
  <c r="J109" i="17" s="1"/>
  <c r="I108" i="17"/>
  <c r="H108" i="17"/>
  <c r="J108" i="17" s="1"/>
  <c r="J107" i="17"/>
  <c r="I107" i="17"/>
  <c r="H107" i="17"/>
  <c r="I105" i="17"/>
  <c r="H105" i="17"/>
  <c r="I103" i="17"/>
  <c r="H103" i="17"/>
  <c r="I102" i="17"/>
  <c r="H102" i="17"/>
  <c r="J102" i="17" s="1"/>
  <c r="I100" i="17"/>
  <c r="H100" i="17"/>
  <c r="J100" i="17" s="1"/>
  <c r="J99" i="17"/>
  <c r="I99" i="17"/>
  <c r="H99" i="17"/>
  <c r="I98" i="17"/>
  <c r="H98" i="17"/>
  <c r="J98" i="17" s="1"/>
  <c r="I96" i="17"/>
  <c r="H96" i="17"/>
  <c r="J96" i="17" s="1"/>
  <c r="I95" i="17"/>
  <c r="H95" i="17"/>
  <c r="J95" i="17" s="1"/>
  <c r="I94" i="17"/>
  <c r="H94" i="17"/>
  <c r="J93" i="17"/>
  <c r="I93" i="17"/>
  <c r="H93" i="17"/>
  <c r="I92" i="17"/>
  <c r="H92" i="17"/>
  <c r="J92" i="17" s="1"/>
  <c r="I91" i="17"/>
  <c r="H91" i="17"/>
  <c r="J91" i="17" s="1"/>
  <c r="I89" i="17"/>
  <c r="H89" i="17"/>
  <c r="I88" i="17"/>
  <c r="H88" i="17"/>
  <c r="I87" i="17"/>
  <c r="H87" i="17"/>
  <c r="J87" i="17" s="1"/>
  <c r="I86" i="17"/>
  <c r="H86" i="17"/>
  <c r="J86" i="17" s="1"/>
  <c r="J85" i="17"/>
  <c r="I85" i="17"/>
  <c r="H85" i="17"/>
  <c r="I83" i="17"/>
  <c r="H83" i="17"/>
  <c r="J83" i="17" s="1"/>
  <c r="I82" i="17"/>
  <c r="H82" i="17"/>
  <c r="J82" i="17" s="1"/>
  <c r="I81" i="17"/>
  <c r="H81" i="17"/>
  <c r="J81" i="17" s="1"/>
  <c r="I76" i="17"/>
  <c r="H76" i="17"/>
  <c r="I74" i="17"/>
  <c r="H74" i="17"/>
  <c r="I72" i="17"/>
  <c r="H72" i="17"/>
  <c r="I71" i="17"/>
  <c r="H71" i="17"/>
  <c r="J71" i="17" s="1"/>
  <c r="I70" i="17"/>
  <c r="H70" i="17"/>
  <c r="I69" i="17"/>
  <c r="H69" i="17"/>
  <c r="I68" i="17"/>
  <c r="H68" i="17"/>
  <c r="J68" i="17" s="1"/>
  <c r="J67" i="17"/>
  <c r="I67" i="17"/>
  <c r="H67" i="17"/>
  <c r="I66" i="17"/>
  <c r="H66" i="17"/>
  <c r="J66" i="17" s="1"/>
  <c r="I65" i="17"/>
  <c r="H65" i="17"/>
  <c r="J65" i="17" s="1"/>
  <c r="J53" i="17"/>
  <c r="I53" i="17"/>
  <c r="H52" i="17"/>
  <c r="H51" i="17"/>
  <c r="I45" i="17"/>
  <c r="H45" i="17"/>
  <c r="J45" i="17" s="1"/>
  <c r="I41" i="17"/>
  <c r="H41" i="17"/>
  <c r="I38" i="17"/>
  <c r="H38" i="17"/>
  <c r="I37" i="17"/>
  <c r="H37" i="17"/>
  <c r="I36" i="17"/>
  <c r="H36" i="17"/>
  <c r="J35" i="17"/>
  <c r="I35" i="17"/>
  <c r="H35" i="17"/>
  <c r="I34" i="17"/>
  <c r="H34" i="17"/>
  <c r="J34" i="17" s="1"/>
  <c r="I31" i="17"/>
  <c r="H31" i="17"/>
  <c r="I30" i="17"/>
  <c r="H30" i="17"/>
  <c r="J30" i="17" s="1"/>
  <c r="I28" i="17"/>
  <c r="H28" i="17"/>
  <c r="I26" i="17"/>
  <c r="H26" i="17"/>
  <c r="J26" i="17" s="1"/>
  <c r="I24" i="17"/>
  <c r="H24" i="17"/>
  <c r="I22" i="17"/>
  <c r="H22" i="17"/>
  <c r="J22" i="17" s="1"/>
  <c r="I21" i="17"/>
  <c r="H21" i="17"/>
  <c r="I20" i="17"/>
  <c r="H20" i="17"/>
  <c r="I19" i="17"/>
  <c r="H19" i="17"/>
  <c r="I18" i="17"/>
  <c r="H18" i="17"/>
  <c r="J18" i="17" s="1"/>
  <c r="I17" i="17"/>
  <c r="H17" i="17"/>
  <c r="J17" i="17" s="1"/>
  <c r="I12" i="17"/>
  <c r="H12" i="17"/>
  <c r="J12" i="17" s="1"/>
  <c r="C26" i="16"/>
  <c r="B26" i="16"/>
  <c r="C11" i="16"/>
  <c r="C10" i="16"/>
  <c r="C9" i="16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A21" i="15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G20" i="15"/>
  <c r="A20" i="15"/>
  <c r="G19" i="15"/>
  <c r="G17" i="15"/>
  <c r="A17" i="15"/>
  <c r="G16" i="15"/>
  <c r="A16" i="15"/>
  <c r="G15" i="15"/>
  <c r="G36" i="15" s="1"/>
  <c r="F14" i="15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J10" i="14"/>
  <c r="A10" i="14"/>
  <c r="J9" i="14"/>
  <c r="A9" i="14"/>
  <c r="J8" i="14"/>
  <c r="J32" i="14" s="1"/>
  <c r="F30" i="13"/>
  <c r="F29" i="13"/>
  <c r="F28" i="13"/>
  <c r="F27" i="13"/>
  <c r="F26" i="13"/>
  <c r="F25" i="13"/>
  <c r="F24" i="13"/>
  <c r="F23" i="13"/>
  <c r="F22" i="13"/>
  <c r="A22" i="13"/>
  <c r="A23" i="13" s="1"/>
  <c r="A24" i="13" s="1"/>
  <c r="A25" i="13" s="1"/>
  <c r="A26" i="13" s="1"/>
  <c r="A27" i="13" s="1"/>
  <c r="A28" i="13" s="1"/>
  <c r="A29" i="13" s="1"/>
  <c r="A30" i="13" s="1"/>
  <c r="F21" i="13"/>
  <c r="A21" i="13"/>
  <c r="F20" i="13"/>
  <c r="F18" i="13"/>
  <c r="F17" i="13"/>
  <c r="F16" i="13"/>
  <c r="F15" i="13"/>
  <c r="F14" i="13"/>
  <c r="F13" i="13"/>
  <c r="A13" i="13"/>
  <c r="A14" i="13" s="1"/>
  <c r="A15" i="13" s="1"/>
  <c r="A16" i="13" s="1"/>
  <c r="A17" i="13" s="1"/>
  <c r="A18" i="13" s="1"/>
  <c r="F12" i="13"/>
  <c r="A12" i="13"/>
  <c r="F11" i="13"/>
  <c r="A11" i="13"/>
  <c r="F10" i="13"/>
  <c r="A10" i="13"/>
  <c r="F9" i="13"/>
  <c r="F32" i="13" s="1"/>
  <c r="A9" i="13"/>
  <c r="F8" i="13"/>
  <c r="I53" i="1"/>
  <c r="G9" i="12"/>
  <c r="I9" i="12"/>
  <c r="I8" i="12" s="1"/>
  <c r="K9" i="12"/>
  <c r="K8" i="12" s="1"/>
  <c r="M9" i="12"/>
  <c r="O9" i="12"/>
  <c r="Q9" i="12"/>
  <c r="V9" i="12"/>
  <c r="V8" i="12" s="1"/>
  <c r="G11" i="12"/>
  <c r="M11" i="12" s="1"/>
  <c r="I11" i="12"/>
  <c r="K11" i="12"/>
  <c r="O11" i="12"/>
  <c r="O8" i="12" s="1"/>
  <c r="Q11" i="12"/>
  <c r="V11" i="12"/>
  <c r="G13" i="12"/>
  <c r="I13" i="12"/>
  <c r="K13" i="12"/>
  <c r="M13" i="12"/>
  <c r="O13" i="12"/>
  <c r="Q13" i="12"/>
  <c r="Q8" i="12" s="1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G8" i="12" s="1"/>
  <c r="I49" i="1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6" i="12"/>
  <c r="M56" i="12" s="1"/>
  <c r="I56" i="12"/>
  <c r="I55" i="12" s="1"/>
  <c r="K56" i="12"/>
  <c r="O56" i="12"/>
  <c r="O55" i="12" s="1"/>
  <c r="Q56" i="12"/>
  <c r="Q55" i="12" s="1"/>
  <c r="V56" i="12"/>
  <c r="G58" i="12"/>
  <c r="I58" i="12"/>
  <c r="K58" i="12"/>
  <c r="K55" i="12" s="1"/>
  <c r="O58" i="12"/>
  <c r="Q58" i="12"/>
  <c r="V58" i="12"/>
  <c r="G59" i="12"/>
  <c r="M59" i="12" s="1"/>
  <c r="I59" i="12"/>
  <c r="K59" i="12"/>
  <c r="O59" i="12"/>
  <c r="Q59" i="12"/>
  <c r="V59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V55" i="12" s="1"/>
  <c r="G67" i="12"/>
  <c r="M67" i="12" s="1"/>
  <c r="I67" i="12"/>
  <c r="K67" i="12"/>
  <c r="O67" i="12"/>
  <c r="Q67" i="12"/>
  <c r="V67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I75" i="12"/>
  <c r="K75" i="12"/>
  <c r="K72" i="12" s="1"/>
  <c r="O75" i="12"/>
  <c r="O72" i="12" s="1"/>
  <c r="Q75" i="12"/>
  <c r="V75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3" i="12"/>
  <c r="M83" i="12" s="1"/>
  <c r="I83" i="12"/>
  <c r="I82" i="12" s="1"/>
  <c r="K83" i="12"/>
  <c r="O83" i="12"/>
  <c r="O82" i="12" s="1"/>
  <c r="Q83" i="12"/>
  <c r="Q82" i="12" s="1"/>
  <c r="V83" i="12"/>
  <c r="G84" i="12"/>
  <c r="I84" i="12"/>
  <c r="K84" i="12"/>
  <c r="K82" i="12" s="1"/>
  <c r="O84" i="12"/>
  <c r="Q84" i="12"/>
  <c r="V84" i="12"/>
  <c r="G86" i="12"/>
  <c r="M86" i="12" s="1"/>
  <c r="I86" i="12"/>
  <c r="K86" i="12"/>
  <c r="O86" i="12"/>
  <c r="Q86" i="12"/>
  <c r="V86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V82" i="12" s="1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I106" i="12"/>
  <c r="K106" i="12"/>
  <c r="M106" i="12"/>
  <c r="O106" i="12"/>
  <c r="Q106" i="12"/>
  <c r="V106" i="12"/>
  <c r="G107" i="12"/>
  <c r="I107" i="12"/>
  <c r="O107" i="12"/>
  <c r="V107" i="12"/>
  <c r="G108" i="12"/>
  <c r="I108" i="12"/>
  <c r="K108" i="12"/>
  <c r="K107" i="12" s="1"/>
  <c r="M108" i="12"/>
  <c r="M107" i="12" s="1"/>
  <c r="O108" i="12"/>
  <c r="Q108" i="12"/>
  <c r="Q107" i="12" s="1"/>
  <c r="V108" i="12"/>
  <c r="G110" i="12"/>
  <c r="M110" i="12" s="1"/>
  <c r="I110" i="12"/>
  <c r="I109" i="12" s="1"/>
  <c r="K110" i="12"/>
  <c r="O110" i="12"/>
  <c r="O109" i="12" s="1"/>
  <c r="Q110" i="12"/>
  <c r="Q109" i="12" s="1"/>
  <c r="V110" i="12"/>
  <c r="G111" i="12"/>
  <c r="I111" i="12"/>
  <c r="K111" i="12"/>
  <c r="K109" i="12" s="1"/>
  <c r="O111" i="12"/>
  <c r="Q111" i="12"/>
  <c r="V111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4" i="12"/>
  <c r="M124" i="12" s="1"/>
  <c r="I124" i="12"/>
  <c r="K124" i="12"/>
  <c r="O124" i="12"/>
  <c r="Q124" i="12"/>
  <c r="V124" i="12"/>
  <c r="V109" i="12" s="1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I137" i="12"/>
  <c r="K137" i="12"/>
  <c r="M137" i="12"/>
  <c r="O137" i="12"/>
  <c r="Q137" i="12"/>
  <c r="V137" i="12"/>
  <c r="G139" i="12"/>
  <c r="M139" i="12" s="1"/>
  <c r="I139" i="12"/>
  <c r="K139" i="12"/>
  <c r="O139" i="12"/>
  <c r="Q139" i="12"/>
  <c r="V139" i="12"/>
  <c r="O140" i="12"/>
  <c r="Q140" i="12"/>
  <c r="G141" i="12"/>
  <c r="I141" i="12"/>
  <c r="K141" i="12"/>
  <c r="K140" i="12" s="1"/>
  <c r="O141" i="12"/>
  <c r="Q141" i="12"/>
  <c r="V141" i="12"/>
  <c r="V140" i="12" s="1"/>
  <c r="G142" i="12"/>
  <c r="M142" i="12" s="1"/>
  <c r="I142" i="12"/>
  <c r="I140" i="12" s="1"/>
  <c r="K142" i="12"/>
  <c r="O142" i="12"/>
  <c r="Q142" i="12"/>
  <c r="V142" i="12"/>
  <c r="K143" i="12"/>
  <c r="O143" i="12"/>
  <c r="V143" i="12"/>
  <c r="G144" i="12"/>
  <c r="M144" i="12" s="1"/>
  <c r="M143" i="12" s="1"/>
  <c r="I144" i="12"/>
  <c r="I143" i="12" s="1"/>
  <c r="K144" i="12"/>
  <c r="O144" i="12"/>
  <c r="Q144" i="12"/>
  <c r="Q143" i="12" s="1"/>
  <c r="V144" i="12"/>
  <c r="G146" i="12"/>
  <c r="I146" i="12"/>
  <c r="K146" i="12"/>
  <c r="M146" i="12"/>
  <c r="O146" i="12"/>
  <c r="Q146" i="12"/>
  <c r="Q145" i="12" s="1"/>
  <c r="V146" i="12"/>
  <c r="G148" i="12"/>
  <c r="I148" i="12"/>
  <c r="K148" i="12"/>
  <c r="O148" i="12"/>
  <c r="Q148" i="12"/>
  <c r="V148" i="12"/>
  <c r="V145" i="12" s="1"/>
  <c r="G151" i="12"/>
  <c r="M151" i="12" s="1"/>
  <c r="I151" i="12"/>
  <c r="I145" i="12" s="1"/>
  <c r="K151" i="12"/>
  <c r="O151" i="12"/>
  <c r="Q151" i="12"/>
  <c r="V151" i="12"/>
  <c r="G153" i="12"/>
  <c r="M153" i="12" s="1"/>
  <c r="I153" i="12"/>
  <c r="K153" i="12"/>
  <c r="K145" i="12" s="1"/>
  <c r="O153" i="12"/>
  <c r="Q153" i="12"/>
  <c r="V153" i="12"/>
  <c r="G158" i="12"/>
  <c r="I158" i="12"/>
  <c r="K158" i="12"/>
  <c r="M158" i="12"/>
  <c r="O158" i="12"/>
  <c r="Q158" i="12"/>
  <c r="V158" i="12"/>
  <c r="G162" i="12"/>
  <c r="M162" i="12" s="1"/>
  <c r="I162" i="12"/>
  <c r="K162" i="12"/>
  <c r="O162" i="12"/>
  <c r="O145" i="12" s="1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K172" i="12" s="1"/>
  <c r="O173" i="12"/>
  <c r="O172" i="12" s="1"/>
  <c r="Q173" i="12"/>
  <c r="V173" i="12"/>
  <c r="G174" i="12"/>
  <c r="M174" i="12" s="1"/>
  <c r="I174" i="12"/>
  <c r="K174" i="12"/>
  <c r="O174" i="12"/>
  <c r="Q174" i="12"/>
  <c r="Q172" i="12" s="1"/>
  <c r="V174" i="12"/>
  <c r="G175" i="12"/>
  <c r="M175" i="12" s="1"/>
  <c r="I175" i="12"/>
  <c r="K175" i="12"/>
  <c r="O175" i="12"/>
  <c r="Q175" i="12"/>
  <c r="V175" i="12"/>
  <c r="V172" i="12" s="1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I172" i="12" s="1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K187" i="12"/>
  <c r="G188" i="12"/>
  <c r="I188" i="12"/>
  <c r="I187" i="12" s="1"/>
  <c r="K188" i="12"/>
  <c r="M188" i="12"/>
  <c r="O188" i="12"/>
  <c r="Q188" i="12"/>
  <c r="V188" i="12"/>
  <c r="G189" i="12"/>
  <c r="M189" i="12" s="1"/>
  <c r="I189" i="12"/>
  <c r="K189" i="12"/>
  <c r="O189" i="12"/>
  <c r="O187" i="12" s="1"/>
  <c r="Q189" i="12"/>
  <c r="V189" i="12"/>
  <c r="G190" i="12"/>
  <c r="I190" i="12"/>
  <c r="K190" i="12"/>
  <c r="M190" i="12"/>
  <c r="O190" i="12"/>
  <c r="Q190" i="12"/>
  <c r="Q187" i="12" s="1"/>
  <c r="V190" i="12"/>
  <c r="G191" i="12"/>
  <c r="M191" i="12" s="1"/>
  <c r="I191" i="12"/>
  <c r="K191" i="12"/>
  <c r="O191" i="12"/>
  <c r="Q191" i="12"/>
  <c r="V191" i="12"/>
  <c r="V187" i="12" s="1"/>
  <c r="G193" i="12"/>
  <c r="I193" i="12"/>
  <c r="K193" i="12"/>
  <c r="O193" i="12"/>
  <c r="O192" i="12" s="1"/>
  <c r="Q193" i="12"/>
  <c r="V193" i="12"/>
  <c r="V192" i="12" s="1"/>
  <c r="G195" i="12"/>
  <c r="M195" i="12" s="1"/>
  <c r="I195" i="12"/>
  <c r="I192" i="12" s="1"/>
  <c r="K195" i="12"/>
  <c r="O195" i="12"/>
  <c r="Q195" i="12"/>
  <c r="Q192" i="12" s="1"/>
  <c r="V195" i="12"/>
  <c r="G196" i="12"/>
  <c r="M196" i="12" s="1"/>
  <c r="I196" i="12"/>
  <c r="K196" i="12"/>
  <c r="K192" i="12" s="1"/>
  <c r="O196" i="12"/>
  <c r="Q196" i="12"/>
  <c r="V196" i="12"/>
  <c r="G197" i="12"/>
  <c r="M197" i="12" s="1"/>
  <c r="I197" i="12"/>
  <c r="K197" i="12"/>
  <c r="O197" i="12"/>
  <c r="Q197" i="12"/>
  <c r="V197" i="12"/>
  <c r="O198" i="12"/>
  <c r="G199" i="12"/>
  <c r="M199" i="12" s="1"/>
  <c r="I199" i="12"/>
  <c r="I198" i="12" s="1"/>
  <c r="K199" i="12"/>
  <c r="O199" i="12"/>
  <c r="Q199" i="12"/>
  <c r="Q198" i="12" s="1"/>
  <c r="V199" i="12"/>
  <c r="G201" i="12"/>
  <c r="M201" i="12" s="1"/>
  <c r="I201" i="12"/>
  <c r="K201" i="12"/>
  <c r="K198" i="12" s="1"/>
  <c r="O201" i="12"/>
  <c r="Q201" i="12"/>
  <c r="V201" i="12"/>
  <c r="V198" i="12" s="1"/>
  <c r="G203" i="12"/>
  <c r="I203" i="12"/>
  <c r="K203" i="12"/>
  <c r="M203" i="12"/>
  <c r="O203" i="12"/>
  <c r="Q203" i="12"/>
  <c r="V203" i="12"/>
  <c r="G205" i="12"/>
  <c r="I205" i="12"/>
  <c r="K205" i="12"/>
  <c r="O205" i="12"/>
  <c r="Q205" i="12"/>
  <c r="V205" i="12"/>
  <c r="I206" i="12"/>
  <c r="G207" i="12"/>
  <c r="M207" i="12" s="1"/>
  <c r="I207" i="12"/>
  <c r="K207" i="12"/>
  <c r="K206" i="12" s="1"/>
  <c r="O207" i="12"/>
  <c r="Q207" i="12"/>
  <c r="V207" i="12"/>
  <c r="V206" i="12" s="1"/>
  <c r="G208" i="12"/>
  <c r="M208" i="12" s="1"/>
  <c r="I208" i="12"/>
  <c r="K208" i="12"/>
  <c r="O208" i="12"/>
  <c r="Q208" i="12"/>
  <c r="V208" i="12"/>
  <c r="G212" i="12"/>
  <c r="I212" i="12"/>
  <c r="K212" i="12"/>
  <c r="M212" i="12"/>
  <c r="O212" i="12"/>
  <c r="O206" i="12" s="1"/>
  <c r="Q212" i="12"/>
  <c r="V212" i="12"/>
  <c r="G213" i="12"/>
  <c r="M213" i="12" s="1"/>
  <c r="I213" i="12"/>
  <c r="K213" i="12"/>
  <c r="O213" i="12"/>
  <c r="Q213" i="12"/>
  <c r="Q206" i="12" s="1"/>
  <c r="V213" i="12"/>
  <c r="I214" i="12"/>
  <c r="K214" i="12"/>
  <c r="Q214" i="12"/>
  <c r="V214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O214" i="12" s="1"/>
  <c r="Q216" i="12"/>
  <c r="V216" i="12"/>
  <c r="I220" i="12"/>
  <c r="O220" i="12"/>
  <c r="Q220" i="12"/>
  <c r="G221" i="12"/>
  <c r="M221" i="12" s="1"/>
  <c r="M220" i="12" s="1"/>
  <c r="I221" i="12"/>
  <c r="K221" i="12"/>
  <c r="K220" i="12" s="1"/>
  <c r="O221" i="12"/>
  <c r="Q221" i="12"/>
  <c r="V221" i="12"/>
  <c r="V220" i="12" s="1"/>
  <c r="I222" i="12"/>
  <c r="K222" i="12"/>
  <c r="Q222" i="12"/>
  <c r="V222" i="12"/>
  <c r="G223" i="12"/>
  <c r="G222" i="12" s="1"/>
  <c r="I65" i="1" s="1"/>
  <c r="I223" i="12"/>
  <c r="K223" i="12"/>
  <c r="O223" i="12"/>
  <c r="O222" i="12" s="1"/>
  <c r="Q223" i="12"/>
  <c r="V223" i="12"/>
  <c r="Q224" i="12"/>
  <c r="G225" i="12"/>
  <c r="M225" i="12" s="1"/>
  <c r="I225" i="12"/>
  <c r="K225" i="12"/>
  <c r="K224" i="12" s="1"/>
  <c r="O225" i="12"/>
  <c r="Q225" i="12"/>
  <c r="V225" i="12"/>
  <c r="V224" i="12" s="1"/>
  <c r="G226" i="12"/>
  <c r="M226" i="12" s="1"/>
  <c r="I226" i="12"/>
  <c r="K226" i="12"/>
  <c r="O226" i="12"/>
  <c r="Q226" i="12"/>
  <c r="V226" i="12"/>
  <c r="G227" i="12"/>
  <c r="G224" i="12" s="1"/>
  <c r="I66" i="1" s="1"/>
  <c r="I227" i="12"/>
  <c r="K227" i="12"/>
  <c r="O227" i="12"/>
  <c r="Q227" i="12"/>
  <c r="V227" i="12"/>
  <c r="G228" i="12"/>
  <c r="M228" i="12" s="1"/>
  <c r="I228" i="12"/>
  <c r="I224" i="12" s="1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O224" i="12" s="1"/>
  <c r="Q231" i="12"/>
  <c r="V231" i="12"/>
  <c r="AE233" i="12"/>
  <c r="F40" i="1" s="1"/>
  <c r="I20" i="1"/>
  <c r="I19" i="1"/>
  <c r="J28" i="1"/>
  <c r="J26" i="1"/>
  <c r="G38" i="1"/>
  <c r="F38" i="1"/>
  <c r="J23" i="1"/>
  <c r="J24" i="1"/>
  <c r="J25" i="1"/>
  <c r="J27" i="1"/>
  <c r="E24" i="1"/>
  <c r="E26" i="1"/>
  <c r="I61" i="18" l="1"/>
  <c r="I49" i="18"/>
  <c r="I15" i="18"/>
  <c r="I31" i="18"/>
  <c r="J21" i="17"/>
  <c r="G46" i="17"/>
  <c r="H46" i="17" s="1"/>
  <c r="H48" i="17" s="1"/>
  <c r="J19" i="17"/>
  <c r="J24" i="17"/>
  <c r="J41" i="17"/>
  <c r="J37" i="17"/>
  <c r="J36" i="17"/>
  <c r="J31" i="17"/>
  <c r="J72" i="17"/>
  <c r="J69" i="17"/>
  <c r="H77" i="17"/>
  <c r="J76" i="17"/>
  <c r="J74" i="17"/>
  <c r="J77" i="17" s="1"/>
  <c r="J115" i="17"/>
  <c r="J89" i="17"/>
  <c r="J110" i="17"/>
  <c r="J94" i="17"/>
  <c r="J145" i="17"/>
  <c r="J156" i="17"/>
  <c r="J155" i="17"/>
  <c r="J131" i="17"/>
  <c r="J163" i="17"/>
  <c r="G228" i="17"/>
  <c r="H228" i="17" s="1"/>
  <c r="H230" i="17" s="1"/>
  <c r="J177" i="17"/>
  <c r="J175" i="17"/>
  <c r="J194" i="17"/>
  <c r="J171" i="17"/>
  <c r="J217" i="17"/>
  <c r="J211" i="17"/>
  <c r="J223" i="17"/>
  <c r="J220" i="17"/>
  <c r="F2" i="16"/>
  <c r="J241" i="17"/>
  <c r="J240" i="17"/>
  <c r="J254" i="17"/>
  <c r="J237" i="17"/>
  <c r="J234" i="17"/>
  <c r="J253" i="17"/>
  <c r="J236" i="17"/>
  <c r="F1" i="16"/>
  <c r="E228" i="17"/>
  <c r="E46" i="17"/>
  <c r="J20" i="17"/>
  <c r="E258" i="17"/>
  <c r="F77" i="17"/>
  <c r="I46" i="17"/>
  <c r="F46" i="17"/>
  <c r="F48" i="17" s="1"/>
  <c r="G82" i="12"/>
  <c r="I52" i="1" s="1"/>
  <c r="G192" i="12"/>
  <c r="I60" i="1" s="1"/>
  <c r="G109" i="12"/>
  <c r="I54" i="1" s="1"/>
  <c r="G198" i="12"/>
  <c r="I61" i="1" s="1"/>
  <c r="G72" i="12"/>
  <c r="I51" i="1" s="1"/>
  <c r="G187" i="12"/>
  <c r="I59" i="1" s="1"/>
  <c r="G55" i="12"/>
  <c r="I50" i="1" s="1"/>
  <c r="M206" i="12"/>
  <c r="G145" i="12"/>
  <c r="I57" i="1" s="1"/>
  <c r="G206" i="12"/>
  <c r="I62" i="1" s="1"/>
  <c r="Q72" i="12"/>
  <c r="V72" i="12"/>
  <c r="I72" i="12"/>
  <c r="M223" i="12"/>
  <c r="M222" i="12" s="1"/>
  <c r="G220" i="12"/>
  <c r="I64" i="1" s="1"/>
  <c r="I18" i="1" s="1"/>
  <c r="G143" i="12"/>
  <c r="I56" i="1" s="1"/>
  <c r="AF233" i="12"/>
  <c r="G40" i="1" s="1"/>
  <c r="H40" i="1" s="1"/>
  <c r="I40" i="1" s="1"/>
  <c r="G140" i="12"/>
  <c r="F41" i="1"/>
  <c r="F39" i="1"/>
  <c r="H262" i="17"/>
  <c r="C6" i="16" s="1"/>
  <c r="M172" i="12"/>
  <c r="M72" i="12"/>
  <c r="M214" i="12"/>
  <c r="M187" i="12"/>
  <c r="G172" i="12"/>
  <c r="I58" i="1" s="1"/>
  <c r="M227" i="12"/>
  <c r="M224" i="12" s="1"/>
  <c r="M205" i="12"/>
  <c r="M198" i="12" s="1"/>
  <c r="M193" i="12"/>
  <c r="M192" i="12" s="1"/>
  <c r="M148" i="12"/>
  <c r="M145" i="12" s="1"/>
  <c r="G214" i="12"/>
  <c r="I63" i="1" s="1"/>
  <c r="M141" i="12"/>
  <c r="M140" i="12" s="1"/>
  <c r="M111" i="12"/>
  <c r="M109" i="12" s="1"/>
  <c r="M84" i="12"/>
  <c r="M82" i="12" s="1"/>
  <c r="M58" i="12"/>
  <c r="M55" i="12" s="1"/>
  <c r="M23" i="12"/>
  <c r="M8" i="12" s="1"/>
  <c r="H63" i="18" l="1"/>
  <c r="I228" i="17"/>
  <c r="F228" i="17"/>
  <c r="J46" i="17"/>
  <c r="J48" i="17" s="1"/>
  <c r="E51" i="17" s="1"/>
  <c r="F51" i="17" s="1"/>
  <c r="I258" i="17"/>
  <c r="F258" i="17"/>
  <c r="I16" i="1"/>
  <c r="G233" i="12"/>
  <c r="I55" i="1"/>
  <c r="I17" i="1" s="1"/>
  <c r="G39" i="1"/>
  <c r="G42" i="1" s="1"/>
  <c r="G25" i="1" s="1"/>
  <c r="A25" i="1" s="1"/>
  <c r="G41" i="1"/>
  <c r="H41" i="1" s="1"/>
  <c r="I41" i="1" s="1"/>
  <c r="I67" i="1"/>
  <c r="J54" i="1" s="1"/>
  <c r="H39" i="1"/>
  <c r="F42" i="1"/>
  <c r="J228" i="17" l="1"/>
  <c r="J230" i="17" s="1"/>
  <c r="F230" i="17"/>
  <c r="I51" i="17"/>
  <c r="F260" i="17"/>
  <c r="E261" i="17" s="1"/>
  <c r="J258" i="17"/>
  <c r="J260" i="17" s="1"/>
  <c r="I21" i="1"/>
  <c r="J61" i="1"/>
  <c r="G26" i="1"/>
  <c r="A26" i="1"/>
  <c r="G28" i="1"/>
  <c r="G23" i="1"/>
  <c r="A23" i="1" s="1"/>
  <c r="G24" i="1" s="1"/>
  <c r="I39" i="1"/>
  <c r="I42" i="1" s="1"/>
  <c r="H42" i="1"/>
  <c r="J66" i="1"/>
  <c r="J49" i="1"/>
  <c r="J60" i="1"/>
  <c r="J65" i="1"/>
  <c r="J53" i="1"/>
  <c r="J51" i="1"/>
  <c r="J62" i="1"/>
  <c r="J64" i="1"/>
  <c r="J63" i="1"/>
  <c r="J56" i="1"/>
  <c r="J52" i="1"/>
  <c r="J55" i="1"/>
  <c r="J59" i="1"/>
  <c r="J50" i="1"/>
  <c r="J58" i="1"/>
  <c r="J57" i="1"/>
  <c r="F52" i="17"/>
  <c r="B3" i="16" s="1"/>
  <c r="J51" i="17"/>
  <c r="J52" i="17" s="1"/>
  <c r="I261" i="17" l="1"/>
  <c r="F261" i="17"/>
  <c r="J67" i="1"/>
  <c r="A27" i="1"/>
  <c r="G29" i="1" s="1"/>
  <c r="G27" i="1" s="1"/>
  <c r="A24" i="1"/>
  <c r="J39" i="1"/>
  <c r="J42" i="1" s="1"/>
  <c r="J40" i="1"/>
  <c r="J41" i="1"/>
  <c r="B4" i="16"/>
  <c r="B7" i="16" s="1"/>
  <c r="C4" i="16"/>
  <c r="J261" i="17" l="1"/>
  <c r="J262" i="17" s="1"/>
  <c r="F262" i="17"/>
  <c r="C5" i="16" s="1"/>
  <c r="C8" i="16" s="1"/>
  <c r="A29" i="1"/>
  <c r="B12" i="16"/>
  <c r="C7" i="16" l="1"/>
  <c r="C12" i="16" l="1"/>
  <c r="C15" i="16"/>
  <c r="C20" i="16" l="1"/>
  <c r="C19" i="16"/>
  <c r="C14" i="16"/>
  <c r="C13" i="16"/>
  <c r="C21" i="16" l="1"/>
  <c r="C16" i="16"/>
  <c r="C22" i="16" s="1"/>
  <c r="C24" i="16" s="1"/>
  <c r="C25" i="16" s="1"/>
  <c r="C27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5" authorId="0" shapeId="0" xr:uid="{315F09C7-5701-4F54-A6D4-FE30A9305CFB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5" authorId="0" shapeId="0" xr:uid="{B3E61B07-1949-413F-8AD2-20FB967A9F85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6" authorId="0" shapeId="0" xr:uid="{DDC1123D-524B-4FB3-B389-FFC009EA1663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2D863756-7F8B-4DE9-99CB-0FC4506998F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9CD22FC-4CB2-4C80-8DE4-66182CE4176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<sst xmlns="http://schemas.openxmlformats.org/spreadsheetml/2006/main" count="2754" uniqueCount="1088">
  <si>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</si>
  <si>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</si>
  <si>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</si>
  <si>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</si>
  <si>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</si>
  <si>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</si>
  <si>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</si>
  <si>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</si>
  <si>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</si>
  <si>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</si>
  <si>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</si>
  <si>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</si>
  <si>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</si>
  <si>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</si>
  <si>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</si>
  <si>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</si>
  <si>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</si>
  <si>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</si>
  <si>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</si>
  <si>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</si>
  <si>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</si>
  <si>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</si>
  <si>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</si>
  <si>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</si>
  <si>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</si>
  <si>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</si>
  <si>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</si>
  <si>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</si>
  <si>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</si>
  <si>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</si>
  <si>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</si>
  <si>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</si>
  <si>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</si>
  <si>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</si>
  <si>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</si>
  <si>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</si>
  <si>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</si>
  <si>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</si>
  <si>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</si>
  <si>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</si>
  <si>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</si>
  <si>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</si>
  <si>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11284/01</t>
  </si>
  <si>
    <t>Stavební úpravy a půdní vestavba budovy</t>
  </si>
  <si>
    <t>01</t>
  </si>
  <si>
    <t>Objekt:</t>
  </si>
  <si>
    <t>Rozpočet:</t>
  </si>
  <si>
    <t>11284</t>
  </si>
  <si>
    <t>ZUŠ Střelice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</si>
  <si>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</si>
  <si>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</si>
  <si>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</si>
  <si>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</si>
  <si>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</si>
  <si>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</si>
  <si>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</si>
  <si>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</si>
  <si>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</si>
  <si>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</t>
  </si>
  <si>
    <t>Úpravy povrchu, podlahy</t>
  </si>
  <si>
    <t>9</t>
  </si>
  <si>
    <t>Ostatní konstrukce, bourání</t>
  </si>
  <si>
    <t>99</t>
  </si>
  <si>
    <t>Staveništní přesun hmot</t>
  </si>
  <si>
    <t>713</t>
  </si>
  <si>
    <t>Izolace tepelné</t>
  </si>
  <si>
    <t>720</t>
  </si>
  <si>
    <t>Zdravotechnická instalace</t>
  </si>
  <si>
    <t>730</t>
  </si>
  <si>
    <t>Ústřední vytápění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</si>
  <si>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</si>
  <si>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</si>
  <si>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</si>
  <si>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</si>
  <si>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</si>
  <si>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</si>
  <si>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</si>
  <si>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</si>
  <si>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</si>
  <si>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</si>
  <si>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</si>
  <si>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</si>
  <si>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</si>
  <si>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</si>
  <si>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</si>
  <si>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</si>
  <si>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</si>
  <si>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</si>
  <si>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</si>
  <si>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</si>
  <si>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</si>
  <si>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</si>
  <si>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</si>
  <si>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</si>
  <si>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</si>
  <si>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</si>
  <si>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</si>
  <si>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</si>
  <si>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</si>
  <si>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</si>
  <si>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</si>
  <si>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</si>
  <si>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</si>
  <si>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</si>
  <si>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</si>
  <si>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</si>
  <si>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</si>
  <si>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</si>
  <si>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</si>
  <si>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</si>
  <si>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</si>
  <si>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</si>
  <si>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</si>
  <si>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</si>
  <si>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</si>
  <si>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</si>
  <si>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</si>
  <si>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</si>
  <si>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</si>
  <si>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</si>
  <si>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</si>
  <si>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310238211R00</t>
  </si>
  <si>
    <t>Zazdívka otvorů plochy do 1 m2 cihlami na MVC</t>
  </si>
  <si>
    <t>m3</t>
  </si>
  <si>
    <t>RTS 24/ I</t>
  </si>
  <si>
    <t>Práce</t>
  </si>
  <si>
    <t>Běžná</t>
  </si>
  <si>
    <t>POL1_</t>
  </si>
  <si>
    <t>0,228*4*0,652</t>
  </si>
  <si>
    <t>VV</t>
  </si>
  <si>
    <t>317234410RT2</t>
  </si>
  <si>
    <t>Vyzdívka mezi nosníky cihlami pálenými na MC s použitím suché maltové směsi</t>
  </si>
  <si>
    <t>1,6*0,652*0,2</t>
  </si>
  <si>
    <t>317941121RT3</t>
  </si>
  <si>
    <t>Osazení ocelových válcovaných nosníků do č. 12 včetně dodávky profilu I č. 12</t>
  </si>
  <si>
    <t>t</t>
  </si>
  <si>
    <t>1,6*3*11,1/1000</t>
  </si>
  <si>
    <t>342261112RS3</t>
  </si>
  <si>
    <t>Příčka sádrokarton. ocel.kce, 1x oplášť. tl.100 mm desky standard impreg.tl.12,5 mm, minerál tl. 6 cm</t>
  </si>
  <si>
    <t>m2</t>
  </si>
  <si>
    <t>s01 : 2,6*3,2-1,8+1,675*3,2-1,2+0,9*3,2</t>
  </si>
  <si>
    <t>342261213RS2</t>
  </si>
  <si>
    <t>Příčka sádrokarton. ocel.kce, 2x oplášť. tl.150 mm, akustická desky protipožární tl. 12,5 mm, minerál tl. 8 cm</t>
  </si>
  <si>
    <t>s10 : (2,1+2,108)*4,2-1,8</t>
  </si>
  <si>
    <t>342262112RS2</t>
  </si>
  <si>
    <t>Příčka sádrokart. dvoj. oc. kce, 2x opl. tl.205 mm akustická desky protipožární tl. 12,5 mm, minerál tl. 2x6 cm</t>
  </si>
  <si>
    <t>(5,1+1,805+3,65)*4-1,8*2+(2,3+5,5)*4</t>
  </si>
  <si>
    <t>342262112RS4</t>
  </si>
  <si>
    <t>Příčka sádrokart. dvoj. oc. kce, 2x opl. tl.205 mm desky požár. impreg.tl.12,5 mm, minerál tl. 2x6 cm</t>
  </si>
  <si>
    <t>(3,2+1,05)*3,2-1,4</t>
  </si>
  <si>
    <t>346244381RT2</t>
  </si>
  <si>
    <t>Plentování ocelových nosníků výšky do 20 cm s použitím suché maltové směsi</t>
  </si>
  <si>
    <t>1,6*1</t>
  </si>
  <si>
    <t>342266111RA1</t>
  </si>
  <si>
    <t>Obklad stěn sádrokartonem na ocelovou konstrukci desky standard tl. 12,5 mm 2x, bez izolace</t>
  </si>
  <si>
    <t>s9 : 3,9*3,5</t>
  </si>
  <si>
    <t>s8 : (0,62+2,29)*3,7</t>
  </si>
  <si>
    <t>342266111RT3</t>
  </si>
  <si>
    <t>Obklad stěn sádrokartonem na ocelovou konstrukci desky standard impreg. tl. 12,5 mm, izolace tl.6 cm</t>
  </si>
  <si>
    <t>s4 : 1,05*1,1</t>
  </si>
  <si>
    <t>s7 : 2,4*3,7*2+2,8*3,7+(1,7*2+0,5)*3,7</t>
  </si>
  <si>
    <t>342266111RU0</t>
  </si>
  <si>
    <t>Obklad stěn sádrokartonem na ocelovou konstrukci desky protipožární tl.2x12,5 mm, PIR tl.8 cm</t>
  </si>
  <si>
    <t>s6 : (1,8*2+2,7)*2,2</t>
  </si>
  <si>
    <t>342266111RU1</t>
  </si>
  <si>
    <t>Obklad stěn sádrokartonem na ocelovou konstrukci desky standard impreg. tl.2x12,5 mm, Isover tl.12 cm</t>
  </si>
  <si>
    <t>2,6*3,2</t>
  </si>
  <si>
    <t>342264051RT2</t>
  </si>
  <si>
    <t>Podhled sádrokartonový na zavěšenou ocel. konstr. desky protipožární tl. 12,5 mm, bez izolace</t>
  </si>
  <si>
    <t>3,64+2,1+4,5*1,15*2</t>
  </si>
  <si>
    <t>342264091R00</t>
  </si>
  <si>
    <t>Příplatek k podhledu sádrokart. za tl. desek 15 mm</t>
  </si>
  <si>
    <t>342265122RT6</t>
  </si>
  <si>
    <t>Úprava podkroví sádrokarton. na ocel. rošt, šikmá desky protipožární tl. 12,5 mm, bez izolace</t>
  </si>
  <si>
    <t>13,06</t>
  </si>
  <si>
    <t>30001</t>
  </si>
  <si>
    <t>Ohraničující stěna tl.410mm protipožární 2xopl MV tl.2x100mm+PIR tl.80mm + SDK protipožární  tl.12,5</t>
  </si>
  <si>
    <t>Vlastní</t>
  </si>
  <si>
    <t>Indiv</t>
  </si>
  <si>
    <t>(2,3+10,82+9,885+10+9,3+12)*1,2</t>
  </si>
  <si>
    <t>15*0,5*2</t>
  </si>
  <si>
    <t>(5,8+4,5+1,5)*2,5+(2+2,6+3,7)*1,8</t>
  </si>
  <si>
    <t>30002</t>
  </si>
  <si>
    <t>SDK obklad slloupů protipožární tl.15mm</t>
  </si>
  <si>
    <t>ks</t>
  </si>
  <si>
    <t>30003</t>
  </si>
  <si>
    <t>SDK obklad trámů protipožární tl.15mm</t>
  </si>
  <si>
    <t>m</t>
  </si>
  <si>
    <t>7*5</t>
  </si>
  <si>
    <t>30011</t>
  </si>
  <si>
    <t>Kazetový podhled minerální - rozebrání, úprava a doplnění v ploše</t>
  </si>
  <si>
    <t>6,5*1+6*1+4*1+2,5*1</t>
  </si>
  <si>
    <t>342262112RX4</t>
  </si>
  <si>
    <t>Příčka sádrokart. dvoj. oc. kce, 2x opl. tl.205 mm akustická desky požár.tl.12,5 mm, minerál tl. 2x8 cm</t>
  </si>
  <si>
    <t>s3 : (8,5+7,5+5)*3,2-1,8*2-1,6*2</t>
  </si>
  <si>
    <t>342265122RX6</t>
  </si>
  <si>
    <t>Úprava podkroví sádrokarton. na ocel. rošt desky protipožární tl.2x12,5 mm, bez izolace</t>
  </si>
  <si>
    <t>14*4</t>
  </si>
  <si>
    <t>18*5+4*5+22*5+4*5+10</t>
  </si>
  <si>
    <t>3,9</t>
  </si>
  <si>
    <t>411321515R00</t>
  </si>
  <si>
    <t>Stropy deskové ze železobetonu C 30/37</t>
  </si>
  <si>
    <t>3,64*0,15+4,5*1,15*0,12*2+2,1*0,06</t>
  </si>
  <si>
    <t>411354255R00</t>
  </si>
  <si>
    <t>Bednění stropů zabudované z ocelových trapézových plechů pozinkovaných vlna 40 mm tl. 0,75 mm</t>
  </si>
  <si>
    <t>411362021R00</t>
  </si>
  <si>
    <t>Výztuž stropů svařovanou sítí z sítí Kari</t>
  </si>
  <si>
    <t>schodiště : (3,64+4,5*1,15*2+2,1)*3,08/1000*1,2</t>
  </si>
  <si>
    <t>hřeb.deska : 920,7/1000</t>
  </si>
  <si>
    <t>430321514R00</t>
  </si>
  <si>
    <t>Beton schodišťových konstrukcí železový C 30/37</t>
  </si>
  <si>
    <t>0,15428*0,3*1,15*28/2</t>
  </si>
  <si>
    <t>430361825R00</t>
  </si>
  <si>
    <t>Výztuž schodišťových konstrukcí křivočarých z oceli B500B (10 505)</t>
  </si>
  <si>
    <t>0,74517*0,1</t>
  </si>
  <si>
    <t>40001</t>
  </si>
  <si>
    <t>Ocel.kce schodiště vč.povrch.úpravy, D+M stavební připomoc (kapsy, zapravení atd.)</t>
  </si>
  <si>
    <t>kg</t>
  </si>
  <si>
    <t>40002</t>
  </si>
  <si>
    <t>Ocel.kce stropu vč.povrch.úpravy, D+M stavební připomoc (kapsy, zapravení atd.)</t>
  </si>
  <si>
    <t>U220 : 214,62</t>
  </si>
  <si>
    <t>U140 : 43,2</t>
  </si>
  <si>
    <t>411324110R00</t>
  </si>
  <si>
    <t>Spřažená hřebíková deska, tl. 60 mm</t>
  </si>
  <si>
    <t>411324112R00</t>
  </si>
  <si>
    <t>Spřažená hřebíková deska, tl. 90 mm</t>
  </si>
  <si>
    <t>612425931RT2</t>
  </si>
  <si>
    <t>Omítka vápenná vnitřního ostění - štuková s použitím suché maltové směsi</t>
  </si>
  <si>
    <t>(1,2+2,6*2)*0,652+0,3*3+1,5*0,3</t>
  </si>
  <si>
    <t>631591105R00</t>
  </si>
  <si>
    <t>Násyp pod podlahy z granulátu</t>
  </si>
  <si>
    <t>(2,63+2,10+2,64+45,9)*0,04 + 6,4*0,05</t>
  </si>
  <si>
    <t>632417102R00</t>
  </si>
  <si>
    <t>Opravná cementová hmota</t>
  </si>
  <si>
    <t>60001</t>
  </si>
  <si>
    <t>Povrchová úprava Pandomo (SP-PS+Studio+pen.nátěr)</t>
  </si>
  <si>
    <t>3,64+(0,155+0,3)*1,15*28</t>
  </si>
  <si>
    <t>60002</t>
  </si>
  <si>
    <t>Zateplení sloupku u okna vikýře  v podkroví MV tl.150mm, v.1,1m, š.180mm+tenkovrstvá omítka</t>
  </si>
  <si>
    <t>968061125R00</t>
  </si>
  <si>
    <t>Vyvěšení dřevěných a plastových dveřních křídel pl. do 2 m2</t>
  </si>
  <si>
    <t>kus</t>
  </si>
  <si>
    <t>968072455R00</t>
  </si>
  <si>
    <t>Vybourání kovových dveřních zárubní pl. do 2 m2</t>
  </si>
  <si>
    <t>1,8*2</t>
  </si>
  <si>
    <t>971033581R00</t>
  </si>
  <si>
    <t>Vybourání otv. zeď cihel. pl.1 m2, tl.90 cm, MVC</t>
  </si>
  <si>
    <t>0,2*2*0,652*2</t>
  </si>
  <si>
    <t>974031167R00</t>
  </si>
  <si>
    <t>Vysekání rýh ve zdi cihelné</t>
  </si>
  <si>
    <t>1,6*3</t>
  </si>
  <si>
    <t>762331922R00</t>
  </si>
  <si>
    <t>Vyřezání části střešní vazby do 224 cm2,do dl.5 m</t>
  </si>
  <si>
    <t>110/130 : 1,4*2</t>
  </si>
  <si>
    <t>100/140 : 3,5*11</t>
  </si>
  <si>
    <t>80/200 : 4,6*2+2,4*3+2,4*4+2,4*2</t>
  </si>
  <si>
    <t>762331941R00</t>
  </si>
  <si>
    <t>Vyřezání části střešní vazby do 450 cm2,do dl.3 m</t>
  </si>
  <si>
    <t>180/220 : 2,8</t>
  </si>
  <si>
    <t>90001</t>
  </si>
  <si>
    <t>Vybourání montované stěny vč.likvidace</t>
  </si>
  <si>
    <t>2,1*4,2+2,108*4,2+6,423*4</t>
  </si>
  <si>
    <t>90002</t>
  </si>
  <si>
    <t>Doplnění podlahy po bourané příčce m.č.205</t>
  </si>
  <si>
    <t>90003</t>
  </si>
  <si>
    <t>Vytvoření otvoru ve střeše pro okno 660-780/1398-1600 vč.následného zapravení</t>
  </si>
  <si>
    <t>2+12+15</t>
  </si>
  <si>
    <t>90004</t>
  </si>
  <si>
    <t>Vytvoření otvoru ve střeše pro okno 1340/1600 vč.následného zapravení</t>
  </si>
  <si>
    <t>90005</t>
  </si>
  <si>
    <t>Bourání otvoru pro schodiště v trámovém stropu vč.likvidace suti</t>
  </si>
  <si>
    <t>5,3*2,15</t>
  </si>
  <si>
    <t>90006</t>
  </si>
  <si>
    <t>Vyříznutí stávajícího SDK obkladu svislé šachty u stávajícího schodiště š.300mm zpětné zapravení SDK desky, tmelení, nátěr</t>
  </si>
  <si>
    <t>3*2</t>
  </si>
  <si>
    <t>90007</t>
  </si>
  <si>
    <t>Hasící přístroj přenosný 21A</t>
  </si>
  <si>
    <t>999281108R00</t>
  </si>
  <si>
    <t>Přesun hmot pro opravy a údržbu do výšky 12 m</t>
  </si>
  <si>
    <t>Přesun hmot</t>
  </si>
  <si>
    <t>POL7_</t>
  </si>
  <si>
    <t>711491172RZ2</t>
  </si>
  <si>
    <t>Provedení izolace, na ploše vodorovné, ochrannou textilií včetně dodávky textilie geoNETEX</t>
  </si>
  <si>
    <t>713111111RT2</t>
  </si>
  <si>
    <t>Montáž tepelné izolace stropů vrchem kladené, volně 2 vrstvy - materiál ve specifikaci</t>
  </si>
  <si>
    <t>145+3,9</t>
  </si>
  <si>
    <t>713111130RT1</t>
  </si>
  <si>
    <t>Montáž tepelné izolace spodem, vložená 1 vrstva - materiál ve specifikaci</t>
  </si>
  <si>
    <t>schodiště : 16,09</t>
  </si>
  <si>
    <t>713111130RT2</t>
  </si>
  <si>
    <t>Montáž tepelné izolace krovů spodem, vložená mezi krokve 2 vrstvy - materiál ve specifikaci</t>
  </si>
  <si>
    <t>56+250</t>
  </si>
  <si>
    <t>713111211RK6</t>
  </si>
  <si>
    <t xml:space="preserve">Montáž parozábrany, krovů spodem s přelepením spojů vč.dodávky fólie AL170 </t>
  </si>
  <si>
    <t>713111231RS2</t>
  </si>
  <si>
    <t>Montáž parozábrany, stropů shora s přelepením spojů vč.dodávky fólie AL 170</t>
  </si>
  <si>
    <t>s4+5 : 145+3,9</t>
  </si>
  <si>
    <t>713121111R00</t>
  </si>
  <si>
    <t>Montáž tepelné nebo kročejové izolace podlah na sucho, jednovrstvé</t>
  </si>
  <si>
    <t>236,73*2</t>
  </si>
  <si>
    <t>4,2*3</t>
  </si>
  <si>
    <t>713191100RT9</t>
  </si>
  <si>
    <t>Položení separační fólie včetně dodávky PE fólie</t>
  </si>
  <si>
    <t>178,9+53,3+4,5+2,1</t>
  </si>
  <si>
    <t>765799313RL2</t>
  </si>
  <si>
    <t>Montáž fólie, přelepení spojů podstřešní difúzní fólie</t>
  </si>
  <si>
    <t>28376537R</t>
  </si>
  <si>
    <t>Deska izolační PIR, minerální rouno tl. 80 mm</t>
  </si>
  <si>
    <t>SPCM</t>
  </si>
  <si>
    <t>Specifikace</t>
  </si>
  <si>
    <t>POL3_</t>
  </si>
  <si>
    <t>306*1,1</t>
  </si>
  <si>
    <t>607153590R</t>
  </si>
  <si>
    <t>Deska dřevovláknitá, tl. 20 mm</t>
  </si>
  <si>
    <t>488,6*1,1</t>
  </si>
  <si>
    <t>6315085921R</t>
  </si>
  <si>
    <t>Pás izolační ISOVER UNIROL PROFI, tl. 60 mm</t>
  </si>
  <si>
    <t>16,09*1,1</t>
  </si>
  <si>
    <t>631508602R</t>
  </si>
  <si>
    <t>Pás izolační ISOVER UNIROL PLUS, tl. 100 mm</t>
  </si>
  <si>
    <t>148,9*1,1</t>
  </si>
  <si>
    <t>631508603R</t>
  </si>
  <si>
    <t>Pás izolační ISOVER UNIROL PLUS, tl. 120 mm</t>
  </si>
  <si>
    <t>631508606R</t>
  </si>
  <si>
    <t>Pás izolační ISOVER UNIROL PLUS, tl. 180 mm</t>
  </si>
  <si>
    <t>998713102R00</t>
  </si>
  <si>
    <t>Přesun hmot pro izolace tepelné, výšky do 12 m</t>
  </si>
  <si>
    <t>72001</t>
  </si>
  <si>
    <t>Zdravotechnika</t>
  </si>
  <si>
    <t>soub</t>
  </si>
  <si>
    <t>Kalkul</t>
  </si>
  <si>
    <t>72002</t>
  </si>
  <si>
    <t>Zařizovací předměty</t>
  </si>
  <si>
    <t>73001</t>
  </si>
  <si>
    <t>Topení</t>
  </si>
  <si>
    <t>762332931RV1</t>
  </si>
  <si>
    <t>Doplnění střešní vazby z hranolů do 120 cm2 vč.dod bez dodávky řeziva</t>
  </si>
  <si>
    <t>POL1_7</t>
  </si>
  <si>
    <t>50/200 : 2*1+1,2*2+1*2</t>
  </si>
  <si>
    <t>762332932RV1</t>
  </si>
  <si>
    <t>Doplnění střešní vazby z hranolů do 224 cm2 vč.dod bez dodávky řeziva</t>
  </si>
  <si>
    <t>100/200 : 2*7+3,5+1,5*2+3+2,5+2*2</t>
  </si>
  <si>
    <t>100/140 : 3,5*14</t>
  </si>
  <si>
    <t>762332933RV1</t>
  </si>
  <si>
    <t>Doplnění střešní vazby z hranolů do 288 cm2 vč.dod bez dodávky řeziva</t>
  </si>
  <si>
    <t>140/200 : 3*2</t>
  </si>
  <si>
    <t>762395000R00</t>
  </si>
  <si>
    <t>Spojovací a ochranné prostředky</t>
  </si>
  <si>
    <t>0,05*0,2*6,4*1,1</t>
  </si>
  <si>
    <t>0,1*0,2*30*1,1</t>
  </si>
  <si>
    <t>0,1*0,14*49*1,1</t>
  </si>
  <si>
    <t>0,14*0,2*6*1,1</t>
  </si>
  <si>
    <t>762512245R00</t>
  </si>
  <si>
    <t>Položení podlah pod PVC šroubováním</t>
  </si>
  <si>
    <t>238,8</t>
  </si>
  <si>
    <t>762811210RT3</t>
  </si>
  <si>
    <t>Montáž záklopu, vrchní na sraz, hrubá prkna včetně dodávky řeziva, prkna tl. 24 mm</t>
  </si>
  <si>
    <t>76201</t>
  </si>
  <si>
    <t>Dodávka řeziva vč.nátěru</t>
  </si>
  <si>
    <t>POL1_1</t>
  </si>
  <si>
    <t>76202</t>
  </si>
  <si>
    <t>OK stropu a krovu vč.povrch.úpravy, D+M</t>
  </si>
  <si>
    <t>76203</t>
  </si>
  <si>
    <t>Latě do pohledu KVH 60/40mm, D+M</t>
  </si>
  <si>
    <t>59597000R</t>
  </si>
  <si>
    <t>Deska sádrovláknitá tl. 10 mm</t>
  </si>
  <si>
    <t>241,11*1,1</t>
  </si>
  <si>
    <t>59597010R</t>
  </si>
  <si>
    <t>Deska sádrovláknitá tl.12,5 mm</t>
  </si>
  <si>
    <t>241,11*2*1,1</t>
  </si>
  <si>
    <t>998762102R00</t>
  </si>
  <si>
    <t>Přesun hmot pro tesařské konstrukce, výšky do 12 m</t>
  </si>
  <si>
    <t>76601</t>
  </si>
  <si>
    <t>Vnitřní dveře, zárubeň, kování, EI-30 C2-DP3, Rw 32dB, 900/1970, D+M T/1, popis viz výpis výrobků</t>
  </si>
  <si>
    <t>76602</t>
  </si>
  <si>
    <t>Vnitřní dveře, zárubeň, kování, EI-30 C2-DP3, 800/1970, D+M T/2, popis viz výpis výrobků</t>
  </si>
  <si>
    <t>76603</t>
  </si>
  <si>
    <t>Vnitřní dveře, zárubeň, kování, 600/1970, D+M T/3, popis viz výpis výrobků</t>
  </si>
  <si>
    <t>76604</t>
  </si>
  <si>
    <t>Vnitřní dveře, zárubeň, kování, 700/1970, D+M T/4, popis viz výpis výrobků</t>
  </si>
  <si>
    <t>76605</t>
  </si>
  <si>
    <t>Vnitřní dveře, zárubeň, kování, 800/1970, D+M T/5, popis viz výpis výrobků</t>
  </si>
  <si>
    <t>76606</t>
  </si>
  <si>
    <t>Parapet okenní vnitřní 1550x400mm, D+M T/6, popis viz výpis výrobků</t>
  </si>
  <si>
    <t>76610</t>
  </si>
  <si>
    <t>Střešní okno celodřevěné kyvné, el.ovládání 780/1600, D+M T/10, popis viz výpis výrobků</t>
  </si>
  <si>
    <t>76611</t>
  </si>
  <si>
    <t>Střešní okno celodřevěné kyvné, el.ovládání 1340/1600, D+M T/11, popis viz výpis výrobků</t>
  </si>
  <si>
    <t>76612</t>
  </si>
  <si>
    <t>Střešní okno celodřevěné kyvné, 780/1600, D+M T/12, popis viz výpis výrobků</t>
  </si>
  <si>
    <t>76613</t>
  </si>
  <si>
    <t>Střešní okno celodřevěné kyvné, 1340/1600, D+M T/13, popis viz výpis výrobků</t>
  </si>
  <si>
    <t>76614</t>
  </si>
  <si>
    <t>Střešní okno celodřevěné kyvné, 660/1398, D+M T/14, popis viz výpis výrobků</t>
  </si>
  <si>
    <t>76615</t>
  </si>
  <si>
    <t>Střešní okno celodřevěné kyvné, el.ovládání 660/980, D+M T/15, popis viz výpis výrobků</t>
  </si>
  <si>
    <t>76616</t>
  </si>
  <si>
    <t>Střešní okno celodřevěné kyvné, 660/1398, D+M T/16, popis viz výpis výrobků</t>
  </si>
  <si>
    <t>76617</t>
  </si>
  <si>
    <t>Střešní okno celodřevěné kyvné, 1340/1600, D+M T/17, popis viz výpis výrobků</t>
  </si>
  <si>
    <t>76701</t>
  </si>
  <si>
    <t>Dveřní zavírač s ramínkem, D+M Z/1, popis viz výpis výrobků</t>
  </si>
  <si>
    <t>76702</t>
  </si>
  <si>
    <t>Zábradlí schodiště vč.povrch.úpravy (227,23kg), D+M</t>
  </si>
  <si>
    <t>76703</t>
  </si>
  <si>
    <t>Zábradlí před oknem vč.povrchové úpravy (7,63kg), D+M</t>
  </si>
  <si>
    <t>76721</t>
  </si>
  <si>
    <t>Střešní poklop s úpravou pro napojení na střechu 600/600, D+M K/1, popis viz výpis výrobků</t>
  </si>
  <si>
    <t>771130211R00</t>
  </si>
  <si>
    <t>Obklad sokl. schodišť. stupňov., TM, v. do 100 mm</t>
  </si>
  <si>
    <t>(0,16+0,3)*42+1,3*2+2,3</t>
  </si>
  <si>
    <t>771479001R00</t>
  </si>
  <si>
    <t>Řezání dlaždic keramických pro soklíky</t>
  </si>
  <si>
    <t>77191</t>
  </si>
  <si>
    <t>Dlažba - dodávka</t>
  </si>
  <si>
    <t>998771202R00</t>
  </si>
  <si>
    <t>Přesun hmot pro podlahy z dlaždic, výšky do 12 m</t>
  </si>
  <si>
    <t>77601</t>
  </si>
  <si>
    <t>Podlaha povlaková z linolea, lepená - montáž</t>
  </si>
  <si>
    <t>265,221*1,1</t>
  </si>
  <si>
    <t>77602</t>
  </si>
  <si>
    <t>Podlaha povlaková z linolea, lepená - dodávka</t>
  </si>
  <si>
    <t>77604</t>
  </si>
  <si>
    <t>Soklová lišta - montáž</t>
  </si>
  <si>
    <t>15,3+6,5+6,1+6,6+8,4+27,6+55,6+11,7+29</t>
  </si>
  <si>
    <t>77605</t>
  </si>
  <si>
    <t>Soklová lišta - dodávka</t>
  </si>
  <si>
    <t>781101210R00</t>
  </si>
  <si>
    <t>Penetrace podkladu pod obklady</t>
  </si>
  <si>
    <t>781475124R00</t>
  </si>
  <si>
    <t>Obklad vnitřní stěn keramický, do tmele, 60 x 60 cm</t>
  </si>
  <si>
    <t>1,75*1,16+1,75*2+1,57*1,6*2</t>
  </si>
  <si>
    <t>(1,1+2,0)*2,0+1,05*2,28+1,05*1,5+1,05*0,4</t>
  </si>
  <si>
    <t>(1,45+0,6)*2+(0,6+0,8)*2</t>
  </si>
  <si>
    <t>78101</t>
  </si>
  <si>
    <t>Dodávka obkladu</t>
  </si>
  <si>
    <t>998781201R00</t>
  </si>
  <si>
    <t>Přesun hmot pro obklady keramické, výšky do 6 m</t>
  </si>
  <si>
    <t>784191101R00</t>
  </si>
  <si>
    <t>Penetrace podkladu univerzální</t>
  </si>
  <si>
    <t>784195212R00</t>
  </si>
  <si>
    <t>Malba tekutá, bílá, 2 x</t>
  </si>
  <si>
    <t>15,8736*2+69,82*2</t>
  </si>
  <si>
    <t>13,56*2+12,2*2+60,4*2+124,606+13,86+42,55+8,32+10,767+13,65</t>
  </si>
  <si>
    <t>309,9+13,06</t>
  </si>
  <si>
    <t>21001</t>
  </si>
  <si>
    <t>Elektroinstalace</t>
  </si>
  <si>
    <t>24001</t>
  </si>
  <si>
    <t>Vzduchotechnika</t>
  </si>
  <si>
    <t>979011111R00</t>
  </si>
  <si>
    <t>Svislá doprava suti a vybour. hmot za 2.NP a 1.PP</t>
  </si>
  <si>
    <t>Přesun suti</t>
  </si>
  <si>
    <t>POL8_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</si>
  <si>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</si>
  <si>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</si>
  <si>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</si>
  <si>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</si>
  <si>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</si>
  <si>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</si>
  <si>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</si>
  <si>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</si>
  <si>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</si>
  <si>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</si>
  <si>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</si>
  <si>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</si>
  <si>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SUM</t>
  </si>
  <si>
    <t>Poznámky uchazeče k zadání</t>
  </si>
  <si>
    <t>POPUZIV</t>
  </si>
  <si>
    <t>END</t>
  </si>
  <si>
    <t>Stavebník</t>
  </si>
  <si>
    <t>OBEC STŘELICE, NÁMĚSTÍ SVOBODY 111/1, STŘELICE</t>
  </si>
  <si>
    <t>STAVEBNÍ ÚPRAVY A PŮDNÍ VESTAVBA ZUŠ STŘELICE</t>
  </si>
  <si>
    <t>Položka</t>
  </si>
  <si>
    <t>Popis (obchodní názvy jsou pouze příklady splňující technické parametry, minimální kvalitativní požadavky a vzhled viditelných prvků)</t>
  </si>
  <si>
    <t>počet MJ</t>
  </si>
  <si>
    <t>Cena MJ</t>
  </si>
  <si>
    <t>Cena Celkem</t>
  </si>
  <si>
    <t>Vodovod</t>
  </si>
  <si>
    <t>Potrubí Ekoplastik EVO PP-RCT S4 20x2,3</t>
  </si>
  <si>
    <t>Potrubí Ekoplastik EVO PP-RCT S4 25x2,8</t>
  </si>
  <si>
    <t>Izolace Mirelon PRO 20x20 mm</t>
  </si>
  <si>
    <t>Izolace Mirelon PRO 25x20 mm</t>
  </si>
  <si>
    <t>Kulový kohout s vypouštěním 3/4"</t>
  </si>
  <si>
    <t>Pojistná a zpětná armatura k zásobníku TV, D 3/4"</t>
  </si>
  <si>
    <t>Elektrický zásobníkový  ohřívač vody tlakový, pod  spotřebič, objem 15 litrů, příkon 2 kW, např. DZD TO 15 IN</t>
  </si>
  <si>
    <t>Hydrantový systém D19 se stálotvarou hadicí 30 m -  Nástěnný hadicový naviják s tvarově stálou hadicí dle ČSN 730873 a ČSN EN 671-1, barva červená nebo bílá, zavírání na kličku nebo zámek, dvířka plechová, rozměr skříně 650 mm x 650 mm x 200 mm</t>
  </si>
  <si>
    <t>soubor</t>
  </si>
  <si>
    <t>Proplach potrubí</t>
  </si>
  <si>
    <t>Tlaková zkouška potrubí</t>
  </si>
  <si>
    <t>Konečná tlaková zkouška vodovodu</t>
  </si>
  <si>
    <t>Potrubí splaškové kanalizace</t>
  </si>
  <si>
    <t>Potrubí HT 32</t>
  </si>
  <si>
    <t>Potrubí HT 40</t>
  </si>
  <si>
    <t>Potrubí HT 50</t>
  </si>
  <si>
    <t>Potrubí HT 75</t>
  </si>
  <si>
    <t>Potrubí HT 110</t>
  </si>
  <si>
    <t>Potrubí PE DN 100 UV stabilní 0,5 m</t>
  </si>
  <si>
    <t>Přivzdušňovací ventil HL903, DN 50</t>
  </si>
  <si>
    <t>Větrací hlavice HL 810, DN 110</t>
  </si>
  <si>
    <t>Sifon HL 21</t>
  </si>
  <si>
    <t>Kontrolní prohlídky kanalizace</t>
  </si>
  <si>
    <t>Zkoušky těsnosti kanalizace</t>
  </si>
  <si>
    <t>ZAŘIZOVACÍ PŘEDMĚTY (dodávka vč.montáže)</t>
  </si>
  <si>
    <t>Označení na výkrese</t>
  </si>
  <si>
    <t>Umístění v č.m.</t>
  </si>
  <si>
    <t>Příklad výrobku splňujícího technické parametry, požadavky na kvalitu a vzhled</t>
  </si>
  <si>
    <t>cena za MJ</t>
  </si>
  <si>
    <t>výrobce</t>
  </si>
  <si>
    <t>kód výrobce</t>
  </si>
  <si>
    <t>VF1</t>
  </si>
  <si>
    <t>Závěsná výlevka keramická s plastovou mřížkou</t>
  </si>
  <si>
    <t>JIKA</t>
  </si>
  <si>
    <t>H851049</t>
  </si>
  <si>
    <t>Vyrovnávací protihluková sada pro závěsná WC</t>
  </si>
  <si>
    <t>H892695</t>
  </si>
  <si>
    <t>Podomítkový modul  pro závěsnou výlevku - systém se samonosným ocelovým rámem s ukotvením na zem a do zadní stěny, včetně rohového ventilu R 1/2" na vodě, včetně připojovacího kolene D100, 90° na kanalizaci</t>
  </si>
  <si>
    <t>H893607</t>
  </si>
  <si>
    <t>Panel set pro upevnění rámu do bočních stěn</t>
  </si>
  <si>
    <t>H893650</t>
  </si>
  <si>
    <t>Splachovací tlačítko Single/Dual flush, ruční aktivace, barva bílá</t>
  </si>
  <si>
    <t>A890095000</t>
  </si>
  <si>
    <t xml:space="preserve">Páková nástěnná dřezová baterie s otočným ramínkem, chrom, průtok baterie 12 litrů/minutu, rozteč baterie 150 mm. </t>
  </si>
  <si>
    <t>Hansgrohe</t>
  </si>
  <si>
    <t>WC1</t>
  </si>
  <si>
    <t>Závěsný klozet bez oplachového kruhu. Rimless, horizontální odpad, se systém dvojitého splachování, barva bílá, povrchová úprava pro snadnější údržbu a vyšší životnost, včetně instalační sady</t>
  </si>
  <si>
    <t>JIKA MIO</t>
  </si>
  <si>
    <t>H8207141000001</t>
  </si>
  <si>
    <t>WC sedátko s poklopem, duroplast, odnímatelné, nerez úchyty</t>
  </si>
  <si>
    <t>H891710</t>
  </si>
  <si>
    <t>WC systém pro závěsné klozety se samonosným ocelovým rámem, ukotvení na zem a do zadní zdi, fixace do profilů SDK, odpadní koleno DN 90/110</t>
  </si>
  <si>
    <t>H895652</t>
  </si>
  <si>
    <t>U1</t>
  </si>
  <si>
    <t>Umývadlo 50 x 41 cm, s otvorem pro baterii, bílé</t>
  </si>
  <si>
    <t>JIKA LYRA</t>
  </si>
  <si>
    <t>H8143810001041</t>
  </si>
  <si>
    <t>Podomítkový modul pro umyvadla</t>
  </si>
  <si>
    <t>H895659</t>
  </si>
  <si>
    <t>Páková stojánková umyvadlová baterie s výpustí, chrom, průtok 5 litrů/min., ramínko je ve výšce 9,3 cm</t>
  </si>
  <si>
    <t>HG248</t>
  </si>
  <si>
    <t>Sifon umyvadlový DN 40, s odpadním ventilem, 5/4", bez vtoku, plast</t>
  </si>
  <si>
    <t>JIKA DOMINO</t>
  </si>
  <si>
    <t>H890730</t>
  </si>
  <si>
    <t>Výpusť umyvadlová click/clack 5/4" celokovová, velká zátka</t>
  </si>
  <si>
    <t>TRINNITY</t>
  </si>
  <si>
    <t>VCCV 651</t>
  </si>
  <si>
    <t>Ventil rohový COMFORT, 1/2" x 3/8", chrom, filtr</t>
  </si>
  <si>
    <t>Schell</t>
  </si>
  <si>
    <t>05212</t>
  </si>
  <si>
    <t>Sanitární flexi hadice, vícevrstvé  potrubí, M10X1" dlouhý - G3/8", délka 35 cm</t>
  </si>
  <si>
    <t>Merabell</t>
  </si>
  <si>
    <t>MRBM0010</t>
  </si>
  <si>
    <t>D 1</t>
  </si>
  <si>
    <t>Dřez 480x400x190 mm, spodní montáž, zabudování do skříňky min. š. 600 mm, nerez, ANX 110-48, ANTON, včetně přepadu a výpusti</t>
  </si>
  <si>
    <t>Franke</t>
  </si>
  <si>
    <t>FRA122.0204.649</t>
  </si>
  <si>
    <t>Sifon dřezový pro úsporu místa 6/4"x50  - bez vtoku, Multi, včetně odbočky pro připojení myčky</t>
  </si>
  <si>
    <t>FRA112.0066.085 / 1325.00</t>
  </si>
  <si>
    <t>Páková stojánková dřezová baterie s vytahovací sprškou</t>
  </si>
  <si>
    <t>FRA115.0623.055</t>
  </si>
  <si>
    <t>VYTÁPĚNÍ</t>
  </si>
  <si>
    <t>Obj.č.</t>
  </si>
  <si>
    <t>Kotel plynový kondenzační Viessmann Vitodens 100 B1HF-M 17kW</t>
  </si>
  <si>
    <t>spotřebič v provedení nezávislém na vzduchu v místnosti,</t>
  </si>
  <si>
    <t>ekvitermní regulace s venkovním čidlem</t>
  </si>
  <si>
    <t>Odkouření plynového kotle Viessmann</t>
  </si>
  <si>
    <t>Potrubí měděné, lisované spoje, 28x1,5</t>
  </si>
  <si>
    <t>Izolace potrubí D28, tl. 50 mm, lambda 0,037 W/m/K</t>
  </si>
  <si>
    <t>Izolace stávajícího potrubí D28, tl. 50 mm, lambda 0,037 W/m/K</t>
  </si>
  <si>
    <t>Podlahové vytápění teplovodní, suchý systém, 235 m2</t>
  </si>
  <si>
    <t>HR-PB HETTA DD 15X1,5 ORANŽOVÁ 200 M - GA1 Polybutenová trubka gabotherm HR-PB DD 15x1,5 oranžová 1600 m</t>
  </si>
  <si>
    <t>GT-M-PK 15/15 - GA5 Multi press spojka z mosazi, pro napojení trubek gabotherm®</t>
  </si>
  <si>
    <t>GT-SR 25, ČERNÁ - GA1 Ochranná trubka GT-SR 25 - 60 m</t>
  </si>
  <si>
    <t>GT-RB 15/18 - GA2 Vodicí oblouk trubek z nárazuvzdorného plastu, pro ohyb trubek gabotherm® o 90 °C.</t>
  </si>
  <si>
    <t>GT-SH 15 OPĚRNÉ POUZDRO POM - GA5 opěrné pouzdro z polybutenu pro kalibrování trubky gabomax® 15x1,5 mm u násuvných spojek. Pouze pro rozdělovače VSS</t>
  </si>
  <si>
    <t>GTF-VSS 8 1" PUSH FIT ROZDĚLOVAČ NEREZ - GA6 Rozdělovač 1" s integrovanými násuvnými spojkami, pouze pro trubky PB gabotherm® hetta 15 x 1,5 mm. OBSAHUJE: dvě tělesa z ušlechtilé oceli osazených do protihlukově izolovaných držáků, odvzdušňovací a plnicí soupravu, regulační armatury a průtokoměry</t>
  </si>
  <si>
    <t>GTF-VSS 9 1" PUSH FIT ROZDĚLOVAČ NEREZ - GA6 Rozdělovač 1" s integrovanými násuvnými spojkami, pouze pro trubky PB gabotherm® hetta 15 x 1,5 mm. OBSAHUJE: dvě tělesa z ušlechtilé oceli osazených do protihlukově izolovaných držáků, odvzdušňovací a plnicí soupravu, regulační armatury a průtokoměry</t>
  </si>
  <si>
    <t>Uzavírací kohout 1" GT-AVR 1"</t>
  </si>
  <si>
    <t>pár</t>
  </si>
  <si>
    <t xml:space="preserve">SKŘÍŇ PODOMÍTKOVÁ DO 9 OKRUHŮ - GA6 Skříň podomítková - pro instalaci pod omítku/do zdi. Skládá se ze
základní skříně a předního lakovaného rámu.Skřiň je zhotovena z
pozinkovaného plechu 0,8 mm. Viditelná část je lakovaná barvou
RAL 9003. </t>
  </si>
  <si>
    <t>SYSTÉMOVÁ DESKA KB 15 20, RA 150 MM - GA2 Systémová deska KB 15 20, RA 150 mm - 9 ks v balení -** **8,64 m, systémová deska s integrovanou tepelnou izolací 20 mm pro suchý systém podlahové vytápění, pro trubky d 15-16 mm</t>
  </si>
  <si>
    <t>balení</t>
  </si>
  <si>
    <t>Dilatační pás GTF-RDS - 25 m</t>
  </si>
  <si>
    <t>Prostorový termostat Alpha Control RD 25203-60N5 230V s časovým programem, nástěnný digitální určený k regulaci prostorové teploty.
možnost nastavení týdenního nebo denního programu i útlumového provozu.
zobrazuje čas, časovou osu, teplotu, servisní menu. protimrazová ochrana.</t>
  </si>
  <si>
    <t>PŘIPOJOVACÍ ELEKTRICKÁ LIŠTA 230 V ALPHA BASIS DIRECT –
STANDARD PLUS - GA7 k jednoduchému propojení prostorových termostatů řady Alpha a
elektrotermických pohonů, napájení 230 V, pro 6 prostorových
termostatů a 15 elektrotermických pohonů, Druh ochrany IP 20,
třída ochrany II, možnost spínání zdroje tepla a oběhového
čerpadla.</t>
  </si>
  <si>
    <t>ELEKTROTERMICKÝ POHON, VTZ 22C-230NC2 230V; NC - GA7, bez proudu uzavřen, ukazatel stavu otevření, druh ochrany IP
44,třída ochrany II, výkon 2,5 W, přípojné vedení 2 x 0,75mm (1,0
m dlouhé), 230 V/24 V. Otevírací čas 3/5 min. 230/24 V</t>
  </si>
  <si>
    <t>Napuštění systému topnou vodou včetně případné úpravy doplňovací vody (do 200 litrů)</t>
  </si>
  <si>
    <t>Topné a provozní zkoušky, tlaková zkouška (okruh podlahovka)</t>
  </si>
  <si>
    <t>Hodnota A</t>
  </si>
  <si>
    <t>Hodnota B</t>
  </si>
  <si>
    <t>Základní náklady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</si>
  <si>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</si>
  <si>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</si>
  <si>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</si>
  <si>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</si>
  <si>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</si>
  <si>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</si>
  <si>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</si>
  <si>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</si>
  <si>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</si>
  <si>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</si>
  <si>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</si>
  <si>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</si>
  <si>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</si>
  <si>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/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</si>
  <si>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</si>
  <si>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</si>
  <si>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</si>
  <si>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</si>
  <si>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</si>
  <si>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</si>
  <si>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0%</t>
  </si>
  <si>
    <t>Náklady celkem s DPH</t>
  </si>
  <si>
    <t>Pozice</t>
  </si>
  <si>
    <t>Mj</t>
  </si>
  <si>
    <t>Počet</t>
  </si>
  <si>
    <t>Materiál</t>
  </si>
  <si>
    <t>Materiál celkem</t>
  </si>
  <si>
    <t>Montáž celkem</t>
  </si>
  <si>
    <t>Cena</t>
  </si>
  <si>
    <t>Rozvaděč RP3</t>
  </si>
  <si>
    <t>Přístrojovou náplň je nutno překontrolovat</t>
  </si>
  <si>
    <t>dle projektové dokumentace - na případné rozdíly</t>
  </si>
  <si>
    <t>upozornit prostřednictvím žádosti o dodatečné</t>
  </si>
  <si>
    <t>informace k zadávacím podmínkám. Náslené změny</t>
  </si>
  <si>
    <t>výměr v průběhu realizace nebudou akceptovány.</t>
  </si>
  <si>
    <t>Specifikace je provedena v programu Verox 1.9.0.6</t>
  </si>
  <si>
    <t>Specifikace dle výkresu č. D.1.4.04</t>
  </si>
  <si>
    <t>1</t>
  </si>
  <si>
    <t>Oceloplechová rozvodnice na povrch IP40/IP20</t>
  </si>
  <si>
    <t>Rozvodnice bude zabudovaná do konstrukce stěny</t>
  </si>
  <si>
    <t>575x600x147mm (d x v x hl), uzamykatelná, bílé</t>
  </si>
  <si>
    <t>plné dveře, do 63A , 72modulů - kompletní</t>
  </si>
  <si>
    <t>Příslušenství rozvaděče</t>
  </si>
  <si>
    <t>2</t>
  </si>
  <si>
    <t>Schránka na výkresy</t>
  </si>
  <si>
    <t>Štítek popisný</t>
  </si>
  <si>
    <t>Štítek na přístroje</t>
  </si>
  <si>
    <t>5</t>
  </si>
  <si>
    <t>Třípólový jistič 20B-3, 20A, 10kA</t>
  </si>
  <si>
    <t>Ks</t>
  </si>
  <si>
    <t>Proudový chránič 25-4-030A-G, 25A, 30mA, 10kA</t>
  </si>
  <si>
    <t>7</t>
  </si>
  <si>
    <t>Oblouková ochrana s nadproudovou ochranou</t>
  </si>
  <si>
    <t>10C-1N, 10A, 6kA</t>
  </si>
  <si>
    <t>8</t>
  </si>
  <si>
    <t>16B-1N, 16A, 6kA</t>
  </si>
  <si>
    <t>10B-1N, 16A, 6kA</t>
  </si>
  <si>
    <t>10</t>
  </si>
  <si>
    <t>6B-1N, 16A, 6kA</t>
  </si>
  <si>
    <t>11</t>
  </si>
  <si>
    <t>Vypínač 40-3, 40A</t>
  </si>
  <si>
    <t>12</t>
  </si>
  <si>
    <t>SVODIČ BLESK. PROUDU TŘ. SPD1+2</t>
  </si>
  <si>
    <t>Kombinovaný svodič  pro systém TN-C,</t>
  </si>
  <si>
    <t>75 kA (10/350), 180 kA (8/20), 3póly</t>
  </si>
  <si>
    <t>13</t>
  </si>
  <si>
    <t>Svorka 2,5mm2</t>
  </si>
  <si>
    <t>14</t>
  </si>
  <si>
    <t>Svorka 16mm2</t>
  </si>
  <si>
    <t>15</t>
  </si>
  <si>
    <t>Vývodka Pg16 12-14 mm</t>
  </si>
  <si>
    <t>16</t>
  </si>
  <si>
    <t>Vývodka Pg29 24-26 mm</t>
  </si>
  <si>
    <t>VK</t>
  </si>
  <si>
    <t>Drobný nespecifikovaný montážní materiál -</t>
  </si>
  <si>
    <t>sd</t>
  </si>
  <si>
    <t>kabelové žlaby, lišty, propoj. dráty apod. -</t>
  </si>
  <si>
    <t>bude upřesněno v dílenské dokumentaci rozvaděče</t>
  </si>
  <si>
    <t>Směrové značení vodičů</t>
  </si>
  <si>
    <t>Popisovací návlečky cílového značení vodičů</t>
  </si>
  <si>
    <t>a jejich osazení -</t>
  </si>
  <si>
    <t>Vypracování dílenské dokumentace</t>
  </si>
  <si>
    <t>hod</t>
  </si>
  <si>
    <t>Projektová upřesnění a nepředvidatelné náklady</t>
  </si>
  <si>
    <t>pr</t>
  </si>
  <si>
    <t>3% z celkového materiálu a montáže</t>
  </si>
  <si>
    <t>Rozvaděč RP3 - celkem</t>
  </si>
  <si>
    <t>Dodávky</t>
  </si>
  <si>
    <t>Dodávky - celkem</t>
  </si>
  <si>
    <t>Elektromontážní práce a materiál je nutno překontrolovat</t>
  </si>
  <si>
    <t>Svítidla</t>
  </si>
  <si>
    <t>Výměry dle výkresu č.  D.1.4.05-07</t>
  </si>
  <si>
    <t>Ceny vč. montáže svítidel a zdrojů</t>
  </si>
  <si>
    <t>31</t>
  </si>
  <si>
    <t>"A1" Svítidlo LED, přisazené, 3375lm, 27.9W, IP40</t>
  </si>
  <si>
    <t>32</t>
  </si>
  <si>
    <t>"A2" Svítidlo LED, vestavné, 3375lm, 27.9W, IP40</t>
  </si>
  <si>
    <t>34</t>
  </si>
  <si>
    <t>"B1" Svítidlo LED, kulaté, přisazené,  2909lm, 25.7W, IP54</t>
  </si>
  <si>
    <t>35</t>
  </si>
  <si>
    <t>"C1" Svítidlo LED, vestavné downlight, 2256lm, 20.1W,IP40</t>
  </si>
  <si>
    <t>36</t>
  </si>
  <si>
    <t>"D1" Svítidlo LED, přisazené,  2509lm, 17.9W, IP20</t>
  </si>
  <si>
    <t>37</t>
  </si>
  <si>
    <t>"E1" Svítidlo LED, přisazené,  1865lm, 12W, IP43</t>
  </si>
  <si>
    <t>38</t>
  </si>
  <si>
    <t>"F1" Svítidlo LED, přisazené, 5340lm, 39W, IP66</t>
  </si>
  <si>
    <t>39</t>
  </si>
  <si>
    <t>"N1" LED nouzové protipanoické s AKU zdrojem, 1hod.,</t>
  </si>
  <si>
    <t>přisazené, 1.2W, 360lm, IP20</t>
  </si>
  <si>
    <t>194</t>
  </si>
  <si>
    <t>"NP1" LED nouzové únikové s piktogramem s  AKU zdrojem</t>
  </si>
  <si>
    <t>1hod., 3W, 155lm, IP65</t>
  </si>
  <si>
    <t>196</t>
  </si>
  <si>
    <t>Recyklační příspěvek na svítidlo</t>
  </si>
  <si>
    <t>Svítidla - celkem</t>
  </si>
  <si>
    <t>Instalace</t>
  </si>
  <si>
    <t>51</t>
  </si>
  <si>
    <t>Montáž rozvaděče RP3 do stěny</t>
  </si>
  <si>
    <t>52</t>
  </si>
  <si>
    <t>Ocelová konstrukce všeobecně</t>
  </si>
  <si>
    <t>53</t>
  </si>
  <si>
    <t>Ocelová konstrukce pro svítidlo do 5kg</t>
  </si>
  <si>
    <t>Krabice pod omítku</t>
  </si>
  <si>
    <t>54</t>
  </si>
  <si>
    <t>Přístrojová bez víka</t>
  </si>
  <si>
    <t>55</t>
  </si>
  <si>
    <t>Odbočná s víkem</t>
  </si>
  <si>
    <t>56</t>
  </si>
  <si>
    <t>Odbočná s víkem a se svorkovnicé</t>
  </si>
  <si>
    <t>57</t>
  </si>
  <si>
    <t>Přístrojová bez víka dvojnásobná</t>
  </si>
  <si>
    <t>58</t>
  </si>
  <si>
    <t>Přístrojová bez víka trojnásobná</t>
  </si>
  <si>
    <t>Krabice do SDK, zateplení</t>
  </si>
  <si>
    <t>59</t>
  </si>
  <si>
    <t>Přístrojová bez víka univerzální</t>
  </si>
  <si>
    <t>60</t>
  </si>
  <si>
    <t>61</t>
  </si>
  <si>
    <t>62</t>
  </si>
  <si>
    <t>63</t>
  </si>
  <si>
    <t>Krabice na povrch prázdná s víkem, IP54</t>
  </si>
  <si>
    <t>64</t>
  </si>
  <si>
    <t>Svorka krabicová, bezšroubová - 3x1-2,5mm2</t>
  </si>
  <si>
    <t>Vypínače - barvu určí zákazník</t>
  </si>
  <si>
    <t>65</t>
  </si>
  <si>
    <t>Jednopólový vypínač do krabice - komplet, IP 20</t>
  </si>
  <si>
    <t>66</t>
  </si>
  <si>
    <t>Seriový přepínač do krabice - komplet, IP 20</t>
  </si>
  <si>
    <t>67</t>
  </si>
  <si>
    <t>Střídavý přepínač do krabice - komplet, IP 20</t>
  </si>
  <si>
    <t>Zásuvky</t>
  </si>
  <si>
    <t>68</t>
  </si>
  <si>
    <t>Dvojnásobná, 2x(2P+PE), 250VAC,16A, IP20,zapuštěná,bílá</t>
  </si>
  <si>
    <t>69</t>
  </si>
  <si>
    <t>Dvojnásobná, 2x(2P+PE), 250VAC,16A , IP20, bílá</t>
  </si>
  <si>
    <t>s přep. ochranou SPD3, zapuštěná</t>
  </si>
  <si>
    <t>70</t>
  </si>
  <si>
    <t>Dvojnásobná, 2x(2P+PE), 250VAC,16A , IP44,</t>
  </si>
  <si>
    <t>s přep. ochranou SPD3, na povrch</t>
  </si>
  <si>
    <t>71</t>
  </si>
  <si>
    <t>Zásuvka 3P+PE+N, 400VAC,16A, IP44,zapuštěná, bílá</t>
  </si>
  <si>
    <t>72</t>
  </si>
  <si>
    <t>Nehořlavá podložka pod zásuvku na dřevo, 10x10cm</t>
  </si>
  <si>
    <t>73</t>
  </si>
  <si>
    <t>Datová zásuvka  2xRJ45, IP20, zapuštěná, bílá</t>
  </si>
  <si>
    <t>Datová zásuvka  2xRJ45, IP20, na povrch, bílá</t>
  </si>
  <si>
    <t>74</t>
  </si>
  <si>
    <t>Časový spínač pod vypínač, 230VAC, 5-150W, IP20,</t>
  </si>
  <si>
    <t>nastavení zpoždění 1s až 90min.</t>
  </si>
  <si>
    <t>75</t>
  </si>
  <si>
    <t>Trubka ohebná d20</t>
  </si>
  <si>
    <t>Výměra 90+70+20+120+70+50 = 420m</t>
  </si>
  <si>
    <t>76</t>
  </si>
  <si>
    <t>Trubka ohebná d40</t>
  </si>
  <si>
    <t>Výměra 1 x 20 = 20m</t>
  </si>
  <si>
    <t>77</t>
  </si>
  <si>
    <t>Trubka elektroinstalační tuhá d20 vč. příchytek a kolen</t>
  </si>
  <si>
    <t>Výměra 2 x 5 = 10m</t>
  </si>
  <si>
    <t>78</t>
  </si>
  <si>
    <t>Trubka elektroinstalační tuhá d25 vč. příchytek a kolen</t>
  </si>
  <si>
    <t>Výměra 1 x 10 = 10m</t>
  </si>
  <si>
    <t>79</t>
  </si>
  <si>
    <t>Trubka s požární odolností d25 vč. kolen</t>
  </si>
  <si>
    <t>Výměra: 5+10 = 15m</t>
  </si>
  <si>
    <t>80</t>
  </si>
  <si>
    <t>Příchytka požárně odolná pro trubku d25</t>
  </si>
  <si>
    <t>81</t>
  </si>
  <si>
    <t>Lišta PVC 40x40mm</t>
  </si>
  <si>
    <t>82</t>
  </si>
  <si>
    <t>Lišta PVC 20x20mm</t>
  </si>
  <si>
    <t>Výměra 2+3+5 = 10m</t>
  </si>
  <si>
    <t>Kabely, šňury</t>
  </si>
  <si>
    <t>83</t>
  </si>
  <si>
    <t>CYKY-O 2x1,5 , pod omítkou</t>
  </si>
  <si>
    <t>Výměra: 2 x 5 = 10m</t>
  </si>
  <si>
    <t>84</t>
  </si>
  <si>
    <t>CYKY-O 2x1,5 , pevně</t>
  </si>
  <si>
    <t>Výměra: 5 x 3 = 15m</t>
  </si>
  <si>
    <t>85</t>
  </si>
  <si>
    <t>CYKY-O 3x1,5 , pod omítkou</t>
  </si>
  <si>
    <t>86</t>
  </si>
  <si>
    <t>CYKY-O 3x1,5 , pevně</t>
  </si>
  <si>
    <t>Výměra: 10+20+5 = 35m</t>
  </si>
  <si>
    <t>87</t>
  </si>
  <si>
    <t>CYKY-J 3x1,5 , pod omítkou</t>
  </si>
  <si>
    <t>Výměra: 5+15+5 = 25m</t>
  </si>
  <si>
    <t>88</t>
  </si>
  <si>
    <t>CYKY-J 3x1,5 , pevně</t>
  </si>
  <si>
    <t>Výměra: 20+155+85+60+40 = 360m</t>
  </si>
  <si>
    <t>89</t>
  </si>
  <si>
    <t>CYKY-J 3x2,5 , pod omítkou</t>
  </si>
  <si>
    <t>Výměra: 25+25+10 = 60m</t>
  </si>
  <si>
    <t>90</t>
  </si>
  <si>
    <t>CYKY-J 3x2,5 , pevně</t>
  </si>
  <si>
    <t>Výměra: 95+25+80+65+60 = 325m</t>
  </si>
  <si>
    <t>91</t>
  </si>
  <si>
    <t>CYKY-J 5x1,5 , pevně</t>
  </si>
  <si>
    <t>Výměra: 5+15+5+20+10+20 = 75m</t>
  </si>
  <si>
    <t>92</t>
  </si>
  <si>
    <t>CYKY-J 5x2,5 , pevně</t>
  </si>
  <si>
    <t>Výměra: 20+20 = 40m</t>
  </si>
  <si>
    <t>93</t>
  </si>
  <si>
    <t>CYKY-J 5x10 , volně - pouze montáž</t>
  </si>
  <si>
    <t>Výměra: 1 x 5 = 50m</t>
  </si>
  <si>
    <t>94</t>
  </si>
  <si>
    <t>CYKY-J 5x10 , pevně - pouze montáž</t>
  </si>
  <si>
    <t>95</t>
  </si>
  <si>
    <t>CYSY-D 2x0.75, pevně</t>
  </si>
  <si>
    <t>Výměra: 110+310+60+240+80 = 800m</t>
  </si>
  <si>
    <t>96</t>
  </si>
  <si>
    <t>Flexo šňůra s vidlicí, bílá, 2m, 3x1.5mm2</t>
  </si>
  <si>
    <t>97</t>
  </si>
  <si>
    <t>Kabel FTP cat. 5e, volně</t>
  </si>
  <si>
    <t>98</t>
  </si>
  <si>
    <t>1-CXKH-V 3x1,5, pod omítkou</t>
  </si>
  <si>
    <t>Výměra: 1x5 = 5m</t>
  </si>
  <si>
    <t>1-CXKH-V 3x1,5, volně</t>
  </si>
  <si>
    <t>Výměra: 1x15 = 15m</t>
  </si>
  <si>
    <t>100</t>
  </si>
  <si>
    <t>Montáž regulátoru otáček - dodávka VZT</t>
  </si>
  <si>
    <t>101</t>
  </si>
  <si>
    <t>Spínací zásuvka týdenní, 230VAC, 16A, 3600W,</t>
  </si>
  <si>
    <t>LCD displlej</t>
  </si>
  <si>
    <t>102</t>
  </si>
  <si>
    <t>Montáž ovládací jednotky oken - dodávka oken</t>
  </si>
  <si>
    <t>103</t>
  </si>
  <si>
    <t>Montáž dezdrátového ovladače oken - dodávka oken</t>
  </si>
  <si>
    <t>104</t>
  </si>
  <si>
    <t>Montáž stávajícího svítidla přemístěného - vestavné</t>
  </si>
  <si>
    <t>600x600mm</t>
  </si>
  <si>
    <t>105</t>
  </si>
  <si>
    <t>Ukončení kabelu do 5x2.5   mm2</t>
  </si>
  <si>
    <t>106</t>
  </si>
  <si>
    <t>Ukončení kabelu do 5x10   mm2</t>
  </si>
  <si>
    <t>107</t>
  </si>
  <si>
    <t>Zařízení wi-fi, přenosová rychlost 1167Mbps, anténní systém</t>
  </si>
  <si>
    <t>MIMO 2x2 (2x3 dBi), napájení Poe, rozhraní RJ45,</t>
  </si>
  <si>
    <t>anténa vestavná, průměr 160mm, osazení do místnosti</t>
  </si>
  <si>
    <t>Pospojování</t>
  </si>
  <si>
    <t>108</t>
  </si>
  <si>
    <t>Vodič jednožílový H07V-K-1G6 (CYA6), zatažení v trubce-ze/žl</t>
  </si>
  <si>
    <t>Výměra: 10+30 = 40m</t>
  </si>
  <si>
    <t>109</t>
  </si>
  <si>
    <t>Detto, H07V-K-1G16 (CYA16)</t>
  </si>
  <si>
    <t>Výměra: 5+5+20 = 30m</t>
  </si>
  <si>
    <t>110</t>
  </si>
  <si>
    <t>trubka ohebná d20, pod omítku vč. protah. drátu</t>
  </si>
  <si>
    <t>111</t>
  </si>
  <si>
    <t>protah. drátu, do podlahy</t>
  </si>
  <si>
    <t>Výměra 1 x 6 = 6m</t>
  </si>
  <si>
    <t>112</t>
  </si>
  <si>
    <t>Ukončení H07V-K do  16 mm2</t>
  </si>
  <si>
    <t>113</t>
  </si>
  <si>
    <t>Ekvipotenciální svorkovnice bez krytu/PPAS</t>
  </si>
  <si>
    <t>114</t>
  </si>
  <si>
    <t>Krabice s víkem pod omítku pro PPAS</t>
  </si>
  <si>
    <t>115</t>
  </si>
  <si>
    <t>Krabice MX na povrch prázdná s víkem, IP54</t>
  </si>
  <si>
    <t>116</t>
  </si>
  <si>
    <t>Skříň datového rozvaděče 19" 32U 800x1000</t>
  </si>
  <si>
    <t>800x1525x1000mm (d x v x hl), uzamykatelná, IP20, 91.8kg</t>
  </si>
  <si>
    <t>Drobný materiál pospojování: svorky, šrouby, pásky ap.</t>
  </si>
  <si>
    <t>Bude dáno požadavky při vlasní montáži</t>
  </si>
  <si>
    <t>Ostatní</t>
  </si>
  <si>
    <t>117</t>
  </si>
  <si>
    <t>Požární tmel - na průchod kabelu stěnou 320ml</t>
  </si>
  <si>
    <t>118</t>
  </si>
  <si>
    <t>Požární ucpávka - průchod kablelů stěnami, stropy</t>
  </si>
  <si>
    <t>do prům. 150mm-komplet</t>
  </si>
  <si>
    <t>119</t>
  </si>
  <si>
    <t>Systém požárního odvětrání osazený na stávající tři okna</t>
  </si>
  <si>
    <t>Dodavatel např. Alfil, v.o.s.</t>
  </si>
  <si>
    <t>Centrála v protipožárním provedení vč. Aku baterie 1ks</t>
  </si>
  <si>
    <t>Motory Slimchain/800mm 3ks</t>
  </si>
  <si>
    <t>Montážní sada 3ks</t>
  </si>
  <si>
    <t>Montáž kabeláže po okně 3ks</t>
  </si>
  <si>
    <t xml:space="preserve">Příplatel za barvu RAL (hnědá) </t>
  </si>
  <si>
    <t>Montáž+elektrické zapojení vč. dopravy</t>
  </si>
  <si>
    <t>Drobný nespecifikovaný mont. materiál a práce elektro-</t>
  </si>
  <si>
    <t>installace: šroubky, podložky, vruty, dráty, sádra, omítková</t>
  </si>
  <si>
    <t>barva, malta ap. pro elektroinstalaci.</t>
  </si>
  <si>
    <t>120</t>
  </si>
  <si>
    <t>HODINOVE ZUCTOVACI SAZBY - HZS</t>
  </si>
  <si>
    <t>Zednická výpomoc - úprava kolem osazených prvků,</t>
  </si>
  <si>
    <t>osazených rozvaděčů a po drážkování</t>
  </si>
  <si>
    <t>121</t>
  </si>
  <si>
    <t>HZS - Spolupráce s revizním technikem</t>
  </si>
  <si>
    <t>122</t>
  </si>
  <si>
    <t>HZS - Komplexní vyzkoušení</t>
  </si>
  <si>
    <t>123</t>
  </si>
  <si>
    <t>HZS - Zabezpečení pracoviště</t>
  </si>
  <si>
    <t>124</t>
  </si>
  <si>
    <t>HZS - Doložení dokladů ke kolaudaci</t>
  </si>
  <si>
    <t>125</t>
  </si>
  <si>
    <t>HZS - Demotáže stávající elektroinstalace ve stavebně</t>
  </si>
  <si>
    <t>upravovaných místnostech</t>
  </si>
  <si>
    <t>126</t>
  </si>
  <si>
    <t>HZS - Naprogramování ovládání oken (žaluzie+otevírání)</t>
  </si>
  <si>
    <t>127</t>
  </si>
  <si>
    <t>HZS - Úprava stávající elktroinstalace ve stavebně</t>
  </si>
  <si>
    <t>128</t>
  </si>
  <si>
    <t>HZS - Zkreslení skutečného stavu</t>
  </si>
  <si>
    <t>129</t>
  </si>
  <si>
    <t>KOORDINACE POSTUPU PRACI</t>
  </si>
  <si>
    <t xml:space="preserve"> S ostatnimi profesemi</t>
  </si>
  <si>
    <t>130</t>
  </si>
  <si>
    <t>PROVEDENI REVIZNICH ZKOUSEK DLE CSN 331500</t>
  </si>
  <si>
    <t>Revizni technik - zkoušky + revizní zpráva</t>
  </si>
  <si>
    <t>SMĚROVÉ ZNAČENÍ VODIČŮ</t>
  </si>
  <si>
    <t>a jejich osazení</t>
  </si>
  <si>
    <t>Instalace - celkem</t>
  </si>
  <si>
    <t>Úprava bleskosvodu</t>
  </si>
  <si>
    <t>Výměry dle výkresu č. D1.4.08</t>
  </si>
  <si>
    <t>201</t>
  </si>
  <si>
    <t>Drát AlMgSi Ø 8 mm, polotvrdý</t>
  </si>
  <si>
    <t>Výměra: 5+10+15+45 = 75m</t>
  </si>
  <si>
    <t>202</t>
  </si>
  <si>
    <t>SS svorka spojovací</t>
  </si>
  <si>
    <t>203</t>
  </si>
  <si>
    <t>SJ 1 svorka k jímací tyči</t>
  </si>
  <si>
    <t>204</t>
  </si>
  <si>
    <t>Podpěra vedení pod tašky - dle typu stáv. taškové krytiny</t>
  </si>
  <si>
    <t>205</t>
  </si>
  <si>
    <t>Jímací tyč AlMgSi 1500mm (dutý profil)</t>
  </si>
  <si>
    <t>206</t>
  </si>
  <si>
    <t>Jímací tyč AlMgSi 2000mm (dutý profil)</t>
  </si>
  <si>
    <t>207</t>
  </si>
  <si>
    <t>Izolovaný držák s příchytkou a destičkou na stěnu,</t>
  </si>
  <si>
    <t>L = 690mm, izolační délka 605mm</t>
  </si>
  <si>
    <t>208</t>
  </si>
  <si>
    <t>Izolovaný držák s páskovou objímkou na potrubí</t>
  </si>
  <si>
    <t>D=50-300mm, L = 690mm, izolační délka 605mm</t>
  </si>
  <si>
    <t>Drobný nespecifikovaný mont. materiál a práce</t>
  </si>
  <si>
    <t>svorky, hmoždinky,</t>
  </si>
  <si>
    <t>přivaření svorky, vruty, apod. - dle potřeby dodaného</t>
  </si>
  <si>
    <t>montážního bleskosvodního materiálu</t>
  </si>
  <si>
    <t>HZS - Stavba a demontáž lešení montážní firmy</t>
  </si>
  <si>
    <t>209</t>
  </si>
  <si>
    <t>210</t>
  </si>
  <si>
    <t>HZS - Úprava stávajícího bleskosvodu</t>
  </si>
  <si>
    <t>211</t>
  </si>
  <si>
    <t>212</t>
  </si>
  <si>
    <t>213</t>
  </si>
  <si>
    <t>Úprava bleskosvodu  - celkem</t>
  </si>
  <si>
    <t>Podružný materiál 4.5% z materiálu</t>
  </si>
  <si>
    <t>Elektromontáže - celkem</t>
  </si>
  <si>
    <t>Poznámka: HZS = Hodinové zúčtovací sazby</t>
  </si>
  <si>
    <t>VK = Vlastní kalkulace, dle obdobných zakázek a na základě</t>
  </si>
  <si>
    <t>vlastních zkušeností</t>
  </si>
  <si>
    <t>Upozornění:</t>
  </si>
  <si>
    <t>a) veškeré položky na přípomoce,  dopravu, montáž,</t>
  </si>
  <si>
    <t>zpevněné montážní plochy, atd...  zahrnout do jednotlivých</t>
  </si>
  <si>
    <t>jednotkových cen.</t>
  </si>
  <si>
    <t>b) součásti prací jsou veškeré zkoušky, potřebná měření,</t>
  </si>
  <si>
    <t>inspekce, uvedení zařízení do provozu, zaškolení obsluhy,</t>
  </si>
  <si>
    <t>provozní řády, manuály a revize v českém jazyce.</t>
  </si>
  <si>
    <t>Za komplexní vyzkoušení se považuje bezporuchový provoz</t>
  </si>
  <si>
    <t>po dobu minimálně 96 hod.</t>
  </si>
  <si>
    <t>c) součástí dodávky je zpracování veškeré dílenské</t>
  </si>
  <si>
    <t>dokumentace a dokumentace skutečného provedení.</t>
  </si>
  <si>
    <t>d) součástí dodávky je kompletní dokladová část díla nutná</t>
  </si>
  <si>
    <t>k získání kolaudačního souhlasu stavby.</t>
  </si>
  <si>
    <t>e) v rozsahu prací zhotovitele jsou rovněž jakékoliv prvky,</t>
  </si>
  <si>
    <t>zařízení, práce a pomocné materiály, neuvedené v tomto</t>
  </si>
  <si>
    <t>soupisu výkonů, které jsou ale nezbytně nutné k dodání,</t>
  </si>
  <si>
    <t>instalaci , dokončení a provozování díla, včetně ztratného a</t>
  </si>
  <si>
    <t>prožezů.</t>
  </si>
  <si>
    <t>f) součástí dodávky jsou veškerá geodetická měření jako</t>
  </si>
  <si>
    <t>například vytyčení konstrukcí, kontrolní měření, zaměření</t>
  </si>
  <si>
    <t>skutečného stavu apod.</t>
  </si>
  <si>
    <t>g) součástí dodávky jsou i náklady na případná  opatření ¨</t>
  </si>
  <si>
    <t>související s ochranou stávajících sítí, komunikací či staveb.</t>
  </si>
  <si>
    <t>h) součástí jednotkových cen jsou i vícenáklady související s</t>
  </si>
  <si>
    <t>výstavbou v zimním období, průběžný úklid staveniště a</t>
  </si>
  <si>
    <t>přilehlých komunikací, likvidaci odpadů, dočasná</t>
  </si>
  <si>
    <t>dočasná dopravní omezení atd.</t>
  </si>
  <si>
    <t>ch)pokud se v dokumentaci vyskytují obchodní názvy, jedná</t>
  </si>
  <si>
    <t>se pouze o vymezení minimálních požadovaných standardů</t>
  </si>
  <si>
    <t>výrobku, technologie či materiálu a zadavatel připouští</t>
  </si>
  <si>
    <t>použití i jiného, kvalitativně či technologicky obdobného</t>
  </si>
  <si>
    <t>řešení, které splňuje minimál.</t>
  </si>
  <si>
    <t>Nedílnou součástí výkazu výměr ( slepého rozpočtu ) je</t>
  </si>
  <si>
    <t>projektová dokumentace !!</t>
  </si>
  <si>
    <t>Zpracovatel nabídky  je povinen prověřit specifikace a</t>
  </si>
  <si>
    <t>výměry uvedené ve výkazu výměr.</t>
  </si>
  <si>
    <t>V případě zjištěných rozdílů má na tyto rozdíly upozornit</t>
  </si>
  <si>
    <t>ve lhůtě pro podání nabídek prostřednictvím žádosti o</t>
  </si>
  <si>
    <t>dodatečné informace k zadávacím podmínkám.  Následné</t>
  </si>
  <si>
    <t>změny výměr v průběhu realizace nebudou akceptovány.</t>
  </si>
  <si>
    <t>Poz. číslo</t>
  </si>
  <si>
    <t>Název: Půdní nástavba Střelice</t>
  </si>
  <si>
    <t>Měrná jednotka</t>
  </si>
  <si>
    <t xml:space="preserve">Počet </t>
  </si>
  <si>
    <t>Cena dodávky jednotková</t>
  </si>
  <si>
    <t>Montáž%</t>
  </si>
  <si>
    <t>Cena montáže jednotková</t>
  </si>
  <si>
    <t>Cena dodávky celkem</t>
  </si>
  <si>
    <t>Cena montáže celkem</t>
  </si>
  <si>
    <t>Zař. č. 1 - Větrání hygienického zázemí</t>
  </si>
  <si>
    <t>1.01</t>
  </si>
  <si>
    <t>Odvodní ventilátor radiální podomítkový s těsnou zpětnou klapkou 50m3/h / 120Pa</t>
  </si>
  <si>
    <t>1.02</t>
  </si>
  <si>
    <t>Výfuková hlavice vč. izolace a oplechování izolace - viz výkresová část PD D160</t>
  </si>
  <si>
    <t>1.10</t>
  </si>
  <si>
    <t>Spiro potrubí v provedení s gumovým břitovým těsněním vč. tvarovek do D100</t>
  </si>
  <si>
    <t>bm</t>
  </si>
  <si>
    <t>1.11</t>
  </si>
  <si>
    <t>T-kus s přípravou na odvod kondenzátu D100</t>
  </si>
  <si>
    <t>1.12</t>
  </si>
  <si>
    <t>Tepelná/hluková izolace kaučuk s AL polepem tl 25mm</t>
  </si>
  <si>
    <t>Spojovací, těsnící a montážní materiál</t>
  </si>
  <si>
    <t>kpl</t>
  </si>
  <si>
    <t>Celkem zař. č. 1:</t>
  </si>
  <si>
    <t>Zař. č. 2 - Odtah pece</t>
  </si>
  <si>
    <t>2.01</t>
  </si>
  <si>
    <t>Diagonální tříotáčkový potrubní ventilátor do kruhového potrubí D200 600m3/h / 200Pa</t>
  </si>
  <si>
    <t>Zpětná klapka DN200</t>
  </si>
  <si>
    <t>Spojovací manžeta DN200</t>
  </si>
  <si>
    <t>Přepínač otáček nástěnný třípolohový + vypnuto</t>
  </si>
  <si>
    <t>2.02</t>
  </si>
  <si>
    <t>Zákryt nerezový 1550x950, v=400mm (rozměry ověřit před dodávkou)</t>
  </si>
  <si>
    <t>2.03</t>
  </si>
  <si>
    <t>Výfuková hlavice vč. izolace a oplechování izolace - viz výkresová část PD D200</t>
  </si>
  <si>
    <t>2.10</t>
  </si>
  <si>
    <t>Spiro potrubí v provedení s gumovým břitovým těsněním vč. tvarovek do D200</t>
  </si>
  <si>
    <t>2.11</t>
  </si>
  <si>
    <t>T-kus s přípravou na odvod kondenzátu D200</t>
  </si>
  <si>
    <t>2.12</t>
  </si>
  <si>
    <t>Celkem zař. č. 2:</t>
  </si>
  <si>
    <t>Zař. č. 3 - Klimatizace</t>
  </si>
  <si>
    <t>3.01</t>
  </si>
  <si>
    <t>Kondenzační jednotka Split  (Qch=3,5kW)</t>
  </si>
  <si>
    <t>3.02</t>
  </si>
  <si>
    <t>Nástěnná KLM jednotka vč. infraovladače a integrovaného wi-fi modulu(Qch=3,5kW)</t>
  </si>
  <si>
    <t>3.03</t>
  </si>
  <si>
    <t>Kondenzační jednotka Multi Split s distributorem  (Qch=14,1kW)</t>
  </si>
  <si>
    <t>3.04</t>
  </si>
  <si>
    <t>Kazetová KLM jednotka vč čelní desky a infraovladače (Qch=5,3kW)</t>
  </si>
  <si>
    <t>3.05</t>
  </si>
  <si>
    <t>Distribuční box chladiva</t>
  </si>
  <si>
    <t>3.10</t>
  </si>
  <si>
    <t>Cu potrubí 10/20 vč. kaučukové izolace a komunikačního kabelu</t>
  </si>
  <si>
    <t>Cu potrubí 6/12 vč. kaučukové izolace a komunikačního kabelu</t>
  </si>
  <si>
    <t>24</t>
  </si>
  <si>
    <t>Cu potrubí 6/10 vč. kaučukové izolace a komunikačního kabelu</t>
  </si>
  <si>
    <t>3.11</t>
  </si>
  <si>
    <t>Konzola pro osazení venkovní KLM jednotky na střechu</t>
  </si>
  <si>
    <t>3.12</t>
  </si>
  <si>
    <t>Prostup střechou - pozinkovaná trouba D100 - viz. Výkresová část PD</t>
  </si>
  <si>
    <t>3.13</t>
  </si>
  <si>
    <t xml:space="preserve">Odvod kondenzátu </t>
  </si>
  <si>
    <t>20</t>
  </si>
  <si>
    <t xml:space="preserve">Celkem zař. č. 3: </t>
  </si>
  <si>
    <t>Zař. č. O - Ostatní</t>
  </si>
  <si>
    <t>O.1</t>
  </si>
  <si>
    <t>Doprava materiálu</t>
  </si>
  <si>
    <t>O.2</t>
  </si>
  <si>
    <t>Zkoušky technologie zařízení</t>
  </si>
  <si>
    <t>O.3</t>
  </si>
  <si>
    <t>Uvedení do provozu zařízení VZT vč. zaregulování systému</t>
  </si>
  <si>
    <t>O.4</t>
  </si>
  <si>
    <t>Zaškolení obsluhy pracovníků objednatele</t>
  </si>
  <si>
    <t>O.5</t>
  </si>
  <si>
    <t>Dokumentace skutečného provedení</t>
  </si>
  <si>
    <t>O.6</t>
  </si>
  <si>
    <t>Zvedací a manitupační plošiny, jeřábová technika</t>
  </si>
  <si>
    <t>Celkem ostatní:</t>
  </si>
  <si>
    <t>Cena celkem:</t>
  </si>
  <si>
    <t>Poznámka:</t>
  </si>
  <si>
    <t>1) Cena je uvedena v Kč bez DPH</t>
  </si>
  <si>
    <t>2) V cenové nabídce není zahrnuta cena za stavební práce, elektro, ZTI</t>
  </si>
  <si>
    <t>Obec Střelice</t>
  </si>
  <si>
    <t>nám. Svobody 111/1, 664 47 Střelice</t>
  </si>
  <si>
    <t>Ing. Iva Janáčková</t>
  </si>
  <si>
    <t>(114,6+66,89)*0,025</t>
  </si>
  <si>
    <t>Výkaz (slepý rozpočet)</t>
  </si>
  <si>
    <t>SLEPÝ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</si>
</sst>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00"/>
    <numFmt numFmtId="166" formatCode="#,##0.00\ &quot;Kč&quot;"/>
    <numFmt numFmtId="167" formatCode="#,##0.00\ _K_č"/>
  </numFmts>
  <fonts count="4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i/>
      <sz val="10"/>
      <color indexed="8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20" fillId="0" borderId="0"/>
    <xf numFmtId="0" fontId="1" fillId="0" borderId="0"/>
  </cellStyleXfs>
  <cellXfs count="455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5" xfId="0" applyNumberFormat="1" applyFont="1" applyBorder="1" applyAlignment="1">
      <alignment horizontal="right" vertical="center" wrapText="1" shrinkToFit="1"/>
    </xf>
    <xf numFmtId="4" fontId="4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9" fillId="0" borderId="33" xfId="0" applyNumberFormat="1" applyFont="1" applyBorder="1" applyAlignment="1">
      <alignment vertical="center"/>
    </xf>
    <xf numFmtId="4" fontId="9" fillId="0" borderId="35" xfId="0" applyNumberFormat="1" applyFont="1" applyBorder="1" applyAlignment="1">
      <alignment vertical="center" wrapText="1" shrinkToFit="1"/>
    </xf>
    <xf numFmtId="4" fontId="9" fillId="0" borderId="35" xfId="0" applyNumberFormat="1" applyFont="1" applyBorder="1" applyAlignment="1">
      <alignment vertical="center" shrinkToFit="1"/>
    </xf>
    <xf numFmtId="3" fontId="9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/>
    </xf>
    <xf numFmtId="0" fontId="8" fillId="3" borderId="36" xfId="0" applyFont="1" applyFill="1" applyBorder="1" applyAlignment="1">
      <alignment vertical="center"/>
    </xf>
    <xf numFmtId="0" fontId="8" fillId="3" borderId="36" xfId="0" applyFont="1" applyFill="1" applyBorder="1" applyAlignment="1">
      <alignment vertical="center" wrapText="1"/>
    </xf>
    <xf numFmtId="0" fontId="8" fillId="3" borderId="37" xfId="0" applyFont="1" applyFill="1" applyBorder="1" applyAlignment="1">
      <alignment vertical="center" wrapText="1"/>
    </xf>
    <xf numFmtId="4" fontId="8" fillId="3" borderId="39" xfId="0" applyNumberFormat="1" applyFont="1" applyFill="1" applyBorder="1" applyAlignment="1">
      <alignment vertical="center"/>
    </xf>
    <xf numFmtId="164" fontId="8" fillId="0" borderId="35" xfId="0" applyNumberFormat="1" applyFont="1" applyBorder="1" applyAlignment="1">
      <alignment vertical="center"/>
    </xf>
    <xf numFmtId="164" fontId="8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8" fillId="0" borderId="35" xfId="0" applyNumberFormat="1" applyFont="1" applyBorder="1" applyAlignment="1">
      <alignment horizontal="center" vertical="center"/>
    </xf>
    <xf numFmtId="4" fontId="8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9" fillId="3" borderId="0" xfId="0" applyNumberFormat="1" applyFont="1" applyFill="1" applyAlignment="1">
      <alignment vertical="top" shrinkToFit="1"/>
    </xf>
    <xf numFmtId="4" fontId="9" fillId="3" borderId="0" xfId="0" applyNumberFormat="1" applyFont="1" applyFill="1" applyAlignment="1">
      <alignment vertical="top" shrinkToFit="1"/>
    </xf>
    <xf numFmtId="0" fontId="9" fillId="3" borderId="29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5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4" fontId="9" fillId="3" borderId="40" xfId="0" applyNumberFormat="1" applyFont="1" applyFill="1" applyBorder="1" applyAlignment="1">
      <alignment vertical="top" shrinkToFit="1"/>
    </xf>
    <xf numFmtId="4" fontId="9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9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1" fillId="0" borderId="0" xfId="2" applyFont="1" applyAlignment="1">
      <alignment vertical="top" wrapText="1"/>
    </xf>
    <xf numFmtId="0" fontId="21" fillId="0" borderId="0" xfId="2" applyFont="1" applyAlignment="1">
      <alignment vertical="top"/>
    </xf>
    <xf numFmtId="0" fontId="1" fillId="0" borderId="0" xfId="2" applyFont="1" applyAlignment="1">
      <alignment vertical="top" wrapText="1"/>
    </xf>
    <xf numFmtId="0" fontId="21" fillId="0" borderId="0" xfId="2" applyFont="1" applyAlignment="1">
      <alignment vertical="center"/>
    </xf>
    <xf numFmtId="0" fontId="1" fillId="0" borderId="0" xfId="2" applyFont="1" applyAlignment="1">
      <alignment horizontal="right" vertical="top" wrapText="1" indent="1"/>
    </xf>
    <xf numFmtId="0" fontId="22" fillId="0" borderId="0" xfId="2" applyFont="1" applyAlignment="1">
      <alignment vertical="top"/>
    </xf>
    <xf numFmtId="0" fontId="20" fillId="0" borderId="0" xfId="2" applyAlignment="1">
      <alignment vertical="top" wrapText="1"/>
    </xf>
    <xf numFmtId="0" fontId="20" fillId="0" borderId="0" xfId="2" applyAlignment="1">
      <alignment horizontal="right" vertical="top" wrapText="1" indent="1"/>
    </xf>
    <xf numFmtId="0" fontId="23" fillId="0" borderId="47" xfId="2" applyFont="1" applyBorder="1" applyAlignment="1">
      <alignment vertical="top" wrapText="1"/>
    </xf>
    <xf numFmtId="0" fontId="23" fillId="0" borderId="48" xfId="2" applyFont="1" applyBorder="1" applyAlignment="1">
      <alignment vertical="top" wrapText="1"/>
    </xf>
    <xf numFmtId="0" fontId="23" fillId="0" borderId="48" xfId="2" applyFont="1" applyBorder="1" applyAlignment="1">
      <alignment horizontal="right" vertical="top" wrapText="1" indent="1"/>
    </xf>
    <xf numFmtId="0" fontId="23" fillId="0" borderId="49" xfId="2" applyFont="1" applyBorder="1" applyAlignment="1">
      <alignment vertical="top" wrapText="1"/>
    </xf>
    <xf numFmtId="0" fontId="23" fillId="0" borderId="0" xfId="2" applyFont="1" applyAlignment="1">
      <alignment vertical="top" wrapText="1"/>
    </xf>
    <xf numFmtId="0" fontId="24" fillId="0" borderId="48" xfId="2" applyFont="1" applyBorder="1" applyAlignment="1">
      <alignment vertical="top" wrapText="1"/>
    </xf>
    <xf numFmtId="0" fontId="23" fillId="0" borderId="50" xfId="2" applyFont="1" applyBorder="1" applyAlignment="1">
      <alignment vertical="top" wrapText="1"/>
    </xf>
    <xf numFmtId="0" fontId="23" fillId="0" borderId="51" xfId="2" applyFont="1" applyBorder="1" applyAlignment="1">
      <alignment vertical="top" wrapText="1"/>
    </xf>
    <xf numFmtId="0" fontId="23" fillId="0" borderId="51" xfId="2" applyFont="1" applyBorder="1" applyAlignment="1">
      <alignment horizontal="right" vertical="top" wrapText="1" indent="1"/>
    </xf>
    <xf numFmtId="4" fontId="23" fillId="0" borderId="51" xfId="2" applyNumberFormat="1" applyFont="1" applyBorder="1" applyAlignment="1">
      <alignment vertical="top" wrapText="1"/>
    </xf>
    <xf numFmtId="4" fontId="23" fillId="0" borderId="52" xfId="2" applyNumberFormat="1" applyFont="1" applyBorder="1" applyAlignment="1">
      <alignment vertical="top" wrapText="1"/>
    </xf>
    <xf numFmtId="0" fontId="23" fillId="0" borderId="53" xfId="2" applyFont="1" applyBorder="1" applyAlignment="1">
      <alignment vertical="top" wrapText="1"/>
    </xf>
    <xf numFmtId="0" fontId="23" fillId="0" borderId="54" xfId="2" applyFont="1" applyBorder="1" applyAlignment="1">
      <alignment vertical="top" wrapText="1"/>
    </xf>
    <xf numFmtId="0" fontId="23" fillId="0" borderId="54" xfId="2" applyFont="1" applyBorder="1" applyAlignment="1">
      <alignment horizontal="right" vertical="top" wrapText="1" indent="1"/>
    </xf>
    <xf numFmtId="4" fontId="23" fillId="0" borderId="54" xfId="2" applyNumberFormat="1" applyFont="1" applyBorder="1" applyAlignment="1">
      <alignment vertical="top" wrapText="1"/>
    </xf>
    <xf numFmtId="4" fontId="23" fillId="0" borderId="55" xfId="2" applyNumberFormat="1" applyFont="1" applyBorder="1" applyAlignment="1">
      <alignment vertical="top" wrapText="1"/>
    </xf>
    <xf numFmtId="0" fontId="25" fillId="0" borderId="54" xfId="2" applyFont="1" applyBorder="1" applyAlignment="1">
      <alignment horizontal="right" vertical="top" wrapText="1" indent="1"/>
    </xf>
    <xf numFmtId="4" fontId="20" fillId="0" borderId="54" xfId="2" applyNumberFormat="1" applyBorder="1" applyAlignment="1">
      <alignment vertical="top" wrapText="1"/>
    </xf>
    <xf numFmtId="0" fontId="23" fillId="0" borderId="56" xfId="2" applyFont="1" applyBorder="1" applyAlignment="1">
      <alignment vertical="top" wrapText="1"/>
    </xf>
    <xf numFmtId="0" fontId="23" fillId="0" borderId="57" xfId="2" applyFont="1" applyBorder="1" applyAlignment="1">
      <alignment vertical="top" wrapText="1"/>
    </xf>
    <xf numFmtId="0" fontId="23" fillId="0" borderId="57" xfId="2" applyFont="1" applyBorder="1" applyAlignment="1">
      <alignment horizontal="right" vertical="top" wrapText="1" indent="1"/>
    </xf>
    <xf numFmtId="4" fontId="23" fillId="0" borderId="57" xfId="2" applyNumberFormat="1" applyFont="1" applyBorder="1" applyAlignment="1">
      <alignment vertical="top" wrapText="1"/>
    </xf>
    <xf numFmtId="4" fontId="23" fillId="0" borderId="58" xfId="2" applyNumberFormat="1" applyFont="1" applyBorder="1" applyAlignment="1">
      <alignment vertical="top" wrapText="1"/>
    </xf>
    <xf numFmtId="0" fontId="26" fillId="0" borderId="48" xfId="2" applyFont="1" applyBorder="1" applyAlignment="1">
      <alignment vertical="top" wrapText="1"/>
    </xf>
    <xf numFmtId="4" fontId="23" fillId="0" borderId="48" xfId="2" applyNumberFormat="1" applyFont="1" applyBorder="1" applyAlignment="1">
      <alignment vertical="top" wrapText="1"/>
    </xf>
    <xf numFmtId="4" fontId="23" fillId="0" borderId="49" xfId="2" applyNumberFormat="1" applyFont="1" applyBorder="1" applyAlignment="1">
      <alignment vertical="top" wrapText="1"/>
    </xf>
    <xf numFmtId="0" fontId="27" fillId="0" borderId="51" xfId="2" applyFont="1" applyBorder="1" applyAlignment="1">
      <alignment vertical="top" wrapText="1"/>
    </xf>
    <xf numFmtId="1" fontId="20" fillId="0" borderId="0" xfId="2" applyNumberFormat="1" applyAlignment="1">
      <alignment vertical="top" wrapText="1"/>
    </xf>
    <xf numFmtId="0" fontId="23" fillId="0" borderId="59" xfId="2" applyFont="1" applyBorder="1" applyAlignment="1">
      <alignment vertical="top" wrapText="1"/>
    </xf>
    <xf numFmtId="0" fontId="23" fillId="0" borderId="60" xfId="2" applyFont="1" applyBorder="1" applyAlignment="1">
      <alignment vertical="top" wrapText="1"/>
    </xf>
    <xf numFmtId="0" fontId="23" fillId="0" borderId="60" xfId="2" applyFont="1" applyBorder="1" applyAlignment="1">
      <alignment horizontal="right" vertical="top" wrapText="1" indent="1"/>
    </xf>
    <xf numFmtId="4" fontId="20" fillId="0" borderId="60" xfId="2" applyNumberFormat="1" applyBorder="1" applyAlignment="1">
      <alignment vertical="top" wrapText="1"/>
    </xf>
    <xf numFmtId="4" fontId="23" fillId="0" borderId="61" xfId="2" applyNumberFormat="1" applyFont="1" applyBorder="1" applyAlignment="1">
      <alignment vertical="top" wrapText="1"/>
    </xf>
    <xf numFmtId="0" fontId="19" fillId="0" borderId="11" xfId="2" applyFont="1" applyBorder="1" applyAlignment="1">
      <alignment vertical="top" wrapText="1"/>
    </xf>
    <xf numFmtId="0" fontId="19" fillId="0" borderId="7" xfId="2" applyFont="1" applyBorder="1" applyAlignment="1">
      <alignment vertical="top" wrapText="1"/>
    </xf>
    <xf numFmtId="0" fontId="19" fillId="0" borderId="7" xfId="2" applyFont="1" applyBorder="1" applyAlignment="1">
      <alignment horizontal="right" vertical="top" wrapText="1" indent="1"/>
    </xf>
    <xf numFmtId="3" fontId="19" fillId="0" borderId="13" xfId="2" applyNumberFormat="1" applyFont="1" applyBorder="1" applyAlignment="1">
      <alignment vertical="top" wrapText="1"/>
    </xf>
    <xf numFmtId="0" fontId="1" fillId="0" borderId="0" xfId="2" applyFont="1" applyAlignment="1">
      <alignment horizontal="center" vertical="top" wrapText="1"/>
    </xf>
    <xf numFmtId="0" fontId="21" fillId="0" borderId="0" xfId="2" applyFont="1" applyAlignment="1">
      <alignment horizontal="center" vertical="center"/>
    </xf>
    <xf numFmtId="0" fontId="1" fillId="0" borderId="0" xfId="2" applyFont="1" applyAlignment="1">
      <alignment horizontal="right" vertical="top" wrapText="1"/>
    </xf>
    <xf numFmtId="0" fontId="20" fillId="0" borderId="0" xfId="2" applyAlignment="1">
      <alignment horizontal="center" vertical="top" wrapText="1"/>
    </xf>
    <xf numFmtId="0" fontId="20" fillId="0" borderId="0" xfId="2" applyAlignment="1">
      <alignment horizontal="right" vertical="top" wrapText="1"/>
    </xf>
    <xf numFmtId="0" fontId="23" fillId="0" borderId="48" xfId="2" applyFont="1" applyBorder="1" applyAlignment="1">
      <alignment horizontal="left" vertical="top" wrapText="1"/>
    </xf>
    <xf numFmtId="49" fontId="20" fillId="0" borderId="48" xfId="2" applyNumberFormat="1" applyBorder="1" applyAlignment="1">
      <alignment vertical="top" wrapText="1"/>
    </xf>
    <xf numFmtId="0" fontId="23" fillId="0" borderId="48" xfId="2" applyFont="1" applyBorder="1" applyAlignment="1">
      <alignment horizontal="center" vertical="top" wrapText="1"/>
    </xf>
    <xf numFmtId="0" fontId="23" fillId="0" borderId="49" xfId="2" applyFont="1" applyBorder="1" applyAlignment="1">
      <alignment horizontal="center" vertical="top" wrapText="1"/>
    </xf>
    <xf numFmtId="0" fontId="20" fillId="0" borderId="62" xfId="2" applyBorder="1" applyAlignment="1">
      <alignment horizontal="center" vertical="top"/>
    </xf>
    <xf numFmtId="0" fontId="20" fillId="0" borderId="49" xfId="2" applyBorder="1" applyAlignment="1">
      <alignment vertical="top"/>
    </xf>
    <xf numFmtId="0" fontId="20" fillId="0" borderId="0" xfId="2" applyAlignment="1">
      <alignment vertical="top"/>
    </xf>
    <xf numFmtId="0" fontId="28" fillId="0" borderId="59" xfId="2" applyFont="1" applyBorder="1" applyAlignment="1">
      <alignment vertical="top"/>
    </xf>
    <xf numFmtId="0" fontId="20" fillId="0" borderId="60" xfId="2" applyBorder="1" applyAlignment="1">
      <alignment vertical="top"/>
    </xf>
    <xf numFmtId="49" fontId="20" fillId="0" borderId="60" xfId="2" applyNumberFormat="1" applyBorder="1" applyAlignment="1">
      <alignment vertical="top" wrapText="1"/>
    </xf>
    <xf numFmtId="0" fontId="20" fillId="0" borderId="60" xfId="2" applyBorder="1" applyAlignment="1">
      <alignment horizontal="left" vertical="top" wrapText="1"/>
    </xf>
    <xf numFmtId="0" fontId="20" fillId="0" borderId="60" xfId="2" applyBorder="1" applyAlignment="1">
      <alignment horizontal="left" vertical="top"/>
    </xf>
    <xf numFmtId="0" fontId="20" fillId="0" borderId="60" xfId="2" applyBorder="1" applyAlignment="1">
      <alignment horizontal="center" vertical="top"/>
    </xf>
    <xf numFmtId="0" fontId="20" fillId="0" borderId="61" xfId="2" applyBorder="1" applyAlignment="1">
      <alignment horizontal="center" vertical="top"/>
    </xf>
    <xf numFmtId="0" fontId="20" fillId="0" borderId="63" xfId="2" applyBorder="1" applyAlignment="1">
      <alignment horizontal="center" vertical="top" wrapText="1"/>
    </xf>
    <xf numFmtId="0" fontId="20" fillId="0" borderId="61" xfId="2" applyBorder="1" applyAlignment="1">
      <alignment vertical="top"/>
    </xf>
    <xf numFmtId="0" fontId="20" fillId="0" borderId="50" xfId="2" applyBorder="1" applyAlignment="1">
      <alignment vertical="top"/>
    </xf>
    <xf numFmtId="0" fontId="28" fillId="0" borderId="48" xfId="2" applyFont="1" applyBorder="1" applyAlignment="1">
      <alignment vertical="top" wrapText="1"/>
    </xf>
    <xf numFmtId="0" fontId="28" fillId="0" borderId="48" xfId="2" applyFont="1" applyBorder="1" applyAlignment="1">
      <alignment vertical="top"/>
    </xf>
    <xf numFmtId="49" fontId="20" fillId="0" borderId="51" xfId="2" applyNumberFormat="1" applyBorder="1" applyAlignment="1">
      <alignment vertical="top" wrapText="1"/>
    </xf>
    <xf numFmtId="0" fontId="20" fillId="0" borderId="51" xfId="2" applyBorder="1" applyAlignment="1">
      <alignment horizontal="left" vertical="top" wrapText="1"/>
    </xf>
    <xf numFmtId="0" fontId="20" fillId="0" borderId="51" xfId="2" applyBorder="1" applyAlignment="1">
      <alignment horizontal="left" vertical="top"/>
    </xf>
    <xf numFmtId="0" fontId="20" fillId="0" borderId="51" xfId="2" applyBorder="1" applyAlignment="1">
      <alignment horizontal="center" vertical="top"/>
    </xf>
    <xf numFmtId="0" fontId="20" fillId="0" borderId="52" xfId="2" applyBorder="1" applyAlignment="1">
      <alignment horizontal="center" vertical="top"/>
    </xf>
    <xf numFmtId="166" fontId="20" fillId="0" borderId="24" xfId="2" applyNumberFormat="1" applyBorder="1" applyAlignment="1">
      <alignment vertical="top"/>
    </xf>
    <xf numFmtId="166" fontId="20" fillId="0" borderId="52" xfId="2" applyNumberFormat="1" applyBorder="1" applyAlignment="1">
      <alignment vertical="top"/>
    </xf>
    <xf numFmtId="0" fontId="20" fillId="0" borderId="53" xfId="2" applyBorder="1" applyAlignment="1">
      <alignment vertical="top"/>
    </xf>
    <xf numFmtId="0" fontId="20" fillId="0" borderId="64" xfId="2" applyBorder="1" applyAlignment="1">
      <alignment vertical="top"/>
    </xf>
    <xf numFmtId="0" fontId="28" fillId="0" borderId="64" xfId="2" applyFont="1" applyBorder="1" applyAlignment="1">
      <alignment vertical="top"/>
    </xf>
    <xf numFmtId="49" fontId="20" fillId="0" borderId="54" xfId="2" applyNumberFormat="1" applyBorder="1" applyAlignment="1">
      <alignment vertical="top" wrapText="1"/>
    </xf>
    <xf numFmtId="0" fontId="20" fillId="0" borderId="54" xfId="2" applyBorder="1" applyAlignment="1">
      <alignment horizontal="left" vertical="top" wrapText="1"/>
    </xf>
    <xf numFmtId="0" fontId="20" fillId="0" borderId="54" xfId="2" applyBorder="1" applyAlignment="1">
      <alignment horizontal="left" vertical="top"/>
    </xf>
    <xf numFmtId="0" fontId="20" fillId="0" borderId="54" xfId="2" applyBorder="1" applyAlignment="1">
      <alignment horizontal="center" vertical="top"/>
    </xf>
    <xf numFmtId="0" fontId="20" fillId="0" borderId="55" xfId="2" applyBorder="1" applyAlignment="1">
      <alignment horizontal="center" vertical="top"/>
    </xf>
    <xf numFmtId="166" fontId="20" fillId="0" borderId="37" xfId="2" applyNumberFormat="1" applyBorder="1" applyAlignment="1">
      <alignment vertical="top"/>
    </xf>
    <xf numFmtId="166" fontId="20" fillId="0" borderId="55" xfId="2" applyNumberFormat="1" applyBorder="1" applyAlignment="1">
      <alignment vertical="top"/>
    </xf>
    <xf numFmtId="0" fontId="29" fillId="0" borderId="54" xfId="2" applyFont="1" applyBorder="1" applyAlignment="1">
      <alignment horizontal="left" vertical="top" wrapText="1"/>
    </xf>
    <xf numFmtId="0" fontId="20" fillId="0" borderId="59" xfId="2" applyBorder="1" applyAlignment="1">
      <alignment vertical="top"/>
    </xf>
    <xf numFmtId="0" fontId="20" fillId="0" borderId="65" xfId="2" applyBorder="1" applyAlignment="1">
      <alignment vertical="top"/>
    </xf>
    <xf numFmtId="0" fontId="28" fillId="0" borderId="65" xfId="2" applyFont="1" applyBorder="1" applyAlignment="1">
      <alignment vertical="top"/>
    </xf>
    <xf numFmtId="166" fontId="20" fillId="0" borderId="63" xfId="2" applyNumberFormat="1" applyBorder="1" applyAlignment="1">
      <alignment vertical="top"/>
    </xf>
    <xf numFmtId="166" fontId="20" fillId="0" borderId="61" xfId="2" applyNumberFormat="1" applyBorder="1" applyAlignment="1">
      <alignment vertical="top"/>
    </xf>
    <xf numFmtId="3" fontId="28" fillId="0" borderId="48" xfId="2" applyNumberFormat="1" applyFont="1" applyBorder="1" applyAlignment="1">
      <alignment vertical="top" wrapText="1"/>
    </xf>
    <xf numFmtId="0" fontId="28" fillId="0" borderId="64" xfId="2" applyFont="1" applyBorder="1" applyAlignment="1">
      <alignment vertical="top" wrapText="1"/>
    </xf>
    <xf numFmtId="49" fontId="20" fillId="0" borderId="54" xfId="2" applyNumberFormat="1" applyBorder="1" applyAlignment="1">
      <alignment horizontal="left" vertical="top"/>
    </xf>
    <xf numFmtId="0" fontId="28" fillId="0" borderId="0" xfId="2" applyFont="1" applyAlignment="1">
      <alignment vertical="top"/>
    </xf>
    <xf numFmtId="167" fontId="20" fillId="0" borderId="0" xfId="2" applyNumberFormat="1" applyAlignment="1">
      <alignment vertical="top"/>
    </xf>
    <xf numFmtId="0" fontId="20" fillId="0" borderId="0" xfId="2" applyAlignment="1">
      <alignment horizontal="center" vertical="top"/>
    </xf>
    <xf numFmtId="0" fontId="19" fillId="0" borderId="11" xfId="2" applyFont="1" applyBorder="1" applyAlignment="1">
      <alignment vertical="top"/>
    </xf>
    <xf numFmtId="0" fontId="19" fillId="0" borderId="7" xfId="2" applyFont="1" applyBorder="1" applyAlignment="1">
      <alignment vertical="top"/>
    </xf>
    <xf numFmtId="0" fontId="19" fillId="0" borderId="7" xfId="2" applyFont="1" applyBorder="1" applyAlignment="1">
      <alignment horizontal="center" vertical="top"/>
    </xf>
    <xf numFmtId="166" fontId="19" fillId="0" borderId="13" xfId="2" applyNumberFormat="1" applyFont="1" applyBorder="1" applyAlignment="1">
      <alignment vertical="top"/>
    </xf>
    <xf numFmtId="49" fontId="1" fillId="0" borderId="0" xfId="2" applyNumberFormat="1" applyFont="1" applyAlignment="1">
      <alignment vertical="top" wrapText="1"/>
    </xf>
    <xf numFmtId="166" fontId="1" fillId="0" borderId="0" xfId="2" applyNumberFormat="1" applyFont="1" applyAlignment="1">
      <alignment vertical="top" wrapText="1"/>
    </xf>
    <xf numFmtId="49" fontId="20" fillId="0" borderId="0" xfId="2" applyNumberFormat="1" applyAlignment="1">
      <alignment vertical="top" wrapText="1"/>
    </xf>
    <xf numFmtId="166" fontId="20" fillId="0" borderId="0" xfId="2" applyNumberFormat="1" applyAlignment="1">
      <alignment vertical="top" wrapText="1"/>
    </xf>
    <xf numFmtId="0" fontId="23" fillId="0" borderId="66" xfId="2" applyFont="1" applyBorder="1" applyAlignment="1">
      <alignment vertical="top" wrapText="1"/>
    </xf>
    <xf numFmtId="49" fontId="23" fillId="0" borderId="67" xfId="2" applyNumberFormat="1" applyFont="1" applyBorder="1" applyAlignment="1">
      <alignment vertical="top" wrapText="1"/>
    </xf>
    <xf numFmtId="0" fontId="23" fillId="0" borderId="67" xfId="2" applyFont="1" applyBorder="1" applyAlignment="1">
      <alignment vertical="top" wrapText="1"/>
    </xf>
    <xf numFmtId="0" fontId="23" fillId="0" borderId="67" xfId="2" applyFont="1" applyBorder="1" applyAlignment="1">
      <alignment horizontal="right" vertical="top" wrapText="1" indent="1"/>
    </xf>
    <xf numFmtId="0" fontId="23" fillId="0" borderId="68" xfId="2" applyFont="1" applyBorder="1" applyAlignment="1">
      <alignment vertical="top" wrapText="1"/>
    </xf>
    <xf numFmtId="0" fontId="23" fillId="0" borderId="69" xfId="2" applyFont="1" applyBorder="1" applyAlignment="1">
      <alignment vertical="top" wrapText="1"/>
    </xf>
    <xf numFmtId="49" fontId="23" fillId="0" borderId="70" xfId="2" applyNumberFormat="1" applyFont="1" applyBorder="1" applyAlignment="1">
      <alignment vertical="top" wrapText="1"/>
    </xf>
    <xf numFmtId="0" fontId="23" fillId="0" borderId="70" xfId="2" applyFont="1" applyBorder="1" applyAlignment="1">
      <alignment vertical="top" wrapText="1"/>
    </xf>
    <xf numFmtId="0" fontId="23" fillId="0" borderId="70" xfId="2" applyFont="1" applyBorder="1" applyAlignment="1">
      <alignment horizontal="right" vertical="top" wrapText="1" indent="1"/>
    </xf>
    <xf numFmtId="166" fontId="23" fillId="0" borderId="70" xfId="2" applyNumberFormat="1" applyFont="1" applyBorder="1" applyAlignment="1">
      <alignment vertical="top" wrapText="1"/>
    </xf>
    <xf numFmtId="0" fontId="23" fillId="0" borderId="71" xfId="2" applyFont="1" applyBorder="1" applyAlignment="1">
      <alignment vertical="top" wrapText="1"/>
    </xf>
    <xf numFmtId="49" fontId="23" fillId="0" borderId="54" xfId="2" applyNumberFormat="1" applyFont="1" applyBorder="1" applyAlignment="1">
      <alignment vertical="top" wrapText="1"/>
    </xf>
    <xf numFmtId="166" fontId="23" fillId="0" borderId="54" xfId="2" applyNumberFormat="1" applyFont="1" applyBorder="1" applyAlignment="1">
      <alignment vertical="top" wrapText="1"/>
    </xf>
    <xf numFmtId="0" fontId="23" fillId="0" borderId="55" xfId="2" applyFont="1" applyBorder="1" applyAlignment="1">
      <alignment vertical="top" wrapText="1"/>
    </xf>
    <xf numFmtId="166" fontId="23" fillId="0" borderId="55" xfId="2" applyNumberFormat="1" applyFont="1" applyBorder="1" applyAlignment="1">
      <alignment vertical="top" wrapText="1"/>
    </xf>
    <xf numFmtId="0" fontId="30" fillId="0" borderId="54" xfId="2" applyFont="1" applyBorder="1" applyAlignment="1">
      <alignment vertical="top" wrapText="1"/>
    </xf>
    <xf numFmtId="0" fontId="27" fillId="0" borderId="54" xfId="2" applyFont="1" applyBorder="1" applyAlignment="1">
      <alignment horizontal="right" vertical="top" wrapText="1" indent="1"/>
    </xf>
    <xf numFmtId="0" fontId="31" fillId="0" borderId="54" xfId="2" applyFont="1" applyBorder="1" applyAlignment="1">
      <alignment vertical="top" wrapText="1"/>
    </xf>
    <xf numFmtId="0" fontId="31" fillId="0" borderId="54" xfId="2" applyFont="1" applyBorder="1" applyAlignment="1">
      <alignment horizontal="right" vertical="top" wrapText="1" indent="1"/>
    </xf>
    <xf numFmtId="166" fontId="23" fillId="0" borderId="0" xfId="2" applyNumberFormat="1" applyFont="1" applyAlignment="1">
      <alignment vertical="top" wrapText="1"/>
    </xf>
    <xf numFmtId="49" fontId="23" fillId="0" borderId="60" xfId="2" applyNumberFormat="1" applyFont="1" applyBorder="1" applyAlignment="1">
      <alignment vertical="top" wrapText="1"/>
    </xf>
    <xf numFmtId="166" fontId="23" fillId="0" borderId="60" xfId="2" applyNumberFormat="1" applyFont="1" applyBorder="1" applyAlignment="1">
      <alignment vertical="top" wrapText="1"/>
    </xf>
    <xf numFmtId="166" fontId="23" fillId="0" borderId="61" xfId="2" applyNumberFormat="1" applyFont="1" applyBorder="1" applyAlignment="1">
      <alignment vertical="top" wrapText="1"/>
    </xf>
    <xf numFmtId="49" fontId="19" fillId="0" borderId="7" xfId="2" applyNumberFormat="1" applyFont="1" applyBorder="1" applyAlignment="1">
      <alignment vertical="top" wrapText="1"/>
    </xf>
    <xf numFmtId="0" fontId="30" fillId="0" borderId="7" xfId="2" applyFont="1" applyBorder="1" applyAlignment="1">
      <alignment vertical="top" wrapText="1"/>
    </xf>
    <xf numFmtId="166" fontId="19" fillId="0" borderId="7" xfId="2" applyNumberFormat="1" applyFont="1" applyBorder="1" applyAlignment="1">
      <alignment vertical="top" wrapText="1"/>
    </xf>
    <xf numFmtId="166" fontId="19" fillId="0" borderId="13" xfId="2" applyNumberFormat="1" applyFont="1" applyBorder="1" applyAlignment="1">
      <alignment vertical="top" wrapText="1"/>
    </xf>
    <xf numFmtId="49" fontId="32" fillId="6" borderId="72" xfId="3" applyNumberFormat="1" applyFont="1" applyFill="1" applyBorder="1" applyAlignment="1">
      <alignment horizontal="left"/>
    </xf>
    <xf numFmtId="4" fontId="32" fillId="6" borderId="72" xfId="3" applyNumberFormat="1" applyFont="1" applyFill="1" applyBorder="1" applyAlignment="1">
      <alignment horizontal="left"/>
    </xf>
    <xf numFmtId="0" fontId="1" fillId="0" borderId="72" xfId="3" applyBorder="1"/>
    <xf numFmtId="0" fontId="1" fillId="0" borderId="0" xfId="3"/>
    <xf numFmtId="4" fontId="1" fillId="0" borderId="0" xfId="3" applyNumberFormat="1"/>
    <xf numFmtId="49" fontId="33" fillId="7" borderId="72" xfId="3" applyNumberFormat="1" applyFont="1" applyFill="1" applyBorder="1" applyAlignment="1">
      <alignment horizontal="left"/>
    </xf>
    <xf numFmtId="4" fontId="33" fillId="7" borderId="72" xfId="3" applyNumberFormat="1" applyFont="1" applyFill="1" applyBorder="1" applyAlignment="1">
      <alignment horizontal="right"/>
    </xf>
    <xf numFmtId="49" fontId="32" fillId="8" borderId="72" xfId="3" applyNumberFormat="1" applyFont="1" applyFill="1" applyBorder="1" applyAlignment="1">
      <alignment horizontal="left"/>
    </xf>
    <xf numFmtId="4" fontId="32" fillId="8" borderId="72" xfId="3" applyNumberFormat="1" applyFont="1" applyFill="1" applyBorder="1" applyAlignment="1">
      <alignment horizontal="right"/>
    </xf>
    <xf numFmtId="49" fontId="34" fillId="9" borderId="72" xfId="3" applyNumberFormat="1" applyFont="1" applyFill="1" applyBorder="1" applyAlignment="1">
      <alignment horizontal="left"/>
    </xf>
    <xf numFmtId="4" fontId="34" fillId="9" borderId="72" xfId="3" applyNumberFormat="1" applyFont="1" applyFill="1" applyBorder="1" applyAlignment="1">
      <alignment horizontal="right"/>
    </xf>
    <xf numFmtId="49" fontId="35" fillId="10" borderId="72" xfId="3" applyNumberFormat="1" applyFont="1" applyFill="1" applyBorder="1" applyAlignment="1">
      <alignment horizontal="left"/>
    </xf>
    <xf numFmtId="4" fontId="35" fillId="10" borderId="72" xfId="3" applyNumberFormat="1" applyFont="1" applyFill="1" applyBorder="1" applyAlignment="1">
      <alignment horizontal="right"/>
    </xf>
    <xf numFmtId="49" fontId="1" fillId="0" borderId="0" xfId="3" applyNumberFormat="1"/>
    <xf numFmtId="4" fontId="32" fillId="8" borderId="72" xfId="3" applyNumberFormat="1" applyFont="1" applyFill="1" applyBorder="1" applyAlignment="1">
      <alignment horizontal="left"/>
    </xf>
    <xf numFmtId="49" fontId="12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49" fontId="6" fillId="12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9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67" fontId="2" fillId="0" borderId="0" xfId="0" applyNumberFormat="1" applyFont="1" applyAlignment="1" applyProtection="1">
      <alignment horizontal="center" vertical="center"/>
      <protection hidden="1"/>
    </xf>
    <xf numFmtId="1" fontId="2" fillId="0" borderId="0" xfId="0" applyNumberFormat="1" applyFont="1" applyAlignment="1" applyProtection="1">
      <alignment horizontal="center" vertical="center"/>
      <protection hidden="1"/>
    </xf>
    <xf numFmtId="1" fontId="2" fillId="0" borderId="0" xfId="0" applyNumberFormat="1" applyFont="1" applyAlignment="1">
      <alignment horizontal="center" vertical="center"/>
    </xf>
    <xf numFmtId="49" fontId="0" fillId="0" borderId="75" xfId="0" applyNumberFormat="1" applyBorder="1" applyAlignment="1">
      <alignment horizontal="center" vertical="center"/>
    </xf>
    <xf numFmtId="49" fontId="37" fillId="0" borderId="75" xfId="0" applyNumberFormat="1" applyFont="1" applyBorder="1" applyAlignment="1">
      <alignment horizontal="left" vertical="center" wrapText="1"/>
    </xf>
    <xf numFmtId="0" fontId="9" fillId="0" borderId="75" xfId="0" applyFont="1" applyBorder="1" applyAlignment="1">
      <alignment horizontal="center" vertical="center"/>
    </xf>
    <xf numFmtId="167" fontId="9" fillId="0" borderId="75" xfId="0" applyNumberFormat="1" applyFont="1" applyBorder="1" applyAlignment="1" applyProtection="1">
      <alignment horizontal="center" vertical="center"/>
      <protection hidden="1"/>
    </xf>
    <xf numFmtId="49" fontId="38" fillId="0" borderId="0" xfId="0" applyNumberFormat="1" applyFont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167" fontId="9" fillId="0" borderId="0" xfId="0" applyNumberFormat="1" applyFont="1" applyAlignment="1" applyProtection="1">
      <alignment horizontal="center" vertical="center"/>
      <protection hidden="1"/>
    </xf>
    <xf numFmtId="49" fontId="9" fillId="0" borderId="75" xfId="0" applyNumberFormat="1" applyFont="1" applyBorder="1" applyAlignment="1">
      <alignment horizontal="center" vertical="center"/>
    </xf>
    <xf numFmtId="49" fontId="12" fillId="0" borderId="75" xfId="0" applyNumberFormat="1" applyFont="1" applyBorder="1" applyAlignment="1">
      <alignment horizontal="center" vertical="center"/>
    </xf>
    <xf numFmtId="49" fontId="12" fillId="0" borderId="75" xfId="0" applyNumberFormat="1" applyFont="1" applyBorder="1" applyAlignment="1">
      <alignment horizontal="left" vertical="center" wrapText="1"/>
    </xf>
    <xf numFmtId="0" fontId="12" fillId="0" borderId="75" xfId="0" applyFont="1" applyBorder="1" applyAlignment="1">
      <alignment horizontal="center" vertical="center"/>
    </xf>
    <xf numFmtId="167" fontId="12" fillId="0" borderId="75" xfId="0" applyNumberFormat="1" applyFont="1" applyBorder="1" applyAlignment="1" applyProtection="1">
      <alignment horizontal="center" vertical="center"/>
      <protection hidden="1"/>
    </xf>
    <xf numFmtId="0" fontId="14" fillId="0" borderId="0" xfId="0" applyFont="1"/>
    <xf numFmtId="49" fontId="9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9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8" fillId="0" borderId="33" xfId="0" applyNumberFormat="1" applyFont="1" applyBorder="1" applyAlignment="1">
      <alignment vertical="center" wrapText="1"/>
    </xf>
    <xf numFmtId="49" fontId="8" fillId="0" borderId="34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20" fillId="0" borderId="48" xfId="2" applyNumberFormat="1" applyBorder="1" applyAlignment="1">
      <alignment horizontal="left" vertical="top" wrapText="1"/>
    </xf>
    <xf numFmtId="49" fontId="2" fillId="0" borderId="0" xfId="0" applyNumberFormat="1" applyFont="1" applyAlignment="1">
      <alignment horizontal="center" vertical="center"/>
    </xf>
    <xf numFmtId="167" fontId="9" fillId="0" borderId="75" xfId="0" applyNumberFormat="1" applyFont="1" applyBorder="1" applyAlignment="1" applyProtection="1">
      <alignment horizontal="center" vertical="center"/>
      <protection hidden="1"/>
    </xf>
    <xf numFmtId="167" fontId="36" fillId="11" borderId="73" xfId="0" applyNumberFormat="1" applyFont="1" applyFill="1" applyBorder="1" applyAlignment="1">
      <alignment horizontal="center" vertical="center" wrapText="1"/>
    </xf>
    <xf numFmtId="0" fontId="0" fillId="11" borderId="74" xfId="0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167" fontId="2" fillId="0" borderId="0" xfId="0" applyNumberFormat="1" applyFont="1" applyAlignment="1" applyProtection="1">
      <alignment horizontal="center" vertical="center"/>
      <protection hidden="1"/>
    </xf>
    <xf numFmtId="1" fontId="2" fillId="0" borderId="0" xfId="0" applyNumberFormat="1" applyFont="1" applyAlignment="1" applyProtection="1">
      <alignment horizontal="center" vertical="center"/>
      <protection hidden="1"/>
    </xf>
    <xf numFmtId="49" fontId="36" fillId="11" borderId="73" xfId="0" applyNumberFormat="1" applyFont="1" applyFill="1" applyBorder="1" applyAlignment="1">
      <alignment horizontal="center" vertical="center" wrapText="1"/>
    </xf>
    <xf numFmtId="0" fontId="0" fillId="11" borderId="74" xfId="0" applyFill="1" applyBorder="1" applyAlignment="1">
      <alignment horizontal="center" vertical="center"/>
    </xf>
    <xf numFmtId="49" fontId="36" fillId="11" borderId="73" xfId="0" applyNumberFormat="1" applyFont="1" applyFill="1" applyBorder="1" applyAlignment="1">
      <alignment horizontal="left" vertical="center" wrapText="1"/>
    </xf>
    <xf numFmtId="0" fontId="0" fillId="11" borderId="74" xfId="0" applyFill="1" applyBorder="1" applyAlignment="1">
      <alignment horizontal="left" vertical="center" wrapText="1"/>
    </xf>
    <xf numFmtId="0" fontId="36" fillId="11" borderId="73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3" xfId="2" xr:uid="{0B63D93B-34AF-4324-8043-15730EF00FB4}"/>
    <cellStyle name="Normální 4" xfId="3" xr:uid="{0E7B0C8D-AE7D-440B-9AF0-FABF93461A9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e3e2bd4ec377d47b/Plocha/D.1.4.10_N&#225;vrh_rozpo&#269;tu.xls" TargetMode="External"/><Relationship Id="rId1" Type="http://schemas.openxmlformats.org/officeDocument/2006/relationships/externalLinkPath" Target="https://d.docs.live.net/e3e2bd4ec377d47b/Plocha/D.1.4.10_N&#225;vrh_rozpo&#269;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ametry"/>
      <sheetName val="EL - rek"/>
      <sheetName val="EL - pol"/>
    </sheetNames>
    <sheetDataSet>
      <sheetData sheetId="0">
        <row r="16">
          <cell r="B16" t="str">
            <v>3,60</v>
          </cell>
        </row>
        <row r="17">
          <cell r="B17" t="str">
            <v>1,00</v>
          </cell>
        </row>
        <row r="18">
          <cell r="B18" t="str">
            <v>6,00</v>
          </cell>
        </row>
        <row r="19">
          <cell r="B19" t="str">
            <v>0,00</v>
          </cell>
        </row>
        <row r="20">
          <cell r="B20" t="str">
            <v>0,00</v>
          </cell>
        </row>
        <row r="21">
          <cell r="B21" t="str">
            <v>0,00</v>
          </cell>
        </row>
        <row r="22">
          <cell r="B22" t="str">
            <v>0,00</v>
          </cell>
        </row>
        <row r="23">
          <cell r="B23" t="str">
            <v>0,00</v>
          </cell>
        </row>
        <row r="24">
          <cell r="B24" t="str">
            <v>0,00</v>
          </cell>
        </row>
        <row r="25">
          <cell r="B25" t="str">
            <v>0,00</v>
          </cell>
        </row>
        <row r="26">
          <cell r="B26" t="str">
            <v>0,952842</v>
          </cell>
        </row>
        <row r="27">
          <cell r="B27" t="str">
            <v>0,00</v>
          </cell>
        </row>
        <row r="28">
          <cell r="B28" t="str">
            <v>0,00</v>
          </cell>
        </row>
        <row r="32">
          <cell r="B32" t="str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368" t="s">
        <v>40</v>
      </c>
      <c r="B2" s="368"/>
      <c r="C2" s="368"/>
      <c r="D2" s="368"/>
      <c r="E2" s="368"/>
      <c r="F2" s="368"/>
      <c r="G2" s="36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C1D4B-517F-4B0D-87B7-FBE8490B0166}">
  <dimension ref="A1:J70"/>
  <sheetViews>
    <sheetView zoomScale="85" zoomScaleNormal="85" zoomScaleSheetLayoutView="85" workbookViewId="0">
      <selection activeCell="B7" sqref="B7"/>
    </sheetView>
  </sheetViews>
  <sheetFormatPr defaultRowHeight="12.75" x14ac:dyDescent="0.2"/>
  <cols>
    <col min="1" max="1" width="8" style="339" customWidth="1"/>
    <col min="2" max="2" width="72.85546875" style="338" customWidth="1"/>
    <col min="3" max="3" width="7.28515625" style="15" customWidth="1"/>
    <col min="4" max="4" width="7.28515625" style="339" customWidth="1"/>
    <col min="5" max="5" width="13.42578125" style="15" customWidth="1"/>
    <col min="7" max="7" width="11.28515625" customWidth="1"/>
    <col min="8" max="8" width="12.85546875" customWidth="1"/>
    <col min="9" max="9" width="14.5703125" customWidth="1"/>
    <col min="257" max="257" width="8" customWidth="1"/>
    <col min="258" max="258" width="72.85546875" customWidth="1"/>
    <col min="259" max="260" width="7.28515625" customWidth="1"/>
    <col min="261" max="261" width="13.42578125" customWidth="1"/>
    <col min="263" max="263" width="11.28515625" customWidth="1"/>
    <col min="264" max="264" width="12.85546875" customWidth="1"/>
    <col min="265" max="265" width="14.5703125" customWidth="1"/>
    <col min="513" max="513" width="8" customWidth="1"/>
    <col min="514" max="514" width="72.85546875" customWidth="1"/>
    <col min="515" max="516" width="7.28515625" customWidth="1"/>
    <col min="517" max="517" width="13.42578125" customWidth="1"/>
    <col min="519" max="519" width="11.28515625" customWidth="1"/>
    <col min="520" max="520" width="12.85546875" customWidth="1"/>
    <col min="521" max="521" width="14.5703125" customWidth="1"/>
    <col min="769" max="769" width="8" customWidth="1"/>
    <col min="770" max="770" width="72.85546875" customWidth="1"/>
    <col min="771" max="772" width="7.28515625" customWidth="1"/>
    <col min="773" max="773" width="13.42578125" customWidth="1"/>
    <col min="775" max="775" width="11.28515625" customWidth="1"/>
    <col min="776" max="776" width="12.85546875" customWidth="1"/>
    <col min="777" max="777" width="14.5703125" customWidth="1"/>
    <col min="1025" max="1025" width="8" customWidth="1"/>
    <col min="1026" max="1026" width="72.85546875" customWidth="1"/>
    <col min="1027" max="1028" width="7.28515625" customWidth="1"/>
    <col min="1029" max="1029" width="13.42578125" customWidth="1"/>
    <col min="1031" max="1031" width="11.28515625" customWidth="1"/>
    <col min="1032" max="1032" width="12.85546875" customWidth="1"/>
    <col min="1033" max="1033" width="14.5703125" customWidth="1"/>
    <col min="1281" max="1281" width="8" customWidth="1"/>
    <col min="1282" max="1282" width="72.85546875" customWidth="1"/>
    <col min="1283" max="1284" width="7.28515625" customWidth="1"/>
    <col min="1285" max="1285" width="13.42578125" customWidth="1"/>
    <col min="1287" max="1287" width="11.28515625" customWidth="1"/>
    <col min="1288" max="1288" width="12.85546875" customWidth="1"/>
    <col min="1289" max="1289" width="14.5703125" customWidth="1"/>
    <col min="1537" max="1537" width="8" customWidth="1"/>
    <col min="1538" max="1538" width="72.85546875" customWidth="1"/>
    <col min="1539" max="1540" width="7.28515625" customWidth="1"/>
    <col min="1541" max="1541" width="13.42578125" customWidth="1"/>
    <col min="1543" max="1543" width="11.28515625" customWidth="1"/>
    <col min="1544" max="1544" width="12.85546875" customWidth="1"/>
    <col min="1545" max="1545" width="14.5703125" customWidth="1"/>
    <col min="1793" max="1793" width="8" customWidth="1"/>
    <col min="1794" max="1794" width="72.85546875" customWidth="1"/>
    <col min="1795" max="1796" width="7.28515625" customWidth="1"/>
    <col min="1797" max="1797" width="13.42578125" customWidth="1"/>
    <col min="1799" max="1799" width="11.28515625" customWidth="1"/>
    <col min="1800" max="1800" width="12.85546875" customWidth="1"/>
    <col min="1801" max="1801" width="14.5703125" customWidth="1"/>
    <col min="2049" max="2049" width="8" customWidth="1"/>
    <col min="2050" max="2050" width="72.85546875" customWidth="1"/>
    <col min="2051" max="2052" width="7.28515625" customWidth="1"/>
    <col min="2053" max="2053" width="13.42578125" customWidth="1"/>
    <col min="2055" max="2055" width="11.28515625" customWidth="1"/>
    <col min="2056" max="2056" width="12.85546875" customWidth="1"/>
    <col min="2057" max="2057" width="14.5703125" customWidth="1"/>
    <col min="2305" max="2305" width="8" customWidth="1"/>
    <col min="2306" max="2306" width="72.85546875" customWidth="1"/>
    <col min="2307" max="2308" width="7.28515625" customWidth="1"/>
    <col min="2309" max="2309" width="13.42578125" customWidth="1"/>
    <col min="2311" max="2311" width="11.28515625" customWidth="1"/>
    <col min="2312" max="2312" width="12.85546875" customWidth="1"/>
    <col min="2313" max="2313" width="14.5703125" customWidth="1"/>
    <col min="2561" max="2561" width="8" customWidth="1"/>
    <col min="2562" max="2562" width="72.85546875" customWidth="1"/>
    <col min="2563" max="2564" width="7.28515625" customWidth="1"/>
    <col min="2565" max="2565" width="13.42578125" customWidth="1"/>
    <col min="2567" max="2567" width="11.28515625" customWidth="1"/>
    <col min="2568" max="2568" width="12.85546875" customWidth="1"/>
    <col min="2569" max="2569" width="14.5703125" customWidth="1"/>
    <col min="2817" max="2817" width="8" customWidth="1"/>
    <col min="2818" max="2818" width="72.85546875" customWidth="1"/>
    <col min="2819" max="2820" width="7.28515625" customWidth="1"/>
    <col min="2821" max="2821" width="13.42578125" customWidth="1"/>
    <col min="2823" max="2823" width="11.28515625" customWidth="1"/>
    <col min="2824" max="2824" width="12.85546875" customWidth="1"/>
    <col min="2825" max="2825" width="14.5703125" customWidth="1"/>
    <col min="3073" max="3073" width="8" customWidth="1"/>
    <col min="3074" max="3074" width="72.85546875" customWidth="1"/>
    <col min="3075" max="3076" width="7.28515625" customWidth="1"/>
    <col min="3077" max="3077" width="13.42578125" customWidth="1"/>
    <col min="3079" max="3079" width="11.28515625" customWidth="1"/>
    <col min="3080" max="3080" width="12.85546875" customWidth="1"/>
    <col min="3081" max="3081" width="14.5703125" customWidth="1"/>
    <col min="3329" max="3329" width="8" customWidth="1"/>
    <col min="3330" max="3330" width="72.85546875" customWidth="1"/>
    <col min="3331" max="3332" width="7.28515625" customWidth="1"/>
    <col min="3333" max="3333" width="13.42578125" customWidth="1"/>
    <col min="3335" max="3335" width="11.28515625" customWidth="1"/>
    <col min="3336" max="3336" width="12.85546875" customWidth="1"/>
    <col min="3337" max="3337" width="14.5703125" customWidth="1"/>
    <col min="3585" max="3585" width="8" customWidth="1"/>
    <col min="3586" max="3586" width="72.85546875" customWidth="1"/>
    <col min="3587" max="3588" width="7.28515625" customWidth="1"/>
    <col min="3589" max="3589" width="13.42578125" customWidth="1"/>
    <col min="3591" max="3591" width="11.28515625" customWidth="1"/>
    <col min="3592" max="3592" width="12.85546875" customWidth="1"/>
    <col min="3593" max="3593" width="14.5703125" customWidth="1"/>
    <col min="3841" max="3841" width="8" customWidth="1"/>
    <col min="3842" max="3842" width="72.85546875" customWidth="1"/>
    <col min="3843" max="3844" width="7.28515625" customWidth="1"/>
    <col min="3845" max="3845" width="13.42578125" customWidth="1"/>
    <col min="3847" max="3847" width="11.28515625" customWidth="1"/>
    <col min="3848" max="3848" width="12.85546875" customWidth="1"/>
    <col min="3849" max="3849" width="14.5703125" customWidth="1"/>
    <col min="4097" max="4097" width="8" customWidth="1"/>
    <col min="4098" max="4098" width="72.85546875" customWidth="1"/>
    <col min="4099" max="4100" width="7.28515625" customWidth="1"/>
    <col min="4101" max="4101" width="13.42578125" customWidth="1"/>
    <col min="4103" max="4103" width="11.28515625" customWidth="1"/>
    <col min="4104" max="4104" width="12.85546875" customWidth="1"/>
    <col min="4105" max="4105" width="14.5703125" customWidth="1"/>
    <col min="4353" max="4353" width="8" customWidth="1"/>
    <col min="4354" max="4354" width="72.85546875" customWidth="1"/>
    <col min="4355" max="4356" width="7.28515625" customWidth="1"/>
    <col min="4357" max="4357" width="13.42578125" customWidth="1"/>
    <col min="4359" max="4359" width="11.28515625" customWidth="1"/>
    <col min="4360" max="4360" width="12.85546875" customWidth="1"/>
    <col min="4361" max="4361" width="14.5703125" customWidth="1"/>
    <col min="4609" max="4609" width="8" customWidth="1"/>
    <col min="4610" max="4610" width="72.85546875" customWidth="1"/>
    <col min="4611" max="4612" width="7.28515625" customWidth="1"/>
    <col min="4613" max="4613" width="13.42578125" customWidth="1"/>
    <col min="4615" max="4615" width="11.28515625" customWidth="1"/>
    <col min="4616" max="4616" width="12.85546875" customWidth="1"/>
    <col min="4617" max="4617" width="14.5703125" customWidth="1"/>
    <col min="4865" max="4865" width="8" customWidth="1"/>
    <col min="4866" max="4866" width="72.85546875" customWidth="1"/>
    <col min="4867" max="4868" width="7.28515625" customWidth="1"/>
    <col min="4869" max="4869" width="13.42578125" customWidth="1"/>
    <col min="4871" max="4871" width="11.28515625" customWidth="1"/>
    <col min="4872" max="4872" width="12.85546875" customWidth="1"/>
    <col min="4873" max="4873" width="14.5703125" customWidth="1"/>
    <col min="5121" max="5121" width="8" customWidth="1"/>
    <col min="5122" max="5122" width="72.85546875" customWidth="1"/>
    <col min="5123" max="5124" width="7.28515625" customWidth="1"/>
    <col min="5125" max="5125" width="13.42578125" customWidth="1"/>
    <col min="5127" max="5127" width="11.28515625" customWidth="1"/>
    <col min="5128" max="5128" width="12.85546875" customWidth="1"/>
    <col min="5129" max="5129" width="14.5703125" customWidth="1"/>
    <col min="5377" max="5377" width="8" customWidth="1"/>
    <col min="5378" max="5378" width="72.85546875" customWidth="1"/>
    <col min="5379" max="5380" width="7.28515625" customWidth="1"/>
    <col min="5381" max="5381" width="13.42578125" customWidth="1"/>
    <col min="5383" max="5383" width="11.28515625" customWidth="1"/>
    <col min="5384" max="5384" width="12.85546875" customWidth="1"/>
    <col min="5385" max="5385" width="14.5703125" customWidth="1"/>
    <col min="5633" max="5633" width="8" customWidth="1"/>
    <col min="5634" max="5634" width="72.85546875" customWidth="1"/>
    <col min="5635" max="5636" width="7.28515625" customWidth="1"/>
    <col min="5637" max="5637" width="13.42578125" customWidth="1"/>
    <col min="5639" max="5639" width="11.28515625" customWidth="1"/>
    <col min="5640" max="5640" width="12.85546875" customWidth="1"/>
    <col min="5641" max="5641" width="14.5703125" customWidth="1"/>
    <col min="5889" max="5889" width="8" customWidth="1"/>
    <col min="5890" max="5890" width="72.85546875" customWidth="1"/>
    <col min="5891" max="5892" width="7.28515625" customWidth="1"/>
    <col min="5893" max="5893" width="13.42578125" customWidth="1"/>
    <col min="5895" max="5895" width="11.28515625" customWidth="1"/>
    <col min="5896" max="5896" width="12.85546875" customWidth="1"/>
    <col min="5897" max="5897" width="14.5703125" customWidth="1"/>
    <col min="6145" max="6145" width="8" customWidth="1"/>
    <col min="6146" max="6146" width="72.85546875" customWidth="1"/>
    <col min="6147" max="6148" width="7.28515625" customWidth="1"/>
    <col min="6149" max="6149" width="13.42578125" customWidth="1"/>
    <col min="6151" max="6151" width="11.28515625" customWidth="1"/>
    <col min="6152" max="6152" width="12.85546875" customWidth="1"/>
    <col min="6153" max="6153" width="14.5703125" customWidth="1"/>
    <col min="6401" max="6401" width="8" customWidth="1"/>
    <col min="6402" max="6402" width="72.85546875" customWidth="1"/>
    <col min="6403" max="6404" width="7.28515625" customWidth="1"/>
    <col min="6405" max="6405" width="13.42578125" customWidth="1"/>
    <col min="6407" max="6407" width="11.28515625" customWidth="1"/>
    <col min="6408" max="6408" width="12.85546875" customWidth="1"/>
    <col min="6409" max="6409" width="14.5703125" customWidth="1"/>
    <col min="6657" max="6657" width="8" customWidth="1"/>
    <col min="6658" max="6658" width="72.85546875" customWidth="1"/>
    <col min="6659" max="6660" width="7.28515625" customWidth="1"/>
    <col min="6661" max="6661" width="13.42578125" customWidth="1"/>
    <col min="6663" max="6663" width="11.28515625" customWidth="1"/>
    <col min="6664" max="6664" width="12.85546875" customWidth="1"/>
    <col min="6665" max="6665" width="14.5703125" customWidth="1"/>
    <col min="6913" max="6913" width="8" customWidth="1"/>
    <col min="6914" max="6914" width="72.85546875" customWidth="1"/>
    <col min="6915" max="6916" width="7.28515625" customWidth="1"/>
    <col min="6917" max="6917" width="13.42578125" customWidth="1"/>
    <col min="6919" max="6919" width="11.28515625" customWidth="1"/>
    <col min="6920" max="6920" width="12.85546875" customWidth="1"/>
    <col min="6921" max="6921" width="14.5703125" customWidth="1"/>
    <col min="7169" max="7169" width="8" customWidth="1"/>
    <col min="7170" max="7170" width="72.85546875" customWidth="1"/>
    <col min="7171" max="7172" width="7.28515625" customWidth="1"/>
    <col min="7173" max="7173" width="13.42578125" customWidth="1"/>
    <col min="7175" max="7175" width="11.28515625" customWidth="1"/>
    <col min="7176" max="7176" width="12.85546875" customWidth="1"/>
    <col min="7177" max="7177" width="14.5703125" customWidth="1"/>
    <col min="7425" max="7425" width="8" customWidth="1"/>
    <col min="7426" max="7426" width="72.85546875" customWidth="1"/>
    <col min="7427" max="7428" width="7.28515625" customWidth="1"/>
    <col min="7429" max="7429" width="13.42578125" customWidth="1"/>
    <col min="7431" max="7431" width="11.28515625" customWidth="1"/>
    <col min="7432" max="7432" width="12.85546875" customWidth="1"/>
    <col min="7433" max="7433" width="14.5703125" customWidth="1"/>
    <col min="7681" max="7681" width="8" customWidth="1"/>
    <col min="7682" max="7682" width="72.85546875" customWidth="1"/>
    <col min="7683" max="7684" width="7.28515625" customWidth="1"/>
    <col min="7685" max="7685" width="13.42578125" customWidth="1"/>
    <col min="7687" max="7687" width="11.28515625" customWidth="1"/>
    <col min="7688" max="7688" width="12.85546875" customWidth="1"/>
    <col min="7689" max="7689" width="14.5703125" customWidth="1"/>
    <col min="7937" max="7937" width="8" customWidth="1"/>
    <col min="7938" max="7938" width="72.85546875" customWidth="1"/>
    <col min="7939" max="7940" width="7.28515625" customWidth="1"/>
    <col min="7941" max="7941" width="13.42578125" customWidth="1"/>
    <col min="7943" max="7943" width="11.28515625" customWidth="1"/>
    <col min="7944" max="7944" width="12.85546875" customWidth="1"/>
    <col min="7945" max="7945" width="14.5703125" customWidth="1"/>
    <col min="8193" max="8193" width="8" customWidth="1"/>
    <col min="8194" max="8194" width="72.85546875" customWidth="1"/>
    <col min="8195" max="8196" width="7.28515625" customWidth="1"/>
    <col min="8197" max="8197" width="13.42578125" customWidth="1"/>
    <col min="8199" max="8199" width="11.28515625" customWidth="1"/>
    <col min="8200" max="8200" width="12.85546875" customWidth="1"/>
    <col min="8201" max="8201" width="14.5703125" customWidth="1"/>
    <col min="8449" max="8449" width="8" customWidth="1"/>
    <col min="8450" max="8450" width="72.85546875" customWidth="1"/>
    <col min="8451" max="8452" width="7.28515625" customWidth="1"/>
    <col min="8453" max="8453" width="13.42578125" customWidth="1"/>
    <col min="8455" max="8455" width="11.28515625" customWidth="1"/>
    <col min="8456" max="8456" width="12.85546875" customWidth="1"/>
    <col min="8457" max="8457" width="14.5703125" customWidth="1"/>
    <col min="8705" max="8705" width="8" customWidth="1"/>
    <col min="8706" max="8706" width="72.85546875" customWidth="1"/>
    <col min="8707" max="8708" width="7.28515625" customWidth="1"/>
    <col min="8709" max="8709" width="13.42578125" customWidth="1"/>
    <col min="8711" max="8711" width="11.28515625" customWidth="1"/>
    <col min="8712" max="8712" width="12.85546875" customWidth="1"/>
    <col min="8713" max="8713" width="14.5703125" customWidth="1"/>
    <col min="8961" max="8961" width="8" customWidth="1"/>
    <col min="8962" max="8962" width="72.85546875" customWidth="1"/>
    <col min="8963" max="8964" width="7.28515625" customWidth="1"/>
    <col min="8965" max="8965" width="13.42578125" customWidth="1"/>
    <col min="8967" max="8967" width="11.28515625" customWidth="1"/>
    <col min="8968" max="8968" width="12.85546875" customWidth="1"/>
    <col min="8969" max="8969" width="14.5703125" customWidth="1"/>
    <col min="9217" max="9217" width="8" customWidth="1"/>
    <col min="9218" max="9218" width="72.85546875" customWidth="1"/>
    <col min="9219" max="9220" width="7.28515625" customWidth="1"/>
    <col min="9221" max="9221" width="13.42578125" customWidth="1"/>
    <col min="9223" max="9223" width="11.28515625" customWidth="1"/>
    <col min="9224" max="9224" width="12.85546875" customWidth="1"/>
    <col min="9225" max="9225" width="14.5703125" customWidth="1"/>
    <col min="9473" max="9473" width="8" customWidth="1"/>
    <col min="9474" max="9474" width="72.85546875" customWidth="1"/>
    <col min="9475" max="9476" width="7.28515625" customWidth="1"/>
    <col min="9477" max="9477" width="13.42578125" customWidth="1"/>
    <col min="9479" max="9479" width="11.28515625" customWidth="1"/>
    <col min="9480" max="9480" width="12.85546875" customWidth="1"/>
    <col min="9481" max="9481" width="14.5703125" customWidth="1"/>
    <col min="9729" max="9729" width="8" customWidth="1"/>
    <col min="9730" max="9730" width="72.85546875" customWidth="1"/>
    <col min="9731" max="9732" width="7.28515625" customWidth="1"/>
    <col min="9733" max="9733" width="13.42578125" customWidth="1"/>
    <col min="9735" max="9735" width="11.28515625" customWidth="1"/>
    <col min="9736" max="9736" width="12.85546875" customWidth="1"/>
    <col min="9737" max="9737" width="14.5703125" customWidth="1"/>
    <col min="9985" max="9985" width="8" customWidth="1"/>
    <col min="9986" max="9986" width="72.85546875" customWidth="1"/>
    <col min="9987" max="9988" width="7.28515625" customWidth="1"/>
    <col min="9989" max="9989" width="13.42578125" customWidth="1"/>
    <col min="9991" max="9991" width="11.28515625" customWidth="1"/>
    <col min="9992" max="9992" width="12.85546875" customWidth="1"/>
    <col min="9993" max="9993" width="14.5703125" customWidth="1"/>
    <col min="10241" max="10241" width="8" customWidth="1"/>
    <col min="10242" max="10242" width="72.85546875" customWidth="1"/>
    <col min="10243" max="10244" width="7.28515625" customWidth="1"/>
    <col min="10245" max="10245" width="13.42578125" customWidth="1"/>
    <col min="10247" max="10247" width="11.28515625" customWidth="1"/>
    <col min="10248" max="10248" width="12.85546875" customWidth="1"/>
    <col min="10249" max="10249" width="14.5703125" customWidth="1"/>
    <col min="10497" max="10497" width="8" customWidth="1"/>
    <col min="10498" max="10498" width="72.85546875" customWidth="1"/>
    <col min="10499" max="10500" width="7.28515625" customWidth="1"/>
    <col min="10501" max="10501" width="13.42578125" customWidth="1"/>
    <col min="10503" max="10503" width="11.28515625" customWidth="1"/>
    <col min="10504" max="10504" width="12.85546875" customWidth="1"/>
    <col min="10505" max="10505" width="14.5703125" customWidth="1"/>
    <col min="10753" max="10753" width="8" customWidth="1"/>
    <col min="10754" max="10754" width="72.85546875" customWidth="1"/>
    <col min="10755" max="10756" width="7.28515625" customWidth="1"/>
    <col min="10757" max="10757" width="13.42578125" customWidth="1"/>
    <col min="10759" max="10759" width="11.28515625" customWidth="1"/>
    <col min="10760" max="10760" width="12.85546875" customWidth="1"/>
    <col min="10761" max="10761" width="14.5703125" customWidth="1"/>
    <col min="11009" max="11009" width="8" customWidth="1"/>
    <col min="11010" max="11010" width="72.85546875" customWidth="1"/>
    <col min="11011" max="11012" width="7.28515625" customWidth="1"/>
    <col min="11013" max="11013" width="13.42578125" customWidth="1"/>
    <col min="11015" max="11015" width="11.28515625" customWidth="1"/>
    <col min="11016" max="11016" width="12.85546875" customWidth="1"/>
    <col min="11017" max="11017" width="14.5703125" customWidth="1"/>
    <col min="11265" max="11265" width="8" customWidth="1"/>
    <col min="11266" max="11266" width="72.85546875" customWidth="1"/>
    <col min="11267" max="11268" width="7.28515625" customWidth="1"/>
    <col min="11269" max="11269" width="13.42578125" customWidth="1"/>
    <col min="11271" max="11271" width="11.28515625" customWidth="1"/>
    <col min="11272" max="11272" width="12.85546875" customWidth="1"/>
    <col min="11273" max="11273" width="14.5703125" customWidth="1"/>
    <col min="11521" max="11521" width="8" customWidth="1"/>
    <col min="11522" max="11522" width="72.85546875" customWidth="1"/>
    <col min="11523" max="11524" width="7.28515625" customWidth="1"/>
    <col min="11525" max="11525" width="13.42578125" customWidth="1"/>
    <col min="11527" max="11527" width="11.28515625" customWidth="1"/>
    <col min="11528" max="11528" width="12.85546875" customWidth="1"/>
    <col min="11529" max="11529" width="14.5703125" customWidth="1"/>
    <col min="11777" max="11777" width="8" customWidth="1"/>
    <col min="11778" max="11778" width="72.85546875" customWidth="1"/>
    <col min="11779" max="11780" width="7.28515625" customWidth="1"/>
    <col min="11781" max="11781" width="13.42578125" customWidth="1"/>
    <col min="11783" max="11783" width="11.28515625" customWidth="1"/>
    <col min="11784" max="11784" width="12.85546875" customWidth="1"/>
    <col min="11785" max="11785" width="14.5703125" customWidth="1"/>
    <col min="12033" max="12033" width="8" customWidth="1"/>
    <col min="12034" max="12034" width="72.85546875" customWidth="1"/>
    <col min="12035" max="12036" width="7.28515625" customWidth="1"/>
    <col min="12037" max="12037" width="13.42578125" customWidth="1"/>
    <col min="12039" max="12039" width="11.28515625" customWidth="1"/>
    <col min="12040" max="12040" width="12.85546875" customWidth="1"/>
    <col min="12041" max="12041" width="14.5703125" customWidth="1"/>
    <col min="12289" max="12289" width="8" customWidth="1"/>
    <col min="12290" max="12290" width="72.85546875" customWidth="1"/>
    <col min="12291" max="12292" width="7.28515625" customWidth="1"/>
    <col min="12293" max="12293" width="13.42578125" customWidth="1"/>
    <col min="12295" max="12295" width="11.28515625" customWidth="1"/>
    <col min="12296" max="12296" width="12.85546875" customWidth="1"/>
    <col min="12297" max="12297" width="14.5703125" customWidth="1"/>
    <col min="12545" max="12545" width="8" customWidth="1"/>
    <col min="12546" max="12546" width="72.85546875" customWidth="1"/>
    <col min="12547" max="12548" width="7.28515625" customWidth="1"/>
    <col min="12549" max="12549" width="13.42578125" customWidth="1"/>
    <col min="12551" max="12551" width="11.28515625" customWidth="1"/>
    <col min="12552" max="12552" width="12.85546875" customWidth="1"/>
    <col min="12553" max="12553" width="14.5703125" customWidth="1"/>
    <col min="12801" max="12801" width="8" customWidth="1"/>
    <col min="12802" max="12802" width="72.85546875" customWidth="1"/>
    <col min="12803" max="12804" width="7.28515625" customWidth="1"/>
    <col min="12805" max="12805" width="13.42578125" customWidth="1"/>
    <col min="12807" max="12807" width="11.28515625" customWidth="1"/>
    <col min="12808" max="12808" width="12.85546875" customWidth="1"/>
    <col min="12809" max="12809" width="14.5703125" customWidth="1"/>
    <col min="13057" max="13057" width="8" customWidth="1"/>
    <col min="13058" max="13058" width="72.85546875" customWidth="1"/>
    <col min="13059" max="13060" width="7.28515625" customWidth="1"/>
    <col min="13061" max="13061" width="13.42578125" customWidth="1"/>
    <col min="13063" max="13063" width="11.28515625" customWidth="1"/>
    <col min="13064" max="13064" width="12.85546875" customWidth="1"/>
    <col min="13065" max="13065" width="14.5703125" customWidth="1"/>
    <col min="13313" max="13313" width="8" customWidth="1"/>
    <col min="13314" max="13314" width="72.85546875" customWidth="1"/>
    <col min="13315" max="13316" width="7.28515625" customWidth="1"/>
    <col min="13317" max="13317" width="13.42578125" customWidth="1"/>
    <col min="13319" max="13319" width="11.28515625" customWidth="1"/>
    <col min="13320" max="13320" width="12.85546875" customWidth="1"/>
    <col min="13321" max="13321" width="14.5703125" customWidth="1"/>
    <col min="13569" max="13569" width="8" customWidth="1"/>
    <col min="13570" max="13570" width="72.85546875" customWidth="1"/>
    <col min="13571" max="13572" width="7.28515625" customWidth="1"/>
    <col min="13573" max="13573" width="13.42578125" customWidth="1"/>
    <col min="13575" max="13575" width="11.28515625" customWidth="1"/>
    <col min="13576" max="13576" width="12.85546875" customWidth="1"/>
    <col min="13577" max="13577" width="14.5703125" customWidth="1"/>
    <col min="13825" max="13825" width="8" customWidth="1"/>
    <col min="13826" max="13826" width="72.85546875" customWidth="1"/>
    <col min="13827" max="13828" width="7.28515625" customWidth="1"/>
    <col min="13829" max="13829" width="13.42578125" customWidth="1"/>
    <col min="13831" max="13831" width="11.28515625" customWidth="1"/>
    <col min="13832" max="13832" width="12.85546875" customWidth="1"/>
    <col min="13833" max="13833" width="14.5703125" customWidth="1"/>
    <col min="14081" max="14081" width="8" customWidth="1"/>
    <col min="14082" max="14082" width="72.85546875" customWidth="1"/>
    <col min="14083" max="14084" width="7.28515625" customWidth="1"/>
    <col min="14085" max="14085" width="13.42578125" customWidth="1"/>
    <col min="14087" max="14087" width="11.28515625" customWidth="1"/>
    <col min="14088" max="14088" width="12.85546875" customWidth="1"/>
    <col min="14089" max="14089" width="14.5703125" customWidth="1"/>
    <col min="14337" max="14337" width="8" customWidth="1"/>
    <col min="14338" max="14338" width="72.85546875" customWidth="1"/>
    <col min="14339" max="14340" width="7.28515625" customWidth="1"/>
    <col min="14341" max="14341" width="13.42578125" customWidth="1"/>
    <col min="14343" max="14343" width="11.28515625" customWidth="1"/>
    <col min="14344" max="14344" width="12.85546875" customWidth="1"/>
    <col min="14345" max="14345" width="14.5703125" customWidth="1"/>
    <col min="14593" max="14593" width="8" customWidth="1"/>
    <col min="14594" max="14594" width="72.85546875" customWidth="1"/>
    <col min="14595" max="14596" width="7.28515625" customWidth="1"/>
    <col min="14597" max="14597" width="13.42578125" customWidth="1"/>
    <col min="14599" max="14599" width="11.28515625" customWidth="1"/>
    <col min="14600" max="14600" width="12.85546875" customWidth="1"/>
    <col min="14601" max="14601" width="14.5703125" customWidth="1"/>
    <col min="14849" max="14849" width="8" customWidth="1"/>
    <col min="14850" max="14850" width="72.85546875" customWidth="1"/>
    <col min="14851" max="14852" width="7.28515625" customWidth="1"/>
    <col min="14853" max="14853" width="13.42578125" customWidth="1"/>
    <col min="14855" max="14855" width="11.28515625" customWidth="1"/>
    <col min="14856" max="14856" width="12.85546875" customWidth="1"/>
    <col min="14857" max="14857" width="14.5703125" customWidth="1"/>
    <col min="15105" max="15105" width="8" customWidth="1"/>
    <col min="15106" max="15106" width="72.85546875" customWidth="1"/>
    <col min="15107" max="15108" width="7.28515625" customWidth="1"/>
    <col min="15109" max="15109" width="13.42578125" customWidth="1"/>
    <col min="15111" max="15111" width="11.28515625" customWidth="1"/>
    <col min="15112" max="15112" width="12.85546875" customWidth="1"/>
    <col min="15113" max="15113" width="14.5703125" customWidth="1"/>
    <col min="15361" max="15361" width="8" customWidth="1"/>
    <col min="15362" max="15362" width="72.85546875" customWidth="1"/>
    <col min="15363" max="15364" width="7.28515625" customWidth="1"/>
    <col min="15365" max="15365" width="13.42578125" customWidth="1"/>
    <col min="15367" max="15367" width="11.28515625" customWidth="1"/>
    <col min="15368" max="15368" width="12.85546875" customWidth="1"/>
    <col min="15369" max="15369" width="14.5703125" customWidth="1"/>
    <col min="15617" max="15617" width="8" customWidth="1"/>
    <col min="15618" max="15618" width="72.85546875" customWidth="1"/>
    <col min="15619" max="15620" width="7.28515625" customWidth="1"/>
    <col min="15621" max="15621" width="13.42578125" customWidth="1"/>
    <col min="15623" max="15623" width="11.28515625" customWidth="1"/>
    <col min="15624" max="15624" width="12.85546875" customWidth="1"/>
    <col min="15625" max="15625" width="14.5703125" customWidth="1"/>
    <col min="15873" max="15873" width="8" customWidth="1"/>
    <col min="15874" max="15874" width="72.85546875" customWidth="1"/>
    <col min="15875" max="15876" width="7.28515625" customWidth="1"/>
    <col min="15877" max="15877" width="13.42578125" customWidth="1"/>
    <col min="15879" max="15879" width="11.28515625" customWidth="1"/>
    <col min="15880" max="15880" width="12.85546875" customWidth="1"/>
    <col min="15881" max="15881" width="14.5703125" customWidth="1"/>
    <col min="16129" max="16129" width="8" customWidth="1"/>
    <col min="16130" max="16130" width="72.85546875" customWidth="1"/>
    <col min="16131" max="16132" width="7.28515625" customWidth="1"/>
    <col min="16133" max="16133" width="13.42578125" customWidth="1"/>
    <col min="16135" max="16135" width="11.28515625" customWidth="1"/>
    <col min="16136" max="16136" width="12.85546875" customWidth="1"/>
    <col min="16137" max="16137" width="14.5703125" customWidth="1"/>
  </cols>
  <sheetData>
    <row r="1" spans="1:9" ht="15.75" thickBot="1" x14ac:dyDescent="0.25">
      <c r="A1" s="337" t="s">
        <v>1087</v>
      </c>
      <c r="C1" s="339"/>
      <c r="D1" s="15"/>
    </row>
    <row r="2" spans="1:9" ht="13.9" customHeight="1" thickTop="1" x14ac:dyDescent="0.2">
      <c r="A2" s="450" t="s">
        <v>1000</v>
      </c>
      <c r="B2" s="452" t="s">
        <v>1001</v>
      </c>
      <c r="C2" s="450" t="s">
        <v>1002</v>
      </c>
      <c r="D2" s="454" t="s">
        <v>1003</v>
      </c>
      <c r="E2" s="445" t="s">
        <v>1004</v>
      </c>
      <c r="F2" s="445" t="s">
        <v>1005</v>
      </c>
      <c r="G2" s="445" t="s">
        <v>1006</v>
      </c>
      <c r="H2" s="445" t="s">
        <v>1007</v>
      </c>
      <c r="I2" s="445" t="s">
        <v>1008</v>
      </c>
    </row>
    <row r="3" spans="1:9" ht="13.5" thickBot="1" x14ac:dyDescent="0.25">
      <c r="A3" s="451"/>
      <c r="B3" s="453"/>
      <c r="C3" s="451"/>
      <c r="D3" s="451"/>
      <c r="E3" s="446"/>
      <c r="F3" s="446"/>
      <c r="G3" s="446"/>
      <c r="H3" s="446"/>
      <c r="I3" s="446"/>
    </row>
    <row r="4" spans="1:9" ht="13.5" thickTop="1" x14ac:dyDescent="0.2">
      <c r="A4" s="15"/>
      <c r="B4" s="70"/>
      <c r="D4" s="15"/>
    </row>
    <row r="5" spans="1:9" s="342" customFormat="1" x14ac:dyDescent="0.2">
      <c r="A5" s="340"/>
      <c r="B5" s="340" t="s">
        <v>1009</v>
      </c>
      <c r="C5" s="340"/>
      <c r="D5" s="340"/>
      <c r="E5" s="341"/>
    </row>
    <row r="6" spans="1:9" s="342" customFormat="1" x14ac:dyDescent="0.2">
      <c r="A6" s="343"/>
      <c r="B6" s="344"/>
      <c r="C6" s="345"/>
      <c r="D6" s="346"/>
      <c r="E6" s="341"/>
    </row>
    <row r="7" spans="1:9" s="342" customFormat="1" x14ac:dyDescent="0.2">
      <c r="A7" s="347" t="s">
        <v>1010</v>
      </c>
      <c r="B7" s="348" t="s">
        <v>1011</v>
      </c>
      <c r="C7" s="349" t="s">
        <v>184</v>
      </c>
      <c r="D7" s="347" t="s">
        <v>633</v>
      </c>
      <c r="E7" s="350"/>
      <c r="F7" s="351">
        <v>30</v>
      </c>
      <c r="G7" s="350">
        <f>ROUND(E7*F7/100,0)</f>
        <v>0</v>
      </c>
      <c r="H7" s="350">
        <f>E7*D7</f>
        <v>0</v>
      </c>
      <c r="I7" s="350">
        <f>G7*D7</f>
        <v>0</v>
      </c>
    </row>
    <row r="8" spans="1:9" s="342" customFormat="1" x14ac:dyDescent="0.2">
      <c r="A8" s="347" t="s">
        <v>1012</v>
      </c>
      <c r="B8" s="348" t="s">
        <v>1013</v>
      </c>
      <c r="C8" s="349" t="s">
        <v>184</v>
      </c>
      <c r="D8" s="347" t="s">
        <v>627</v>
      </c>
      <c r="E8" s="350"/>
      <c r="F8" s="351">
        <v>30</v>
      </c>
      <c r="G8" s="350">
        <f>ROUND(E8*F8/100,0)</f>
        <v>0</v>
      </c>
      <c r="H8" s="350">
        <f>E8*D8</f>
        <v>0</v>
      </c>
      <c r="I8" s="350">
        <f>G8*D8</f>
        <v>0</v>
      </c>
    </row>
    <row r="9" spans="1:9" x14ac:dyDescent="0.2">
      <c r="A9" s="347" t="s">
        <v>1014</v>
      </c>
      <c r="B9" s="338" t="s">
        <v>1015</v>
      </c>
      <c r="C9" s="349" t="s">
        <v>1016</v>
      </c>
      <c r="D9" s="352">
        <v>5</v>
      </c>
      <c r="E9" s="350"/>
      <c r="F9" s="351">
        <v>50</v>
      </c>
      <c r="G9" s="350">
        <f>ROUND(E9*F9/100,0)</f>
        <v>0</v>
      </c>
      <c r="H9" s="350">
        <f>E9*D9</f>
        <v>0</v>
      </c>
      <c r="I9" s="350">
        <f>G9*D9</f>
        <v>0</v>
      </c>
    </row>
    <row r="10" spans="1:9" x14ac:dyDescent="0.2">
      <c r="A10" s="347" t="s">
        <v>1017</v>
      </c>
      <c r="B10" s="338" t="s">
        <v>1018</v>
      </c>
      <c r="C10" s="349" t="s">
        <v>184</v>
      </c>
      <c r="D10" s="352">
        <v>1</v>
      </c>
      <c r="E10" s="350"/>
      <c r="F10" s="351">
        <v>50</v>
      </c>
      <c r="G10" s="350">
        <f>ROUND(E10*F10/100,0)</f>
        <v>0</v>
      </c>
      <c r="H10" s="350">
        <f>E10*D10</f>
        <v>0</v>
      </c>
      <c r="I10" s="350">
        <f>G10*D10</f>
        <v>0</v>
      </c>
    </row>
    <row r="11" spans="1:9" s="342" customFormat="1" x14ac:dyDescent="0.2">
      <c r="A11" s="347" t="s">
        <v>1019</v>
      </c>
      <c r="B11" s="338" t="s">
        <v>1020</v>
      </c>
      <c r="C11" s="349" t="s">
        <v>139</v>
      </c>
      <c r="D11" s="347" t="s">
        <v>54</v>
      </c>
      <c r="E11" s="350"/>
      <c r="F11" s="351">
        <v>50</v>
      </c>
      <c r="G11" s="350">
        <f>ROUND(E11*F11/100,0)</f>
        <v>0</v>
      </c>
      <c r="H11" s="350">
        <f>E11*D11</f>
        <v>0</v>
      </c>
      <c r="I11" s="350">
        <f>G11*D11</f>
        <v>0</v>
      </c>
    </row>
    <row r="12" spans="1:9" s="342" customFormat="1" x14ac:dyDescent="0.2">
      <c r="A12" s="347"/>
      <c r="B12" s="348"/>
      <c r="C12" s="349"/>
      <c r="D12" s="347"/>
      <c r="E12" s="350"/>
      <c r="F12" s="351"/>
      <c r="G12" s="350"/>
      <c r="H12" s="350"/>
      <c r="I12" s="350"/>
    </row>
    <row r="13" spans="1:9" s="342" customFormat="1" x14ac:dyDescent="0.2">
      <c r="A13" s="347"/>
      <c r="B13" s="348" t="s">
        <v>1021</v>
      </c>
      <c r="C13" s="349" t="s">
        <v>1022</v>
      </c>
      <c r="D13" s="347" t="s">
        <v>627</v>
      </c>
      <c r="E13" s="350"/>
      <c r="F13" s="351">
        <v>50</v>
      </c>
      <c r="G13" s="350">
        <f>ROUND(E13*F13/100,0)</f>
        <v>0</v>
      </c>
      <c r="H13" s="350">
        <f>E13*D13</f>
        <v>0</v>
      </c>
      <c r="I13" s="350">
        <f>G13*D13</f>
        <v>0</v>
      </c>
    </row>
    <row r="14" spans="1:9" ht="13.5" thickBot="1" x14ac:dyDescent="0.25">
      <c r="C14" s="349"/>
      <c r="D14" s="347"/>
    </row>
    <row r="15" spans="1:9" ht="14.25" thickTop="1" thickBot="1" x14ac:dyDescent="0.25">
      <c r="A15" s="353"/>
      <c r="B15" s="354" t="s">
        <v>1023</v>
      </c>
      <c r="C15" s="355"/>
      <c r="D15" s="356"/>
      <c r="E15" s="356"/>
      <c r="F15" s="356"/>
      <c r="G15" s="356"/>
      <c r="H15" s="356">
        <f>SUM(H7:H13)</f>
        <v>0</v>
      </c>
      <c r="I15" s="356">
        <f>SUM(I7:I13)</f>
        <v>0</v>
      </c>
    </row>
    <row r="16" spans="1:9" ht="13.5" thickTop="1" x14ac:dyDescent="0.2"/>
    <row r="17" spans="1:10" x14ac:dyDescent="0.2">
      <c r="A17" s="340"/>
      <c r="B17" s="340" t="s">
        <v>1024</v>
      </c>
      <c r="C17" s="340"/>
      <c r="D17" s="340"/>
    </row>
    <row r="18" spans="1:10" x14ac:dyDescent="0.2">
      <c r="A18" s="343"/>
      <c r="B18" s="70"/>
      <c r="C18" s="345"/>
      <c r="D18" s="346"/>
    </row>
    <row r="19" spans="1:10" ht="25.5" x14ac:dyDescent="0.2">
      <c r="A19" s="447" t="s">
        <v>1025</v>
      </c>
      <c r="B19" s="344" t="s">
        <v>1026</v>
      </c>
      <c r="C19" s="349" t="s">
        <v>184</v>
      </c>
      <c r="D19" s="347" t="s">
        <v>627</v>
      </c>
      <c r="E19" s="350"/>
      <c r="F19" s="351">
        <v>30</v>
      </c>
      <c r="G19" s="350">
        <f t="shared" ref="G19:G27" si="0">ROUND(E19*F19/100,0)</f>
        <v>0</v>
      </c>
      <c r="H19" s="350">
        <f t="shared" ref="H19:H27" si="1">E19*D19</f>
        <v>0</v>
      </c>
      <c r="I19" s="350">
        <f t="shared" ref="I19:I27" si="2">G19*D19</f>
        <v>0</v>
      </c>
    </row>
    <row r="20" spans="1:10" x14ac:dyDescent="0.2">
      <c r="A20" s="447"/>
      <c r="B20" s="357" t="s">
        <v>1027</v>
      </c>
      <c r="C20" s="349" t="s">
        <v>184</v>
      </c>
      <c r="D20" s="347" t="s">
        <v>627</v>
      </c>
      <c r="E20" s="350"/>
      <c r="F20" s="351">
        <v>30</v>
      </c>
      <c r="G20" s="350">
        <f t="shared" si="0"/>
        <v>0</v>
      </c>
      <c r="H20" s="350">
        <f t="shared" si="1"/>
        <v>0</v>
      </c>
      <c r="I20" s="350">
        <f t="shared" si="2"/>
        <v>0</v>
      </c>
    </row>
    <row r="21" spans="1:10" x14ac:dyDescent="0.2">
      <c r="A21" s="447"/>
      <c r="B21" s="358" t="s">
        <v>1028</v>
      </c>
      <c r="C21" s="349" t="s">
        <v>184</v>
      </c>
      <c r="D21" s="347" t="s">
        <v>633</v>
      </c>
      <c r="E21" s="350"/>
      <c r="F21" s="351">
        <v>30</v>
      </c>
      <c r="G21" s="350">
        <f t="shared" si="0"/>
        <v>0</v>
      </c>
      <c r="H21" s="350">
        <f t="shared" si="1"/>
        <v>0</v>
      </c>
      <c r="I21" s="350">
        <f t="shared" si="2"/>
        <v>0</v>
      </c>
    </row>
    <row r="22" spans="1:10" x14ac:dyDescent="0.2">
      <c r="A22" s="447"/>
      <c r="B22" s="358" t="s">
        <v>1029</v>
      </c>
      <c r="C22" s="349" t="s">
        <v>184</v>
      </c>
      <c r="D22" s="347" t="s">
        <v>627</v>
      </c>
      <c r="E22" s="350"/>
      <c r="F22" s="351">
        <v>30</v>
      </c>
      <c r="G22" s="350">
        <f t="shared" si="0"/>
        <v>0</v>
      </c>
      <c r="H22" s="350">
        <f t="shared" si="1"/>
        <v>0</v>
      </c>
      <c r="I22" s="350">
        <f t="shared" si="2"/>
        <v>0</v>
      </c>
    </row>
    <row r="23" spans="1:10" s="342" customFormat="1" x14ac:dyDescent="0.2">
      <c r="A23" s="347" t="s">
        <v>1030</v>
      </c>
      <c r="B23" s="338" t="s">
        <v>1031</v>
      </c>
      <c r="C23" s="349" t="s">
        <v>184</v>
      </c>
      <c r="D23" s="347" t="s">
        <v>627</v>
      </c>
      <c r="E23" s="350"/>
      <c r="F23" s="351">
        <v>20</v>
      </c>
      <c r="G23" s="350">
        <f t="shared" si="0"/>
        <v>0</v>
      </c>
      <c r="H23" s="350">
        <f t="shared" si="1"/>
        <v>0</v>
      </c>
      <c r="I23" s="350">
        <f t="shared" si="2"/>
        <v>0</v>
      </c>
    </row>
    <row r="24" spans="1:10" s="342" customFormat="1" x14ac:dyDescent="0.2">
      <c r="A24" s="347" t="s">
        <v>1032</v>
      </c>
      <c r="B24" s="348" t="s">
        <v>1033</v>
      </c>
      <c r="C24" s="349" t="s">
        <v>184</v>
      </c>
      <c r="D24" s="347" t="s">
        <v>627</v>
      </c>
      <c r="E24" s="350"/>
      <c r="F24" s="351">
        <v>30</v>
      </c>
      <c r="G24" s="350">
        <f t="shared" si="0"/>
        <v>0</v>
      </c>
      <c r="H24" s="350">
        <f t="shared" si="1"/>
        <v>0</v>
      </c>
      <c r="I24" s="350">
        <f t="shared" si="2"/>
        <v>0</v>
      </c>
    </row>
    <row r="25" spans="1:10" x14ac:dyDescent="0.2">
      <c r="A25" s="339" t="s">
        <v>1034</v>
      </c>
      <c r="B25" s="338" t="s">
        <v>1035</v>
      </c>
      <c r="C25" s="349" t="s">
        <v>1016</v>
      </c>
      <c r="D25" s="347" t="s">
        <v>651</v>
      </c>
      <c r="E25" s="350"/>
      <c r="F25" s="351">
        <v>50</v>
      </c>
      <c r="G25" s="350">
        <f t="shared" si="0"/>
        <v>0</v>
      </c>
      <c r="H25" s="350">
        <f t="shared" si="1"/>
        <v>0</v>
      </c>
      <c r="I25" s="350">
        <f t="shared" si="2"/>
        <v>0</v>
      </c>
    </row>
    <row r="26" spans="1:10" x14ac:dyDescent="0.2">
      <c r="A26" s="339" t="s">
        <v>1036</v>
      </c>
      <c r="B26" s="338" t="s">
        <v>1037</v>
      </c>
      <c r="C26" s="349" t="s">
        <v>184</v>
      </c>
      <c r="D26" s="352">
        <v>1</v>
      </c>
      <c r="E26" s="350"/>
      <c r="F26" s="351">
        <v>50</v>
      </c>
      <c r="G26" s="350">
        <f t="shared" si="0"/>
        <v>0</v>
      </c>
      <c r="H26" s="350">
        <f t="shared" si="1"/>
        <v>0</v>
      </c>
      <c r="I26" s="350">
        <f t="shared" si="2"/>
        <v>0</v>
      </c>
    </row>
    <row r="27" spans="1:10" s="342" customFormat="1" x14ac:dyDescent="0.2">
      <c r="A27" s="339" t="s">
        <v>1038</v>
      </c>
      <c r="B27" s="338" t="s">
        <v>1020</v>
      </c>
      <c r="C27" s="349" t="s">
        <v>139</v>
      </c>
      <c r="D27" s="347" t="s">
        <v>56</v>
      </c>
      <c r="E27" s="350"/>
      <c r="F27" s="351">
        <v>50</v>
      </c>
      <c r="G27" s="350">
        <f t="shared" si="0"/>
        <v>0</v>
      </c>
      <c r="H27" s="350">
        <f t="shared" si="1"/>
        <v>0</v>
      </c>
      <c r="I27" s="350">
        <f t="shared" si="2"/>
        <v>0</v>
      </c>
    </row>
    <row r="28" spans="1:10" s="342" customFormat="1" x14ac:dyDescent="0.2">
      <c r="A28" s="347"/>
      <c r="B28" s="348"/>
      <c r="C28" s="349"/>
      <c r="D28" s="347"/>
      <c r="E28" s="350"/>
      <c r="F28" s="351"/>
      <c r="G28" s="350"/>
      <c r="H28" s="350"/>
      <c r="I28" s="350"/>
    </row>
    <row r="29" spans="1:10" x14ac:dyDescent="0.2">
      <c r="B29" s="338" t="s">
        <v>1021</v>
      </c>
      <c r="C29" s="349" t="s">
        <v>1022</v>
      </c>
      <c r="D29" s="347" t="s">
        <v>627</v>
      </c>
      <c r="E29" s="350"/>
      <c r="F29" s="351">
        <v>50</v>
      </c>
      <c r="G29" s="350">
        <f>ROUND(E29*F29/100,0)</f>
        <v>0</v>
      </c>
      <c r="H29" s="350">
        <f>E29*D29</f>
        <v>0</v>
      </c>
      <c r="I29" s="350">
        <f>G29*D29</f>
        <v>0</v>
      </c>
    </row>
    <row r="30" spans="1:10" ht="13.5" thickBot="1" x14ac:dyDescent="0.25">
      <c r="C30" s="349"/>
      <c r="D30" s="347"/>
    </row>
    <row r="31" spans="1:10" ht="14.25" thickTop="1" thickBot="1" x14ac:dyDescent="0.25">
      <c r="A31" s="353"/>
      <c r="B31" s="354" t="s">
        <v>1039</v>
      </c>
      <c r="C31" s="355"/>
      <c r="D31" s="356"/>
      <c r="E31" s="356"/>
      <c r="F31" s="356"/>
      <c r="G31" s="356"/>
      <c r="H31" s="356">
        <f>SUM(H19:H29)</f>
        <v>0</v>
      </c>
      <c r="I31" s="356">
        <f>SUM(I19:I29)</f>
        <v>0</v>
      </c>
      <c r="J31" s="359"/>
    </row>
    <row r="32" spans="1:10" ht="13.5" thickTop="1" x14ac:dyDescent="0.2"/>
    <row r="33" spans="1:9" x14ac:dyDescent="0.2">
      <c r="A33" s="340"/>
      <c r="B33" s="340" t="s">
        <v>1040</v>
      </c>
      <c r="C33" s="340"/>
      <c r="D33" s="340"/>
    </row>
    <row r="34" spans="1:9" x14ac:dyDescent="0.2">
      <c r="A34" s="343"/>
      <c r="B34" s="70"/>
      <c r="C34" s="345"/>
      <c r="D34" s="346"/>
    </row>
    <row r="35" spans="1:9" s="342" customFormat="1" x14ac:dyDescent="0.2">
      <c r="A35" s="347" t="s">
        <v>1041</v>
      </c>
      <c r="B35" s="348" t="s">
        <v>1042</v>
      </c>
      <c r="C35" s="349" t="s">
        <v>184</v>
      </c>
      <c r="D35" s="347" t="s">
        <v>627</v>
      </c>
      <c r="E35" s="448"/>
      <c r="F35" s="449">
        <v>0</v>
      </c>
      <c r="G35" s="448"/>
      <c r="H35" s="448">
        <f>E35*D35</f>
        <v>0</v>
      </c>
      <c r="I35" s="448">
        <f>G35*D35</f>
        <v>0</v>
      </c>
    </row>
    <row r="36" spans="1:9" s="342" customFormat="1" x14ac:dyDescent="0.2">
      <c r="A36" s="347" t="s">
        <v>1043</v>
      </c>
      <c r="B36" s="348" t="s">
        <v>1044</v>
      </c>
      <c r="C36" s="349" t="s">
        <v>184</v>
      </c>
      <c r="D36" s="347" t="s">
        <v>627</v>
      </c>
      <c r="E36" s="448"/>
      <c r="F36" s="449"/>
      <c r="G36" s="448"/>
      <c r="H36" s="448"/>
      <c r="I36" s="448"/>
    </row>
    <row r="37" spans="1:9" s="342" customFormat="1" x14ac:dyDescent="0.2">
      <c r="A37" s="347" t="s">
        <v>1045</v>
      </c>
      <c r="B37" s="348" t="s">
        <v>1046</v>
      </c>
      <c r="C37" s="349" t="s">
        <v>184</v>
      </c>
      <c r="D37" s="347" t="s">
        <v>627</v>
      </c>
      <c r="E37" s="350"/>
      <c r="F37" s="351">
        <v>0</v>
      </c>
      <c r="G37" s="350"/>
      <c r="H37" s="350">
        <f t="shared" ref="H37:H45" si="3">E37*D37</f>
        <v>0</v>
      </c>
      <c r="I37" s="350">
        <f t="shared" ref="I37:I45" si="4">G37*D37</f>
        <v>0</v>
      </c>
    </row>
    <row r="38" spans="1:9" s="342" customFormat="1" x14ac:dyDescent="0.2">
      <c r="A38" s="347" t="s">
        <v>1047</v>
      </c>
      <c r="B38" s="348" t="s">
        <v>1048</v>
      </c>
      <c r="C38" s="349" t="s">
        <v>184</v>
      </c>
      <c r="D38" s="347" t="s">
        <v>54</v>
      </c>
      <c r="E38" s="350"/>
      <c r="F38" s="351">
        <v>0</v>
      </c>
      <c r="G38" s="350"/>
      <c r="H38" s="350">
        <f t="shared" si="3"/>
        <v>0</v>
      </c>
      <c r="I38" s="350">
        <f t="shared" si="4"/>
        <v>0</v>
      </c>
    </row>
    <row r="39" spans="1:9" s="342" customFormat="1" x14ac:dyDescent="0.2">
      <c r="A39" s="347" t="s">
        <v>1049</v>
      </c>
      <c r="B39" s="348" t="s">
        <v>1050</v>
      </c>
      <c r="C39" s="349" t="s">
        <v>184</v>
      </c>
      <c r="D39" s="347" t="s">
        <v>627</v>
      </c>
      <c r="E39" s="350"/>
      <c r="F39" s="351">
        <v>0</v>
      </c>
      <c r="G39" s="350"/>
      <c r="H39" s="350">
        <f t="shared" si="3"/>
        <v>0</v>
      </c>
      <c r="I39" s="350">
        <f t="shared" si="4"/>
        <v>0</v>
      </c>
    </row>
    <row r="40" spans="1:9" s="342" customFormat="1" x14ac:dyDescent="0.2">
      <c r="A40" s="443" t="s">
        <v>1051</v>
      </c>
      <c r="B40" s="348" t="s">
        <v>1052</v>
      </c>
      <c r="C40" s="349" t="s">
        <v>1016</v>
      </c>
      <c r="D40" s="347" t="s">
        <v>58</v>
      </c>
      <c r="E40" s="350"/>
      <c r="F40" s="351">
        <v>20</v>
      </c>
      <c r="G40" s="350">
        <f t="shared" ref="G40:G45" si="5">ROUND(E40*F40/100,0)</f>
        <v>0</v>
      </c>
      <c r="H40" s="350">
        <f t="shared" si="3"/>
        <v>0</v>
      </c>
      <c r="I40" s="350">
        <f t="shared" si="4"/>
        <v>0</v>
      </c>
    </row>
    <row r="41" spans="1:9" s="342" customFormat="1" x14ac:dyDescent="0.2">
      <c r="A41" s="443"/>
      <c r="B41" s="348" t="s">
        <v>1053</v>
      </c>
      <c r="C41" s="349" t="s">
        <v>1016</v>
      </c>
      <c r="D41" s="347" t="s">
        <v>1054</v>
      </c>
      <c r="E41" s="350"/>
      <c r="F41" s="351">
        <v>20</v>
      </c>
      <c r="G41" s="350">
        <f t="shared" si="5"/>
        <v>0</v>
      </c>
      <c r="H41" s="350">
        <f t="shared" si="3"/>
        <v>0</v>
      </c>
      <c r="I41" s="350">
        <f t="shared" si="4"/>
        <v>0</v>
      </c>
    </row>
    <row r="42" spans="1:9" s="342" customFormat="1" x14ac:dyDescent="0.2">
      <c r="A42" s="443"/>
      <c r="B42" s="348" t="s">
        <v>1055</v>
      </c>
      <c r="C42" s="349" t="s">
        <v>1016</v>
      </c>
      <c r="D42" s="347" t="s">
        <v>644</v>
      </c>
      <c r="E42" s="350"/>
      <c r="F42" s="351">
        <v>20</v>
      </c>
      <c r="G42" s="350">
        <f t="shared" si="5"/>
        <v>0</v>
      </c>
      <c r="H42" s="350">
        <f t="shared" si="3"/>
        <v>0</v>
      </c>
      <c r="I42" s="350">
        <f t="shared" si="4"/>
        <v>0</v>
      </c>
    </row>
    <row r="43" spans="1:9" s="342" customFormat="1" x14ac:dyDescent="0.2">
      <c r="A43" s="347" t="s">
        <v>1056</v>
      </c>
      <c r="B43" s="348" t="s">
        <v>1057</v>
      </c>
      <c r="C43" s="349" t="s">
        <v>1022</v>
      </c>
      <c r="D43" s="347" t="s">
        <v>633</v>
      </c>
      <c r="E43" s="350"/>
      <c r="F43" s="351">
        <v>20</v>
      </c>
      <c r="G43" s="350">
        <f t="shared" si="5"/>
        <v>0</v>
      </c>
      <c r="H43" s="350">
        <f t="shared" si="3"/>
        <v>0</v>
      </c>
      <c r="I43" s="350">
        <f t="shared" si="4"/>
        <v>0</v>
      </c>
    </row>
    <row r="44" spans="1:9" s="342" customFormat="1" x14ac:dyDescent="0.2">
      <c r="A44" s="347" t="s">
        <v>1058</v>
      </c>
      <c r="B44" s="348" t="s">
        <v>1059</v>
      </c>
      <c r="C44" s="349" t="s">
        <v>1022</v>
      </c>
      <c r="D44" s="347" t="s">
        <v>633</v>
      </c>
      <c r="E44" s="350"/>
      <c r="F44" s="351">
        <v>20</v>
      </c>
      <c r="G44" s="350">
        <f t="shared" si="5"/>
        <v>0</v>
      </c>
      <c r="H44" s="350">
        <f t="shared" si="3"/>
        <v>0</v>
      </c>
      <c r="I44" s="350">
        <f t="shared" si="4"/>
        <v>0</v>
      </c>
    </row>
    <row r="45" spans="1:9" s="342" customFormat="1" x14ac:dyDescent="0.2">
      <c r="A45" s="347" t="s">
        <v>1060</v>
      </c>
      <c r="B45" s="348" t="s">
        <v>1061</v>
      </c>
      <c r="C45" s="349" t="s">
        <v>1016</v>
      </c>
      <c r="D45" s="347" t="s">
        <v>1062</v>
      </c>
      <c r="E45" s="350"/>
      <c r="F45" s="351">
        <v>20</v>
      </c>
      <c r="G45" s="350">
        <f t="shared" si="5"/>
        <v>0</v>
      </c>
      <c r="H45" s="350">
        <f t="shared" si="3"/>
        <v>0</v>
      </c>
      <c r="I45" s="350">
        <f t="shared" si="4"/>
        <v>0</v>
      </c>
    </row>
    <row r="46" spans="1:9" s="342" customFormat="1" x14ac:dyDescent="0.2">
      <c r="A46" s="347"/>
      <c r="B46" s="348"/>
      <c r="C46" s="349"/>
      <c r="D46" s="347"/>
      <c r="E46" s="350"/>
      <c r="F46" s="351"/>
      <c r="G46" s="350"/>
      <c r="H46" s="350"/>
      <c r="I46" s="350"/>
    </row>
    <row r="47" spans="1:9" x14ac:dyDescent="0.2">
      <c r="B47" s="338" t="s">
        <v>1021</v>
      </c>
      <c r="C47" s="349" t="s">
        <v>1022</v>
      </c>
      <c r="D47" s="347" t="s">
        <v>627</v>
      </c>
      <c r="E47" s="350"/>
      <c r="F47" s="351">
        <v>50</v>
      </c>
      <c r="G47" s="350">
        <f>ROUND(E47*F47/100,0)</f>
        <v>0</v>
      </c>
      <c r="H47" s="350">
        <f>E47*D47</f>
        <v>0</v>
      </c>
      <c r="I47" s="350">
        <f>G47*D47</f>
        <v>0</v>
      </c>
    </row>
    <row r="48" spans="1:9" ht="13.5" thickBot="1" x14ac:dyDescent="0.25">
      <c r="C48" s="349"/>
      <c r="D48" s="347"/>
    </row>
    <row r="49" spans="1:9" ht="14.25" thickTop="1" thickBot="1" x14ac:dyDescent="0.25">
      <c r="A49" s="353"/>
      <c r="B49" s="354" t="s">
        <v>1063</v>
      </c>
      <c r="C49" s="355"/>
      <c r="D49" s="356"/>
      <c r="E49" s="356"/>
      <c r="F49" s="356"/>
      <c r="G49" s="356"/>
      <c r="H49" s="356">
        <f>SUM(H35:H47)</f>
        <v>0</v>
      </c>
      <c r="I49" s="356">
        <f>SUM(I35:I47)</f>
        <v>0</v>
      </c>
    </row>
    <row r="50" spans="1:9" ht="13.5" thickTop="1" x14ac:dyDescent="0.2"/>
    <row r="51" spans="1:9" x14ac:dyDescent="0.2">
      <c r="A51" s="15"/>
      <c r="B51" s="70"/>
      <c r="D51" s="15"/>
    </row>
    <row r="52" spans="1:9" x14ac:dyDescent="0.2">
      <c r="A52" s="340"/>
      <c r="B52" s="340" t="s">
        <v>1064</v>
      </c>
      <c r="C52" s="340"/>
      <c r="D52" s="340"/>
    </row>
    <row r="53" spans="1:9" x14ac:dyDescent="0.2">
      <c r="A53" s="343"/>
      <c r="B53" s="70"/>
      <c r="C53" s="345"/>
      <c r="D53" s="346"/>
    </row>
    <row r="54" spans="1:9" x14ac:dyDescent="0.2">
      <c r="A54" s="339" t="s">
        <v>1065</v>
      </c>
      <c r="B54" s="338" t="s">
        <v>1066</v>
      </c>
      <c r="C54" s="349" t="s">
        <v>1022</v>
      </c>
      <c r="D54" s="347" t="s">
        <v>627</v>
      </c>
      <c r="E54" s="350"/>
      <c r="F54" s="351">
        <v>0</v>
      </c>
      <c r="G54" s="350">
        <f t="shared" ref="G54:G59" si="6">ROUND(E54*F54/100,0)</f>
        <v>0</v>
      </c>
      <c r="H54" s="350">
        <f t="shared" ref="H54:H59" si="7">E54*D54</f>
        <v>0</v>
      </c>
      <c r="I54" s="350">
        <f t="shared" ref="I54:I59" si="8">G54*D54</f>
        <v>0</v>
      </c>
    </row>
    <row r="55" spans="1:9" x14ac:dyDescent="0.2">
      <c r="A55" s="339" t="s">
        <v>1067</v>
      </c>
      <c r="B55" t="s">
        <v>1068</v>
      </c>
      <c r="C55" s="349" t="s">
        <v>1022</v>
      </c>
      <c r="D55" s="347" t="s">
        <v>627</v>
      </c>
      <c r="E55" s="350"/>
      <c r="F55" s="351">
        <v>0</v>
      </c>
      <c r="G55" s="350">
        <f t="shared" si="6"/>
        <v>0</v>
      </c>
      <c r="H55" s="350">
        <f t="shared" si="7"/>
        <v>0</v>
      </c>
      <c r="I55" s="350">
        <f t="shared" si="8"/>
        <v>0</v>
      </c>
    </row>
    <row r="56" spans="1:9" x14ac:dyDescent="0.2">
      <c r="A56" s="339" t="s">
        <v>1069</v>
      </c>
      <c r="B56" t="s">
        <v>1070</v>
      </c>
      <c r="C56" s="349" t="s">
        <v>1022</v>
      </c>
      <c r="D56" s="347" t="s">
        <v>627</v>
      </c>
      <c r="E56" s="350"/>
      <c r="F56" s="351">
        <v>0</v>
      </c>
      <c r="G56" s="350">
        <f t="shared" si="6"/>
        <v>0</v>
      </c>
      <c r="H56" s="350">
        <f t="shared" si="7"/>
        <v>0</v>
      </c>
      <c r="I56" s="350">
        <f t="shared" si="8"/>
        <v>0</v>
      </c>
    </row>
    <row r="57" spans="1:9" x14ac:dyDescent="0.2">
      <c r="A57" s="339" t="s">
        <v>1071</v>
      </c>
      <c r="B57" t="s">
        <v>1072</v>
      </c>
      <c r="C57" s="349" t="s">
        <v>1022</v>
      </c>
      <c r="D57" s="347" t="s">
        <v>627</v>
      </c>
      <c r="E57" s="350"/>
      <c r="F57" s="351">
        <v>0</v>
      </c>
      <c r="G57" s="350">
        <f t="shared" si="6"/>
        <v>0</v>
      </c>
      <c r="H57" s="350">
        <f t="shared" si="7"/>
        <v>0</v>
      </c>
      <c r="I57" s="350">
        <f t="shared" si="8"/>
        <v>0</v>
      </c>
    </row>
    <row r="58" spans="1:9" x14ac:dyDescent="0.2">
      <c r="A58" s="339" t="s">
        <v>1073</v>
      </c>
      <c r="B58" s="338" t="s">
        <v>1074</v>
      </c>
      <c r="C58" s="349" t="s">
        <v>1022</v>
      </c>
      <c r="D58" s="347" t="s">
        <v>627</v>
      </c>
      <c r="E58" s="350"/>
      <c r="F58" s="351">
        <v>0</v>
      </c>
      <c r="G58" s="350">
        <f t="shared" si="6"/>
        <v>0</v>
      </c>
      <c r="H58" s="350">
        <f t="shared" si="7"/>
        <v>0</v>
      </c>
      <c r="I58" s="350">
        <f t="shared" si="8"/>
        <v>0</v>
      </c>
    </row>
    <row r="59" spans="1:9" x14ac:dyDescent="0.2">
      <c r="A59" s="339" t="s">
        <v>1075</v>
      </c>
      <c r="B59" s="338" t="s">
        <v>1076</v>
      </c>
      <c r="C59" s="349" t="s">
        <v>1022</v>
      </c>
      <c r="D59" s="347" t="s">
        <v>627</v>
      </c>
      <c r="E59" s="350"/>
      <c r="F59" s="351">
        <v>0</v>
      </c>
      <c r="G59" s="350">
        <f t="shared" si="6"/>
        <v>0</v>
      </c>
      <c r="H59" s="350">
        <f t="shared" si="7"/>
        <v>0</v>
      </c>
      <c r="I59" s="350">
        <f t="shared" si="8"/>
        <v>0</v>
      </c>
    </row>
    <row r="60" spans="1:9" ht="13.5" thickBot="1" x14ac:dyDescent="0.25">
      <c r="C60" s="349"/>
      <c r="D60" s="347"/>
    </row>
    <row r="61" spans="1:9" ht="14.25" thickTop="1" thickBot="1" x14ac:dyDescent="0.25">
      <c r="A61" s="360"/>
      <c r="B61" s="354" t="s">
        <v>1077</v>
      </c>
      <c r="C61" s="355"/>
      <c r="D61" s="356"/>
      <c r="E61" s="356"/>
      <c r="F61" s="356"/>
      <c r="G61" s="356"/>
      <c r="H61" s="356">
        <f>SUM(H53:H60)</f>
        <v>0</v>
      </c>
      <c r="I61" s="356">
        <f>SUM(I53:I60)</f>
        <v>0</v>
      </c>
    </row>
    <row r="62" spans="1:9" ht="14.25" thickTop="1" thickBot="1" x14ac:dyDescent="0.25">
      <c r="A62" s="15"/>
      <c r="B62" s="70"/>
      <c r="D62" s="15"/>
    </row>
    <row r="63" spans="1:9" s="365" customFormat="1" ht="16.5" thickTop="1" thickBot="1" x14ac:dyDescent="0.25">
      <c r="A63" s="361"/>
      <c r="B63" s="362" t="s">
        <v>1078</v>
      </c>
      <c r="C63" s="363"/>
      <c r="D63" s="364"/>
      <c r="E63" s="356"/>
      <c r="F63" s="356"/>
      <c r="G63" s="356"/>
      <c r="H63" s="444">
        <f>H15+I15+H31+I31+H49+I49+H61+I61</f>
        <v>0</v>
      </c>
      <c r="I63" s="444"/>
    </row>
    <row r="64" spans="1:9" ht="13.5" thickTop="1" x14ac:dyDescent="0.2">
      <c r="A64" s="343"/>
      <c r="B64" s="70"/>
      <c r="C64" s="345"/>
      <c r="D64" s="346"/>
    </row>
    <row r="65" spans="2:4" x14ac:dyDescent="0.2">
      <c r="B65" s="366" t="s">
        <v>1079</v>
      </c>
      <c r="C65" s="349"/>
      <c r="D65" s="347"/>
    </row>
    <row r="66" spans="2:4" x14ac:dyDescent="0.2">
      <c r="B66" s="366"/>
      <c r="C66" s="349"/>
      <c r="D66" s="347"/>
    </row>
    <row r="67" spans="2:4" x14ac:dyDescent="0.2">
      <c r="B67" s="367" t="s">
        <v>1080</v>
      </c>
      <c r="C67" s="349"/>
      <c r="D67" s="347"/>
    </row>
    <row r="68" spans="2:4" x14ac:dyDescent="0.2">
      <c r="B68" s="367" t="s">
        <v>1081</v>
      </c>
      <c r="C68" s="349"/>
      <c r="D68" s="347"/>
    </row>
    <row r="69" spans="2:4" x14ac:dyDescent="0.2">
      <c r="C69" s="349"/>
      <c r="D69" s="347"/>
    </row>
    <row r="70" spans="2:4" x14ac:dyDescent="0.2">
      <c r="C70" s="349"/>
      <c r="D70" s="347"/>
    </row>
  </sheetData>
  <autoFilter ref="A2:D63" xr:uid="{363067C8-5A67-4333-8769-F35A24B2FE61}"/>
  <mergeCells count="17">
    <mergeCell ref="F2:F3"/>
    <mergeCell ref="A40:A42"/>
    <mergeCell ref="H63:I63"/>
    <mergeCell ref="G2:G3"/>
    <mergeCell ref="H2:H3"/>
    <mergeCell ref="I2:I3"/>
    <mergeCell ref="A19:A22"/>
    <mergeCell ref="E35:E36"/>
    <mergeCell ref="F35:F36"/>
    <mergeCell ref="G35:G36"/>
    <mergeCell ref="H35:H36"/>
    <mergeCell ref="I35:I36"/>
    <mergeCell ref="A2:A3"/>
    <mergeCell ref="B2:B3"/>
    <mergeCell ref="C2:C3"/>
    <mergeCell ref="D2:D3"/>
    <mergeCell ref="E2:E3"/>
  </mergeCells>
  <pageMargins left="0.23622047244094491" right="0.23622047244094491" top="0.74803149606299213" bottom="0.74803149606299213" header="0.31496062992125984" footer="0.31496062992125984"/>
  <pageSetup paperSize="9" scale="51" orientation="landscape" r:id="rId1"/>
  <headerFooter alignWithMargins="0">
    <oddHeader xml:space="preserve">&amp;C
</oddHeader>
    <oddFooter xml:space="preserve">&amp;LDRAEK spol. s r.o.
Čichnova 19
624 00 Brno&amp;C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369" t="s">
        <v>1086</v>
      </c>
      <c r="C1" s="370"/>
      <c r="D1" s="370"/>
      <c r="E1" s="370"/>
      <c r="F1" s="370"/>
      <c r="G1" s="370"/>
      <c r="H1" s="370"/>
      <c r="I1" s="370"/>
      <c r="J1" s="371"/>
    </row>
    <row r="2" spans="1:15" ht="36" customHeight="1" x14ac:dyDescent="0.2">
      <c r="A2" s="2"/>
      <c r="B2" s="77" t="s">
        <v>23</v>
      </c>
      <c r="C2" s="78"/>
      <c r="D2" s="79" t="s">
        <v>47</v>
      </c>
      <c r="E2" s="378" t="s">
        <v>48</v>
      </c>
      <c r="F2" s="379"/>
      <c r="G2" s="379"/>
      <c r="H2" s="379"/>
      <c r="I2" s="379"/>
      <c r="J2" s="380"/>
      <c r="O2" s="1"/>
    </row>
    <row r="3" spans="1:15" ht="27" customHeight="1" x14ac:dyDescent="0.2">
      <c r="A3" s="2"/>
      <c r="B3" s="80" t="s">
        <v>45</v>
      </c>
      <c r="C3" s="78"/>
      <c r="D3" s="81" t="s">
        <v>44</v>
      </c>
      <c r="E3" s="381" t="s">
        <v>43</v>
      </c>
      <c r="F3" s="382"/>
      <c r="G3" s="382"/>
      <c r="H3" s="382"/>
      <c r="I3" s="382"/>
      <c r="J3" s="383"/>
    </row>
    <row r="4" spans="1:15" ht="23.25" customHeight="1" x14ac:dyDescent="0.2">
      <c r="A4" s="76">
        <v>4474</v>
      </c>
      <c r="B4" s="82" t="s">
        <v>46</v>
      </c>
      <c r="C4" s="83"/>
      <c r="D4" s="84" t="s">
        <v>42</v>
      </c>
      <c r="E4" s="391" t="s">
        <v>43</v>
      </c>
      <c r="F4" s="392"/>
      <c r="G4" s="392"/>
      <c r="H4" s="392"/>
      <c r="I4" s="392"/>
      <c r="J4" s="393"/>
    </row>
    <row r="5" spans="1:15" ht="24" customHeight="1" x14ac:dyDescent="0.2">
      <c r="A5" s="2"/>
      <c r="B5" s="31" t="s">
        <v>22</v>
      </c>
      <c r="D5" s="385" t="s">
        <v>1082</v>
      </c>
      <c r="E5" s="385"/>
      <c r="F5" s="385"/>
      <c r="G5" s="385"/>
      <c r="H5" s="18" t="s">
        <v>41</v>
      </c>
      <c r="I5" s="85">
        <v>282618</v>
      </c>
      <c r="J5" s="8"/>
    </row>
    <row r="6" spans="1:15" ht="15.75" customHeight="1" x14ac:dyDescent="0.2">
      <c r="A6" s="2"/>
      <c r="B6" s="28"/>
      <c r="C6" s="55"/>
      <c r="D6" s="390" t="s">
        <v>1083</v>
      </c>
      <c r="E6" s="390"/>
      <c r="F6" s="390"/>
      <c r="G6" s="390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396"/>
      <c r="F7" s="397"/>
      <c r="G7" s="39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385"/>
      <c r="E11" s="385"/>
      <c r="F11" s="385"/>
      <c r="G11" s="385"/>
      <c r="H11" s="18" t="s">
        <v>41</v>
      </c>
      <c r="I11" s="85"/>
      <c r="J11" s="8"/>
    </row>
    <row r="12" spans="1:15" ht="15.75" customHeight="1" x14ac:dyDescent="0.2">
      <c r="A12" s="2"/>
      <c r="B12" s="28"/>
      <c r="C12" s="55"/>
      <c r="D12" s="390"/>
      <c r="E12" s="390"/>
      <c r="F12" s="390"/>
      <c r="G12" s="390"/>
      <c r="H12" s="18" t="s">
        <v>35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394"/>
      <c r="F13" s="395"/>
      <c r="G13" s="39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1084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384"/>
      <c r="F15" s="384"/>
      <c r="G15" s="386"/>
      <c r="H15" s="386"/>
      <c r="I15" s="386" t="s">
        <v>30</v>
      </c>
      <c r="J15" s="387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375"/>
      <c r="F16" s="376"/>
      <c r="G16" s="375"/>
      <c r="H16" s="376"/>
      <c r="I16" s="375">
        <f>SUMIF(F49:F66,A16,I49:I66)+SUMIF(F49:F66,"PSU",I49:I66)</f>
        <v>0</v>
      </c>
      <c r="J16" s="377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375"/>
      <c r="F17" s="376"/>
      <c r="G17" s="375"/>
      <c r="H17" s="376"/>
      <c r="I17" s="375">
        <f>SUMIF(F49:F66,A17,I49:I66)</f>
        <v>0</v>
      </c>
      <c r="J17" s="377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375"/>
      <c r="F18" s="376"/>
      <c r="G18" s="375"/>
      <c r="H18" s="376"/>
      <c r="I18" s="375">
        <f>SUMIF(F49:F66,A18,I49:I66)</f>
        <v>0</v>
      </c>
      <c r="J18" s="377"/>
    </row>
    <row r="19" spans="1:10" ht="23.25" customHeight="1" x14ac:dyDescent="0.2">
      <c r="A19" s="139" t="s">
        <v>91</v>
      </c>
      <c r="B19" s="38" t="s">
        <v>28</v>
      </c>
      <c r="C19" s="62"/>
      <c r="D19" s="63"/>
      <c r="E19" s="375"/>
      <c r="F19" s="376"/>
      <c r="G19" s="375"/>
      <c r="H19" s="376"/>
      <c r="I19" s="375">
        <f>SUMIF(F49:F66,A19,I49:I66)</f>
        <v>0</v>
      </c>
      <c r="J19" s="377"/>
    </row>
    <row r="20" spans="1:10" ht="23.25" customHeight="1" x14ac:dyDescent="0.2">
      <c r="A20" s="139" t="s">
        <v>92</v>
      </c>
      <c r="B20" s="38" t="s">
        <v>29</v>
      </c>
      <c r="C20" s="62"/>
      <c r="D20" s="63"/>
      <c r="E20" s="375"/>
      <c r="F20" s="376"/>
      <c r="G20" s="375"/>
      <c r="H20" s="376"/>
      <c r="I20" s="375">
        <f>SUMIF(F49:F66,A20,I49:I66)</f>
        <v>0</v>
      </c>
      <c r="J20" s="377"/>
    </row>
    <row r="21" spans="1:10" ht="23.25" customHeight="1" x14ac:dyDescent="0.2">
      <c r="A21" s="2"/>
      <c r="B21" s="48" t="s">
        <v>30</v>
      </c>
      <c r="C21" s="64"/>
      <c r="D21" s="65"/>
      <c r="E21" s="388"/>
      <c r="F21" s="389"/>
      <c r="G21" s="388"/>
      <c r="H21" s="389"/>
      <c r="I21" s="388">
        <f>SUM(I16:J20)</f>
        <v>0</v>
      </c>
      <c r="J21" s="403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401">
        <f>ZakladDPHSniVypocet</f>
        <v>0</v>
      </c>
      <c r="H23" s="402"/>
      <c r="I23" s="40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399">
        <f>A23</f>
        <v>0</v>
      </c>
      <c r="H24" s="400"/>
      <c r="I24" s="40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401">
        <f>ZakladDPHZaklVypocet</f>
        <v>0</v>
      </c>
      <c r="H25" s="402"/>
      <c r="I25" s="40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372">
        <f>A25</f>
        <v>0</v>
      </c>
      <c r="H26" s="373"/>
      <c r="I26" s="37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374">
        <f>CenaCelkem-(ZakladDPHSni+DPHSni+ZakladDPHZakl+DPHZakl)</f>
        <v>0</v>
      </c>
      <c r="H27" s="374"/>
      <c r="I27" s="37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24</v>
      </c>
      <c r="C28" s="113"/>
      <c r="D28" s="113"/>
      <c r="E28" s="114"/>
      <c r="F28" s="115"/>
      <c r="G28" s="404">
        <f>ZakladDPHSniVypocet+ZakladDPHZaklVypocet</f>
        <v>0</v>
      </c>
      <c r="H28" s="405"/>
      <c r="I28" s="405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36</v>
      </c>
      <c r="C29" s="117"/>
      <c r="D29" s="117"/>
      <c r="E29" s="117"/>
      <c r="F29" s="118"/>
      <c r="G29" s="404">
        <f>A27</f>
        <v>0</v>
      </c>
      <c r="H29" s="404"/>
      <c r="I29" s="404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406"/>
      <c r="E34" s="407"/>
      <c r="G34" s="408"/>
      <c r="H34" s="409"/>
      <c r="I34" s="409"/>
      <c r="J34" s="25"/>
    </row>
    <row r="35" spans="1:10" ht="12.75" customHeight="1" x14ac:dyDescent="0.2">
      <c r="A35" s="2"/>
      <c r="B35" s="2"/>
      <c r="D35" s="398" t="s">
        <v>2</v>
      </c>
      <c r="E35" s="3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38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410"/>
      <c r="D39" s="410"/>
      <c r="E39" s="410"/>
      <c r="F39" s="99">
        <f>'01 11284_01 Pol'!AE233</f>
        <v>0</v>
      </c>
      <c r="G39" s="100">
        <f>'01 11284_01 Pol'!AF233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44</v>
      </c>
      <c r="C40" s="411" t="s">
        <v>43</v>
      </c>
      <c r="D40" s="411"/>
      <c r="E40" s="411"/>
      <c r="F40" s="104">
        <f>'01 11284_01 Pol'!AE233</f>
        <v>0</v>
      </c>
      <c r="G40" s="105">
        <f>'01 11284_01 Pol'!AF233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42</v>
      </c>
      <c r="C41" s="410" t="s">
        <v>43</v>
      </c>
      <c r="D41" s="410"/>
      <c r="E41" s="410"/>
      <c r="F41" s="108">
        <f>'01 11284_01 Pol'!AE233</f>
        <v>0</v>
      </c>
      <c r="G41" s="101">
        <f>'01 11284_01 Pol'!AF233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412" t="s">
        <v>50</v>
      </c>
      <c r="C42" s="413"/>
      <c r="D42" s="413"/>
      <c r="E42" s="414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52</v>
      </c>
    </row>
    <row r="48" spans="1:10" ht="25.5" customHeight="1" x14ac:dyDescent="0.2">
      <c r="A48" s="122"/>
      <c r="B48" s="125" t="s">
        <v>17</v>
      </c>
      <c r="C48" s="125" t="s">
        <v>5</v>
      </c>
      <c r="D48" s="126"/>
      <c r="E48" s="126"/>
      <c r="F48" s="127" t="s">
        <v>53</v>
      </c>
      <c r="G48" s="127"/>
      <c r="H48" s="127"/>
      <c r="I48" s="127" t="s">
        <v>30</v>
      </c>
      <c r="J48" s="127" t="s">
        <v>0</v>
      </c>
    </row>
    <row r="49" spans="1:10" ht="36.75" customHeight="1" x14ac:dyDescent="0.2">
      <c r="A49" s="123"/>
      <c r="B49" s="128" t="s">
        <v>54</v>
      </c>
      <c r="C49" s="415" t="s">
        <v>55</v>
      </c>
      <c r="D49" s="416"/>
      <c r="E49" s="416"/>
      <c r="F49" s="137" t="s">
        <v>25</v>
      </c>
      <c r="G49" s="129"/>
      <c r="H49" s="129"/>
      <c r="I49" s="129">
        <f>'01 11284_01 Pol'!G8</f>
        <v>0</v>
      </c>
      <c r="J49" s="134" t="str">
        <f>IF(I67=0,"",I49/I67*100)</f>
        <v/>
      </c>
    </row>
    <row r="50" spans="1:10" ht="36.75" customHeight="1" x14ac:dyDescent="0.2">
      <c r="A50" s="123"/>
      <c r="B50" s="128" t="s">
        <v>56</v>
      </c>
      <c r="C50" s="415" t="s">
        <v>57</v>
      </c>
      <c r="D50" s="416"/>
      <c r="E50" s="416"/>
      <c r="F50" s="137" t="s">
        <v>25</v>
      </c>
      <c r="G50" s="129"/>
      <c r="H50" s="129"/>
      <c r="I50" s="129">
        <f>'01 11284_01 Pol'!G55</f>
        <v>0</v>
      </c>
      <c r="J50" s="134" t="str">
        <f>IF(I67=0,"",I50/I67*100)</f>
        <v/>
      </c>
    </row>
    <row r="51" spans="1:10" ht="36.75" customHeight="1" x14ac:dyDescent="0.2">
      <c r="A51" s="123"/>
      <c r="B51" s="128" t="s">
        <v>58</v>
      </c>
      <c r="C51" s="415" t="s">
        <v>59</v>
      </c>
      <c r="D51" s="416"/>
      <c r="E51" s="416"/>
      <c r="F51" s="137" t="s">
        <v>25</v>
      </c>
      <c r="G51" s="129"/>
      <c r="H51" s="129"/>
      <c r="I51" s="129">
        <f>'01 11284_01 Pol'!G72</f>
        <v>0</v>
      </c>
      <c r="J51" s="134" t="str">
        <f>IF(I67=0,"",I51/I67*100)</f>
        <v/>
      </c>
    </row>
    <row r="52" spans="1:10" ht="36.75" customHeight="1" x14ac:dyDescent="0.2">
      <c r="A52" s="123"/>
      <c r="B52" s="128" t="s">
        <v>60</v>
      </c>
      <c r="C52" s="415" t="s">
        <v>61</v>
      </c>
      <c r="D52" s="416"/>
      <c r="E52" s="416"/>
      <c r="F52" s="137" t="s">
        <v>25</v>
      </c>
      <c r="G52" s="129"/>
      <c r="H52" s="129"/>
      <c r="I52" s="129">
        <f>'01 11284_01 Pol'!G82</f>
        <v>0</v>
      </c>
      <c r="J52" s="134" t="str">
        <f>IF(I67=0,"",I52/I67*100)</f>
        <v/>
      </c>
    </row>
    <row r="53" spans="1:10" ht="36.75" customHeight="1" x14ac:dyDescent="0.2">
      <c r="A53" s="123"/>
      <c r="B53" s="128" t="s">
        <v>62</v>
      </c>
      <c r="C53" s="415" t="s">
        <v>63</v>
      </c>
      <c r="D53" s="416"/>
      <c r="E53" s="416"/>
      <c r="F53" s="137" t="s">
        <v>25</v>
      </c>
      <c r="G53" s="129"/>
      <c r="H53" s="129"/>
      <c r="I53" s="129">
        <f>'01 11284_01 Pol'!G107</f>
        <v>0</v>
      </c>
      <c r="J53" s="134" t="str">
        <f>IF(I67=0,"",I53/I67*100)</f>
        <v/>
      </c>
    </row>
    <row r="54" spans="1:10" ht="36.75" customHeight="1" x14ac:dyDescent="0.2">
      <c r="A54" s="123"/>
      <c r="B54" s="128" t="s">
        <v>64</v>
      </c>
      <c r="C54" s="415" t="s">
        <v>65</v>
      </c>
      <c r="D54" s="416"/>
      <c r="E54" s="416"/>
      <c r="F54" s="137" t="s">
        <v>26</v>
      </c>
      <c r="G54" s="129"/>
      <c r="H54" s="129"/>
      <c r="I54" s="129">
        <f>'01 11284_01 Pol'!G109</f>
        <v>0</v>
      </c>
      <c r="J54" s="134" t="str">
        <f>IF(I67=0,"",I54/I67*100)</f>
        <v/>
      </c>
    </row>
    <row r="55" spans="1:10" ht="36.75" customHeight="1" x14ac:dyDescent="0.2">
      <c r="A55" s="123"/>
      <c r="B55" s="128" t="s">
        <v>66</v>
      </c>
      <c r="C55" s="415" t="s">
        <v>67</v>
      </c>
      <c r="D55" s="416"/>
      <c r="E55" s="416"/>
      <c r="F55" s="137" t="s">
        <v>26</v>
      </c>
      <c r="G55" s="129"/>
      <c r="H55" s="129"/>
      <c r="I55" s="129">
        <f>'01 11284_01 Pol'!G140</f>
        <v>0</v>
      </c>
      <c r="J55" s="134" t="str">
        <f>IF(I67=0,"",I55/I67*100)</f>
        <v/>
      </c>
    </row>
    <row r="56" spans="1:10" ht="36.75" customHeight="1" x14ac:dyDescent="0.2">
      <c r="A56" s="123"/>
      <c r="B56" s="128" t="s">
        <v>68</v>
      </c>
      <c r="C56" s="415" t="s">
        <v>69</v>
      </c>
      <c r="D56" s="416"/>
      <c r="E56" s="416"/>
      <c r="F56" s="137" t="s">
        <v>26</v>
      </c>
      <c r="G56" s="129"/>
      <c r="H56" s="129"/>
      <c r="I56" s="129">
        <f>'01 11284_01 Pol'!G143</f>
        <v>0</v>
      </c>
      <c r="J56" s="134" t="str">
        <f>IF(I67=0,"",I56/I67*100)</f>
        <v/>
      </c>
    </row>
    <row r="57" spans="1:10" ht="36.75" customHeight="1" x14ac:dyDescent="0.2">
      <c r="A57" s="123"/>
      <c r="B57" s="128" t="s">
        <v>70</v>
      </c>
      <c r="C57" s="415" t="s">
        <v>71</v>
      </c>
      <c r="D57" s="416"/>
      <c r="E57" s="416"/>
      <c r="F57" s="137" t="s">
        <v>26</v>
      </c>
      <c r="G57" s="129"/>
      <c r="H57" s="129"/>
      <c r="I57" s="129">
        <f>'01 11284_01 Pol'!G145</f>
        <v>0</v>
      </c>
      <c r="J57" s="134" t="str">
        <f>IF(I67=0,"",I57/I67*100)</f>
        <v/>
      </c>
    </row>
    <row r="58" spans="1:10" ht="36.75" customHeight="1" x14ac:dyDescent="0.2">
      <c r="A58" s="123"/>
      <c r="B58" s="128" t="s">
        <v>72</v>
      </c>
      <c r="C58" s="415" t="s">
        <v>73</v>
      </c>
      <c r="D58" s="416"/>
      <c r="E58" s="416"/>
      <c r="F58" s="137" t="s">
        <v>26</v>
      </c>
      <c r="G58" s="129"/>
      <c r="H58" s="129"/>
      <c r="I58" s="129">
        <f>'01 11284_01 Pol'!G172</f>
        <v>0</v>
      </c>
      <c r="J58" s="134" t="str">
        <f>IF(I67=0,"",I58/I67*100)</f>
        <v/>
      </c>
    </row>
    <row r="59" spans="1:10" ht="36.75" customHeight="1" x14ac:dyDescent="0.2">
      <c r="A59" s="123"/>
      <c r="B59" s="128" t="s">
        <v>74</v>
      </c>
      <c r="C59" s="415" t="s">
        <v>75</v>
      </c>
      <c r="D59" s="416"/>
      <c r="E59" s="416"/>
      <c r="F59" s="137" t="s">
        <v>26</v>
      </c>
      <c r="G59" s="129"/>
      <c r="H59" s="129"/>
      <c r="I59" s="129">
        <f>'01 11284_01 Pol'!G187</f>
        <v>0</v>
      </c>
      <c r="J59" s="134" t="str">
        <f>IF(I67=0,"",I59/I67*100)</f>
        <v/>
      </c>
    </row>
    <row r="60" spans="1:10" ht="36.75" customHeight="1" x14ac:dyDescent="0.2">
      <c r="A60" s="123"/>
      <c r="B60" s="128" t="s">
        <v>76</v>
      </c>
      <c r="C60" s="415" t="s">
        <v>77</v>
      </c>
      <c r="D60" s="416"/>
      <c r="E60" s="416"/>
      <c r="F60" s="137" t="s">
        <v>26</v>
      </c>
      <c r="G60" s="129"/>
      <c r="H60" s="129"/>
      <c r="I60" s="129">
        <f>'01 11284_01 Pol'!G192</f>
        <v>0</v>
      </c>
      <c r="J60" s="134" t="str">
        <f>IF(I67=0,"",I60/I67*100)</f>
        <v/>
      </c>
    </row>
    <row r="61" spans="1:10" ht="36.75" customHeight="1" x14ac:dyDescent="0.2">
      <c r="A61" s="123"/>
      <c r="B61" s="128" t="s">
        <v>78</v>
      </c>
      <c r="C61" s="415" t="s">
        <v>79</v>
      </c>
      <c r="D61" s="416"/>
      <c r="E61" s="416"/>
      <c r="F61" s="137" t="s">
        <v>26</v>
      </c>
      <c r="G61" s="129"/>
      <c r="H61" s="129"/>
      <c r="I61" s="129">
        <f>'01 11284_01 Pol'!G198</f>
        <v>0</v>
      </c>
      <c r="J61" s="134" t="str">
        <f>IF(I67=0,"",I61/I67*100)</f>
        <v/>
      </c>
    </row>
    <row r="62" spans="1:10" ht="36.75" customHeight="1" x14ac:dyDescent="0.2">
      <c r="A62" s="123"/>
      <c r="B62" s="128" t="s">
        <v>80</v>
      </c>
      <c r="C62" s="415" t="s">
        <v>81</v>
      </c>
      <c r="D62" s="416"/>
      <c r="E62" s="416"/>
      <c r="F62" s="137" t="s">
        <v>26</v>
      </c>
      <c r="G62" s="129"/>
      <c r="H62" s="129"/>
      <c r="I62" s="129">
        <f>'01 11284_01 Pol'!G206</f>
        <v>0</v>
      </c>
      <c r="J62" s="134" t="str">
        <f>IF(I67=0,"",I62/I67*100)</f>
        <v/>
      </c>
    </row>
    <row r="63" spans="1:10" ht="36.75" customHeight="1" x14ac:dyDescent="0.2">
      <c r="A63" s="123"/>
      <c r="B63" s="128" t="s">
        <v>82</v>
      </c>
      <c r="C63" s="415" t="s">
        <v>83</v>
      </c>
      <c r="D63" s="416"/>
      <c r="E63" s="416"/>
      <c r="F63" s="137" t="s">
        <v>26</v>
      </c>
      <c r="G63" s="129"/>
      <c r="H63" s="129"/>
      <c r="I63" s="129">
        <f>'01 11284_01 Pol'!G214</f>
        <v>0</v>
      </c>
      <c r="J63" s="134" t="str">
        <f>IF(I67=0,"",I63/I67*100)</f>
        <v/>
      </c>
    </row>
    <row r="64" spans="1:10" ht="36.75" customHeight="1" x14ac:dyDescent="0.2">
      <c r="A64" s="123"/>
      <c r="B64" s="128" t="s">
        <v>84</v>
      </c>
      <c r="C64" s="415" t="s">
        <v>85</v>
      </c>
      <c r="D64" s="416"/>
      <c r="E64" s="416"/>
      <c r="F64" s="137" t="s">
        <v>27</v>
      </c>
      <c r="G64" s="129"/>
      <c r="H64" s="129"/>
      <c r="I64" s="129">
        <f>'01 11284_01 Pol'!G220</f>
        <v>0</v>
      </c>
      <c r="J64" s="134" t="str">
        <f>IF(I67=0,"",I64/I67*100)</f>
        <v/>
      </c>
    </row>
    <row r="65" spans="1:10" ht="36.75" customHeight="1" x14ac:dyDescent="0.2">
      <c r="A65" s="123"/>
      <c r="B65" s="128" t="s">
        <v>86</v>
      </c>
      <c r="C65" s="415" t="s">
        <v>87</v>
      </c>
      <c r="D65" s="416"/>
      <c r="E65" s="416"/>
      <c r="F65" s="137" t="s">
        <v>27</v>
      </c>
      <c r="G65" s="129"/>
      <c r="H65" s="129"/>
      <c r="I65" s="129">
        <f>'01 11284_01 Pol'!G222</f>
        <v>0</v>
      </c>
      <c r="J65" s="134" t="str">
        <f>IF(I67=0,"",I65/I67*100)</f>
        <v/>
      </c>
    </row>
    <row r="66" spans="1:10" ht="36.75" customHeight="1" x14ac:dyDescent="0.2">
      <c r="A66" s="123"/>
      <c r="B66" s="128" t="s">
        <v>88</v>
      </c>
      <c r="C66" s="415" t="s">
        <v>89</v>
      </c>
      <c r="D66" s="416"/>
      <c r="E66" s="416"/>
      <c r="F66" s="137" t="s">
        <v>90</v>
      </c>
      <c r="G66" s="129"/>
      <c r="H66" s="129"/>
      <c r="I66" s="129">
        <f>'01 11284_01 Pol'!G224</f>
        <v>0</v>
      </c>
      <c r="J66" s="134" t="str">
        <f>IF(I67=0,"",I66/I67*100)</f>
        <v/>
      </c>
    </row>
    <row r="67" spans="1:10" ht="25.5" customHeight="1" x14ac:dyDescent="0.2">
      <c r="A67" s="124"/>
      <c r="B67" s="130" t="s">
        <v>1</v>
      </c>
      <c r="C67" s="131"/>
      <c r="D67" s="132"/>
      <c r="E67" s="132"/>
      <c r="F67" s="138"/>
      <c r="G67" s="133"/>
      <c r="H67" s="133"/>
      <c r="I67" s="133">
        <f>SUM(I49:I66)</f>
        <v>0</v>
      </c>
      <c r="J67" s="135">
        <f>SUM(J49:J66)</f>
        <v>0</v>
      </c>
    </row>
    <row r="68" spans="1:10" x14ac:dyDescent="0.2">
      <c r="F68" s="87"/>
      <c r="G68" s="87"/>
      <c r="H68" s="87"/>
      <c r="I68" s="87"/>
      <c r="J68" s="136"/>
    </row>
    <row r="69" spans="1:10" x14ac:dyDescent="0.2">
      <c r="F69" s="87"/>
      <c r="G69" s="87"/>
      <c r="H69" s="87"/>
      <c r="I69" s="87"/>
      <c r="J69" s="136"/>
    </row>
    <row r="70" spans="1:10" x14ac:dyDescent="0.2">
      <c r="F70" s="87"/>
      <c r="G70" s="87"/>
      <c r="H70" s="87"/>
      <c r="I70" s="87"/>
      <c r="J70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417" t="s">
        <v>6</v>
      </c>
      <c r="B1" s="417"/>
      <c r="C1" s="418"/>
      <c r="D1" s="417"/>
      <c r="E1" s="417"/>
      <c r="F1" s="417"/>
      <c r="G1" s="417"/>
    </row>
    <row r="2" spans="1:7" ht="24.95" customHeight="1" x14ac:dyDescent="0.2">
      <c r="A2" s="50" t="s">
        <v>7</v>
      </c>
      <c r="B2" s="49"/>
      <c r="C2" s="419"/>
      <c r="D2" s="419"/>
      <c r="E2" s="419"/>
      <c r="F2" s="419"/>
      <c r="G2" s="420"/>
    </row>
    <row r="3" spans="1:7" ht="24.95" customHeight="1" x14ac:dyDescent="0.2">
      <c r="A3" s="50" t="s">
        <v>8</v>
      </c>
      <c r="B3" s="49"/>
      <c r="C3" s="419"/>
      <c r="D3" s="419"/>
      <c r="E3" s="419"/>
      <c r="F3" s="419"/>
      <c r="G3" s="420"/>
    </row>
    <row r="4" spans="1:7" ht="24.95" customHeight="1" x14ac:dyDescent="0.2">
      <c r="A4" s="50" t="s">
        <v>9</v>
      </c>
      <c r="B4" s="49"/>
      <c r="C4" s="419"/>
      <c r="D4" s="419"/>
      <c r="E4" s="419"/>
      <c r="F4" s="419"/>
      <c r="G4" s="42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8060A-A894-4B5E-BBD7-117F418E790D}">
  <sheetPr>
    <outlinePr summaryBelow="0"/>
  </sheetPr>
  <dimension ref="A1:BH5000"/>
  <sheetViews>
    <sheetView workbookViewId="0">
      <pane ySplit="7" topLeftCell="A197" activePane="bottomLeft" state="frozen"/>
      <selection pane="bottomLeft" activeCell="C3" sqref="C3:G3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433" t="s">
        <v>1086</v>
      </c>
      <c r="B1" s="433"/>
      <c r="C1" s="433"/>
      <c r="D1" s="433"/>
      <c r="E1" s="433"/>
      <c r="F1" s="433"/>
      <c r="G1" s="433"/>
      <c r="AG1" t="s">
        <v>93</v>
      </c>
    </row>
    <row r="2" spans="1:60" ht="24.95" customHeight="1" x14ac:dyDescent="0.2">
      <c r="A2" s="50" t="s">
        <v>7</v>
      </c>
      <c r="B2" s="49" t="s">
        <v>47</v>
      </c>
      <c r="C2" s="434" t="s">
        <v>48</v>
      </c>
      <c r="D2" s="435"/>
      <c r="E2" s="435"/>
      <c r="F2" s="435"/>
      <c r="G2" s="436"/>
      <c r="AG2" t="s">
        <v>94</v>
      </c>
    </row>
    <row r="3" spans="1:60" ht="24.95" customHeight="1" x14ac:dyDescent="0.2">
      <c r="A3" s="50" t="s">
        <v>8</v>
      </c>
      <c r="B3" s="49" t="s">
        <v>44</v>
      </c>
      <c r="C3" s="434" t="s">
        <v>43</v>
      </c>
      <c r="D3" s="435"/>
      <c r="E3" s="435"/>
      <c r="F3" s="435"/>
      <c r="G3" s="436"/>
      <c r="AC3" s="121" t="s">
        <v>94</v>
      </c>
      <c r="AG3" t="s">
        <v>95</v>
      </c>
    </row>
    <row r="4" spans="1:60" ht="24.95" customHeight="1" x14ac:dyDescent="0.2">
      <c r="A4" s="140" t="s">
        <v>9</v>
      </c>
      <c r="B4" s="141" t="s">
        <v>42</v>
      </c>
      <c r="C4" s="437" t="s">
        <v>43</v>
      </c>
      <c r="D4" s="438"/>
      <c r="E4" s="438"/>
      <c r="F4" s="438"/>
      <c r="G4" s="439"/>
      <c r="AG4" t="s">
        <v>96</v>
      </c>
    </row>
    <row r="5" spans="1:60" x14ac:dyDescent="0.2">
      <c r="D5" s="10"/>
    </row>
    <row r="6" spans="1:60" ht="38.25" x14ac:dyDescent="0.2">
      <c r="A6" s="143" t="s">
        <v>97</v>
      </c>
      <c r="B6" s="145" t="s">
        <v>98</v>
      </c>
      <c r="C6" s="145" t="s">
        <v>99</v>
      </c>
      <c r="D6" s="144" t="s">
        <v>100</v>
      </c>
      <c r="E6" s="143" t="s">
        <v>101</v>
      </c>
      <c r="F6" s="142" t="s">
        <v>102</v>
      </c>
      <c r="G6" s="143" t="s">
        <v>30</v>
      </c>
      <c r="H6" s="146" t="s">
        <v>31</v>
      </c>
      <c r="I6" s="146" t="s">
        <v>103</v>
      </c>
      <c r="J6" s="146" t="s">
        <v>32</v>
      </c>
      <c r="K6" s="146" t="s">
        <v>104</v>
      </c>
      <c r="L6" s="146" t="s">
        <v>105</v>
      </c>
      <c r="M6" s="146" t="s">
        <v>106</v>
      </c>
      <c r="N6" s="146" t="s">
        <v>107</v>
      </c>
      <c r="O6" s="146" t="s">
        <v>108</v>
      </c>
      <c r="P6" s="146" t="s">
        <v>109</v>
      </c>
      <c r="Q6" s="146" t="s">
        <v>110</v>
      </c>
      <c r="R6" s="146" t="s">
        <v>111</v>
      </c>
      <c r="S6" s="146" t="s">
        <v>112</v>
      </c>
      <c r="T6" s="146" t="s">
        <v>113</v>
      </c>
      <c r="U6" s="146" t="s">
        <v>114</v>
      </c>
      <c r="V6" s="146" t="s">
        <v>115</v>
      </c>
      <c r="W6" s="146" t="s">
        <v>116</v>
      </c>
      <c r="X6" s="146" t="s">
        <v>117</v>
      </c>
      <c r="Y6" s="146" t="s">
        <v>118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3" t="s">
        <v>119</v>
      </c>
      <c r="B8" s="164" t="s">
        <v>54</v>
      </c>
      <c r="C8" s="182" t="s">
        <v>55</v>
      </c>
      <c r="D8" s="165"/>
      <c r="E8" s="166"/>
      <c r="F8" s="167"/>
      <c r="G8" s="168">
        <f>SUMIF(AG9:AG54,"&lt;&gt;NOR",G9:G54)</f>
        <v>0</v>
      </c>
      <c r="H8" s="162"/>
      <c r="I8" s="162">
        <f>SUM(I9:I54)</f>
        <v>353010.13</v>
      </c>
      <c r="J8" s="162"/>
      <c r="K8" s="162">
        <f>SUM(K9:K54)</f>
        <v>1020916.86</v>
      </c>
      <c r="L8" s="162"/>
      <c r="M8" s="162">
        <f>SUM(M9:M54)</f>
        <v>0</v>
      </c>
      <c r="N8" s="161"/>
      <c r="O8" s="161">
        <f>SUM(O9:O54)</f>
        <v>17.509999999999998</v>
      </c>
      <c r="P8" s="161"/>
      <c r="Q8" s="161">
        <f>SUM(Q9:Q54)</f>
        <v>0</v>
      </c>
      <c r="R8" s="162"/>
      <c r="S8" s="162"/>
      <c r="T8" s="162"/>
      <c r="U8" s="162"/>
      <c r="V8" s="162">
        <f>SUM(V9:V54)</f>
        <v>834.97</v>
      </c>
      <c r="W8" s="162"/>
      <c r="X8" s="162"/>
      <c r="Y8" s="162"/>
      <c r="AG8" t="s">
        <v>120</v>
      </c>
    </row>
    <row r="9" spans="1:60" outlineLevel="1" x14ac:dyDescent="0.2">
      <c r="A9" s="170">
        <v>1</v>
      </c>
      <c r="B9" s="171" t="s">
        <v>121</v>
      </c>
      <c r="C9" s="183" t="s">
        <v>122</v>
      </c>
      <c r="D9" s="172" t="s">
        <v>123</v>
      </c>
      <c r="E9" s="173">
        <v>0.59462000000000004</v>
      </c>
      <c r="F9" s="174"/>
      <c r="G9" s="175">
        <f>ROUND(E9*F9,2)</f>
        <v>0</v>
      </c>
      <c r="H9" s="158">
        <v>4278.33</v>
      </c>
      <c r="I9" s="157">
        <f>ROUND(E9*H9,2)</f>
        <v>2543.98</v>
      </c>
      <c r="J9" s="158">
        <v>2416.67</v>
      </c>
      <c r="K9" s="157">
        <f>ROUND(E9*J9,2)</f>
        <v>1437</v>
      </c>
      <c r="L9" s="157">
        <v>21</v>
      </c>
      <c r="M9" s="157">
        <f>G9*(1+L9/100)</f>
        <v>0</v>
      </c>
      <c r="N9" s="156">
        <v>1.9245399999999999</v>
      </c>
      <c r="O9" s="156">
        <f>ROUND(E9*N9,2)</f>
        <v>1.1399999999999999</v>
      </c>
      <c r="P9" s="156">
        <v>0</v>
      </c>
      <c r="Q9" s="156">
        <f>ROUND(E9*P9,2)</f>
        <v>0</v>
      </c>
      <c r="R9" s="157"/>
      <c r="S9" s="157" t="s">
        <v>124</v>
      </c>
      <c r="T9" s="157" t="s">
        <v>124</v>
      </c>
      <c r="U9" s="157">
        <v>4.7939999999999996</v>
      </c>
      <c r="V9" s="157">
        <f>ROUND(E9*U9,2)</f>
        <v>2.85</v>
      </c>
      <c r="W9" s="157"/>
      <c r="X9" s="157" t="s">
        <v>125</v>
      </c>
      <c r="Y9" s="157" t="s">
        <v>126</v>
      </c>
      <c r="Z9" s="147"/>
      <c r="AA9" s="147"/>
      <c r="AB9" s="147"/>
      <c r="AC9" s="147"/>
      <c r="AD9" s="147"/>
      <c r="AE9" s="147"/>
      <c r="AF9" s="147"/>
      <c r="AG9" s="147" t="s">
        <v>127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4" t="s">
        <v>128</v>
      </c>
      <c r="D10" s="159"/>
      <c r="E10" s="160">
        <v>0.59462000000000004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129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 x14ac:dyDescent="0.2">
      <c r="A11" s="170">
        <v>2</v>
      </c>
      <c r="B11" s="171" t="s">
        <v>130</v>
      </c>
      <c r="C11" s="183" t="s">
        <v>131</v>
      </c>
      <c r="D11" s="172" t="s">
        <v>123</v>
      </c>
      <c r="E11" s="173">
        <v>0.20863999999999999</v>
      </c>
      <c r="F11" s="174"/>
      <c r="G11" s="175">
        <f>ROUND(E11*F11,2)</f>
        <v>0</v>
      </c>
      <c r="H11" s="158">
        <v>6664.87</v>
      </c>
      <c r="I11" s="157">
        <f>ROUND(E11*H11,2)</f>
        <v>1390.56</v>
      </c>
      <c r="J11" s="158">
        <v>3735.13</v>
      </c>
      <c r="K11" s="157">
        <f>ROUND(E11*J11,2)</f>
        <v>779.3</v>
      </c>
      <c r="L11" s="157">
        <v>21</v>
      </c>
      <c r="M11" s="157">
        <f>G11*(1+L11/100)</f>
        <v>0</v>
      </c>
      <c r="N11" s="156">
        <v>1.6823999999999999</v>
      </c>
      <c r="O11" s="156">
        <f>ROUND(E11*N11,2)</f>
        <v>0.35</v>
      </c>
      <c r="P11" s="156">
        <v>0</v>
      </c>
      <c r="Q11" s="156">
        <f>ROUND(E11*P11,2)</f>
        <v>0</v>
      </c>
      <c r="R11" s="157"/>
      <c r="S11" s="157" t="s">
        <v>124</v>
      </c>
      <c r="T11" s="157" t="s">
        <v>124</v>
      </c>
      <c r="U11" s="157">
        <v>6.8680000000000003</v>
      </c>
      <c r="V11" s="157">
        <f>ROUND(E11*U11,2)</f>
        <v>1.43</v>
      </c>
      <c r="W11" s="157"/>
      <c r="X11" s="157" t="s">
        <v>125</v>
      </c>
      <c r="Y11" s="157" t="s">
        <v>126</v>
      </c>
      <c r="Z11" s="147"/>
      <c r="AA11" s="147"/>
      <c r="AB11" s="147"/>
      <c r="AC11" s="147"/>
      <c r="AD11" s="147"/>
      <c r="AE11" s="147"/>
      <c r="AF11" s="147"/>
      <c r="AG11" s="147" t="s">
        <v>127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84" t="s">
        <v>132</v>
      </c>
      <c r="D12" s="159"/>
      <c r="E12" s="160">
        <v>0.20863999999999999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129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70">
        <v>3</v>
      </c>
      <c r="B13" s="171" t="s">
        <v>133</v>
      </c>
      <c r="C13" s="183" t="s">
        <v>134</v>
      </c>
      <c r="D13" s="172" t="s">
        <v>135</v>
      </c>
      <c r="E13" s="173">
        <v>5.3280000000000001E-2</v>
      </c>
      <c r="F13" s="174"/>
      <c r="G13" s="175">
        <f>ROUND(E13*F13,2)</f>
        <v>0</v>
      </c>
      <c r="H13" s="158">
        <v>37215.03</v>
      </c>
      <c r="I13" s="157">
        <f>ROUND(E13*H13,2)</f>
        <v>1982.82</v>
      </c>
      <c r="J13" s="158">
        <v>12904.97</v>
      </c>
      <c r="K13" s="157">
        <f>ROUND(E13*J13,2)</f>
        <v>687.58</v>
      </c>
      <c r="L13" s="157">
        <v>21</v>
      </c>
      <c r="M13" s="157">
        <f>G13*(1+L13/100)</f>
        <v>0</v>
      </c>
      <c r="N13" s="156">
        <v>1.09954</v>
      </c>
      <c r="O13" s="156">
        <f>ROUND(E13*N13,2)</f>
        <v>0.06</v>
      </c>
      <c r="P13" s="156">
        <v>0</v>
      </c>
      <c r="Q13" s="156">
        <f>ROUND(E13*P13,2)</f>
        <v>0</v>
      </c>
      <c r="R13" s="157"/>
      <c r="S13" s="157" t="s">
        <v>124</v>
      </c>
      <c r="T13" s="157" t="s">
        <v>124</v>
      </c>
      <c r="U13" s="157">
        <v>18.175000000000001</v>
      </c>
      <c r="V13" s="157">
        <f>ROUND(E13*U13,2)</f>
        <v>0.97</v>
      </c>
      <c r="W13" s="157"/>
      <c r="X13" s="157" t="s">
        <v>125</v>
      </c>
      <c r="Y13" s="157" t="s">
        <v>126</v>
      </c>
      <c r="Z13" s="147"/>
      <c r="AA13" s="147"/>
      <c r="AB13" s="147"/>
      <c r="AC13" s="147"/>
      <c r="AD13" s="147"/>
      <c r="AE13" s="147"/>
      <c r="AF13" s="147"/>
      <c r="AG13" s="147" t="s">
        <v>127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4" t="s">
        <v>136</v>
      </c>
      <c r="D14" s="159"/>
      <c r="E14" s="160">
        <v>5.3280000000000001E-2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129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70">
        <v>4</v>
      </c>
      <c r="B15" s="171" t="s">
        <v>137</v>
      </c>
      <c r="C15" s="183" t="s">
        <v>138</v>
      </c>
      <c r="D15" s="172" t="s">
        <v>139</v>
      </c>
      <c r="E15" s="173">
        <v>13.56</v>
      </c>
      <c r="F15" s="174"/>
      <c r="G15" s="175">
        <f>ROUND(E15*F15,2)</f>
        <v>0</v>
      </c>
      <c r="H15" s="158">
        <v>792.62</v>
      </c>
      <c r="I15" s="157">
        <f>ROUND(E15*H15,2)</f>
        <v>10747.93</v>
      </c>
      <c r="J15" s="158">
        <v>654.38</v>
      </c>
      <c r="K15" s="157">
        <f>ROUND(E15*J15,2)</f>
        <v>8873.39</v>
      </c>
      <c r="L15" s="157">
        <v>21</v>
      </c>
      <c r="M15" s="157">
        <f>G15*(1+L15/100)</f>
        <v>0</v>
      </c>
      <c r="N15" s="156">
        <v>2.5420000000000002E-2</v>
      </c>
      <c r="O15" s="156">
        <f>ROUND(E15*N15,2)</f>
        <v>0.34</v>
      </c>
      <c r="P15" s="156">
        <v>0</v>
      </c>
      <c r="Q15" s="156">
        <f>ROUND(E15*P15,2)</f>
        <v>0</v>
      </c>
      <c r="R15" s="157"/>
      <c r="S15" s="157" t="s">
        <v>124</v>
      </c>
      <c r="T15" s="157" t="s">
        <v>124</v>
      </c>
      <c r="U15" s="157">
        <v>1.2250000000000001</v>
      </c>
      <c r="V15" s="157">
        <f>ROUND(E15*U15,2)</f>
        <v>16.61</v>
      </c>
      <c r="W15" s="157"/>
      <c r="X15" s="157" t="s">
        <v>125</v>
      </c>
      <c r="Y15" s="157" t="s">
        <v>126</v>
      </c>
      <c r="Z15" s="147"/>
      <c r="AA15" s="147"/>
      <c r="AB15" s="147"/>
      <c r="AC15" s="147"/>
      <c r="AD15" s="147"/>
      <c r="AE15" s="147"/>
      <c r="AF15" s="147"/>
      <c r="AG15" s="147" t="s">
        <v>127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184" t="s">
        <v>140</v>
      </c>
      <c r="D16" s="159"/>
      <c r="E16" s="160">
        <v>13.56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129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33.75" outlineLevel="1" x14ac:dyDescent="0.2">
      <c r="A17" s="170">
        <v>5</v>
      </c>
      <c r="B17" s="171" t="s">
        <v>141</v>
      </c>
      <c r="C17" s="183" t="s">
        <v>142</v>
      </c>
      <c r="D17" s="172" t="s">
        <v>139</v>
      </c>
      <c r="E17" s="173">
        <v>15.8736</v>
      </c>
      <c r="F17" s="174"/>
      <c r="G17" s="175">
        <f>ROUND(E17*F17,2)</f>
        <v>0</v>
      </c>
      <c r="H17" s="158">
        <v>1136.76</v>
      </c>
      <c r="I17" s="157">
        <f>ROUND(E17*H17,2)</f>
        <v>18044.47</v>
      </c>
      <c r="J17" s="158">
        <v>784.24</v>
      </c>
      <c r="K17" s="157">
        <f>ROUND(E17*J17,2)</f>
        <v>12448.71</v>
      </c>
      <c r="L17" s="157">
        <v>21</v>
      </c>
      <c r="M17" s="157">
        <f>G17*(1+L17/100)</f>
        <v>0</v>
      </c>
      <c r="N17" s="156">
        <v>5.1670000000000001E-2</v>
      </c>
      <c r="O17" s="156">
        <f>ROUND(E17*N17,2)</f>
        <v>0.82</v>
      </c>
      <c r="P17" s="156">
        <v>0</v>
      </c>
      <c r="Q17" s="156">
        <f>ROUND(E17*P17,2)</f>
        <v>0</v>
      </c>
      <c r="R17" s="157"/>
      <c r="S17" s="157" t="s">
        <v>124</v>
      </c>
      <c r="T17" s="157" t="s">
        <v>124</v>
      </c>
      <c r="U17" s="157">
        <v>1.452</v>
      </c>
      <c r="V17" s="157">
        <f>ROUND(E17*U17,2)</f>
        <v>23.05</v>
      </c>
      <c r="W17" s="157"/>
      <c r="X17" s="157" t="s">
        <v>125</v>
      </c>
      <c r="Y17" s="157" t="s">
        <v>126</v>
      </c>
      <c r="Z17" s="147"/>
      <c r="AA17" s="147"/>
      <c r="AB17" s="147"/>
      <c r="AC17" s="147"/>
      <c r="AD17" s="147"/>
      <c r="AE17" s="147"/>
      <c r="AF17" s="147"/>
      <c r="AG17" s="147" t="s">
        <v>127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4"/>
      <c r="B18" s="155"/>
      <c r="C18" s="184" t="s">
        <v>143</v>
      </c>
      <c r="D18" s="159"/>
      <c r="E18" s="160">
        <v>15.8736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129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33.75" outlineLevel="1" x14ac:dyDescent="0.2">
      <c r="A19" s="170">
        <v>6</v>
      </c>
      <c r="B19" s="171" t="s">
        <v>144</v>
      </c>
      <c r="C19" s="183" t="s">
        <v>145</v>
      </c>
      <c r="D19" s="172" t="s">
        <v>139</v>
      </c>
      <c r="E19" s="173">
        <v>69.819999999999993</v>
      </c>
      <c r="F19" s="174"/>
      <c r="G19" s="175">
        <f>ROUND(E19*F19,2)</f>
        <v>0</v>
      </c>
      <c r="H19" s="158">
        <v>1370.84</v>
      </c>
      <c r="I19" s="157">
        <f>ROUND(E19*H19,2)</f>
        <v>95712.05</v>
      </c>
      <c r="J19" s="158">
        <v>1069.1600000000001</v>
      </c>
      <c r="K19" s="157">
        <f>ROUND(E19*J19,2)</f>
        <v>74648.75</v>
      </c>
      <c r="L19" s="157">
        <v>21</v>
      </c>
      <c r="M19" s="157">
        <f>G19*(1+L19/100)</f>
        <v>0</v>
      </c>
      <c r="N19" s="156">
        <v>5.5079999999999997E-2</v>
      </c>
      <c r="O19" s="156">
        <f>ROUND(E19*N19,2)</f>
        <v>3.85</v>
      </c>
      <c r="P19" s="156">
        <v>0</v>
      </c>
      <c r="Q19" s="156">
        <f>ROUND(E19*P19,2)</f>
        <v>0</v>
      </c>
      <c r="R19" s="157"/>
      <c r="S19" s="157" t="s">
        <v>124</v>
      </c>
      <c r="T19" s="157" t="s">
        <v>124</v>
      </c>
      <c r="U19" s="157">
        <v>2.0209999999999999</v>
      </c>
      <c r="V19" s="157">
        <f>ROUND(E19*U19,2)</f>
        <v>141.11000000000001</v>
      </c>
      <c r="W19" s="157"/>
      <c r="X19" s="157" t="s">
        <v>125</v>
      </c>
      <c r="Y19" s="157" t="s">
        <v>126</v>
      </c>
      <c r="Z19" s="147"/>
      <c r="AA19" s="147"/>
      <c r="AB19" s="147"/>
      <c r="AC19" s="147"/>
      <c r="AD19" s="147"/>
      <c r="AE19" s="147"/>
      <c r="AF19" s="147"/>
      <c r="AG19" s="147" t="s">
        <v>127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4"/>
      <c r="B20" s="155"/>
      <c r="C20" s="184" t="s">
        <v>146</v>
      </c>
      <c r="D20" s="159"/>
      <c r="E20" s="160">
        <v>69.819999999999993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129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 x14ac:dyDescent="0.2">
      <c r="A21" s="170">
        <v>7</v>
      </c>
      <c r="B21" s="171" t="s">
        <v>147</v>
      </c>
      <c r="C21" s="183" t="s">
        <v>148</v>
      </c>
      <c r="D21" s="172" t="s">
        <v>139</v>
      </c>
      <c r="E21" s="173">
        <v>12.2</v>
      </c>
      <c r="F21" s="174"/>
      <c r="G21" s="175">
        <f>ROUND(E21*F21,2)</f>
        <v>0</v>
      </c>
      <c r="H21" s="158">
        <v>1650.84</v>
      </c>
      <c r="I21" s="157">
        <f>ROUND(E21*H21,2)</f>
        <v>20140.25</v>
      </c>
      <c r="J21" s="158">
        <v>1069.1600000000001</v>
      </c>
      <c r="K21" s="157">
        <f>ROUND(E21*J21,2)</f>
        <v>13043.75</v>
      </c>
      <c r="L21" s="157">
        <v>21</v>
      </c>
      <c r="M21" s="157">
        <f>G21*(1+L21/100)</f>
        <v>0</v>
      </c>
      <c r="N21" s="156">
        <v>5.5079999999999997E-2</v>
      </c>
      <c r="O21" s="156">
        <f>ROUND(E21*N21,2)</f>
        <v>0.67</v>
      </c>
      <c r="P21" s="156">
        <v>0</v>
      </c>
      <c r="Q21" s="156">
        <f>ROUND(E21*P21,2)</f>
        <v>0</v>
      </c>
      <c r="R21" s="157"/>
      <c r="S21" s="157" t="s">
        <v>124</v>
      </c>
      <c r="T21" s="157" t="s">
        <v>124</v>
      </c>
      <c r="U21" s="157">
        <v>2.0209999999999999</v>
      </c>
      <c r="V21" s="157">
        <f>ROUND(E21*U21,2)</f>
        <v>24.66</v>
      </c>
      <c r="W21" s="157"/>
      <c r="X21" s="157" t="s">
        <v>125</v>
      </c>
      <c r="Y21" s="157" t="s">
        <v>126</v>
      </c>
      <c r="Z21" s="147"/>
      <c r="AA21" s="147"/>
      <c r="AB21" s="147"/>
      <c r="AC21" s="147"/>
      <c r="AD21" s="147"/>
      <c r="AE21" s="147"/>
      <c r="AF21" s="147"/>
      <c r="AG21" s="147" t="s">
        <v>127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84" t="s">
        <v>149</v>
      </c>
      <c r="D22" s="159"/>
      <c r="E22" s="160">
        <v>12.2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129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 x14ac:dyDescent="0.2">
      <c r="A23" s="170">
        <v>8</v>
      </c>
      <c r="B23" s="171" t="s">
        <v>150</v>
      </c>
      <c r="C23" s="183" t="s">
        <v>151</v>
      </c>
      <c r="D23" s="172" t="s">
        <v>139</v>
      </c>
      <c r="E23" s="173">
        <v>1.6</v>
      </c>
      <c r="F23" s="174"/>
      <c r="G23" s="175">
        <f>ROUND(E23*F23,2)</f>
        <v>0</v>
      </c>
      <c r="H23" s="158">
        <v>678.8</v>
      </c>
      <c r="I23" s="157">
        <f>ROUND(E23*H23,2)</f>
        <v>1086.08</v>
      </c>
      <c r="J23" s="158">
        <v>670.2</v>
      </c>
      <c r="K23" s="157">
        <f>ROUND(E23*J23,2)</f>
        <v>1072.32</v>
      </c>
      <c r="L23" s="157">
        <v>21</v>
      </c>
      <c r="M23" s="157">
        <f>G23*(1+L23/100)</f>
        <v>0</v>
      </c>
      <c r="N23" s="156">
        <v>0.15679999999999999</v>
      </c>
      <c r="O23" s="156">
        <f>ROUND(E23*N23,2)</f>
        <v>0.25</v>
      </c>
      <c r="P23" s="156">
        <v>0</v>
      </c>
      <c r="Q23" s="156">
        <f>ROUND(E23*P23,2)</f>
        <v>0</v>
      </c>
      <c r="R23" s="157"/>
      <c r="S23" s="157" t="s">
        <v>124</v>
      </c>
      <c r="T23" s="157" t="s">
        <v>124</v>
      </c>
      <c r="U23" s="157">
        <v>1.2225999999999999</v>
      </c>
      <c r="V23" s="157">
        <f>ROUND(E23*U23,2)</f>
        <v>1.96</v>
      </c>
      <c r="W23" s="157"/>
      <c r="X23" s="157" t="s">
        <v>125</v>
      </c>
      <c r="Y23" s="157" t="s">
        <v>126</v>
      </c>
      <c r="Z23" s="147"/>
      <c r="AA23" s="147"/>
      <c r="AB23" s="147"/>
      <c r="AC23" s="147"/>
      <c r="AD23" s="147"/>
      <c r="AE23" s="147"/>
      <c r="AF23" s="147"/>
      <c r="AG23" s="147" t="s">
        <v>127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4"/>
      <c r="B24" s="155"/>
      <c r="C24" s="184" t="s">
        <v>152</v>
      </c>
      <c r="D24" s="159"/>
      <c r="E24" s="160">
        <v>1.6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129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70">
        <v>9</v>
      </c>
      <c r="B25" s="171" t="s">
        <v>153</v>
      </c>
      <c r="C25" s="183" t="s">
        <v>154</v>
      </c>
      <c r="D25" s="172" t="s">
        <v>139</v>
      </c>
      <c r="E25" s="173">
        <v>24.417000000000002</v>
      </c>
      <c r="F25" s="174"/>
      <c r="G25" s="175">
        <f>ROUND(E25*F25,2)</f>
        <v>0</v>
      </c>
      <c r="H25" s="158">
        <v>465.74</v>
      </c>
      <c r="I25" s="157">
        <f>ROUND(E25*H25,2)</f>
        <v>11371.97</v>
      </c>
      <c r="J25" s="158">
        <v>524.26</v>
      </c>
      <c r="K25" s="157">
        <f>ROUND(E25*J25,2)</f>
        <v>12800.86</v>
      </c>
      <c r="L25" s="157">
        <v>21</v>
      </c>
      <c r="M25" s="157">
        <f>G25*(1+L25/100)</f>
        <v>0</v>
      </c>
      <c r="N25" s="156">
        <v>2.1350000000000001E-2</v>
      </c>
      <c r="O25" s="156">
        <f>ROUND(E25*N25,2)</f>
        <v>0.52</v>
      </c>
      <c r="P25" s="156">
        <v>0</v>
      </c>
      <c r="Q25" s="156">
        <f>ROUND(E25*P25,2)</f>
        <v>0</v>
      </c>
      <c r="R25" s="157"/>
      <c r="S25" s="157" t="s">
        <v>124</v>
      </c>
      <c r="T25" s="157" t="s">
        <v>124</v>
      </c>
      <c r="U25" s="157">
        <v>0.95799999999999996</v>
      </c>
      <c r="V25" s="157">
        <f>ROUND(E25*U25,2)</f>
        <v>23.39</v>
      </c>
      <c r="W25" s="157"/>
      <c r="X25" s="157" t="s">
        <v>125</v>
      </c>
      <c r="Y25" s="157" t="s">
        <v>126</v>
      </c>
      <c r="Z25" s="147"/>
      <c r="AA25" s="147"/>
      <c r="AB25" s="147"/>
      <c r="AC25" s="147"/>
      <c r="AD25" s="147"/>
      <c r="AE25" s="147"/>
      <c r="AF25" s="147"/>
      <c r="AG25" s="147" t="s">
        <v>127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184" t="s">
        <v>155</v>
      </c>
      <c r="D26" s="159"/>
      <c r="E26" s="160">
        <v>13.65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129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4" t="s">
        <v>156</v>
      </c>
      <c r="D27" s="159"/>
      <c r="E27" s="160">
        <v>10.766999999999999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129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70">
        <v>10</v>
      </c>
      <c r="B28" s="171" t="s">
        <v>157</v>
      </c>
      <c r="C28" s="183" t="s">
        <v>158</v>
      </c>
      <c r="D28" s="172" t="s">
        <v>139</v>
      </c>
      <c r="E28" s="173">
        <v>43.704999999999998</v>
      </c>
      <c r="F28" s="174"/>
      <c r="G28" s="175">
        <f>ROUND(E28*F28,2)</f>
        <v>0</v>
      </c>
      <c r="H28" s="158">
        <v>541.09</v>
      </c>
      <c r="I28" s="157">
        <f>ROUND(E28*H28,2)</f>
        <v>23648.34</v>
      </c>
      <c r="J28" s="158">
        <v>507.91</v>
      </c>
      <c r="K28" s="157">
        <f>ROUND(E28*J28,2)</f>
        <v>22198.21</v>
      </c>
      <c r="L28" s="157">
        <v>21</v>
      </c>
      <c r="M28" s="157">
        <f>G28*(1+L28/100)</f>
        <v>0</v>
      </c>
      <c r="N28" s="156">
        <v>1.409E-2</v>
      </c>
      <c r="O28" s="156">
        <f>ROUND(E28*N28,2)</f>
        <v>0.62</v>
      </c>
      <c r="P28" s="156">
        <v>0</v>
      </c>
      <c r="Q28" s="156">
        <f>ROUND(E28*P28,2)</f>
        <v>0</v>
      </c>
      <c r="R28" s="157"/>
      <c r="S28" s="157" t="s">
        <v>124</v>
      </c>
      <c r="T28" s="157" t="s">
        <v>124</v>
      </c>
      <c r="U28" s="157">
        <v>0.92700000000000005</v>
      </c>
      <c r="V28" s="157">
        <f>ROUND(E28*U28,2)</f>
        <v>40.51</v>
      </c>
      <c r="W28" s="157"/>
      <c r="X28" s="157" t="s">
        <v>125</v>
      </c>
      <c r="Y28" s="157" t="s">
        <v>126</v>
      </c>
      <c r="Z28" s="147"/>
      <c r="AA28" s="147"/>
      <c r="AB28" s="147"/>
      <c r="AC28" s="147"/>
      <c r="AD28" s="147"/>
      <c r="AE28" s="147"/>
      <c r="AF28" s="147"/>
      <c r="AG28" s="147" t="s">
        <v>127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84" t="s">
        <v>159</v>
      </c>
      <c r="D29" s="159"/>
      <c r="E29" s="160">
        <v>1.155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129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 x14ac:dyDescent="0.2">
      <c r="A30" s="154"/>
      <c r="B30" s="155"/>
      <c r="C30" s="184" t="s">
        <v>160</v>
      </c>
      <c r="D30" s="159"/>
      <c r="E30" s="160">
        <v>42.55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129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2.5" outlineLevel="1" x14ac:dyDescent="0.2">
      <c r="A31" s="170">
        <v>11</v>
      </c>
      <c r="B31" s="171" t="s">
        <v>161</v>
      </c>
      <c r="C31" s="183" t="s">
        <v>162</v>
      </c>
      <c r="D31" s="172" t="s">
        <v>139</v>
      </c>
      <c r="E31" s="173">
        <v>13.86</v>
      </c>
      <c r="F31" s="174"/>
      <c r="G31" s="175">
        <f>ROUND(E31*F31,2)</f>
        <v>0</v>
      </c>
      <c r="H31" s="158">
        <v>697.38</v>
      </c>
      <c r="I31" s="157">
        <f>ROUND(E31*H31,2)</f>
        <v>9665.69</v>
      </c>
      <c r="J31" s="158">
        <v>511.62</v>
      </c>
      <c r="K31" s="157">
        <f>ROUND(E31*J31,2)</f>
        <v>7091.05</v>
      </c>
      <c r="L31" s="157">
        <v>21</v>
      </c>
      <c r="M31" s="157">
        <f>G31*(1+L31/100)</f>
        <v>0</v>
      </c>
      <c r="N31" s="156">
        <v>1.8180000000000002E-2</v>
      </c>
      <c r="O31" s="156">
        <f>ROUND(E31*N31,2)</f>
        <v>0.25</v>
      </c>
      <c r="P31" s="156">
        <v>0</v>
      </c>
      <c r="Q31" s="156">
        <f>ROUND(E31*P31,2)</f>
        <v>0</v>
      </c>
      <c r="R31" s="157"/>
      <c r="S31" s="157" t="s">
        <v>124</v>
      </c>
      <c r="T31" s="157" t="s">
        <v>124</v>
      </c>
      <c r="U31" s="157">
        <v>0.93400000000000005</v>
      </c>
      <c r="V31" s="157">
        <f>ROUND(E31*U31,2)</f>
        <v>12.95</v>
      </c>
      <c r="W31" s="157"/>
      <c r="X31" s="157" t="s">
        <v>125</v>
      </c>
      <c r="Y31" s="157" t="s">
        <v>126</v>
      </c>
      <c r="Z31" s="147"/>
      <c r="AA31" s="147"/>
      <c r="AB31" s="147"/>
      <c r="AC31" s="147"/>
      <c r="AD31" s="147"/>
      <c r="AE31" s="147"/>
      <c r="AF31" s="147"/>
      <c r="AG31" s="147" t="s">
        <v>127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184" t="s">
        <v>163</v>
      </c>
      <c r="D32" s="159"/>
      <c r="E32" s="160">
        <v>13.86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129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70">
        <v>12</v>
      </c>
      <c r="B33" s="171" t="s">
        <v>164</v>
      </c>
      <c r="C33" s="183" t="s">
        <v>165</v>
      </c>
      <c r="D33" s="172" t="s">
        <v>139</v>
      </c>
      <c r="E33" s="173">
        <v>8.32</v>
      </c>
      <c r="F33" s="174"/>
      <c r="G33" s="175">
        <f>ROUND(E33*F33,2)</f>
        <v>0</v>
      </c>
      <c r="H33" s="158">
        <v>738.38</v>
      </c>
      <c r="I33" s="157">
        <f>ROUND(E33*H33,2)</f>
        <v>6143.32</v>
      </c>
      <c r="J33" s="158">
        <v>511.62</v>
      </c>
      <c r="K33" s="157">
        <f>ROUND(E33*J33,2)</f>
        <v>4256.68</v>
      </c>
      <c r="L33" s="157">
        <v>21</v>
      </c>
      <c r="M33" s="157">
        <f>G33*(1+L33/100)</f>
        <v>0</v>
      </c>
      <c r="N33" s="156">
        <v>1.661E-2</v>
      </c>
      <c r="O33" s="156">
        <f>ROUND(E33*N33,2)</f>
        <v>0.14000000000000001</v>
      </c>
      <c r="P33" s="156">
        <v>0</v>
      </c>
      <c r="Q33" s="156">
        <f>ROUND(E33*P33,2)</f>
        <v>0</v>
      </c>
      <c r="R33" s="157"/>
      <c r="S33" s="157" t="s">
        <v>124</v>
      </c>
      <c r="T33" s="157" t="s">
        <v>124</v>
      </c>
      <c r="U33" s="157">
        <v>0.93400000000000005</v>
      </c>
      <c r="V33" s="157">
        <f>ROUND(E33*U33,2)</f>
        <v>7.77</v>
      </c>
      <c r="W33" s="157"/>
      <c r="X33" s="157" t="s">
        <v>125</v>
      </c>
      <c r="Y33" s="157" t="s">
        <v>126</v>
      </c>
      <c r="Z33" s="147"/>
      <c r="AA33" s="147"/>
      <c r="AB33" s="147"/>
      <c r="AC33" s="147"/>
      <c r="AD33" s="147"/>
      <c r="AE33" s="147"/>
      <c r="AF33" s="147"/>
      <c r="AG33" s="147" t="s">
        <v>127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">
      <c r="A34" s="154"/>
      <c r="B34" s="155"/>
      <c r="C34" s="184" t="s">
        <v>166</v>
      </c>
      <c r="D34" s="159"/>
      <c r="E34" s="160">
        <v>8.32</v>
      </c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129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70">
        <v>13</v>
      </c>
      <c r="B35" s="171" t="s">
        <v>167</v>
      </c>
      <c r="C35" s="183" t="s">
        <v>168</v>
      </c>
      <c r="D35" s="172" t="s">
        <v>139</v>
      </c>
      <c r="E35" s="173">
        <v>16.09</v>
      </c>
      <c r="F35" s="174"/>
      <c r="G35" s="175">
        <f>ROUND(E35*F35,2)</f>
        <v>0</v>
      </c>
      <c r="H35" s="158">
        <v>414.27</v>
      </c>
      <c r="I35" s="157">
        <f>ROUND(E35*H35,2)</f>
        <v>6665.6</v>
      </c>
      <c r="J35" s="158">
        <v>557.73</v>
      </c>
      <c r="K35" s="157">
        <f>ROUND(E35*J35,2)</f>
        <v>8973.8799999999992</v>
      </c>
      <c r="L35" s="157">
        <v>21</v>
      </c>
      <c r="M35" s="157">
        <f>G35*(1+L35/100)</f>
        <v>0</v>
      </c>
      <c r="N35" s="156">
        <v>1.3729999999999999E-2</v>
      </c>
      <c r="O35" s="156">
        <f>ROUND(E35*N35,2)</f>
        <v>0.22</v>
      </c>
      <c r="P35" s="156">
        <v>0</v>
      </c>
      <c r="Q35" s="156">
        <f>ROUND(E35*P35,2)</f>
        <v>0</v>
      </c>
      <c r="R35" s="157"/>
      <c r="S35" s="157" t="s">
        <v>124</v>
      </c>
      <c r="T35" s="157" t="s">
        <v>124</v>
      </c>
      <c r="U35" s="157">
        <v>1.0109999999999999</v>
      </c>
      <c r="V35" s="157">
        <f>ROUND(E35*U35,2)</f>
        <v>16.27</v>
      </c>
      <c r="W35" s="157"/>
      <c r="X35" s="157" t="s">
        <v>125</v>
      </c>
      <c r="Y35" s="157" t="s">
        <v>126</v>
      </c>
      <c r="Z35" s="147"/>
      <c r="AA35" s="147"/>
      <c r="AB35" s="147"/>
      <c r="AC35" s="147"/>
      <c r="AD35" s="147"/>
      <c r="AE35" s="147"/>
      <c r="AF35" s="147"/>
      <c r="AG35" s="147" t="s">
        <v>127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84" t="s">
        <v>169</v>
      </c>
      <c r="D36" s="159"/>
      <c r="E36" s="160">
        <v>16.09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129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76">
        <v>14</v>
      </c>
      <c r="B37" s="177" t="s">
        <v>170</v>
      </c>
      <c r="C37" s="185" t="s">
        <v>171</v>
      </c>
      <c r="D37" s="178" t="s">
        <v>139</v>
      </c>
      <c r="E37" s="179">
        <v>16.09</v>
      </c>
      <c r="F37" s="180"/>
      <c r="G37" s="181">
        <f>ROUND(E37*F37,2)</f>
        <v>0</v>
      </c>
      <c r="H37" s="158">
        <v>44.64</v>
      </c>
      <c r="I37" s="157">
        <f>ROUND(E37*H37,2)</f>
        <v>718.26</v>
      </c>
      <c r="J37" s="158">
        <v>18.36</v>
      </c>
      <c r="K37" s="157">
        <f>ROUND(E37*J37,2)</f>
        <v>295.41000000000003</v>
      </c>
      <c r="L37" s="157">
        <v>21</v>
      </c>
      <c r="M37" s="157">
        <f>G37*(1+L37/100)</f>
        <v>0</v>
      </c>
      <c r="N37" s="156">
        <v>1.81E-3</v>
      </c>
      <c r="O37" s="156">
        <f>ROUND(E37*N37,2)</f>
        <v>0.03</v>
      </c>
      <c r="P37" s="156">
        <v>0</v>
      </c>
      <c r="Q37" s="156">
        <f>ROUND(E37*P37,2)</f>
        <v>0</v>
      </c>
      <c r="R37" s="157"/>
      <c r="S37" s="157" t="s">
        <v>124</v>
      </c>
      <c r="T37" s="157" t="s">
        <v>124</v>
      </c>
      <c r="U37" s="157">
        <v>3.2000000000000001E-2</v>
      </c>
      <c r="V37" s="157">
        <f>ROUND(E37*U37,2)</f>
        <v>0.51</v>
      </c>
      <c r="W37" s="157"/>
      <c r="X37" s="157" t="s">
        <v>125</v>
      </c>
      <c r="Y37" s="157" t="s">
        <v>126</v>
      </c>
      <c r="Z37" s="147"/>
      <c r="AA37" s="147"/>
      <c r="AB37" s="147"/>
      <c r="AC37" s="147"/>
      <c r="AD37" s="147"/>
      <c r="AE37" s="147"/>
      <c r="AF37" s="147"/>
      <c r="AG37" s="147" t="s">
        <v>127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70">
        <v>15</v>
      </c>
      <c r="B38" s="171" t="s">
        <v>172</v>
      </c>
      <c r="C38" s="183" t="s">
        <v>173</v>
      </c>
      <c r="D38" s="172" t="s">
        <v>139</v>
      </c>
      <c r="E38" s="173">
        <v>13.06</v>
      </c>
      <c r="F38" s="174"/>
      <c r="G38" s="175">
        <f>ROUND(E38*F38,2)</f>
        <v>0</v>
      </c>
      <c r="H38" s="158">
        <v>428.53</v>
      </c>
      <c r="I38" s="157">
        <f>ROUND(E38*H38,2)</f>
        <v>5596.6</v>
      </c>
      <c r="J38" s="158">
        <v>704.47</v>
      </c>
      <c r="K38" s="157">
        <f>ROUND(E38*J38,2)</f>
        <v>9200.3799999999992</v>
      </c>
      <c r="L38" s="157">
        <v>21</v>
      </c>
      <c r="M38" s="157">
        <f>G38*(1+L38/100)</f>
        <v>0</v>
      </c>
      <c r="N38" s="156">
        <v>1.5219999999999999E-2</v>
      </c>
      <c r="O38" s="156">
        <f>ROUND(E38*N38,2)</f>
        <v>0.2</v>
      </c>
      <c r="P38" s="156">
        <v>0</v>
      </c>
      <c r="Q38" s="156">
        <f>ROUND(E38*P38,2)</f>
        <v>0</v>
      </c>
      <c r="R38" s="157"/>
      <c r="S38" s="157" t="s">
        <v>124</v>
      </c>
      <c r="T38" s="157" t="s">
        <v>124</v>
      </c>
      <c r="U38" s="157">
        <v>1.2350000000000001</v>
      </c>
      <c r="V38" s="157">
        <f>ROUND(E38*U38,2)</f>
        <v>16.13</v>
      </c>
      <c r="W38" s="157"/>
      <c r="X38" s="157" t="s">
        <v>125</v>
      </c>
      <c r="Y38" s="157" t="s">
        <v>126</v>
      </c>
      <c r="Z38" s="147"/>
      <c r="AA38" s="147"/>
      <c r="AB38" s="147"/>
      <c r="AC38" s="147"/>
      <c r="AD38" s="147"/>
      <c r="AE38" s="147"/>
      <c r="AF38" s="147"/>
      <c r="AG38" s="147" t="s">
        <v>127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4"/>
      <c r="B39" s="155"/>
      <c r="C39" s="184" t="s">
        <v>174</v>
      </c>
      <c r="D39" s="159"/>
      <c r="E39" s="160">
        <v>13.06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129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1" x14ac:dyDescent="0.2">
      <c r="A40" s="170">
        <v>16</v>
      </c>
      <c r="B40" s="171" t="s">
        <v>175</v>
      </c>
      <c r="C40" s="183" t="s">
        <v>176</v>
      </c>
      <c r="D40" s="172" t="s">
        <v>139</v>
      </c>
      <c r="E40" s="173">
        <v>124.60599999999999</v>
      </c>
      <c r="F40" s="174"/>
      <c r="G40" s="175">
        <f>ROUND(E40*F40,2)</f>
        <v>0</v>
      </c>
      <c r="H40" s="158">
        <v>0</v>
      </c>
      <c r="I40" s="157">
        <f>ROUND(E40*H40,2)</f>
        <v>0</v>
      </c>
      <c r="J40" s="158">
        <v>2800</v>
      </c>
      <c r="K40" s="157">
        <f>ROUND(E40*J40,2)</f>
        <v>348896.8</v>
      </c>
      <c r="L40" s="157">
        <v>21</v>
      </c>
      <c r="M40" s="157">
        <f>G40*(1+L40/100)</f>
        <v>0</v>
      </c>
      <c r="N40" s="156">
        <v>0</v>
      </c>
      <c r="O40" s="156">
        <f>ROUND(E40*N40,2)</f>
        <v>0</v>
      </c>
      <c r="P40" s="156">
        <v>0</v>
      </c>
      <c r="Q40" s="156">
        <f>ROUND(E40*P40,2)</f>
        <v>0</v>
      </c>
      <c r="R40" s="157"/>
      <c r="S40" s="157" t="s">
        <v>177</v>
      </c>
      <c r="T40" s="157" t="s">
        <v>178</v>
      </c>
      <c r="U40" s="157">
        <v>0</v>
      </c>
      <c r="V40" s="157">
        <f>ROUND(E40*U40,2)</f>
        <v>0</v>
      </c>
      <c r="W40" s="157"/>
      <c r="X40" s="157" t="s">
        <v>125</v>
      </c>
      <c r="Y40" s="157" t="s">
        <v>126</v>
      </c>
      <c r="Z40" s="147"/>
      <c r="AA40" s="147"/>
      <c r="AB40" s="147"/>
      <c r="AC40" s="147"/>
      <c r="AD40" s="147"/>
      <c r="AE40" s="147"/>
      <c r="AF40" s="147"/>
      <c r="AG40" s="147" t="s">
        <v>127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2" x14ac:dyDescent="0.2">
      <c r="A41" s="154"/>
      <c r="B41" s="155"/>
      <c r="C41" s="184" t="s">
        <v>179</v>
      </c>
      <c r="D41" s="159"/>
      <c r="E41" s="160">
        <v>65.165999999999997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129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84" t="s">
        <v>180</v>
      </c>
      <c r="D42" s="159"/>
      <c r="E42" s="160">
        <v>15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129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4" t="s">
        <v>181</v>
      </c>
      <c r="D43" s="159"/>
      <c r="E43" s="160">
        <v>44.44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129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6">
        <v>17</v>
      </c>
      <c r="B44" s="177" t="s">
        <v>182</v>
      </c>
      <c r="C44" s="185" t="s">
        <v>183</v>
      </c>
      <c r="D44" s="178" t="s">
        <v>184</v>
      </c>
      <c r="E44" s="179">
        <v>30</v>
      </c>
      <c r="F44" s="180"/>
      <c r="G44" s="181">
        <f>ROUND(E44*F44,2)</f>
        <v>0</v>
      </c>
      <c r="H44" s="158">
        <v>0</v>
      </c>
      <c r="I44" s="157">
        <f>ROUND(E44*H44,2)</f>
        <v>0</v>
      </c>
      <c r="J44" s="158">
        <v>1500</v>
      </c>
      <c r="K44" s="157">
        <f>ROUND(E44*J44,2)</f>
        <v>45000</v>
      </c>
      <c r="L44" s="157">
        <v>21</v>
      </c>
      <c r="M44" s="157">
        <f>G44*(1+L44/100)</f>
        <v>0</v>
      </c>
      <c r="N44" s="156">
        <v>0</v>
      </c>
      <c r="O44" s="156">
        <f>ROUND(E44*N44,2)</f>
        <v>0</v>
      </c>
      <c r="P44" s="156">
        <v>0</v>
      </c>
      <c r="Q44" s="156">
        <f>ROUND(E44*P44,2)</f>
        <v>0</v>
      </c>
      <c r="R44" s="157"/>
      <c r="S44" s="157" t="s">
        <v>177</v>
      </c>
      <c r="T44" s="157" t="s">
        <v>178</v>
      </c>
      <c r="U44" s="157">
        <v>0</v>
      </c>
      <c r="V44" s="157">
        <f>ROUND(E44*U44,2)</f>
        <v>0</v>
      </c>
      <c r="W44" s="157"/>
      <c r="X44" s="157" t="s">
        <v>125</v>
      </c>
      <c r="Y44" s="157" t="s">
        <v>126</v>
      </c>
      <c r="Z44" s="147"/>
      <c r="AA44" s="147"/>
      <c r="AB44" s="147"/>
      <c r="AC44" s="147"/>
      <c r="AD44" s="147"/>
      <c r="AE44" s="147"/>
      <c r="AF44" s="147"/>
      <c r="AG44" s="147" t="s">
        <v>127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0">
        <v>18</v>
      </c>
      <c r="B45" s="171" t="s">
        <v>185</v>
      </c>
      <c r="C45" s="183" t="s">
        <v>186</v>
      </c>
      <c r="D45" s="172" t="s">
        <v>187</v>
      </c>
      <c r="E45" s="173">
        <v>35</v>
      </c>
      <c r="F45" s="174"/>
      <c r="G45" s="175">
        <f>ROUND(E45*F45,2)</f>
        <v>0</v>
      </c>
      <c r="H45" s="158">
        <v>0</v>
      </c>
      <c r="I45" s="157">
        <f>ROUND(E45*H45,2)</f>
        <v>0</v>
      </c>
      <c r="J45" s="158">
        <v>800</v>
      </c>
      <c r="K45" s="157">
        <f>ROUND(E45*J45,2)</f>
        <v>28000</v>
      </c>
      <c r="L45" s="157">
        <v>21</v>
      </c>
      <c r="M45" s="157">
        <f>G45*(1+L45/100)</f>
        <v>0</v>
      </c>
      <c r="N45" s="156">
        <v>0</v>
      </c>
      <c r="O45" s="156">
        <f>ROUND(E45*N45,2)</f>
        <v>0</v>
      </c>
      <c r="P45" s="156">
        <v>0</v>
      </c>
      <c r="Q45" s="156">
        <f>ROUND(E45*P45,2)</f>
        <v>0</v>
      </c>
      <c r="R45" s="157"/>
      <c r="S45" s="157" t="s">
        <v>177</v>
      </c>
      <c r="T45" s="157" t="s">
        <v>178</v>
      </c>
      <c r="U45" s="157">
        <v>0</v>
      </c>
      <c r="V45" s="157">
        <f>ROUND(E45*U45,2)</f>
        <v>0</v>
      </c>
      <c r="W45" s="157"/>
      <c r="X45" s="157" t="s">
        <v>125</v>
      </c>
      <c r="Y45" s="157" t="s">
        <v>126</v>
      </c>
      <c r="Z45" s="147"/>
      <c r="AA45" s="147"/>
      <c r="AB45" s="147"/>
      <c r="AC45" s="147"/>
      <c r="AD45" s="147"/>
      <c r="AE45" s="147"/>
      <c r="AF45" s="147"/>
      <c r="AG45" s="147" t="s">
        <v>127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2" x14ac:dyDescent="0.2">
      <c r="A46" s="154"/>
      <c r="B46" s="155"/>
      <c r="C46" s="184" t="s">
        <v>188</v>
      </c>
      <c r="D46" s="159"/>
      <c r="E46" s="160">
        <v>35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129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22.5" outlineLevel="1" x14ac:dyDescent="0.2">
      <c r="A47" s="170">
        <v>19</v>
      </c>
      <c r="B47" s="171" t="s">
        <v>189</v>
      </c>
      <c r="C47" s="183" t="s">
        <v>190</v>
      </c>
      <c r="D47" s="172" t="s">
        <v>139</v>
      </c>
      <c r="E47" s="173">
        <v>19</v>
      </c>
      <c r="F47" s="174"/>
      <c r="G47" s="175">
        <f>ROUND(E47*F47,2)</f>
        <v>0</v>
      </c>
      <c r="H47" s="158">
        <v>0</v>
      </c>
      <c r="I47" s="157">
        <f>ROUND(E47*H47,2)</f>
        <v>0</v>
      </c>
      <c r="J47" s="158">
        <v>700</v>
      </c>
      <c r="K47" s="157">
        <f>ROUND(E47*J47,2)</f>
        <v>13300</v>
      </c>
      <c r="L47" s="157">
        <v>21</v>
      </c>
      <c r="M47" s="157">
        <f>G47*(1+L47/100)</f>
        <v>0</v>
      </c>
      <c r="N47" s="156">
        <v>0</v>
      </c>
      <c r="O47" s="156">
        <f>ROUND(E47*N47,2)</f>
        <v>0</v>
      </c>
      <c r="P47" s="156">
        <v>0</v>
      </c>
      <c r="Q47" s="156">
        <f>ROUND(E47*P47,2)</f>
        <v>0</v>
      </c>
      <c r="R47" s="157"/>
      <c r="S47" s="157" t="s">
        <v>177</v>
      </c>
      <c r="T47" s="157" t="s">
        <v>178</v>
      </c>
      <c r="U47" s="157">
        <v>0</v>
      </c>
      <c r="V47" s="157">
        <f>ROUND(E47*U47,2)</f>
        <v>0</v>
      </c>
      <c r="W47" s="157"/>
      <c r="X47" s="157" t="s">
        <v>125</v>
      </c>
      <c r="Y47" s="157" t="s">
        <v>126</v>
      </c>
      <c r="Z47" s="147"/>
      <c r="AA47" s="147"/>
      <c r="AB47" s="147"/>
      <c r="AC47" s="147"/>
      <c r="AD47" s="147"/>
      <c r="AE47" s="147"/>
      <c r="AF47" s="147"/>
      <c r="AG47" s="147" t="s">
        <v>127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">
      <c r="A48" s="154"/>
      <c r="B48" s="155"/>
      <c r="C48" s="184" t="s">
        <v>191</v>
      </c>
      <c r="D48" s="159"/>
      <c r="E48" s="160">
        <v>19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129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ht="22.5" outlineLevel="1" x14ac:dyDescent="0.2">
      <c r="A49" s="170">
        <v>20</v>
      </c>
      <c r="B49" s="171" t="s">
        <v>192</v>
      </c>
      <c r="C49" s="183" t="s">
        <v>193</v>
      </c>
      <c r="D49" s="172" t="s">
        <v>139</v>
      </c>
      <c r="E49" s="173">
        <v>60.4</v>
      </c>
      <c r="F49" s="174"/>
      <c r="G49" s="175">
        <f>ROUND(E49*F49,2)</f>
        <v>0</v>
      </c>
      <c r="H49" s="158">
        <v>0</v>
      </c>
      <c r="I49" s="157">
        <f>ROUND(E49*H49,2)</f>
        <v>0</v>
      </c>
      <c r="J49" s="158">
        <v>2720</v>
      </c>
      <c r="K49" s="157">
        <f>ROUND(E49*J49,2)</f>
        <v>164288</v>
      </c>
      <c r="L49" s="157">
        <v>21</v>
      </c>
      <c r="M49" s="157">
        <f>G49*(1+L49/100)</f>
        <v>0</v>
      </c>
      <c r="N49" s="156">
        <v>5.5079999999999997E-2</v>
      </c>
      <c r="O49" s="156">
        <f>ROUND(E49*N49,2)</f>
        <v>3.33</v>
      </c>
      <c r="P49" s="156">
        <v>0</v>
      </c>
      <c r="Q49" s="156">
        <f>ROUND(E49*P49,2)</f>
        <v>0</v>
      </c>
      <c r="R49" s="157"/>
      <c r="S49" s="157" t="s">
        <v>177</v>
      </c>
      <c r="T49" s="157" t="s">
        <v>124</v>
      </c>
      <c r="U49" s="157">
        <v>2.0209999999999999</v>
      </c>
      <c r="V49" s="157">
        <f>ROUND(E49*U49,2)</f>
        <v>122.07</v>
      </c>
      <c r="W49" s="157"/>
      <c r="X49" s="157" t="s">
        <v>125</v>
      </c>
      <c r="Y49" s="157" t="s">
        <v>126</v>
      </c>
      <c r="Z49" s="147"/>
      <c r="AA49" s="147"/>
      <c r="AB49" s="147"/>
      <c r="AC49" s="147"/>
      <c r="AD49" s="147"/>
      <c r="AE49" s="147"/>
      <c r="AF49" s="147"/>
      <c r="AG49" s="147" t="s">
        <v>127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2" x14ac:dyDescent="0.2">
      <c r="A50" s="154"/>
      <c r="B50" s="155"/>
      <c r="C50" s="184" t="s">
        <v>194</v>
      </c>
      <c r="D50" s="159"/>
      <c r="E50" s="160">
        <v>60.4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129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1" x14ac:dyDescent="0.2">
      <c r="A51" s="170">
        <v>21</v>
      </c>
      <c r="B51" s="171" t="s">
        <v>195</v>
      </c>
      <c r="C51" s="183" t="s">
        <v>196</v>
      </c>
      <c r="D51" s="172" t="s">
        <v>139</v>
      </c>
      <c r="E51" s="173">
        <v>309.89999999999998</v>
      </c>
      <c r="F51" s="174"/>
      <c r="G51" s="175">
        <f>ROUND(E51*F51,2)</f>
        <v>0</v>
      </c>
      <c r="H51" s="158">
        <v>443.86</v>
      </c>
      <c r="I51" s="157">
        <f>ROUND(E51*H51,2)</f>
        <v>137552.21</v>
      </c>
      <c r="J51" s="158">
        <v>786.14</v>
      </c>
      <c r="K51" s="157">
        <f>ROUND(E51*J51,2)</f>
        <v>243624.79</v>
      </c>
      <c r="L51" s="157">
        <v>21</v>
      </c>
      <c r="M51" s="157">
        <f>G51*(1+L51/100)</f>
        <v>0</v>
      </c>
      <c r="N51" s="156">
        <v>1.5219999999999999E-2</v>
      </c>
      <c r="O51" s="156">
        <f>ROUND(E51*N51,2)</f>
        <v>4.72</v>
      </c>
      <c r="P51" s="156">
        <v>0</v>
      </c>
      <c r="Q51" s="156">
        <f>ROUND(E51*P51,2)</f>
        <v>0</v>
      </c>
      <c r="R51" s="157"/>
      <c r="S51" s="157" t="s">
        <v>177</v>
      </c>
      <c r="T51" s="157" t="s">
        <v>178</v>
      </c>
      <c r="U51" s="157">
        <v>1.2350000000000001</v>
      </c>
      <c r="V51" s="157">
        <f>ROUND(E51*U51,2)</f>
        <v>382.73</v>
      </c>
      <c r="W51" s="157"/>
      <c r="X51" s="157" t="s">
        <v>125</v>
      </c>
      <c r="Y51" s="157" t="s">
        <v>126</v>
      </c>
      <c r="Z51" s="147"/>
      <c r="AA51" s="147"/>
      <c r="AB51" s="147"/>
      <c r="AC51" s="147"/>
      <c r="AD51" s="147"/>
      <c r="AE51" s="147"/>
      <c r="AF51" s="147"/>
      <c r="AG51" s="147" t="s">
        <v>127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4"/>
      <c r="B52" s="155"/>
      <c r="C52" s="184" t="s">
        <v>197</v>
      </c>
      <c r="D52" s="159"/>
      <c r="E52" s="160">
        <v>56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129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84" t="s">
        <v>198</v>
      </c>
      <c r="D53" s="159"/>
      <c r="E53" s="160">
        <v>250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129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84" t="s">
        <v>199</v>
      </c>
      <c r="D54" s="159"/>
      <c r="E54" s="160">
        <v>3.9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129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x14ac:dyDescent="0.2">
      <c r="A55" s="163" t="s">
        <v>119</v>
      </c>
      <c r="B55" s="164" t="s">
        <v>56</v>
      </c>
      <c r="C55" s="182" t="s">
        <v>57</v>
      </c>
      <c r="D55" s="165"/>
      <c r="E55" s="166"/>
      <c r="F55" s="167"/>
      <c r="G55" s="168">
        <f>SUMIF(AG56:AG71,"&lt;&gt;NOR",G56:G71)</f>
        <v>0</v>
      </c>
      <c r="H55" s="162"/>
      <c r="I55" s="162">
        <f>SUM(I56:I71)</f>
        <v>241343.31</v>
      </c>
      <c r="J55" s="162"/>
      <c r="K55" s="162">
        <f>SUM(K56:K71)</f>
        <v>932517.94000000006</v>
      </c>
      <c r="L55" s="162"/>
      <c r="M55" s="162">
        <f>SUM(M56:M71)</f>
        <v>0</v>
      </c>
      <c r="N55" s="161"/>
      <c r="O55" s="161">
        <f>SUM(O56:O71)</f>
        <v>102.71000000000001</v>
      </c>
      <c r="P55" s="161"/>
      <c r="Q55" s="161">
        <f>SUM(Q56:Q71)</f>
        <v>0</v>
      </c>
      <c r="R55" s="162"/>
      <c r="S55" s="162"/>
      <c r="T55" s="162"/>
      <c r="U55" s="162"/>
      <c r="V55" s="162">
        <f>SUM(V56:V71)</f>
        <v>1337.09</v>
      </c>
      <c r="W55" s="162"/>
      <c r="X55" s="162"/>
      <c r="Y55" s="162"/>
      <c r="AG55" t="s">
        <v>120</v>
      </c>
    </row>
    <row r="56" spans="1:60" outlineLevel="1" x14ac:dyDescent="0.2">
      <c r="A56" s="170">
        <v>22</v>
      </c>
      <c r="B56" s="171" t="s">
        <v>200</v>
      </c>
      <c r="C56" s="183" t="s">
        <v>201</v>
      </c>
      <c r="D56" s="172" t="s">
        <v>123</v>
      </c>
      <c r="E56" s="173">
        <v>1.9139999999999999</v>
      </c>
      <c r="F56" s="174"/>
      <c r="G56" s="175">
        <f>ROUND(E56*F56,2)</f>
        <v>0</v>
      </c>
      <c r="H56" s="158">
        <v>4152.12</v>
      </c>
      <c r="I56" s="157">
        <f>ROUND(E56*H56,2)</f>
        <v>7947.16</v>
      </c>
      <c r="J56" s="158">
        <v>582.88</v>
      </c>
      <c r="K56" s="157">
        <f>ROUND(E56*J56,2)</f>
        <v>1115.6300000000001</v>
      </c>
      <c r="L56" s="157">
        <v>21</v>
      </c>
      <c r="M56" s="157">
        <f>G56*(1+L56/100)</f>
        <v>0</v>
      </c>
      <c r="N56" s="156">
        <v>2.5251399999999999</v>
      </c>
      <c r="O56" s="156">
        <f>ROUND(E56*N56,2)</f>
        <v>4.83</v>
      </c>
      <c r="P56" s="156">
        <v>0</v>
      </c>
      <c r="Q56" s="156">
        <f>ROUND(E56*P56,2)</f>
        <v>0</v>
      </c>
      <c r="R56" s="157"/>
      <c r="S56" s="157" t="s">
        <v>124</v>
      </c>
      <c r="T56" s="157" t="s">
        <v>124</v>
      </c>
      <c r="U56" s="157">
        <v>0.98699999999999999</v>
      </c>
      <c r="V56" s="157">
        <f>ROUND(E56*U56,2)</f>
        <v>1.89</v>
      </c>
      <c r="W56" s="157"/>
      <c r="X56" s="157" t="s">
        <v>125</v>
      </c>
      <c r="Y56" s="157" t="s">
        <v>126</v>
      </c>
      <c r="Z56" s="147"/>
      <c r="AA56" s="147"/>
      <c r="AB56" s="147"/>
      <c r="AC56" s="147"/>
      <c r="AD56" s="147"/>
      <c r="AE56" s="147"/>
      <c r="AF56" s="147"/>
      <c r="AG56" s="147" t="s">
        <v>127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2" x14ac:dyDescent="0.2">
      <c r="A57" s="154"/>
      <c r="B57" s="155"/>
      <c r="C57" s="184" t="s">
        <v>202</v>
      </c>
      <c r="D57" s="159"/>
      <c r="E57" s="160">
        <v>1.9139999999999999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129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33.75" outlineLevel="1" x14ac:dyDescent="0.2">
      <c r="A58" s="176">
        <v>23</v>
      </c>
      <c r="B58" s="177" t="s">
        <v>203</v>
      </c>
      <c r="C58" s="185" t="s">
        <v>204</v>
      </c>
      <c r="D58" s="178" t="s">
        <v>139</v>
      </c>
      <c r="E58" s="179">
        <v>18.45</v>
      </c>
      <c r="F58" s="180"/>
      <c r="G58" s="181">
        <f>ROUND(E58*F58,2)</f>
        <v>0</v>
      </c>
      <c r="H58" s="158">
        <v>894.95</v>
      </c>
      <c r="I58" s="157">
        <f>ROUND(E58*H58,2)</f>
        <v>16511.830000000002</v>
      </c>
      <c r="J58" s="158">
        <v>68.05</v>
      </c>
      <c r="K58" s="157">
        <f>ROUND(E58*J58,2)</f>
        <v>1255.52</v>
      </c>
      <c r="L58" s="157">
        <v>21</v>
      </c>
      <c r="M58" s="157">
        <f>G58*(1+L58/100)</f>
        <v>0</v>
      </c>
      <c r="N58" s="156">
        <v>1.059E-2</v>
      </c>
      <c r="O58" s="156">
        <f>ROUND(E58*N58,2)</f>
        <v>0.2</v>
      </c>
      <c r="P58" s="156">
        <v>0</v>
      </c>
      <c r="Q58" s="156">
        <f>ROUND(E58*P58,2)</f>
        <v>0</v>
      </c>
      <c r="R58" s="157"/>
      <c r="S58" s="157" t="s">
        <v>124</v>
      </c>
      <c r="T58" s="157" t="s">
        <v>124</v>
      </c>
      <c r="U58" s="157">
        <v>0.13500000000000001</v>
      </c>
      <c r="V58" s="157">
        <f>ROUND(E58*U58,2)</f>
        <v>2.4900000000000002</v>
      </c>
      <c r="W58" s="157"/>
      <c r="X58" s="157" t="s">
        <v>125</v>
      </c>
      <c r="Y58" s="157" t="s">
        <v>126</v>
      </c>
      <c r="Z58" s="147"/>
      <c r="AA58" s="147"/>
      <c r="AB58" s="147"/>
      <c r="AC58" s="147"/>
      <c r="AD58" s="147"/>
      <c r="AE58" s="147"/>
      <c r="AF58" s="147"/>
      <c r="AG58" s="147" t="s">
        <v>127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70">
        <v>24</v>
      </c>
      <c r="B59" s="171" t="s">
        <v>205</v>
      </c>
      <c r="C59" s="183" t="s">
        <v>206</v>
      </c>
      <c r="D59" s="172" t="s">
        <v>135</v>
      </c>
      <c r="E59" s="173">
        <v>0.98016999999999999</v>
      </c>
      <c r="F59" s="174"/>
      <c r="G59" s="175">
        <f>ROUND(E59*F59,2)</f>
        <v>0</v>
      </c>
      <c r="H59" s="158">
        <v>33723.589999999997</v>
      </c>
      <c r="I59" s="157">
        <f>ROUND(E59*H59,2)</f>
        <v>33054.85</v>
      </c>
      <c r="J59" s="158">
        <v>8366.41</v>
      </c>
      <c r="K59" s="157">
        <f>ROUND(E59*J59,2)</f>
        <v>8200.5</v>
      </c>
      <c r="L59" s="157">
        <v>21</v>
      </c>
      <c r="M59" s="157">
        <f>G59*(1+L59/100)</f>
        <v>0</v>
      </c>
      <c r="N59" s="156">
        <v>1.1047400000000001</v>
      </c>
      <c r="O59" s="156">
        <f>ROUND(E59*N59,2)</f>
        <v>1.08</v>
      </c>
      <c r="P59" s="156">
        <v>0</v>
      </c>
      <c r="Q59" s="156">
        <f>ROUND(E59*P59,2)</f>
        <v>0</v>
      </c>
      <c r="R59" s="157"/>
      <c r="S59" s="157" t="s">
        <v>124</v>
      </c>
      <c r="T59" s="157" t="s">
        <v>124</v>
      </c>
      <c r="U59" s="157">
        <v>15.211</v>
      </c>
      <c r="V59" s="157">
        <f>ROUND(E59*U59,2)</f>
        <v>14.91</v>
      </c>
      <c r="W59" s="157"/>
      <c r="X59" s="157" t="s">
        <v>125</v>
      </c>
      <c r="Y59" s="157" t="s">
        <v>126</v>
      </c>
      <c r="Z59" s="147"/>
      <c r="AA59" s="147"/>
      <c r="AB59" s="147"/>
      <c r="AC59" s="147"/>
      <c r="AD59" s="147"/>
      <c r="AE59" s="147"/>
      <c r="AF59" s="147"/>
      <c r="AG59" s="147" t="s">
        <v>127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">
      <c r="A60" s="154"/>
      <c r="B60" s="155"/>
      <c r="C60" s="184" t="s">
        <v>207</v>
      </c>
      <c r="D60" s="159"/>
      <c r="E60" s="160">
        <v>5.9470000000000002E-2</v>
      </c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129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">
      <c r="A61" s="154"/>
      <c r="B61" s="155"/>
      <c r="C61" s="184" t="s">
        <v>208</v>
      </c>
      <c r="D61" s="159"/>
      <c r="E61" s="160">
        <v>0.92069999999999996</v>
      </c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129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70">
        <v>25</v>
      </c>
      <c r="B62" s="171" t="s">
        <v>209</v>
      </c>
      <c r="C62" s="183" t="s">
        <v>210</v>
      </c>
      <c r="D62" s="172" t="s">
        <v>123</v>
      </c>
      <c r="E62" s="173">
        <v>0.74517</v>
      </c>
      <c r="F62" s="174"/>
      <c r="G62" s="175">
        <f>ROUND(E62*F62,2)</f>
        <v>0</v>
      </c>
      <c r="H62" s="158">
        <v>4144.6000000000004</v>
      </c>
      <c r="I62" s="157">
        <f>ROUND(E62*H62,2)</f>
        <v>3088.43</v>
      </c>
      <c r="J62" s="158">
        <v>2035.4</v>
      </c>
      <c r="K62" s="157">
        <f>ROUND(E62*J62,2)</f>
        <v>1516.72</v>
      </c>
      <c r="L62" s="157">
        <v>21</v>
      </c>
      <c r="M62" s="157">
        <f>G62*(1+L62/100)</f>
        <v>0</v>
      </c>
      <c r="N62" s="156">
        <v>2.52508</v>
      </c>
      <c r="O62" s="156">
        <f>ROUND(E62*N62,2)</f>
        <v>1.88</v>
      </c>
      <c r="P62" s="156">
        <v>0</v>
      </c>
      <c r="Q62" s="156">
        <f>ROUND(E62*P62,2)</f>
        <v>0</v>
      </c>
      <c r="R62" s="157"/>
      <c r="S62" s="157" t="s">
        <v>124</v>
      </c>
      <c r="T62" s="157" t="s">
        <v>124</v>
      </c>
      <c r="U62" s="157">
        <v>3.7694999999999999</v>
      </c>
      <c r="V62" s="157">
        <f>ROUND(E62*U62,2)</f>
        <v>2.81</v>
      </c>
      <c r="W62" s="157"/>
      <c r="X62" s="157" t="s">
        <v>125</v>
      </c>
      <c r="Y62" s="157" t="s">
        <v>126</v>
      </c>
      <c r="Z62" s="147"/>
      <c r="AA62" s="147"/>
      <c r="AB62" s="147"/>
      <c r="AC62" s="147"/>
      <c r="AD62" s="147"/>
      <c r="AE62" s="147"/>
      <c r="AF62" s="147"/>
      <c r="AG62" s="147" t="s">
        <v>127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2" x14ac:dyDescent="0.2">
      <c r="A63" s="154"/>
      <c r="B63" s="155"/>
      <c r="C63" s="184" t="s">
        <v>211</v>
      </c>
      <c r="D63" s="159"/>
      <c r="E63" s="160">
        <v>0.74517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129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70">
        <v>26</v>
      </c>
      <c r="B64" s="171" t="s">
        <v>212</v>
      </c>
      <c r="C64" s="183" t="s">
        <v>213</v>
      </c>
      <c r="D64" s="172" t="s">
        <v>135</v>
      </c>
      <c r="E64" s="173">
        <v>7.4520000000000003E-2</v>
      </c>
      <c r="F64" s="174"/>
      <c r="G64" s="175">
        <f>ROUND(E64*F64,2)</f>
        <v>0</v>
      </c>
      <c r="H64" s="158">
        <v>39968.879999999997</v>
      </c>
      <c r="I64" s="157">
        <f>ROUND(E64*H64,2)</f>
        <v>2978.48</v>
      </c>
      <c r="J64" s="158">
        <v>33861.120000000003</v>
      </c>
      <c r="K64" s="157">
        <f>ROUND(E64*J64,2)</f>
        <v>2523.33</v>
      </c>
      <c r="L64" s="157">
        <v>21</v>
      </c>
      <c r="M64" s="157">
        <f>G64*(1+L64/100)</f>
        <v>0</v>
      </c>
      <c r="N64" s="156">
        <v>1.0323199999999999</v>
      </c>
      <c r="O64" s="156">
        <f>ROUND(E64*N64,2)</f>
        <v>0.08</v>
      </c>
      <c r="P64" s="156">
        <v>0</v>
      </c>
      <c r="Q64" s="156">
        <f>ROUND(E64*P64,2)</f>
        <v>0</v>
      </c>
      <c r="R64" s="157"/>
      <c r="S64" s="157" t="s">
        <v>124</v>
      </c>
      <c r="T64" s="157" t="s">
        <v>124</v>
      </c>
      <c r="U64" s="157">
        <v>60.8</v>
      </c>
      <c r="V64" s="157">
        <f>ROUND(E64*U64,2)</f>
        <v>4.53</v>
      </c>
      <c r="W64" s="157"/>
      <c r="X64" s="157" t="s">
        <v>125</v>
      </c>
      <c r="Y64" s="157" t="s">
        <v>126</v>
      </c>
      <c r="Z64" s="147"/>
      <c r="AA64" s="147"/>
      <c r="AB64" s="147"/>
      <c r="AC64" s="147"/>
      <c r="AD64" s="147"/>
      <c r="AE64" s="147"/>
      <c r="AF64" s="147"/>
      <c r="AG64" s="147" t="s">
        <v>127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 x14ac:dyDescent="0.2">
      <c r="A65" s="154"/>
      <c r="B65" s="155"/>
      <c r="C65" s="184" t="s">
        <v>214</v>
      </c>
      <c r="D65" s="159"/>
      <c r="E65" s="160">
        <v>7.4520000000000003E-2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129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76">
        <v>27</v>
      </c>
      <c r="B66" s="177" t="s">
        <v>215</v>
      </c>
      <c r="C66" s="185" t="s">
        <v>216</v>
      </c>
      <c r="D66" s="178" t="s">
        <v>217</v>
      </c>
      <c r="E66" s="179">
        <v>1009.76</v>
      </c>
      <c r="F66" s="180"/>
      <c r="G66" s="181">
        <f>ROUND(E66*F66,2)</f>
        <v>0</v>
      </c>
      <c r="H66" s="158">
        <v>0</v>
      </c>
      <c r="I66" s="157">
        <f>ROUND(E66*H66,2)</f>
        <v>0</v>
      </c>
      <c r="J66" s="158">
        <v>110</v>
      </c>
      <c r="K66" s="157">
        <f>ROUND(E66*J66,2)</f>
        <v>111073.60000000001</v>
      </c>
      <c r="L66" s="157">
        <v>21</v>
      </c>
      <c r="M66" s="157">
        <f>G66*(1+L66/100)</f>
        <v>0</v>
      </c>
      <c r="N66" s="156">
        <v>0</v>
      </c>
      <c r="O66" s="156">
        <f>ROUND(E66*N66,2)</f>
        <v>0</v>
      </c>
      <c r="P66" s="156">
        <v>0</v>
      </c>
      <c r="Q66" s="156">
        <f>ROUND(E66*P66,2)</f>
        <v>0</v>
      </c>
      <c r="R66" s="157"/>
      <c r="S66" s="157" t="s">
        <v>177</v>
      </c>
      <c r="T66" s="157" t="s">
        <v>178</v>
      </c>
      <c r="U66" s="157">
        <v>0</v>
      </c>
      <c r="V66" s="157">
        <f>ROUND(E66*U66,2)</f>
        <v>0</v>
      </c>
      <c r="W66" s="157"/>
      <c r="X66" s="157" t="s">
        <v>125</v>
      </c>
      <c r="Y66" s="157" t="s">
        <v>126</v>
      </c>
      <c r="Z66" s="147"/>
      <c r="AA66" s="147"/>
      <c r="AB66" s="147"/>
      <c r="AC66" s="147"/>
      <c r="AD66" s="147"/>
      <c r="AE66" s="147"/>
      <c r="AF66" s="147"/>
      <c r="AG66" s="147" t="s">
        <v>127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2.5" outlineLevel="1" x14ac:dyDescent="0.2">
      <c r="A67" s="170">
        <v>28</v>
      </c>
      <c r="B67" s="171" t="s">
        <v>218</v>
      </c>
      <c r="C67" s="183" t="s">
        <v>219</v>
      </c>
      <c r="D67" s="172" t="s">
        <v>217</v>
      </c>
      <c r="E67" s="173">
        <v>257.82</v>
      </c>
      <c r="F67" s="174"/>
      <c r="G67" s="175">
        <f>ROUND(E67*F67,2)</f>
        <v>0</v>
      </c>
      <c r="H67" s="158">
        <v>0</v>
      </c>
      <c r="I67" s="157">
        <f>ROUND(E67*H67,2)</f>
        <v>0</v>
      </c>
      <c r="J67" s="158">
        <v>110</v>
      </c>
      <c r="K67" s="157">
        <f>ROUND(E67*J67,2)</f>
        <v>28360.2</v>
      </c>
      <c r="L67" s="157">
        <v>21</v>
      </c>
      <c r="M67" s="157">
        <f>G67*(1+L67/100)</f>
        <v>0</v>
      </c>
      <c r="N67" s="156">
        <v>0</v>
      </c>
      <c r="O67" s="156">
        <f>ROUND(E67*N67,2)</f>
        <v>0</v>
      </c>
      <c r="P67" s="156">
        <v>0</v>
      </c>
      <c r="Q67" s="156">
        <f>ROUND(E67*P67,2)</f>
        <v>0</v>
      </c>
      <c r="R67" s="157"/>
      <c r="S67" s="157" t="s">
        <v>177</v>
      </c>
      <c r="T67" s="157" t="s">
        <v>178</v>
      </c>
      <c r="U67" s="157">
        <v>0</v>
      </c>
      <c r="V67" s="157">
        <f>ROUND(E67*U67,2)</f>
        <v>0</v>
      </c>
      <c r="W67" s="157"/>
      <c r="X67" s="157" t="s">
        <v>125</v>
      </c>
      <c r="Y67" s="157" t="s">
        <v>126</v>
      </c>
      <c r="Z67" s="147"/>
      <c r="AA67" s="147"/>
      <c r="AB67" s="147"/>
      <c r="AC67" s="147"/>
      <c r="AD67" s="147"/>
      <c r="AE67" s="147"/>
      <c r="AF67" s="147"/>
      <c r="AG67" s="147" t="s">
        <v>127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">
      <c r="A68" s="154"/>
      <c r="B68" s="155"/>
      <c r="C68" s="184" t="s">
        <v>220</v>
      </c>
      <c r="D68" s="159"/>
      <c r="E68" s="160">
        <v>214.62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129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">
      <c r="A69" s="154"/>
      <c r="B69" s="155"/>
      <c r="C69" s="184" t="s">
        <v>221</v>
      </c>
      <c r="D69" s="159"/>
      <c r="E69" s="160">
        <v>43.2</v>
      </c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129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76">
        <v>29</v>
      </c>
      <c r="B70" s="177" t="s">
        <v>222</v>
      </c>
      <c r="C70" s="185" t="s">
        <v>223</v>
      </c>
      <c r="D70" s="178" t="s">
        <v>139</v>
      </c>
      <c r="E70" s="179">
        <v>80.3</v>
      </c>
      <c r="F70" s="180"/>
      <c r="G70" s="181">
        <f>ROUND(E70*F70,2)</f>
        <v>0</v>
      </c>
      <c r="H70" s="158">
        <v>334.62</v>
      </c>
      <c r="I70" s="157">
        <f>ROUND(E70*H70,2)</f>
        <v>26869.99</v>
      </c>
      <c r="J70" s="158">
        <v>1465.38</v>
      </c>
      <c r="K70" s="157">
        <f>ROUND(E70*J70,2)</f>
        <v>117670.01</v>
      </c>
      <c r="L70" s="157">
        <v>21</v>
      </c>
      <c r="M70" s="157">
        <f>G70*(1+L70/100)</f>
        <v>0</v>
      </c>
      <c r="N70" s="156">
        <v>0.24478</v>
      </c>
      <c r="O70" s="156">
        <f>ROUND(E70*N70,2)</f>
        <v>19.66</v>
      </c>
      <c r="P70" s="156">
        <v>0</v>
      </c>
      <c r="Q70" s="156">
        <f>ROUND(E70*P70,2)</f>
        <v>0</v>
      </c>
      <c r="R70" s="157"/>
      <c r="S70" s="157" t="s">
        <v>177</v>
      </c>
      <c r="T70" s="157" t="s">
        <v>178</v>
      </c>
      <c r="U70" s="157">
        <v>3.3896999999999999</v>
      </c>
      <c r="V70" s="157">
        <f>ROUND(E70*U70,2)</f>
        <v>272.19</v>
      </c>
      <c r="W70" s="157"/>
      <c r="X70" s="157" t="s">
        <v>125</v>
      </c>
      <c r="Y70" s="157" t="s">
        <v>126</v>
      </c>
      <c r="Z70" s="147"/>
      <c r="AA70" s="147"/>
      <c r="AB70" s="147"/>
      <c r="AC70" s="147"/>
      <c r="AD70" s="147"/>
      <c r="AE70" s="147"/>
      <c r="AF70" s="147"/>
      <c r="AG70" s="147" t="s">
        <v>127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76">
        <v>30</v>
      </c>
      <c r="B71" s="177" t="s">
        <v>224</v>
      </c>
      <c r="C71" s="185" t="s">
        <v>225</v>
      </c>
      <c r="D71" s="178" t="s">
        <v>139</v>
      </c>
      <c r="E71" s="179">
        <v>306.3</v>
      </c>
      <c r="F71" s="180"/>
      <c r="G71" s="181">
        <f>ROUND(E71*F71,2)</f>
        <v>0</v>
      </c>
      <c r="H71" s="158">
        <v>492.63</v>
      </c>
      <c r="I71" s="157">
        <f>ROUND(E71*H71,2)</f>
        <v>150892.57</v>
      </c>
      <c r="J71" s="158">
        <v>2157.37</v>
      </c>
      <c r="K71" s="157">
        <f>ROUND(E71*J71,2)</f>
        <v>660802.43000000005</v>
      </c>
      <c r="L71" s="157">
        <v>21</v>
      </c>
      <c r="M71" s="157">
        <f>G71*(1+L71/100)</f>
        <v>0</v>
      </c>
      <c r="N71" s="156">
        <v>0.24478</v>
      </c>
      <c r="O71" s="156">
        <f>ROUND(E71*N71,2)</f>
        <v>74.98</v>
      </c>
      <c r="P71" s="156">
        <v>0</v>
      </c>
      <c r="Q71" s="156">
        <f>ROUND(E71*P71,2)</f>
        <v>0</v>
      </c>
      <c r="R71" s="157"/>
      <c r="S71" s="157" t="s">
        <v>177</v>
      </c>
      <c r="T71" s="157" t="s">
        <v>178</v>
      </c>
      <c r="U71" s="157">
        <v>3.3896999999999999</v>
      </c>
      <c r="V71" s="157">
        <f>ROUND(E71*U71,2)</f>
        <v>1038.27</v>
      </c>
      <c r="W71" s="157"/>
      <c r="X71" s="157" t="s">
        <v>125</v>
      </c>
      <c r="Y71" s="157" t="s">
        <v>126</v>
      </c>
      <c r="Z71" s="147"/>
      <c r="AA71" s="147"/>
      <c r="AB71" s="147"/>
      <c r="AC71" s="147"/>
      <c r="AD71" s="147"/>
      <c r="AE71" s="147"/>
      <c r="AF71" s="147"/>
      <c r="AG71" s="147" t="s">
        <v>127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x14ac:dyDescent="0.2">
      <c r="A72" s="163" t="s">
        <v>119</v>
      </c>
      <c r="B72" s="164" t="s">
        <v>58</v>
      </c>
      <c r="C72" s="182" t="s">
        <v>59</v>
      </c>
      <c r="D72" s="165"/>
      <c r="E72" s="166"/>
      <c r="F72" s="167"/>
      <c r="G72" s="168">
        <f>SUMIF(AG73:AG81,"&lt;&gt;NOR",G73:G81)</f>
        <v>0</v>
      </c>
      <c r="H72" s="162"/>
      <c r="I72" s="162">
        <f>SUM(I73:I81)</f>
        <v>24420.440000000002</v>
      </c>
      <c r="J72" s="162"/>
      <c r="K72" s="162">
        <f>SUM(K73:K81)</f>
        <v>41765.509999999995</v>
      </c>
      <c r="L72" s="162"/>
      <c r="M72" s="162">
        <f>SUM(M73:M81)</f>
        <v>0</v>
      </c>
      <c r="N72" s="161"/>
      <c r="O72" s="161">
        <f>SUM(O73:O81)</f>
        <v>1.66</v>
      </c>
      <c r="P72" s="161"/>
      <c r="Q72" s="161">
        <f>SUM(Q73:Q81)</f>
        <v>0</v>
      </c>
      <c r="R72" s="162"/>
      <c r="S72" s="162"/>
      <c r="T72" s="162"/>
      <c r="U72" s="162"/>
      <c r="V72" s="162">
        <f>SUM(V73:V81)</f>
        <v>25.630000000000003</v>
      </c>
      <c r="W72" s="162"/>
      <c r="X72" s="162"/>
      <c r="Y72" s="162"/>
      <c r="AG72" t="s">
        <v>120</v>
      </c>
    </row>
    <row r="73" spans="1:60" ht="22.5" outlineLevel="1" x14ac:dyDescent="0.2">
      <c r="A73" s="170">
        <v>31</v>
      </c>
      <c r="B73" s="171" t="s">
        <v>226</v>
      </c>
      <c r="C73" s="183" t="s">
        <v>227</v>
      </c>
      <c r="D73" s="172" t="s">
        <v>139</v>
      </c>
      <c r="E73" s="173">
        <v>5.5228000000000002</v>
      </c>
      <c r="F73" s="174"/>
      <c r="G73" s="175">
        <f>ROUND(E73*F73,2)</f>
        <v>0</v>
      </c>
      <c r="H73" s="158">
        <v>329.09</v>
      </c>
      <c r="I73" s="157">
        <f>ROUND(E73*H73,2)</f>
        <v>1817.5</v>
      </c>
      <c r="J73" s="158">
        <v>682.91</v>
      </c>
      <c r="K73" s="157">
        <f>ROUND(E73*J73,2)</f>
        <v>3771.58</v>
      </c>
      <c r="L73" s="157">
        <v>21</v>
      </c>
      <c r="M73" s="157">
        <f>G73*(1+L73/100)</f>
        <v>0</v>
      </c>
      <c r="N73" s="156">
        <v>3.5659999999999997E-2</v>
      </c>
      <c r="O73" s="156">
        <f>ROUND(E73*N73,2)</f>
        <v>0.2</v>
      </c>
      <c r="P73" s="156">
        <v>0</v>
      </c>
      <c r="Q73" s="156">
        <f>ROUND(E73*P73,2)</f>
        <v>0</v>
      </c>
      <c r="R73" s="157"/>
      <c r="S73" s="157" t="s">
        <v>124</v>
      </c>
      <c r="T73" s="157" t="s">
        <v>124</v>
      </c>
      <c r="U73" s="157">
        <v>1.1841699999999999</v>
      </c>
      <c r="V73" s="157">
        <f>ROUND(E73*U73,2)</f>
        <v>6.54</v>
      </c>
      <c r="W73" s="157"/>
      <c r="X73" s="157" t="s">
        <v>125</v>
      </c>
      <c r="Y73" s="157" t="s">
        <v>126</v>
      </c>
      <c r="Z73" s="147"/>
      <c r="AA73" s="147"/>
      <c r="AB73" s="147"/>
      <c r="AC73" s="147"/>
      <c r="AD73" s="147"/>
      <c r="AE73" s="147"/>
      <c r="AF73" s="147"/>
      <c r="AG73" s="147" t="s">
        <v>127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2" x14ac:dyDescent="0.2">
      <c r="A74" s="154"/>
      <c r="B74" s="155"/>
      <c r="C74" s="184" t="s">
        <v>228</v>
      </c>
      <c r="D74" s="159"/>
      <c r="E74" s="160">
        <v>5.5228000000000002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129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70">
        <v>32</v>
      </c>
      <c r="B75" s="171" t="s">
        <v>229</v>
      </c>
      <c r="C75" s="183" t="s">
        <v>230</v>
      </c>
      <c r="D75" s="172" t="s">
        <v>123</v>
      </c>
      <c r="E75" s="173">
        <v>6.9880000000000004</v>
      </c>
      <c r="F75" s="174"/>
      <c r="G75" s="175">
        <f>ROUND(E75*F75,2)</f>
        <v>0</v>
      </c>
      <c r="H75" s="158">
        <v>2581.9699999999998</v>
      </c>
      <c r="I75" s="157">
        <f>ROUND(E75*H75,2)</f>
        <v>18042.810000000001</v>
      </c>
      <c r="J75" s="158">
        <v>853.03</v>
      </c>
      <c r="K75" s="157">
        <f>ROUND(E75*J75,2)</f>
        <v>5960.97</v>
      </c>
      <c r="L75" s="157">
        <v>21</v>
      </c>
      <c r="M75" s="157">
        <f>G75*(1+L75/100)</f>
        <v>0</v>
      </c>
      <c r="N75" s="156">
        <v>0.2</v>
      </c>
      <c r="O75" s="156">
        <f>ROUND(E75*N75,2)</f>
        <v>1.4</v>
      </c>
      <c r="P75" s="156">
        <v>0</v>
      </c>
      <c r="Q75" s="156">
        <f>ROUND(E75*P75,2)</f>
        <v>0</v>
      </c>
      <c r="R75" s="157"/>
      <c r="S75" s="157" t="s">
        <v>124</v>
      </c>
      <c r="T75" s="157" t="s">
        <v>124</v>
      </c>
      <c r="U75" s="157">
        <v>1.8360000000000001</v>
      </c>
      <c r="V75" s="157">
        <f>ROUND(E75*U75,2)</f>
        <v>12.83</v>
      </c>
      <c r="W75" s="157"/>
      <c r="X75" s="157" t="s">
        <v>125</v>
      </c>
      <c r="Y75" s="157" t="s">
        <v>126</v>
      </c>
      <c r="Z75" s="147"/>
      <c r="AA75" s="147"/>
      <c r="AB75" s="147"/>
      <c r="AC75" s="147"/>
      <c r="AD75" s="147"/>
      <c r="AE75" s="147"/>
      <c r="AF75" s="147"/>
      <c r="AG75" s="147" t="s">
        <v>127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2" x14ac:dyDescent="0.2">
      <c r="A76" s="154"/>
      <c r="B76" s="155"/>
      <c r="C76" s="184" t="s">
        <v>1085</v>
      </c>
      <c r="D76" s="159"/>
      <c r="E76" s="160">
        <v>4.5369999999999999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129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84" t="s">
        <v>231</v>
      </c>
      <c r="D77" s="159"/>
      <c r="E77" s="160">
        <v>2.4508000000000001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129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6">
        <v>33</v>
      </c>
      <c r="B78" s="177" t="s">
        <v>232</v>
      </c>
      <c r="C78" s="185" t="s">
        <v>233</v>
      </c>
      <c r="D78" s="178" t="s">
        <v>139</v>
      </c>
      <c r="E78" s="179">
        <v>18.291</v>
      </c>
      <c r="F78" s="180"/>
      <c r="G78" s="181">
        <f>ROUND(E78*F78,2)</f>
        <v>0</v>
      </c>
      <c r="H78" s="158">
        <v>249.31</v>
      </c>
      <c r="I78" s="157">
        <f>ROUND(E78*H78,2)</f>
        <v>4560.13</v>
      </c>
      <c r="J78" s="158">
        <v>185.69</v>
      </c>
      <c r="K78" s="157">
        <f>ROUND(E78*J78,2)</f>
        <v>3396.46</v>
      </c>
      <c r="L78" s="157">
        <v>21</v>
      </c>
      <c r="M78" s="157">
        <f>G78*(1+L78/100)</f>
        <v>0</v>
      </c>
      <c r="N78" s="156">
        <v>3.3500000000000001E-3</v>
      </c>
      <c r="O78" s="156">
        <f>ROUND(E78*N78,2)</f>
        <v>0.06</v>
      </c>
      <c r="P78" s="156">
        <v>0</v>
      </c>
      <c r="Q78" s="156">
        <f>ROUND(E78*P78,2)</f>
        <v>0</v>
      </c>
      <c r="R78" s="157"/>
      <c r="S78" s="157" t="s">
        <v>124</v>
      </c>
      <c r="T78" s="157" t="s">
        <v>124</v>
      </c>
      <c r="U78" s="157">
        <v>0.34200000000000003</v>
      </c>
      <c r="V78" s="157">
        <f>ROUND(E78*U78,2)</f>
        <v>6.26</v>
      </c>
      <c r="W78" s="157"/>
      <c r="X78" s="157" t="s">
        <v>125</v>
      </c>
      <c r="Y78" s="157" t="s">
        <v>126</v>
      </c>
      <c r="Z78" s="147"/>
      <c r="AA78" s="147"/>
      <c r="AB78" s="147"/>
      <c r="AC78" s="147"/>
      <c r="AD78" s="147"/>
      <c r="AE78" s="147"/>
      <c r="AF78" s="147"/>
      <c r="AG78" s="147" t="s">
        <v>127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22.5" outlineLevel="1" x14ac:dyDescent="0.2">
      <c r="A79" s="170">
        <v>34</v>
      </c>
      <c r="B79" s="171" t="s">
        <v>234</v>
      </c>
      <c r="C79" s="183" t="s">
        <v>235</v>
      </c>
      <c r="D79" s="172" t="s">
        <v>139</v>
      </c>
      <c r="E79" s="173">
        <v>18.291</v>
      </c>
      <c r="F79" s="174"/>
      <c r="G79" s="175">
        <f>ROUND(E79*F79,2)</f>
        <v>0</v>
      </c>
      <c r="H79" s="158">
        <v>0</v>
      </c>
      <c r="I79" s="157">
        <f>ROUND(E79*H79,2)</f>
        <v>0</v>
      </c>
      <c r="J79" s="158">
        <v>1500</v>
      </c>
      <c r="K79" s="157">
        <f>ROUND(E79*J79,2)</f>
        <v>27436.5</v>
      </c>
      <c r="L79" s="157">
        <v>21</v>
      </c>
      <c r="M79" s="157">
        <f>G79*(1+L79/100)</f>
        <v>0</v>
      </c>
      <c r="N79" s="156">
        <v>0</v>
      </c>
      <c r="O79" s="156">
        <f>ROUND(E79*N79,2)</f>
        <v>0</v>
      </c>
      <c r="P79" s="156">
        <v>0</v>
      </c>
      <c r="Q79" s="156">
        <f>ROUND(E79*P79,2)</f>
        <v>0</v>
      </c>
      <c r="R79" s="157"/>
      <c r="S79" s="157" t="s">
        <v>177</v>
      </c>
      <c r="T79" s="157" t="s">
        <v>178</v>
      </c>
      <c r="U79" s="157">
        <v>0</v>
      </c>
      <c r="V79" s="157">
        <f>ROUND(E79*U79,2)</f>
        <v>0</v>
      </c>
      <c r="W79" s="157"/>
      <c r="X79" s="157" t="s">
        <v>125</v>
      </c>
      <c r="Y79" s="157" t="s">
        <v>126</v>
      </c>
      <c r="Z79" s="147"/>
      <c r="AA79" s="147"/>
      <c r="AB79" s="147"/>
      <c r="AC79" s="147"/>
      <c r="AD79" s="147"/>
      <c r="AE79" s="147"/>
      <c r="AF79" s="147"/>
      <c r="AG79" s="147" t="s">
        <v>127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2" x14ac:dyDescent="0.2">
      <c r="A80" s="154"/>
      <c r="B80" s="155"/>
      <c r="C80" s="184" t="s">
        <v>236</v>
      </c>
      <c r="D80" s="159"/>
      <c r="E80" s="160">
        <v>18.291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129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ht="22.5" outlineLevel="1" x14ac:dyDescent="0.2">
      <c r="A81" s="176">
        <v>35</v>
      </c>
      <c r="B81" s="177" t="s">
        <v>237</v>
      </c>
      <c r="C81" s="185" t="s">
        <v>238</v>
      </c>
      <c r="D81" s="178" t="s">
        <v>184</v>
      </c>
      <c r="E81" s="179">
        <v>1</v>
      </c>
      <c r="F81" s="180"/>
      <c r="G81" s="181">
        <f>ROUND(E81*F81,2)</f>
        <v>0</v>
      </c>
      <c r="H81" s="158">
        <v>0</v>
      </c>
      <c r="I81" s="157">
        <f>ROUND(E81*H81,2)</f>
        <v>0</v>
      </c>
      <c r="J81" s="158">
        <v>1200</v>
      </c>
      <c r="K81" s="157">
        <f>ROUND(E81*J81,2)</f>
        <v>1200</v>
      </c>
      <c r="L81" s="157">
        <v>21</v>
      </c>
      <c r="M81" s="157">
        <f>G81*(1+L81/100)</f>
        <v>0</v>
      </c>
      <c r="N81" s="156">
        <v>0</v>
      </c>
      <c r="O81" s="156">
        <f>ROUND(E81*N81,2)</f>
        <v>0</v>
      </c>
      <c r="P81" s="156">
        <v>0</v>
      </c>
      <c r="Q81" s="156">
        <f>ROUND(E81*P81,2)</f>
        <v>0</v>
      </c>
      <c r="R81" s="157"/>
      <c r="S81" s="157" t="s">
        <v>177</v>
      </c>
      <c r="T81" s="157" t="s">
        <v>178</v>
      </c>
      <c r="U81" s="157">
        <v>0</v>
      </c>
      <c r="V81" s="157">
        <f>ROUND(E81*U81,2)</f>
        <v>0</v>
      </c>
      <c r="W81" s="157"/>
      <c r="X81" s="157" t="s">
        <v>125</v>
      </c>
      <c r="Y81" s="157" t="s">
        <v>126</v>
      </c>
      <c r="Z81" s="147"/>
      <c r="AA81" s="147"/>
      <c r="AB81" s="147"/>
      <c r="AC81" s="147"/>
      <c r="AD81" s="147"/>
      <c r="AE81" s="147"/>
      <c r="AF81" s="147"/>
      <c r="AG81" s="147" t="s">
        <v>127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x14ac:dyDescent="0.2">
      <c r="A82" s="163" t="s">
        <v>119</v>
      </c>
      <c r="B82" s="164" t="s">
        <v>60</v>
      </c>
      <c r="C82" s="182" t="s">
        <v>61</v>
      </c>
      <c r="D82" s="165"/>
      <c r="E82" s="166"/>
      <c r="F82" s="167"/>
      <c r="G82" s="168">
        <f>SUMIF(AG83:AG106,"&lt;&gt;NOR",G83:G106)</f>
        <v>0</v>
      </c>
      <c r="H82" s="162"/>
      <c r="I82" s="162">
        <f>SUM(I83:I106)</f>
        <v>563.43999999999994</v>
      </c>
      <c r="J82" s="162"/>
      <c r="K82" s="162">
        <f>SUM(K83:K106)</f>
        <v>195879.16</v>
      </c>
      <c r="L82" s="162"/>
      <c r="M82" s="162">
        <f>SUM(M83:M106)</f>
        <v>0</v>
      </c>
      <c r="N82" s="161"/>
      <c r="O82" s="161">
        <f>SUM(O83:O106)</f>
        <v>0.01</v>
      </c>
      <c r="P82" s="161"/>
      <c r="Q82" s="161">
        <f>SUM(Q83:Q106)</f>
        <v>2.56</v>
      </c>
      <c r="R82" s="162"/>
      <c r="S82" s="162"/>
      <c r="T82" s="162"/>
      <c r="U82" s="162"/>
      <c r="V82" s="162">
        <f>SUM(V83:V106)</f>
        <v>32.14</v>
      </c>
      <c r="W82" s="162"/>
      <c r="X82" s="162"/>
      <c r="Y82" s="162"/>
      <c r="AG82" t="s">
        <v>120</v>
      </c>
    </row>
    <row r="83" spans="1:60" ht="22.5" outlineLevel="1" x14ac:dyDescent="0.2">
      <c r="A83" s="176">
        <v>36</v>
      </c>
      <c r="B83" s="177" t="s">
        <v>239</v>
      </c>
      <c r="C83" s="185" t="s">
        <v>240</v>
      </c>
      <c r="D83" s="178" t="s">
        <v>241</v>
      </c>
      <c r="E83" s="179">
        <v>2</v>
      </c>
      <c r="F83" s="180"/>
      <c r="G83" s="181">
        <f>ROUND(E83*F83,2)</f>
        <v>0</v>
      </c>
      <c r="H83" s="158">
        <v>0</v>
      </c>
      <c r="I83" s="157">
        <f>ROUND(E83*H83,2)</f>
        <v>0</v>
      </c>
      <c r="J83" s="158">
        <v>20.8</v>
      </c>
      <c r="K83" s="157">
        <f>ROUND(E83*J83,2)</f>
        <v>41.6</v>
      </c>
      <c r="L83" s="157">
        <v>21</v>
      </c>
      <c r="M83" s="157">
        <f>G83*(1+L83/100)</f>
        <v>0</v>
      </c>
      <c r="N83" s="156">
        <v>0</v>
      </c>
      <c r="O83" s="156">
        <f>ROUND(E83*N83,2)</f>
        <v>0</v>
      </c>
      <c r="P83" s="156">
        <v>0</v>
      </c>
      <c r="Q83" s="156">
        <f>ROUND(E83*P83,2)</f>
        <v>0</v>
      </c>
      <c r="R83" s="157"/>
      <c r="S83" s="157" t="s">
        <v>124</v>
      </c>
      <c r="T83" s="157" t="s">
        <v>124</v>
      </c>
      <c r="U83" s="157">
        <v>0.05</v>
      </c>
      <c r="V83" s="157">
        <f>ROUND(E83*U83,2)</f>
        <v>0.1</v>
      </c>
      <c r="W83" s="157"/>
      <c r="X83" s="157" t="s">
        <v>125</v>
      </c>
      <c r="Y83" s="157" t="s">
        <v>126</v>
      </c>
      <c r="Z83" s="147"/>
      <c r="AA83" s="147"/>
      <c r="AB83" s="147"/>
      <c r="AC83" s="147"/>
      <c r="AD83" s="147"/>
      <c r="AE83" s="147"/>
      <c r="AF83" s="147"/>
      <c r="AG83" s="147" t="s">
        <v>127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0">
        <v>37</v>
      </c>
      <c r="B84" s="171" t="s">
        <v>242</v>
      </c>
      <c r="C84" s="183" t="s">
        <v>243</v>
      </c>
      <c r="D84" s="172" t="s">
        <v>139</v>
      </c>
      <c r="E84" s="173">
        <v>3.6</v>
      </c>
      <c r="F84" s="174"/>
      <c r="G84" s="175">
        <f>ROUND(E84*F84,2)</f>
        <v>0</v>
      </c>
      <c r="H84" s="158">
        <v>34.17</v>
      </c>
      <c r="I84" s="157">
        <f>ROUND(E84*H84,2)</f>
        <v>123.01</v>
      </c>
      <c r="J84" s="158">
        <v>431.33</v>
      </c>
      <c r="K84" s="157">
        <f>ROUND(E84*J84,2)</f>
        <v>1552.79</v>
      </c>
      <c r="L84" s="157">
        <v>21</v>
      </c>
      <c r="M84" s="157">
        <f>G84*(1+L84/100)</f>
        <v>0</v>
      </c>
      <c r="N84" s="156">
        <v>1.17E-3</v>
      </c>
      <c r="O84" s="156">
        <f>ROUND(E84*N84,2)</f>
        <v>0</v>
      </c>
      <c r="P84" s="156">
        <v>7.5999999999999998E-2</v>
      </c>
      <c r="Q84" s="156">
        <f>ROUND(E84*P84,2)</f>
        <v>0.27</v>
      </c>
      <c r="R84" s="157"/>
      <c r="S84" s="157" t="s">
        <v>124</v>
      </c>
      <c r="T84" s="157" t="s">
        <v>124</v>
      </c>
      <c r="U84" s="157">
        <v>0.93899999999999995</v>
      </c>
      <c r="V84" s="157">
        <f>ROUND(E84*U84,2)</f>
        <v>3.38</v>
      </c>
      <c r="W84" s="157"/>
      <c r="X84" s="157" t="s">
        <v>125</v>
      </c>
      <c r="Y84" s="157" t="s">
        <v>126</v>
      </c>
      <c r="Z84" s="147"/>
      <c r="AA84" s="147"/>
      <c r="AB84" s="147"/>
      <c r="AC84" s="147"/>
      <c r="AD84" s="147"/>
      <c r="AE84" s="147"/>
      <c r="AF84" s="147"/>
      <c r="AG84" s="147" t="s">
        <v>127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">
      <c r="A85" s="154"/>
      <c r="B85" s="155"/>
      <c r="C85" s="184" t="s">
        <v>244</v>
      </c>
      <c r="D85" s="159"/>
      <c r="E85" s="160">
        <v>3.6</v>
      </c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129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70">
        <v>38</v>
      </c>
      <c r="B86" s="171" t="s">
        <v>245</v>
      </c>
      <c r="C86" s="183" t="s">
        <v>246</v>
      </c>
      <c r="D86" s="172" t="s">
        <v>123</v>
      </c>
      <c r="E86" s="173">
        <v>0.52159999999999995</v>
      </c>
      <c r="F86" s="174"/>
      <c r="G86" s="175">
        <f>ROUND(E86*F86,2)</f>
        <v>0</v>
      </c>
      <c r="H86" s="158">
        <v>38.86</v>
      </c>
      <c r="I86" s="157">
        <f>ROUND(E86*H86,2)</f>
        <v>20.27</v>
      </c>
      <c r="J86" s="158">
        <v>3026.14</v>
      </c>
      <c r="K86" s="157">
        <f>ROUND(E86*J86,2)</f>
        <v>1578.43</v>
      </c>
      <c r="L86" s="157">
        <v>21</v>
      </c>
      <c r="M86" s="157">
        <f>G86*(1+L86/100)</f>
        <v>0</v>
      </c>
      <c r="N86" s="156">
        <v>1.33E-3</v>
      </c>
      <c r="O86" s="156">
        <f>ROUND(E86*N86,2)</f>
        <v>0</v>
      </c>
      <c r="P86" s="156">
        <v>1.8</v>
      </c>
      <c r="Q86" s="156">
        <f>ROUND(E86*P86,2)</f>
        <v>0.94</v>
      </c>
      <c r="R86" s="157"/>
      <c r="S86" s="157" t="s">
        <v>124</v>
      </c>
      <c r="T86" s="157" t="s">
        <v>124</v>
      </c>
      <c r="U86" s="157">
        <v>6.6609999999999996</v>
      </c>
      <c r="V86" s="157">
        <f>ROUND(E86*U86,2)</f>
        <v>3.47</v>
      </c>
      <c r="W86" s="157"/>
      <c r="X86" s="157" t="s">
        <v>125</v>
      </c>
      <c r="Y86" s="157" t="s">
        <v>126</v>
      </c>
      <c r="Z86" s="147"/>
      <c r="AA86" s="147"/>
      <c r="AB86" s="147"/>
      <c r="AC86" s="147"/>
      <c r="AD86" s="147"/>
      <c r="AE86" s="147"/>
      <c r="AF86" s="147"/>
      <c r="AG86" s="147" t="s">
        <v>127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2" x14ac:dyDescent="0.2">
      <c r="A87" s="154"/>
      <c r="B87" s="155"/>
      <c r="C87" s="184" t="s">
        <v>247</v>
      </c>
      <c r="D87" s="159"/>
      <c r="E87" s="160">
        <v>0.52159999999999995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129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0">
        <v>39</v>
      </c>
      <c r="B88" s="171" t="s">
        <v>248</v>
      </c>
      <c r="C88" s="183" t="s">
        <v>249</v>
      </c>
      <c r="D88" s="172" t="s">
        <v>187</v>
      </c>
      <c r="E88" s="173">
        <v>4.8</v>
      </c>
      <c r="F88" s="174"/>
      <c r="G88" s="175">
        <f>ROUND(E88*F88,2)</f>
        <v>0</v>
      </c>
      <c r="H88" s="158">
        <v>14.35</v>
      </c>
      <c r="I88" s="157">
        <f>ROUND(E88*H88,2)</f>
        <v>68.88</v>
      </c>
      <c r="J88" s="158">
        <v>341.15</v>
      </c>
      <c r="K88" s="157">
        <f>ROUND(E88*J88,2)</f>
        <v>1637.52</v>
      </c>
      <c r="L88" s="157">
        <v>21</v>
      </c>
      <c r="M88" s="157">
        <f>G88*(1+L88/100)</f>
        <v>0</v>
      </c>
      <c r="N88" s="156">
        <v>4.8999999999999998E-4</v>
      </c>
      <c r="O88" s="156">
        <f>ROUND(E88*N88,2)</f>
        <v>0</v>
      </c>
      <c r="P88" s="156">
        <v>8.1000000000000003E-2</v>
      </c>
      <c r="Q88" s="156">
        <f>ROUND(E88*P88,2)</f>
        <v>0.39</v>
      </c>
      <c r="R88" s="157"/>
      <c r="S88" s="157" t="s">
        <v>124</v>
      </c>
      <c r="T88" s="157" t="s">
        <v>124</v>
      </c>
      <c r="U88" s="157">
        <v>0.81200000000000006</v>
      </c>
      <c r="V88" s="157">
        <f>ROUND(E88*U88,2)</f>
        <v>3.9</v>
      </c>
      <c r="W88" s="157"/>
      <c r="X88" s="157" t="s">
        <v>125</v>
      </c>
      <c r="Y88" s="157" t="s">
        <v>126</v>
      </c>
      <c r="Z88" s="147"/>
      <c r="AA88" s="147"/>
      <c r="AB88" s="147"/>
      <c r="AC88" s="147"/>
      <c r="AD88" s="147"/>
      <c r="AE88" s="147"/>
      <c r="AF88" s="147"/>
      <c r="AG88" s="147" t="s">
        <v>127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2" x14ac:dyDescent="0.2">
      <c r="A89" s="154"/>
      <c r="B89" s="155"/>
      <c r="C89" s="184" t="s">
        <v>250</v>
      </c>
      <c r="D89" s="159"/>
      <c r="E89" s="160">
        <v>4.8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129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0">
        <v>40</v>
      </c>
      <c r="B90" s="171" t="s">
        <v>251</v>
      </c>
      <c r="C90" s="183" t="s">
        <v>252</v>
      </c>
      <c r="D90" s="172" t="s">
        <v>187</v>
      </c>
      <c r="E90" s="173">
        <v>72.099999999999994</v>
      </c>
      <c r="F90" s="174"/>
      <c r="G90" s="175">
        <f>ROUND(E90*F90,2)</f>
        <v>0</v>
      </c>
      <c r="H90" s="158">
        <v>4.6900000000000004</v>
      </c>
      <c r="I90" s="157">
        <f>ROUND(E90*H90,2)</f>
        <v>338.15</v>
      </c>
      <c r="J90" s="158">
        <v>185.81</v>
      </c>
      <c r="K90" s="157">
        <f>ROUND(E90*J90,2)</f>
        <v>13396.9</v>
      </c>
      <c r="L90" s="157">
        <v>21</v>
      </c>
      <c r="M90" s="157">
        <f>G90*(1+L90/100)</f>
        <v>0</v>
      </c>
      <c r="N90" s="156">
        <v>1.6000000000000001E-4</v>
      </c>
      <c r="O90" s="156">
        <f>ROUND(E90*N90,2)</f>
        <v>0.01</v>
      </c>
      <c r="P90" s="156">
        <v>1.2319999999999999E-2</v>
      </c>
      <c r="Q90" s="156">
        <f>ROUND(E90*P90,2)</f>
        <v>0.89</v>
      </c>
      <c r="R90" s="157"/>
      <c r="S90" s="157" t="s">
        <v>124</v>
      </c>
      <c r="T90" s="157" t="s">
        <v>124</v>
      </c>
      <c r="U90" s="157">
        <v>0.27779999999999999</v>
      </c>
      <c r="V90" s="157">
        <f>ROUND(E90*U90,2)</f>
        <v>20.03</v>
      </c>
      <c r="W90" s="157"/>
      <c r="X90" s="157" t="s">
        <v>125</v>
      </c>
      <c r="Y90" s="157" t="s">
        <v>126</v>
      </c>
      <c r="Z90" s="147"/>
      <c r="AA90" s="147"/>
      <c r="AB90" s="147"/>
      <c r="AC90" s="147"/>
      <c r="AD90" s="147"/>
      <c r="AE90" s="147"/>
      <c r="AF90" s="147"/>
      <c r="AG90" s="147" t="s">
        <v>127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">
      <c r="A91" s="154"/>
      <c r="B91" s="155"/>
      <c r="C91" s="184" t="s">
        <v>253</v>
      </c>
      <c r="D91" s="159"/>
      <c r="E91" s="160">
        <v>2.8</v>
      </c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129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84" t="s">
        <v>254</v>
      </c>
      <c r="D92" s="159"/>
      <c r="E92" s="160">
        <v>38.5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129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84" t="s">
        <v>255</v>
      </c>
      <c r="D93" s="159"/>
      <c r="E93" s="160">
        <v>30.8</v>
      </c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129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0">
        <v>41</v>
      </c>
      <c r="B94" s="171" t="s">
        <v>256</v>
      </c>
      <c r="C94" s="183" t="s">
        <v>257</v>
      </c>
      <c r="D94" s="172" t="s">
        <v>187</v>
      </c>
      <c r="E94" s="173">
        <v>2.8</v>
      </c>
      <c r="F94" s="174"/>
      <c r="G94" s="175">
        <f>ROUND(E94*F94,2)</f>
        <v>0</v>
      </c>
      <c r="H94" s="158">
        <v>4.6900000000000004</v>
      </c>
      <c r="I94" s="157">
        <f>ROUND(E94*H94,2)</f>
        <v>13.13</v>
      </c>
      <c r="J94" s="158">
        <v>300.81</v>
      </c>
      <c r="K94" s="157">
        <f>ROUND(E94*J94,2)</f>
        <v>842.27</v>
      </c>
      <c r="L94" s="157">
        <v>21</v>
      </c>
      <c r="M94" s="157">
        <f>G94*(1+L94/100)</f>
        <v>0</v>
      </c>
      <c r="N94" s="156">
        <v>1.6000000000000001E-4</v>
      </c>
      <c r="O94" s="156">
        <f>ROUND(E94*N94,2)</f>
        <v>0</v>
      </c>
      <c r="P94" s="156">
        <v>2.4750000000000001E-2</v>
      </c>
      <c r="Q94" s="156">
        <f>ROUND(E94*P94,2)</f>
        <v>7.0000000000000007E-2</v>
      </c>
      <c r="R94" s="157"/>
      <c r="S94" s="157" t="s">
        <v>124</v>
      </c>
      <c r="T94" s="157" t="s">
        <v>124</v>
      </c>
      <c r="U94" s="157">
        <v>0.44929999999999998</v>
      </c>
      <c r="V94" s="157">
        <f>ROUND(E94*U94,2)</f>
        <v>1.26</v>
      </c>
      <c r="W94" s="157"/>
      <c r="X94" s="157" t="s">
        <v>125</v>
      </c>
      <c r="Y94" s="157" t="s">
        <v>126</v>
      </c>
      <c r="Z94" s="147"/>
      <c r="AA94" s="147"/>
      <c r="AB94" s="147"/>
      <c r="AC94" s="147"/>
      <c r="AD94" s="147"/>
      <c r="AE94" s="147"/>
      <c r="AF94" s="147"/>
      <c r="AG94" s="147" t="s">
        <v>127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">
      <c r="A95" s="154"/>
      <c r="B95" s="155"/>
      <c r="C95" s="184" t="s">
        <v>258</v>
      </c>
      <c r="D95" s="159"/>
      <c r="E95" s="160">
        <v>2.8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129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0">
        <v>42</v>
      </c>
      <c r="B96" s="171" t="s">
        <v>259</v>
      </c>
      <c r="C96" s="183" t="s">
        <v>260</v>
      </c>
      <c r="D96" s="172" t="s">
        <v>139</v>
      </c>
      <c r="E96" s="173">
        <v>43.365600000000001</v>
      </c>
      <c r="F96" s="174"/>
      <c r="G96" s="175">
        <f>ROUND(E96*F96,2)</f>
        <v>0</v>
      </c>
      <c r="H96" s="158">
        <v>0</v>
      </c>
      <c r="I96" s="157">
        <f>ROUND(E96*H96,2)</f>
        <v>0</v>
      </c>
      <c r="J96" s="158">
        <v>250</v>
      </c>
      <c r="K96" s="157">
        <f>ROUND(E96*J96,2)</f>
        <v>10841.4</v>
      </c>
      <c r="L96" s="157">
        <v>21</v>
      </c>
      <c r="M96" s="157">
        <f>G96*(1+L96/100)</f>
        <v>0</v>
      </c>
      <c r="N96" s="156">
        <v>0</v>
      </c>
      <c r="O96" s="156">
        <f>ROUND(E96*N96,2)</f>
        <v>0</v>
      </c>
      <c r="P96" s="156">
        <v>0</v>
      </c>
      <c r="Q96" s="156">
        <f>ROUND(E96*P96,2)</f>
        <v>0</v>
      </c>
      <c r="R96" s="157"/>
      <c r="S96" s="157" t="s">
        <v>177</v>
      </c>
      <c r="T96" s="157" t="s">
        <v>178</v>
      </c>
      <c r="U96" s="157">
        <v>0</v>
      </c>
      <c r="V96" s="157">
        <f>ROUND(E96*U96,2)</f>
        <v>0</v>
      </c>
      <c r="W96" s="157"/>
      <c r="X96" s="157" t="s">
        <v>125</v>
      </c>
      <c r="Y96" s="157" t="s">
        <v>126</v>
      </c>
      <c r="Z96" s="147"/>
      <c r="AA96" s="147"/>
      <c r="AB96" s="147"/>
      <c r="AC96" s="147"/>
      <c r="AD96" s="147"/>
      <c r="AE96" s="147"/>
      <c r="AF96" s="147"/>
      <c r="AG96" s="147" t="s">
        <v>127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2" x14ac:dyDescent="0.2">
      <c r="A97" s="154"/>
      <c r="B97" s="155"/>
      <c r="C97" s="184" t="s">
        <v>261</v>
      </c>
      <c r="D97" s="159"/>
      <c r="E97" s="160">
        <v>43.365600000000001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129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76">
        <v>43</v>
      </c>
      <c r="B98" s="177" t="s">
        <v>262</v>
      </c>
      <c r="C98" s="185" t="s">
        <v>263</v>
      </c>
      <c r="D98" s="178" t="s">
        <v>184</v>
      </c>
      <c r="E98" s="179">
        <v>1</v>
      </c>
      <c r="F98" s="180"/>
      <c r="G98" s="181">
        <f>ROUND(E98*F98,2)</f>
        <v>0</v>
      </c>
      <c r="H98" s="158">
        <v>0</v>
      </c>
      <c r="I98" s="157">
        <f>ROUND(E98*H98,2)</f>
        <v>0</v>
      </c>
      <c r="J98" s="158">
        <v>3000</v>
      </c>
      <c r="K98" s="157">
        <f>ROUND(E98*J98,2)</f>
        <v>3000</v>
      </c>
      <c r="L98" s="157">
        <v>21</v>
      </c>
      <c r="M98" s="157">
        <f>G98*(1+L98/100)</f>
        <v>0</v>
      </c>
      <c r="N98" s="156">
        <v>0</v>
      </c>
      <c r="O98" s="156">
        <f>ROUND(E98*N98,2)</f>
        <v>0</v>
      </c>
      <c r="P98" s="156">
        <v>0</v>
      </c>
      <c r="Q98" s="156">
        <f>ROUND(E98*P98,2)</f>
        <v>0</v>
      </c>
      <c r="R98" s="157"/>
      <c r="S98" s="157" t="s">
        <v>177</v>
      </c>
      <c r="T98" s="157" t="s">
        <v>178</v>
      </c>
      <c r="U98" s="157">
        <v>0</v>
      </c>
      <c r="V98" s="157">
        <f>ROUND(E98*U98,2)</f>
        <v>0</v>
      </c>
      <c r="W98" s="157"/>
      <c r="X98" s="157" t="s">
        <v>125</v>
      </c>
      <c r="Y98" s="157" t="s">
        <v>126</v>
      </c>
      <c r="Z98" s="147"/>
      <c r="AA98" s="147"/>
      <c r="AB98" s="147"/>
      <c r="AC98" s="147"/>
      <c r="AD98" s="147"/>
      <c r="AE98" s="147"/>
      <c r="AF98" s="147"/>
      <c r="AG98" s="147" t="s">
        <v>127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2.5" outlineLevel="1" x14ac:dyDescent="0.2">
      <c r="A99" s="170">
        <v>44</v>
      </c>
      <c r="B99" s="171" t="s">
        <v>264</v>
      </c>
      <c r="C99" s="183" t="s">
        <v>265</v>
      </c>
      <c r="D99" s="172" t="s">
        <v>184</v>
      </c>
      <c r="E99" s="173">
        <v>29</v>
      </c>
      <c r="F99" s="174"/>
      <c r="G99" s="175">
        <f>ROUND(E99*F99,2)</f>
        <v>0</v>
      </c>
      <c r="H99" s="158">
        <v>0</v>
      </c>
      <c r="I99" s="157">
        <f>ROUND(E99*H99,2)</f>
        <v>0</v>
      </c>
      <c r="J99" s="158">
        <v>4000</v>
      </c>
      <c r="K99" s="157">
        <f>ROUND(E99*J99,2)</f>
        <v>116000</v>
      </c>
      <c r="L99" s="157">
        <v>21</v>
      </c>
      <c r="M99" s="157">
        <f>G99*(1+L99/100)</f>
        <v>0</v>
      </c>
      <c r="N99" s="156">
        <v>0</v>
      </c>
      <c r="O99" s="156">
        <f>ROUND(E99*N99,2)</f>
        <v>0</v>
      </c>
      <c r="P99" s="156">
        <v>0</v>
      </c>
      <c r="Q99" s="156">
        <f>ROUND(E99*P99,2)</f>
        <v>0</v>
      </c>
      <c r="R99" s="157"/>
      <c r="S99" s="157" t="s">
        <v>177</v>
      </c>
      <c r="T99" s="157" t="s">
        <v>178</v>
      </c>
      <c r="U99" s="157">
        <v>0</v>
      </c>
      <c r="V99" s="157">
        <f>ROUND(E99*U99,2)</f>
        <v>0</v>
      </c>
      <c r="W99" s="157"/>
      <c r="X99" s="157" t="s">
        <v>125</v>
      </c>
      <c r="Y99" s="157" t="s">
        <v>126</v>
      </c>
      <c r="Z99" s="147"/>
      <c r="AA99" s="147"/>
      <c r="AB99" s="147"/>
      <c r="AC99" s="147"/>
      <c r="AD99" s="147"/>
      <c r="AE99" s="147"/>
      <c r="AF99" s="147"/>
      <c r="AG99" s="147" t="s">
        <v>127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">
      <c r="A100" s="154"/>
      <c r="B100" s="155"/>
      <c r="C100" s="184" t="s">
        <v>266</v>
      </c>
      <c r="D100" s="159"/>
      <c r="E100" s="160">
        <v>29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129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outlineLevel="1" x14ac:dyDescent="0.2">
      <c r="A101" s="176">
        <v>45</v>
      </c>
      <c r="B101" s="177" t="s">
        <v>267</v>
      </c>
      <c r="C101" s="185" t="s">
        <v>268</v>
      </c>
      <c r="D101" s="178" t="s">
        <v>184</v>
      </c>
      <c r="E101" s="179">
        <v>7</v>
      </c>
      <c r="F101" s="180"/>
      <c r="G101" s="181">
        <f>ROUND(E101*F101,2)</f>
        <v>0</v>
      </c>
      <c r="H101" s="158">
        <v>0</v>
      </c>
      <c r="I101" s="157">
        <f>ROUND(E101*H101,2)</f>
        <v>0</v>
      </c>
      <c r="J101" s="158">
        <v>5000</v>
      </c>
      <c r="K101" s="157">
        <f>ROUND(E101*J101,2)</f>
        <v>35000</v>
      </c>
      <c r="L101" s="157">
        <v>21</v>
      </c>
      <c r="M101" s="157">
        <f>G101*(1+L101/100)</f>
        <v>0</v>
      </c>
      <c r="N101" s="156">
        <v>0</v>
      </c>
      <c r="O101" s="156">
        <f>ROUND(E101*N101,2)</f>
        <v>0</v>
      </c>
      <c r="P101" s="156">
        <v>0</v>
      </c>
      <c r="Q101" s="156">
        <f>ROUND(E101*P101,2)</f>
        <v>0</v>
      </c>
      <c r="R101" s="157"/>
      <c r="S101" s="157" t="s">
        <v>177</v>
      </c>
      <c r="T101" s="157" t="s">
        <v>178</v>
      </c>
      <c r="U101" s="157">
        <v>0</v>
      </c>
      <c r="V101" s="157">
        <f>ROUND(E101*U101,2)</f>
        <v>0</v>
      </c>
      <c r="W101" s="157"/>
      <c r="X101" s="157" t="s">
        <v>125</v>
      </c>
      <c r="Y101" s="157" t="s">
        <v>126</v>
      </c>
      <c r="Z101" s="147"/>
      <c r="AA101" s="147"/>
      <c r="AB101" s="147"/>
      <c r="AC101" s="147"/>
      <c r="AD101" s="147"/>
      <c r="AE101" s="147"/>
      <c r="AF101" s="147"/>
      <c r="AG101" s="147" t="s">
        <v>127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2.5" outlineLevel="1" x14ac:dyDescent="0.2">
      <c r="A102" s="170">
        <v>46</v>
      </c>
      <c r="B102" s="171" t="s">
        <v>269</v>
      </c>
      <c r="C102" s="183" t="s">
        <v>270</v>
      </c>
      <c r="D102" s="172" t="s">
        <v>139</v>
      </c>
      <c r="E102" s="173">
        <v>11.395</v>
      </c>
      <c r="F102" s="174"/>
      <c r="G102" s="175">
        <f>ROUND(E102*F102,2)</f>
        <v>0</v>
      </c>
      <c r="H102" s="158">
        <v>0</v>
      </c>
      <c r="I102" s="157">
        <f>ROUND(E102*H102,2)</f>
        <v>0</v>
      </c>
      <c r="J102" s="158">
        <v>350</v>
      </c>
      <c r="K102" s="157">
        <f>ROUND(E102*J102,2)</f>
        <v>3988.25</v>
      </c>
      <c r="L102" s="157">
        <v>21</v>
      </c>
      <c r="M102" s="157">
        <f>G102*(1+L102/100)</f>
        <v>0</v>
      </c>
      <c r="N102" s="156">
        <v>0</v>
      </c>
      <c r="O102" s="156">
        <f>ROUND(E102*N102,2)</f>
        <v>0</v>
      </c>
      <c r="P102" s="156">
        <v>0</v>
      </c>
      <c r="Q102" s="156">
        <f>ROUND(E102*P102,2)</f>
        <v>0</v>
      </c>
      <c r="R102" s="157"/>
      <c r="S102" s="157" t="s">
        <v>177</v>
      </c>
      <c r="T102" s="157" t="s">
        <v>178</v>
      </c>
      <c r="U102" s="157">
        <v>0</v>
      </c>
      <c r="V102" s="157">
        <f>ROUND(E102*U102,2)</f>
        <v>0</v>
      </c>
      <c r="W102" s="157"/>
      <c r="X102" s="157" t="s">
        <v>125</v>
      </c>
      <c r="Y102" s="157" t="s">
        <v>126</v>
      </c>
      <c r="Z102" s="147"/>
      <c r="AA102" s="147"/>
      <c r="AB102" s="147"/>
      <c r="AC102" s="147"/>
      <c r="AD102" s="147"/>
      <c r="AE102" s="147"/>
      <c r="AF102" s="147"/>
      <c r="AG102" s="147" t="s">
        <v>127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2" x14ac:dyDescent="0.2">
      <c r="A103" s="154"/>
      <c r="B103" s="155"/>
      <c r="C103" s="184" t="s">
        <v>271</v>
      </c>
      <c r="D103" s="159"/>
      <c r="E103" s="160">
        <v>11.395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129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33.75" outlineLevel="1" x14ac:dyDescent="0.2">
      <c r="A104" s="170">
        <v>47</v>
      </c>
      <c r="B104" s="171" t="s">
        <v>272</v>
      </c>
      <c r="C104" s="183" t="s">
        <v>273</v>
      </c>
      <c r="D104" s="172" t="s">
        <v>187</v>
      </c>
      <c r="E104" s="173">
        <v>6</v>
      </c>
      <c r="F104" s="174"/>
      <c r="G104" s="175">
        <f>ROUND(E104*F104,2)</f>
        <v>0</v>
      </c>
      <c r="H104" s="158">
        <v>0</v>
      </c>
      <c r="I104" s="157">
        <f>ROUND(E104*H104,2)</f>
        <v>0</v>
      </c>
      <c r="J104" s="158">
        <v>500</v>
      </c>
      <c r="K104" s="157">
        <f>ROUND(E104*J104,2)</f>
        <v>3000</v>
      </c>
      <c r="L104" s="157">
        <v>21</v>
      </c>
      <c r="M104" s="157">
        <f>G104*(1+L104/100)</f>
        <v>0</v>
      </c>
      <c r="N104" s="156">
        <v>0</v>
      </c>
      <c r="O104" s="156">
        <f>ROUND(E104*N104,2)</f>
        <v>0</v>
      </c>
      <c r="P104" s="156">
        <v>0</v>
      </c>
      <c r="Q104" s="156">
        <f>ROUND(E104*P104,2)</f>
        <v>0</v>
      </c>
      <c r="R104" s="157"/>
      <c r="S104" s="157" t="s">
        <v>177</v>
      </c>
      <c r="T104" s="157" t="s">
        <v>178</v>
      </c>
      <c r="U104" s="157">
        <v>0</v>
      </c>
      <c r="V104" s="157">
        <f>ROUND(E104*U104,2)</f>
        <v>0</v>
      </c>
      <c r="W104" s="157"/>
      <c r="X104" s="157" t="s">
        <v>125</v>
      </c>
      <c r="Y104" s="157" t="s">
        <v>126</v>
      </c>
      <c r="Z104" s="147"/>
      <c r="AA104" s="147"/>
      <c r="AB104" s="147"/>
      <c r="AC104" s="147"/>
      <c r="AD104" s="147"/>
      <c r="AE104" s="147"/>
      <c r="AF104" s="147"/>
      <c r="AG104" s="147" t="s">
        <v>127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2" x14ac:dyDescent="0.2">
      <c r="A105" s="154"/>
      <c r="B105" s="155"/>
      <c r="C105" s="184" t="s">
        <v>274</v>
      </c>
      <c r="D105" s="159"/>
      <c r="E105" s="160">
        <v>6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129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76">
        <v>48</v>
      </c>
      <c r="B106" s="177" t="s">
        <v>275</v>
      </c>
      <c r="C106" s="185" t="s">
        <v>276</v>
      </c>
      <c r="D106" s="178" t="s">
        <v>184</v>
      </c>
      <c r="E106" s="179">
        <v>5</v>
      </c>
      <c r="F106" s="180"/>
      <c r="G106" s="181">
        <f>ROUND(E106*F106,2)</f>
        <v>0</v>
      </c>
      <c r="H106" s="158">
        <v>0</v>
      </c>
      <c r="I106" s="157">
        <f>ROUND(E106*H106,2)</f>
        <v>0</v>
      </c>
      <c r="J106" s="158">
        <v>1000</v>
      </c>
      <c r="K106" s="157">
        <f>ROUND(E106*J106,2)</f>
        <v>5000</v>
      </c>
      <c r="L106" s="157">
        <v>21</v>
      </c>
      <c r="M106" s="157">
        <f>G106*(1+L106/100)</f>
        <v>0</v>
      </c>
      <c r="N106" s="156">
        <v>0</v>
      </c>
      <c r="O106" s="156">
        <f>ROUND(E106*N106,2)</f>
        <v>0</v>
      </c>
      <c r="P106" s="156">
        <v>0</v>
      </c>
      <c r="Q106" s="156">
        <f>ROUND(E106*P106,2)</f>
        <v>0</v>
      </c>
      <c r="R106" s="157"/>
      <c r="S106" s="157" t="s">
        <v>177</v>
      </c>
      <c r="T106" s="157" t="s">
        <v>178</v>
      </c>
      <c r="U106" s="157">
        <v>0</v>
      </c>
      <c r="V106" s="157">
        <f>ROUND(E106*U106,2)</f>
        <v>0</v>
      </c>
      <c r="W106" s="157"/>
      <c r="X106" s="157" t="s">
        <v>125</v>
      </c>
      <c r="Y106" s="157" t="s">
        <v>126</v>
      </c>
      <c r="Z106" s="147"/>
      <c r="AA106" s="147"/>
      <c r="AB106" s="147"/>
      <c r="AC106" s="147"/>
      <c r="AD106" s="147"/>
      <c r="AE106" s="147"/>
      <c r="AF106" s="147"/>
      <c r="AG106" s="147" t="s">
        <v>127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x14ac:dyDescent="0.2">
      <c r="A107" s="163" t="s">
        <v>119</v>
      </c>
      <c r="B107" s="164" t="s">
        <v>62</v>
      </c>
      <c r="C107" s="182" t="s">
        <v>63</v>
      </c>
      <c r="D107" s="165"/>
      <c r="E107" s="166"/>
      <c r="F107" s="167"/>
      <c r="G107" s="168">
        <f>SUMIF(AG108:AG108,"&lt;&gt;NOR",G108:G108)</f>
        <v>0</v>
      </c>
      <c r="H107" s="162"/>
      <c r="I107" s="162">
        <f>SUM(I108:I108)</f>
        <v>0</v>
      </c>
      <c r="J107" s="162"/>
      <c r="K107" s="162">
        <f>SUM(K108:K108)</f>
        <v>110297.53</v>
      </c>
      <c r="L107" s="162"/>
      <c r="M107" s="162">
        <f>SUM(M108:M108)</f>
        <v>0</v>
      </c>
      <c r="N107" s="161"/>
      <c r="O107" s="161">
        <f>SUM(O108:O108)</f>
        <v>0</v>
      </c>
      <c r="P107" s="161"/>
      <c r="Q107" s="161">
        <f>SUM(Q108:Q108)</f>
        <v>0</v>
      </c>
      <c r="R107" s="162"/>
      <c r="S107" s="162"/>
      <c r="T107" s="162"/>
      <c r="U107" s="162"/>
      <c r="V107" s="162">
        <f>SUM(V108:V108)</f>
        <v>229.57</v>
      </c>
      <c r="W107" s="162"/>
      <c r="X107" s="162"/>
      <c r="Y107" s="162"/>
      <c r="AG107" t="s">
        <v>120</v>
      </c>
    </row>
    <row r="108" spans="1:60" outlineLevel="1" x14ac:dyDescent="0.2">
      <c r="A108" s="176">
        <v>49</v>
      </c>
      <c r="B108" s="177" t="s">
        <v>277</v>
      </c>
      <c r="C108" s="185" t="s">
        <v>278</v>
      </c>
      <c r="D108" s="178" t="s">
        <v>135</v>
      </c>
      <c r="E108" s="179">
        <v>121.33942</v>
      </c>
      <c r="F108" s="180"/>
      <c r="G108" s="181">
        <f>ROUND(E108*F108,2)</f>
        <v>0</v>
      </c>
      <c r="H108" s="158">
        <v>0</v>
      </c>
      <c r="I108" s="157">
        <f>ROUND(E108*H108,2)</f>
        <v>0</v>
      </c>
      <c r="J108" s="158">
        <v>909</v>
      </c>
      <c r="K108" s="157">
        <f>ROUND(E108*J108,2)</f>
        <v>110297.53</v>
      </c>
      <c r="L108" s="157">
        <v>21</v>
      </c>
      <c r="M108" s="157">
        <f>G108*(1+L108/100)</f>
        <v>0</v>
      </c>
      <c r="N108" s="156">
        <v>0</v>
      </c>
      <c r="O108" s="156">
        <f>ROUND(E108*N108,2)</f>
        <v>0</v>
      </c>
      <c r="P108" s="156">
        <v>0</v>
      </c>
      <c r="Q108" s="156">
        <f>ROUND(E108*P108,2)</f>
        <v>0</v>
      </c>
      <c r="R108" s="157"/>
      <c r="S108" s="157" t="s">
        <v>124</v>
      </c>
      <c r="T108" s="157" t="s">
        <v>124</v>
      </c>
      <c r="U108" s="157">
        <v>1.8919999999999999</v>
      </c>
      <c r="V108" s="157">
        <f>ROUND(E108*U108,2)</f>
        <v>229.57</v>
      </c>
      <c r="W108" s="157"/>
      <c r="X108" s="157" t="s">
        <v>279</v>
      </c>
      <c r="Y108" s="157" t="s">
        <v>126</v>
      </c>
      <c r="Z108" s="147"/>
      <c r="AA108" s="147"/>
      <c r="AB108" s="147"/>
      <c r="AC108" s="147"/>
      <c r="AD108" s="147"/>
      <c r="AE108" s="147"/>
      <c r="AF108" s="147"/>
      <c r="AG108" s="147" t="s">
        <v>280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x14ac:dyDescent="0.2">
      <c r="A109" s="163" t="s">
        <v>119</v>
      </c>
      <c r="B109" s="164" t="s">
        <v>64</v>
      </c>
      <c r="C109" s="182" t="s">
        <v>65</v>
      </c>
      <c r="D109" s="165"/>
      <c r="E109" s="166"/>
      <c r="F109" s="167"/>
      <c r="G109" s="168">
        <f>SUMIF(AG110:AG139,"&lt;&gt;NOR",G110:G139)</f>
        <v>0</v>
      </c>
      <c r="H109" s="162"/>
      <c r="I109" s="162">
        <f>SUM(I110:I139)</f>
        <v>589165.58000000007</v>
      </c>
      <c r="J109" s="162"/>
      <c r="K109" s="162">
        <f>SUM(K110:K139)</f>
        <v>183014.47999999998</v>
      </c>
      <c r="L109" s="162"/>
      <c r="M109" s="162">
        <f>SUM(M110:M139)</f>
        <v>0</v>
      </c>
      <c r="N109" s="161"/>
      <c r="O109" s="161">
        <f>SUM(O110:O139)</f>
        <v>5.3199999999999994</v>
      </c>
      <c r="P109" s="161"/>
      <c r="Q109" s="161">
        <f>SUM(Q110:Q139)</f>
        <v>0</v>
      </c>
      <c r="R109" s="162"/>
      <c r="S109" s="162"/>
      <c r="T109" s="162"/>
      <c r="U109" s="162"/>
      <c r="V109" s="162">
        <f>SUM(V110:V139)</f>
        <v>315.86</v>
      </c>
      <c r="W109" s="162"/>
      <c r="X109" s="162"/>
      <c r="Y109" s="162"/>
      <c r="AG109" t="s">
        <v>120</v>
      </c>
    </row>
    <row r="110" spans="1:60" ht="22.5" outlineLevel="1" x14ac:dyDescent="0.2">
      <c r="A110" s="176">
        <v>50</v>
      </c>
      <c r="B110" s="177" t="s">
        <v>281</v>
      </c>
      <c r="C110" s="185" t="s">
        <v>282</v>
      </c>
      <c r="D110" s="178" t="s">
        <v>139</v>
      </c>
      <c r="E110" s="179">
        <v>145</v>
      </c>
      <c r="F110" s="180"/>
      <c r="G110" s="181">
        <f>ROUND(E110*F110,2)</f>
        <v>0</v>
      </c>
      <c r="H110" s="158">
        <v>39.22</v>
      </c>
      <c r="I110" s="157">
        <f>ROUND(E110*H110,2)</f>
        <v>5686.9</v>
      </c>
      <c r="J110" s="158">
        <v>64.28</v>
      </c>
      <c r="K110" s="157">
        <f>ROUND(E110*J110,2)</f>
        <v>9320.6</v>
      </c>
      <c r="L110" s="157">
        <v>21</v>
      </c>
      <c r="M110" s="157">
        <f>G110*(1+L110/100)</f>
        <v>0</v>
      </c>
      <c r="N110" s="156">
        <v>3.2000000000000003E-4</v>
      </c>
      <c r="O110" s="156">
        <f>ROUND(E110*N110,2)</f>
        <v>0.05</v>
      </c>
      <c r="P110" s="156">
        <v>0</v>
      </c>
      <c r="Q110" s="156">
        <f>ROUND(E110*P110,2)</f>
        <v>0</v>
      </c>
      <c r="R110" s="157"/>
      <c r="S110" s="157" t="s">
        <v>124</v>
      </c>
      <c r="T110" s="157" t="s">
        <v>124</v>
      </c>
      <c r="U110" s="157">
        <v>0.112</v>
      </c>
      <c r="V110" s="157">
        <f>ROUND(E110*U110,2)</f>
        <v>16.239999999999998</v>
      </c>
      <c r="W110" s="157"/>
      <c r="X110" s="157" t="s">
        <v>125</v>
      </c>
      <c r="Y110" s="157" t="s">
        <v>126</v>
      </c>
      <c r="Z110" s="147"/>
      <c r="AA110" s="147"/>
      <c r="AB110" s="147"/>
      <c r="AC110" s="147"/>
      <c r="AD110" s="147"/>
      <c r="AE110" s="147"/>
      <c r="AF110" s="147"/>
      <c r="AG110" s="147" t="s">
        <v>127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ht="22.5" outlineLevel="1" x14ac:dyDescent="0.2">
      <c r="A111" s="170">
        <v>51</v>
      </c>
      <c r="B111" s="171" t="s">
        <v>283</v>
      </c>
      <c r="C111" s="183" t="s">
        <v>284</v>
      </c>
      <c r="D111" s="172" t="s">
        <v>139</v>
      </c>
      <c r="E111" s="173">
        <v>148.9</v>
      </c>
      <c r="F111" s="174"/>
      <c r="G111" s="175">
        <f>ROUND(E111*F111,2)</f>
        <v>0</v>
      </c>
      <c r="H111" s="158">
        <v>0</v>
      </c>
      <c r="I111" s="157">
        <f>ROUND(E111*H111,2)</f>
        <v>0</v>
      </c>
      <c r="J111" s="158">
        <v>103.5</v>
      </c>
      <c r="K111" s="157">
        <f>ROUND(E111*J111,2)</f>
        <v>15411.15</v>
      </c>
      <c r="L111" s="157">
        <v>21</v>
      </c>
      <c r="M111" s="157">
        <f>G111*(1+L111/100)</f>
        <v>0</v>
      </c>
      <c r="N111" s="156">
        <v>0</v>
      </c>
      <c r="O111" s="156">
        <f>ROUND(E111*N111,2)</f>
        <v>0</v>
      </c>
      <c r="P111" s="156">
        <v>0</v>
      </c>
      <c r="Q111" s="156">
        <f>ROUND(E111*P111,2)</f>
        <v>0</v>
      </c>
      <c r="R111" s="157"/>
      <c r="S111" s="157" t="s">
        <v>124</v>
      </c>
      <c r="T111" s="157" t="s">
        <v>124</v>
      </c>
      <c r="U111" s="157">
        <v>0.18</v>
      </c>
      <c r="V111" s="157">
        <f>ROUND(E111*U111,2)</f>
        <v>26.8</v>
      </c>
      <c r="W111" s="157"/>
      <c r="X111" s="157" t="s">
        <v>125</v>
      </c>
      <c r="Y111" s="157" t="s">
        <v>126</v>
      </c>
      <c r="Z111" s="147"/>
      <c r="AA111" s="147"/>
      <c r="AB111" s="147"/>
      <c r="AC111" s="147"/>
      <c r="AD111" s="147"/>
      <c r="AE111" s="147"/>
      <c r="AF111" s="147"/>
      <c r="AG111" s="147" t="s">
        <v>127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2" x14ac:dyDescent="0.2">
      <c r="A112" s="154"/>
      <c r="B112" s="155"/>
      <c r="C112" s="184" t="s">
        <v>285</v>
      </c>
      <c r="D112" s="159"/>
      <c r="E112" s="160">
        <v>148.9</v>
      </c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129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ht="22.5" outlineLevel="1" x14ac:dyDescent="0.2">
      <c r="A113" s="170">
        <v>52</v>
      </c>
      <c r="B113" s="171" t="s">
        <v>286</v>
      </c>
      <c r="C113" s="183" t="s">
        <v>287</v>
      </c>
      <c r="D113" s="172" t="s">
        <v>139</v>
      </c>
      <c r="E113" s="173">
        <v>16.09</v>
      </c>
      <c r="F113" s="174"/>
      <c r="G113" s="175">
        <f>ROUND(E113*F113,2)</f>
        <v>0</v>
      </c>
      <c r="H113" s="158">
        <v>6.65</v>
      </c>
      <c r="I113" s="157">
        <f>ROUND(E113*H113,2)</f>
        <v>107</v>
      </c>
      <c r="J113" s="158">
        <v>102.85</v>
      </c>
      <c r="K113" s="157">
        <f>ROUND(E113*J113,2)</f>
        <v>1654.86</v>
      </c>
      <c r="L113" s="157">
        <v>21</v>
      </c>
      <c r="M113" s="157">
        <f>G113*(1+L113/100)</f>
        <v>0</v>
      </c>
      <c r="N113" s="156">
        <v>2.3000000000000001E-4</v>
      </c>
      <c r="O113" s="156">
        <f>ROUND(E113*N113,2)</f>
        <v>0</v>
      </c>
      <c r="P113" s="156">
        <v>0</v>
      </c>
      <c r="Q113" s="156">
        <f>ROUND(E113*P113,2)</f>
        <v>0</v>
      </c>
      <c r="R113" s="157"/>
      <c r="S113" s="157" t="s">
        <v>124</v>
      </c>
      <c r="T113" s="157" t="s">
        <v>124</v>
      </c>
      <c r="U113" s="157">
        <v>0.18099999999999999</v>
      </c>
      <c r="V113" s="157">
        <f>ROUND(E113*U113,2)</f>
        <v>2.91</v>
      </c>
      <c r="W113" s="157"/>
      <c r="X113" s="157" t="s">
        <v>125</v>
      </c>
      <c r="Y113" s="157" t="s">
        <v>126</v>
      </c>
      <c r="Z113" s="147"/>
      <c r="AA113" s="147"/>
      <c r="AB113" s="147"/>
      <c r="AC113" s="147"/>
      <c r="AD113" s="147"/>
      <c r="AE113" s="147"/>
      <c r="AF113" s="147"/>
      <c r="AG113" s="147" t="s">
        <v>127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2" x14ac:dyDescent="0.2">
      <c r="A114" s="154"/>
      <c r="B114" s="155"/>
      <c r="C114" s="184" t="s">
        <v>288</v>
      </c>
      <c r="D114" s="159"/>
      <c r="E114" s="160">
        <v>16.09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129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ht="22.5" outlineLevel="1" x14ac:dyDescent="0.2">
      <c r="A115" s="170">
        <v>53</v>
      </c>
      <c r="B115" s="171" t="s">
        <v>289</v>
      </c>
      <c r="C115" s="183" t="s">
        <v>290</v>
      </c>
      <c r="D115" s="172" t="s">
        <v>139</v>
      </c>
      <c r="E115" s="173">
        <v>306</v>
      </c>
      <c r="F115" s="174"/>
      <c r="G115" s="175">
        <f>ROUND(E115*F115,2)</f>
        <v>0</v>
      </c>
      <c r="H115" s="158">
        <v>6.65</v>
      </c>
      <c r="I115" s="157">
        <f>ROUND(E115*H115,2)</f>
        <v>2034.9</v>
      </c>
      <c r="J115" s="158">
        <v>205.35</v>
      </c>
      <c r="K115" s="157">
        <f>ROUND(E115*J115,2)</f>
        <v>62837.1</v>
      </c>
      <c r="L115" s="157">
        <v>21</v>
      </c>
      <c r="M115" s="157">
        <f>G115*(1+L115/100)</f>
        <v>0</v>
      </c>
      <c r="N115" s="156">
        <v>2.3000000000000001E-4</v>
      </c>
      <c r="O115" s="156">
        <f>ROUND(E115*N115,2)</f>
        <v>7.0000000000000007E-2</v>
      </c>
      <c r="P115" s="156">
        <v>0</v>
      </c>
      <c r="Q115" s="156">
        <f>ROUND(E115*P115,2)</f>
        <v>0</v>
      </c>
      <c r="R115" s="157"/>
      <c r="S115" s="157" t="s">
        <v>124</v>
      </c>
      <c r="T115" s="157" t="s">
        <v>124</v>
      </c>
      <c r="U115" s="157">
        <v>0.36199999999999999</v>
      </c>
      <c r="V115" s="157">
        <f>ROUND(E115*U115,2)</f>
        <v>110.77</v>
      </c>
      <c r="W115" s="157"/>
      <c r="X115" s="157" t="s">
        <v>125</v>
      </c>
      <c r="Y115" s="157" t="s">
        <v>126</v>
      </c>
      <c r="Z115" s="147"/>
      <c r="AA115" s="147"/>
      <c r="AB115" s="147"/>
      <c r="AC115" s="147"/>
      <c r="AD115" s="147"/>
      <c r="AE115" s="147"/>
      <c r="AF115" s="147"/>
      <c r="AG115" s="147" t="s">
        <v>127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2" x14ac:dyDescent="0.2">
      <c r="A116" s="154"/>
      <c r="B116" s="155"/>
      <c r="C116" s="184" t="s">
        <v>291</v>
      </c>
      <c r="D116" s="159"/>
      <c r="E116" s="160">
        <v>306</v>
      </c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129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ht="22.5" outlineLevel="1" x14ac:dyDescent="0.2">
      <c r="A117" s="170">
        <v>54</v>
      </c>
      <c r="B117" s="171" t="s">
        <v>292</v>
      </c>
      <c r="C117" s="183" t="s">
        <v>293</v>
      </c>
      <c r="D117" s="172" t="s">
        <v>139</v>
      </c>
      <c r="E117" s="173">
        <v>306</v>
      </c>
      <c r="F117" s="174"/>
      <c r="G117" s="175">
        <f>ROUND(E117*F117,2)</f>
        <v>0</v>
      </c>
      <c r="H117" s="158">
        <v>49.68</v>
      </c>
      <c r="I117" s="157">
        <f>ROUND(E117*H117,2)</f>
        <v>15202.08</v>
      </c>
      <c r="J117" s="158">
        <v>103.32</v>
      </c>
      <c r="K117" s="157">
        <f>ROUND(E117*J117,2)</f>
        <v>31615.919999999998</v>
      </c>
      <c r="L117" s="157">
        <v>21</v>
      </c>
      <c r="M117" s="157">
        <f>G117*(1+L117/100)</f>
        <v>0</v>
      </c>
      <c r="N117" s="156">
        <v>2.2000000000000001E-4</v>
      </c>
      <c r="O117" s="156">
        <f>ROUND(E117*N117,2)</f>
        <v>7.0000000000000007E-2</v>
      </c>
      <c r="P117" s="156">
        <v>0</v>
      </c>
      <c r="Q117" s="156">
        <f>ROUND(E117*P117,2)</f>
        <v>0</v>
      </c>
      <c r="R117" s="157"/>
      <c r="S117" s="157" t="s">
        <v>124</v>
      </c>
      <c r="T117" s="157" t="s">
        <v>124</v>
      </c>
      <c r="U117" s="157">
        <v>0.18</v>
      </c>
      <c r="V117" s="157">
        <f>ROUND(E117*U117,2)</f>
        <v>55.08</v>
      </c>
      <c r="W117" s="157"/>
      <c r="X117" s="157" t="s">
        <v>125</v>
      </c>
      <c r="Y117" s="157" t="s">
        <v>126</v>
      </c>
      <c r="Z117" s="147"/>
      <c r="AA117" s="147"/>
      <c r="AB117" s="147"/>
      <c r="AC117" s="147"/>
      <c r="AD117" s="147"/>
      <c r="AE117" s="147"/>
      <c r="AF117" s="147"/>
      <c r="AG117" s="147" t="s">
        <v>127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2" x14ac:dyDescent="0.2">
      <c r="A118" s="154"/>
      <c r="B118" s="155"/>
      <c r="C118" s="184" t="s">
        <v>291</v>
      </c>
      <c r="D118" s="159"/>
      <c r="E118" s="160">
        <v>306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7"/>
      <c r="AA118" s="147"/>
      <c r="AB118" s="147"/>
      <c r="AC118" s="147"/>
      <c r="AD118" s="147"/>
      <c r="AE118" s="147"/>
      <c r="AF118" s="147"/>
      <c r="AG118" s="147" t="s">
        <v>129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ht="22.5" outlineLevel="1" x14ac:dyDescent="0.2">
      <c r="A119" s="170">
        <v>55</v>
      </c>
      <c r="B119" s="171" t="s">
        <v>294</v>
      </c>
      <c r="C119" s="183" t="s">
        <v>295</v>
      </c>
      <c r="D119" s="172" t="s">
        <v>139</v>
      </c>
      <c r="E119" s="173">
        <v>148.9</v>
      </c>
      <c r="F119" s="174"/>
      <c r="G119" s="175">
        <f>ROUND(E119*F119,2)</f>
        <v>0</v>
      </c>
      <c r="H119" s="158">
        <v>77.64</v>
      </c>
      <c r="I119" s="157">
        <f>ROUND(E119*H119,2)</f>
        <v>11560.6</v>
      </c>
      <c r="J119" s="158">
        <v>80.36</v>
      </c>
      <c r="K119" s="157">
        <f>ROUND(E119*J119,2)</f>
        <v>11965.6</v>
      </c>
      <c r="L119" s="157">
        <v>21</v>
      </c>
      <c r="M119" s="157">
        <f>G119*(1+L119/100)</f>
        <v>0</v>
      </c>
      <c r="N119" s="156">
        <v>2.0000000000000001E-4</v>
      </c>
      <c r="O119" s="156">
        <f>ROUND(E119*N119,2)</f>
        <v>0.03</v>
      </c>
      <c r="P119" s="156">
        <v>0</v>
      </c>
      <c r="Q119" s="156">
        <f>ROUND(E119*P119,2)</f>
        <v>0</v>
      </c>
      <c r="R119" s="157"/>
      <c r="S119" s="157" t="s">
        <v>124</v>
      </c>
      <c r="T119" s="157" t="s">
        <v>124</v>
      </c>
      <c r="U119" s="157">
        <v>0.14000000000000001</v>
      </c>
      <c r="V119" s="157">
        <f>ROUND(E119*U119,2)</f>
        <v>20.85</v>
      </c>
      <c r="W119" s="157"/>
      <c r="X119" s="157" t="s">
        <v>125</v>
      </c>
      <c r="Y119" s="157" t="s">
        <v>126</v>
      </c>
      <c r="Z119" s="147"/>
      <c r="AA119" s="147"/>
      <c r="AB119" s="147"/>
      <c r="AC119" s="147"/>
      <c r="AD119" s="147"/>
      <c r="AE119" s="147"/>
      <c r="AF119" s="147"/>
      <c r="AG119" s="147" t="s">
        <v>127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2" x14ac:dyDescent="0.2">
      <c r="A120" s="154"/>
      <c r="B120" s="155"/>
      <c r="C120" s="184" t="s">
        <v>296</v>
      </c>
      <c r="D120" s="159"/>
      <c r="E120" s="160">
        <v>148.9</v>
      </c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7"/>
      <c r="AA120" s="147"/>
      <c r="AB120" s="147"/>
      <c r="AC120" s="147"/>
      <c r="AD120" s="147"/>
      <c r="AE120" s="147"/>
      <c r="AF120" s="147"/>
      <c r="AG120" s="147" t="s">
        <v>129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ht="22.5" outlineLevel="1" x14ac:dyDescent="0.2">
      <c r="A121" s="170">
        <v>56</v>
      </c>
      <c r="B121" s="171" t="s">
        <v>297</v>
      </c>
      <c r="C121" s="183" t="s">
        <v>298</v>
      </c>
      <c r="D121" s="172" t="s">
        <v>139</v>
      </c>
      <c r="E121" s="173">
        <v>486.06</v>
      </c>
      <c r="F121" s="174"/>
      <c r="G121" s="175">
        <f>ROUND(E121*F121,2)</f>
        <v>0</v>
      </c>
      <c r="H121" s="158">
        <v>0</v>
      </c>
      <c r="I121" s="157">
        <f>ROUND(E121*H121,2)</f>
        <v>0</v>
      </c>
      <c r="J121" s="158">
        <v>46</v>
      </c>
      <c r="K121" s="157">
        <f>ROUND(E121*J121,2)</f>
        <v>22358.76</v>
      </c>
      <c r="L121" s="157">
        <v>21</v>
      </c>
      <c r="M121" s="157">
        <f>G121*(1+L121/100)</f>
        <v>0</v>
      </c>
      <c r="N121" s="156">
        <v>0</v>
      </c>
      <c r="O121" s="156">
        <f>ROUND(E121*N121,2)</f>
        <v>0</v>
      </c>
      <c r="P121" s="156">
        <v>0</v>
      </c>
      <c r="Q121" s="156">
        <f>ROUND(E121*P121,2)</f>
        <v>0</v>
      </c>
      <c r="R121" s="157"/>
      <c r="S121" s="157" t="s">
        <v>124</v>
      </c>
      <c r="T121" s="157" t="s">
        <v>124</v>
      </c>
      <c r="U121" s="157">
        <v>0.08</v>
      </c>
      <c r="V121" s="157">
        <f>ROUND(E121*U121,2)</f>
        <v>38.880000000000003</v>
      </c>
      <c r="W121" s="157"/>
      <c r="X121" s="157" t="s">
        <v>125</v>
      </c>
      <c r="Y121" s="157" t="s">
        <v>126</v>
      </c>
      <c r="Z121" s="147"/>
      <c r="AA121" s="147"/>
      <c r="AB121" s="147"/>
      <c r="AC121" s="147"/>
      <c r="AD121" s="147"/>
      <c r="AE121" s="147"/>
      <c r="AF121" s="147"/>
      <c r="AG121" s="147" t="s">
        <v>127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2" x14ac:dyDescent="0.2">
      <c r="A122" s="154"/>
      <c r="B122" s="155"/>
      <c r="C122" s="184" t="s">
        <v>299</v>
      </c>
      <c r="D122" s="159"/>
      <c r="E122" s="160">
        <v>473.46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129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84" t="s">
        <v>300</v>
      </c>
      <c r="D123" s="159"/>
      <c r="E123" s="160">
        <v>12.6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129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70">
        <v>57</v>
      </c>
      <c r="B124" s="171" t="s">
        <v>301</v>
      </c>
      <c r="C124" s="183" t="s">
        <v>302</v>
      </c>
      <c r="D124" s="172" t="s">
        <v>139</v>
      </c>
      <c r="E124" s="173">
        <v>238.8</v>
      </c>
      <c r="F124" s="174"/>
      <c r="G124" s="175">
        <f>ROUND(E124*F124,2)</f>
        <v>0</v>
      </c>
      <c r="H124" s="158">
        <v>10.6</v>
      </c>
      <c r="I124" s="157">
        <f>ROUND(E124*H124,2)</f>
        <v>2531.2800000000002</v>
      </c>
      <c r="J124" s="158">
        <v>40.200000000000003</v>
      </c>
      <c r="K124" s="157">
        <f>ROUND(E124*J124,2)</f>
        <v>9599.76</v>
      </c>
      <c r="L124" s="157">
        <v>21</v>
      </c>
      <c r="M124" s="157">
        <f>G124*(1+L124/100)</f>
        <v>0</v>
      </c>
      <c r="N124" s="156">
        <v>3.0000000000000001E-5</v>
      </c>
      <c r="O124" s="156">
        <f>ROUND(E124*N124,2)</f>
        <v>0.01</v>
      </c>
      <c r="P124" s="156">
        <v>0</v>
      </c>
      <c r="Q124" s="156">
        <f>ROUND(E124*P124,2)</f>
        <v>0</v>
      </c>
      <c r="R124" s="157"/>
      <c r="S124" s="157" t="s">
        <v>124</v>
      </c>
      <c r="T124" s="157" t="s">
        <v>124</v>
      </c>
      <c r="U124" s="157">
        <v>7.0000000000000007E-2</v>
      </c>
      <c r="V124" s="157">
        <f>ROUND(E124*U124,2)</f>
        <v>16.72</v>
      </c>
      <c r="W124" s="157"/>
      <c r="X124" s="157" t="s">
        <v>125</v>
      </c>
      <c r="Y124" s="157" t="s">
        <v>126</v>
      </c>
      <c r="Z124" s="147"/>
      <c r="AA124" s="147"/>
      <c r="AB124" s="147"/>
      <c r="AC124" s="147"/>
      <c r="AD124" s="147"/>
      <c r="AE124" s="147"/>
      <c r="AF124" s="147"/>
      <c r="AG124" s="147" t="s">
        <v>127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2" x14ac:dyDescent="0.2">
      <c r="A125" s="154"/>
      <c r="B125" s="155"/>
      <c r="C125" s="184" t="s">
        <v>303</v>
      </c>
      <c r="D125" s="159"/>
      <c r="E125" s="160">
        <v>238.8</v>
      </c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129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76">
        <v>58</v>
      </c>
      <c r="B126" s="177" t="s">
        <v>304</v>
      </c>
      <c r="C126" s="185" t="s">
        <v>305</v>
      </c>
      <c r="D126" s="178" t="s">
        <v>139</v>
      </c>
      <c r="E126" s="179">
        <v>148.9</v>
      </c>
      <c r="F126" s="180"/>
      <c r="G126" s="181">
        <f>ROUND(E126*F126,2)</f>
        <v>0</v>
      </c>
      <c r="H126" s="158">
        <v>68.430000000000007</v>
      </c>
      <c r="I126" s="157">
        <f>ROUND(E126*H126,2)</f>
        <v>10189.23</v>
      </c>
      <c r="J126" s="158">
        <v>80.569999999999993</v>
      </c>
      <c r="K126" s="157">
        <f>ROUND(E126*J126,2)</f>
        <v>11996.87</v>
      </c>
      <c r="L126" s="157">
        <v>21</v>
      </c>
      <c r="M126" s="157">
        <f>G126*(1+L126/100)</f>
        <v>0</v>
      </c>
      <c r="N126" s="156">
        <v>2.0000000000000001E-4</v>
      </c>
      <c r="O126" s="156">
        <f>ROUND(E126*N126,2)</f>
        <v>0.03</v>
      </c>
      <c r="P126" s="156">
        <v>0</v>
      </c>
      <c r="Q126" s="156">
        <f>ROUND(E126*P126,2)</f>
        <v>0</v>
      </c>
      <c r="R126" s="157"/>
      <c r="S126" s="157" t="s">
        <v>124</v>
      </c>
      <c r="T126" s="157" t="s">
        <v>124</v>
      </c>
      <c r="U126" s="157">
        <v>0.12</v>
      </c>
      <c r="V126" s="157">
        <f>ROUND(E126*U126,2)</f>
        <v>17.87</v>
      </c>
      <c r="W126" s="157"/>
      <c r="X126" s="157" t="s">
        <v>125</v>
      </c>
      <c r="Y126" s="157" t="s">
        <v>126</v>
      </c>
      <c r="Z126" s="147"/>
      <c r="AA126" s="147"/>
      <c r="AB126" s="147"/>
      <c r="AC126" s="147"/>
      <c r="AD126" s="147"/>
      <c r="AE126" s="147"/>
      <c r="AF126" s="147"/>
      <c r="AG126" s="147" t="s">
        <v>127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70">
        <v>59</v>
      </c>
      <c r="B127" s="171" t="s">
        <v>306</v>
      </c>
      <c r="C127" s="183" t="s">
        <v>307</v>
      </c>
      <c r="D127" s="172" t="s">
        <v>139</v>
      </c>
      <c r="E127" s="173">
        <v>336.6</v>
      </c>
      <c r="F127" s="174"/>
      <c r="G127" s="175">
        <f>ROUND(E127*F127,2)</f>
        <v>0</v>
      </c>
      <c r="H127" s="158">
        <v>672</v>
      </c>
      <c r="I127" s="157">
        <f>ROUND(E127*H127,2)</f>
        <v>226195.20000000001</v>
      </c>
      <c r="J127" s="158">
        <v>0</v>
      </c>
      <c r="K127" s="157">
        <f>ROUND(E127*J127,2)</f>
        <v>0</v>
      </c>
      <c r="L127" s="157">
        <v>21</v>
      </c>
      <c r="M127" s="157">
        <f>G127*(1+L127/100)</f>
        <v>0</v>
      </c>
      <c r="N127" s="156">
        <v>2.3999999999999998E-3</v>
      </c>
      <c r="O127" s="156">
        <f>ROUND(E127*N127,2)</f>
        <v>0.81</v>
      </c>
      <c r="P127" s="156">
        <v>0</v>
      </c>
      <c r="Q127" s="156">
        <f>ROUND(E127*P127,2)</f>
        <v>0</v>
      </c>
      <c r="R127" s="157" t="s">
        <v>308</v>
      </c>
      <c r="S127" s="157" t="s">
        <v>124</v>
      </c>
      <c r="T127" s="157" t="s">
        <v>124</v>
      </c>
      <c r="U127" s="157">
        <v>0</v>
      </c>
      <c r="V127" s="157">
        <f>ROUND(E127*U127,2)</f>
        <v>0</v>
      </c>
      <c r="W127" s="157"/>
      <c r="X127" s="157" t="s">
        <v>309</v>
      </c>
      <c r="Y127" s="157" t="s">
        <v>126</v>
      </c>
      <c r="Z127" s="147"/>
      <c r="AA127" s="147"/>
      <c r="AB127" s="147"/>
      <c r="AC127" s="147"/>
      <c r="AD127" s="147"/>
      <c r="AE127" s="147"/>
      <c r="AF127" s="147"/>
      <c r="AG127" s="147" t="s">
        <v>310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2" x14ac:dyDescent="0.2">
      <c r="A128" s="154"/>
      <c r="B128" s="155"/>
      <c r="C128" s="184" t="s">
        <v>311</v>
      </c>
      <c r="D128" s="159"/>
      <c r="E128" s="160">
        <v>336.6</v>
      </c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129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70">
        <v>60</v>
      </c>
      <c r="B129" s="171" t="s">
        <v>312</v>
      </c>
      <c r="C129" s="183" t="s">
        <v>313</v>
      </c>
      <c r="D129" s="172" t="s">
        <v>139</v>
      </c>
      <c r="E129" s="173">
        <v>537.46</v>
      </c>
      <c r="F129" s="174"/>
      <c r="G129" s="175">
        <f>ROUND(E129*F129,2)</f>
        <v>0</v>
      </c>
      <c r="H129" s="158">
        <v>248</v>
      </c>
      <c r="I129" s="157">
        <f>ROUND(E129*H129,2)</f>
        <v>133290.07999999999</v>
      </c>
      <c r="J129" s="158">
        <v>0</v>
      </c>
      <c r="K129" s="157">
        <f>ROUND(E129*J129,2)</f>
        <v>0</v>
      </c>
      <c r="L129" s="157">
        <v>21</v>
      </c>
      <c r="M129" s="157">
        <f>G129*(1+L129/100)</f>
        <v>0</v>
      </c>
      <c r="N129" s="156">
        <v>5.0000000000000001E-3</v>
      </c>
      <c r="O129" s="156">
        <f>ROUND(E129*N129,2)</f>
        <v>2.69</v>
      </c>
      <c r="P129" s="156">
        <v>0</v>
      </c>
      <c r="Q129" s="156">
        <f>ROUND(E129*P129,2)</f>
        <v>0</v>
      </c>
      <c r="R129" s="157" t="s">
        <v>308</v>
      </c>
      <c r="S129" s="157" t="s">
        <v>124</v>
      </c>
      <c r="T129" s="157" t="s">
        <v>124</v>
      </c>
      <c r="U129" s="157">
        <v>0</v>
      </c>
      <c r="V129" s="157">
        <f>ROUND(E129*U129,2)</f>
        <v>0</v>
      </c>
      <c r="W129" s="157"/>
      <c r="X129" s="157" t="s">
        <v>309</v>
      </c>
      <c r="Y129" s="157" t="s">
        <v>126</v>
      </c>
      <c r="Z129" s="147"/>
      <c r="AA129" s="147"/>
      <c r="AB129" s="147"/>
      <c r="AC129" s="147"/>
      <c r="AD129" s="147"/>
      <c r="AE129" s="147"/>
      <c r="AF129" s="147"/>
      <c r="AG129" s="147" t="s">
        <v>310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2" x14ac:dyDescent="0.2">
      <c r="A130" s="154"/>
      <c r="B130" s="155"/>
      <c r="C130" s="184" t="s">
        <v>314</v>
      </c>
      <c r="D130" s="159"/>
      <c r="E130" s="160">
        <v>537.46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129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0">
        <v>61</v>
      </c>
      <c r="B131" s="171" t="s">
        <v>315</v>
      </c>
      <c r="C131" s="183" t="s">
        <v>316</v>
      </c>
      <c r="D131" s="172" t="s">
        <v>139</v>
      </c>
      <c r="E131" s="173">
        <v>17.699000000000002</v>
      </c>
      <c r="F131" s="174"/>
      <c r="G131" s="175">
        <f>ROUND(E131*F131,2)</f>
        <v>0</v>
      </c>
      <c r="H131" s="158">
        <v>143.5</v>
      </c>
      <c r="I131" s="157">
        <f>ROUND(E131*H131,2)</f>
        <v>2539.81</v>
      </c>
      <c r="J131" s="158">
        <v>0</v>
      </c>
      <c r="K131" s="157">
        <f>ROUND(E131*J131,2)</f>
        <v>0</v>
      </c>
      <c r="L131" s="157">
        <v>21</v>
      </c>
      <c r="M131" s="157">
        <f>G131*(1+L131/100)</f>
        <v>0</v>
      </c>
      <c r="N131" s="156">
        <v>1.2600000000000001E-3</v>
      </c>
      <c r="O131" s="156">
        <f>ROUND(E131*N131,2)</f>
        <v>0.02</v>
      </c>
      <c r="P131" s="156">
        <v>0</v>
      </c>
      <c r="Q131" s="156">
        <f>ROUND(E131*P131,2)</f>
        <v>0</v>
      </c>
      <c r="R131" s="157" t="s">
        <v>308</v>
      </c>
      <c r="S131" s="157" t="s">
        <v>124</v>
      </c>
      <c r="T131" s="157" t="s">
        <v>124</v>
      </c>
      <c r="U131" s="157">
        <v>0</v>
      </c>
      <c r="V131" s="157">
        <f>ROUND(E131*U131,2)</f>
        <v>0</v>
      </c>
      <c r="W131" s="157"/>
      <c r="X131" s="157" t="s">
        <v>309</v>
      </c>
      <c r="Y131" s="157" t="s">
        <v>126</v>
      </c>
      <c r="Z131" s="147"/>
      <c r="AA131" s="147"/>
      <c r="AB131" s="147"/>
      <c r="AC131" s="147"/>
      <c r="AD131" s="147"/>
      <c r="AE131" s="147"/>
      <c r="AF131" s="147"/>
      <c r="AG131" s="147" t="s">
        <v>310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2" x14ac:dyDescent="0.2">
      <c r="A132" s="154"/>
      <c r="B132" s="155"/>
      <c r="C132" s="184" t="s">
        <v>317</v>
      </c>
      <c r="D132" s="159"/>
      <c r="E132" s="160">
        <v>17.699000000000002</v>
      </c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129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70">
        <v>62</v>
      </c>
      <c r="B133" s="171" t="s">
        <v>318</v>
      </c>
      <c r="C133" s="183" t="s">
        <v>319</v>
      </c>
      <c r="D133" s="172" t="s">
        <v>139</v>
      </c>
      <c r="E133" s="173">
        <v>163.79</v>
      </c>
      <c r="F133" s="174"/>
      <c r="G133" s="175">
        <f>ROUND(E133*F133,2)</f>
        <v>0</v>
      </c>
      <c r="H133" s="158">
        <v>186.5</v>
      </c>
      <c r="I133" s="157">
        <f>ROUND(E133*H133,2)</f>
        <v>30546.84</v>
      </c>
      <c r="J133" s="158">
        <v>0</v>
      </c>
      <c r="K133" s="157">
        <f>ROUND(E133*J133,2)</f>
        <v>0</v>
      </c>
      <c r="L133" s="157">
        <v>21</v>
      </c>
      <c r="M133" s="157">
        <f>G133*(1+L133/100)</f>
        <v>0</v>
      </c>
      <c r="N133" s="156">
        <v>1.6000000000000001E-3</v>
      </c>
      <c r="O133" s="156">
        <f>ROUND(E133*N133,2)</f>
        <v>0.26</v>
      </c>
      <c r="P133" s="156">
        <v>0</v>
      </c>
      <c r="Q133" s="156">
        <f>ROUND(E133*P133,2)</f>
        <v>0</v>
      </c>
      <c r="R133" s="157" t="s">
        <v>308</v>
      </c>
      <c r="S133" s="157" t="s">
        <v>124</v>
      </c>
      <c r="T133" s="157" t="s">
        <v>124</v>
      </c>
      <c r="U133" s="157">
        <v>0</v>
      </c>
      <c r="V133" s="157">
        <f>ROUND(E133*U133,2)</f>
        <v>0</v>
      </c>
      <c r="W133" s="157"/>
      <c r="X133" s="157" t="s">
        <v>309</v>
      </c>
      <c r="Y133" s="157" t="s">
        <v>126</v>
      </c>
      <c r="Z133" s="147"/>
      <c r="AA133" s="147"/>
      <c r="AB133" s="147"/>
      <c r="AC133" s="147"/>
      <c r="AD133" s="147"/>
      <c r="AE133" s="147"/>
      <c r="AF133" s="147"/>
      <c r="AG133" s="147" t="s">
        <v>310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2" x14ac:dyDescent="0.2">
      <c r="A134" s="154"/>
      <c r="B134" s="155"/>
      <c r="C134" s="184" t="s">
        <v>320</v>
      </c>
      <c r="D134" s="159"/>
      <c r="E134" s="160">
        <v>163.79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129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70">
        <v>63</v>
      </c>
      <c r="B135" s="171" t="s">
        <v>321</v>
      </c>
      <c r="C135" s="183" t="s">
        <v>322</v>
      </c>
      <c r="D135" s="172" t="s">
        <v>139</v>
      </c>
      <c r="E135" s="173">
        <v>163.79</v>
      </c>
      <c r="F135" s="174"/>
      <c r="G135" s="175">
        <f>ROUND(E135*F135,2)</f>
        <v>0</v>
      </c>
      <c r="H135" s="158">
        <v>224</v>
      </c>
      <c r="I135" s="157">
        <f>ROUND(E135*H135,2)</f>
        <v>36688.959999999999</v>
      </c>
      <c r="J135" s="158">
        <v>0</v>
      </c>
      <c r="K135" s="157">
        <f>ROUND(E135*J135,2)</f>
        <v>0</v>
      </c>
      <c r="L135" s="157">
        <v>21</v>
      </c>
      <c r="M135" s="157">
        <f>G135*(1+L135/100)</f>
        <v>0</v>
      </c>
      <c r="N135" s="156">
        <v>1.92E-3</v>
      </c>
      <c r="O135" s="156">
        <f>ROUND(E135*N135,2)</f>
        <v>0.31</v>
      </c>
      <c r="P135" s="156">
        <v>0</v>
      </c>
      <c r="Q135" s="156">
        <f>ROUND(E135*P135,2)</f>
        <v>0</v>
      </c>
      <c r="R135" s="157" t="s">
        <v>308</v>
      </c>
      <c r="S135" s="157" t="s">
        <v>124</v>
      </c>
      <c r="T135" s="157" t="s">
        <v>124</v>
      </c>
      <c r="U135" s="157">
        <v>0</v>
      </c>
      <c r="V135" s="157">
        <f>ROUND(E135*U135,2)</f>
        <v>0</v>
      </c>
      <c r="W135" s="157"/>
      <c r="X135" s="157" t="s">
        <v>309</v>
      </c>
      <c r="Y135" s="157" t="s">
        <v>126</v>
      </c>
      <c r="Z135" s="147"/>
      <c r="AA135" s="147"/>
      <c r="AB135" s="147"/>
      <c r="AC135" s="147"/>
      <c r="AD135" s="147"/>
      <c r="AE135" s="147"/>
      <c r="AF135" s="147"/>
      <c r="AG135" s="147" t="s">
        <v>310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2" x14ac:dyDescent="0.2">
      <c r="A136" s="154"/>
      <c r="B136" s="155"/>
      <c r="C136" s="184" t="s">
        <v>320</v>
      </c>
      <c r="D136" s="159"/>
      <c r="E136" s="160">
        <v>163.79</v>
      </c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129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70">
        <v>64</v>
      </c>
      <c r="B137" s="171" t="s">
        <v>323</v>
      </c>
      <c r="C137" s="183" t="s">
        <v>324</v>
      </c>
      <c r="D137" s="172" t="s">
        <v>139</v>
      </c>
      <c r="E137" s="173">
        <v>336.6</v>
      </c>
      <c r="F137" s="174"/>
      <c r="G137" s="175">
        <f>ROUND(E137*F137,2)</f>
        <v>0</v>
      </c>
      <c r="H137" s="158">
        <v>334.5</v>
      </c>
      <c r="I137" s="157">
        <f>ROUND(E137*H137,2)</f>
        <v>112592.7</v>
      </c>
      <c r="J137" s="158">
        <v>0</v>
      </c>
      <c r="K137" s="157">
        <f>ROUND(E137*J137,2)</f>
        <v>0</v>
      </c>
      <c r="L137" s="157">
        <v>21</v>
      </c>
      <c r="M137" s="157">
        <f>G137*(1+L137/100)</f>
        <v>0</v>
      </c>
      <c r="N137" s="156">
        <v>2.8800000000000002E-3</v>
      </c>
      <c r="O137" s="156">
        <f>ROUND(E137*N137,2)</f>
        <v>0.97</v>
      </c>
      <c r="P137" s="156">
        <v>0</v>
      </c>
      <c r="Q137" s="156">
        <f>ROUND(E137*P137,2)</f>
        <v>0</v>
      </c>
      <c r="R137" s="157" t="s">
        <v>308</v>
      </c>
      <c r="S137" s="157" t="s">
        <v>124</v>
      </c>
      <c r="T137" s="157" t="s">
        <v>124</v>
      </c>
      <c r="U137" s="157">
        <v>0</v>
      </c>
      <c r="V137" s="157">
        <f>ROUND(E137*U137,2)</f>
        <v>0</v>
      </c>
      <c r="W137" s="157"/>
      <c r="X137" s="157" t="s">
        <v>309</v>
      </c>
      <c r="Y137" s="157" t="s">
        <v>126</v>
      </c>
      <c r="Z137" s="147"/>
      <c r="AA137" s="147"/>
      <c r="AB137" s="147"/>
      <c r="AC137" s="147"/>
      <c r="AD137" s="147"/>
      <c r="AE137" s="147"/>
      <c r="AF137" s="147"/>
      <c r="AG137" s="147" t="s">
        <v>310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">
      <c r="A138" s="154"/>
      <c r="B138" s="155"/>
      <c r="C138" s="184" t="s">
        <v>311</v>
      </c>
      <c r="D138" s="159"/>
      <c r="E138" s="160">
        <v>336.6</v>
      </c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129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6">
        <v>65</v>
      </c>
      <c r="B139" s="177" t="s">
        <v>325</v>
      </c>
      <c r="C139" s="185" t="s">
        <v>326</v>
      </c>
      <c r="D139" s="178" t="s">
        <v>135</v>
      </c>
      <c r="E139" s="179">
        <v>5.3179100000000004</v>
      </c>
      <c r="F139" s="180"/>
      <c r="G139" s="181">
        <f>ROUND(E139*F139,2)</f>
        <v>0</v>
      </c>
      <c r="H139" s="158">
        <v>0</v>
      </c>
      <c r="I139" s="157">
        <f>ROUND(E139*H139,2)</f>
        <v>0</v>
      </c>
      <c r="J139" s="158">
        <v>1176</v>
      </c>
      <c r="K139" s="157">
        <f>ROUND(E139*J139,2)</f>
        <v>6253.86</v>
      </c>
      <c r="L139" s="157">
        <v>21</v>
      </c>
      <c r="M139" s="157">
        <f>G139*(1+L139/100)</f>
        <v>0</v>
      </c>
      <c r="N139" s="156">
        <v>0</v>
      </c>
      <c r="O139" s="156">
        <f>ROUND(E139*N139,2)</f>
        <v>0</v>
      </c>
      <c r="P139" s="156">
        <v>0</v>
      </c>
      <c r="Q139" s="156">
        <f>ROUND(E139*P139,2)</f>
        <v>0</v>
      </c>
      <c r="R139" s="157"/>
      <c r="S139" s="157" t="s">
        <v>124</v>
      </c>
      <c r="T139" s="157" t="s">
        <v>124</v>
      </c>
      <c r="U139" s="157">
        <v>1.831</v>
      </c>
      <c r="V139" s="157">
        <f>ROUND(E139*U139,2)</f>
        <v>9.74</v>
      </c>
      <c r="W139" s="157"/>
      <c r="X139" s="157" t="s">
        <v>279</v>
      </c>
      <c r="Y139" s="157" t="s">
        <v>126</v>
      </c>
      <c r="Z139" s="147"/>
      <c r="AA139" s="147"/>
      <c r="AB139" s="147"/>
      <c r="AC139" s="147"/>
      <c r="AD139" s="147"/>
      <c r="AE139" s="147"/>
      <c r="AF139" s="147"/>
      <c r="AG139" s="147" t="s">
        <v>280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x14ac:dyDescent="0.2">
      <c r="A140" s="163" t="s">
        <v>119</v>
      </c>
      <c r="B140" s="164" t="s">
        <v>66</v>
      </c>
      <c r="C140" s="182" t="s">
        <v>67</v>
      </c>
      <c r="D140" s="165"/>
      <c r="E140" s="166"/>
      <c r="F140" s="167"/>
      <c r="G140" s="168">
        <f>SUMIF(AG141:AG142,"&lt;&gt;NOR",G141:G142)</f>
        <v>0</v>
      </c>
      <c r="H140" s="162"/>
      <c r="I140" s="162">
        <f>SUM(I141:I142)</f>
        <v>0</v>
      </c>
      <c r="J140" s="162"/>
      <c r="K140" s="162">
        <f>SUM(K141:K142)</f>
        <v>0</v>
      </c>
      <c r="L140" s="162"/>
      <c r="M140" s="162">
        <f>SUM(M141:M142)</f>
        <v>0</v>
      </c>
      <c r="N140" s="161"/>
      <c r="O140" s="161">
        <f>SUM(O141:O142)</f>
        <v>0</v>
      </c>
      <c r="P140" s="161"/>
      <c r="Q140" s="161">
        <f>SUM(Q141:Q142)</f>
        <v>0</v>
      </c>
      <c r="R140" s="162"/>
      <c r="S140" s="162"/>
      <c r="T140" s="162"/>
      <c r="U140" s="162"/>
      <c r="V140" s="162">
        <f>SUM(V141:V142)</f>
        <v>0</v>
      </c>
      <c r="W140" s="162"/>
      <c r="X140" s="162"/>
      <c r="Y140" s="162"/>
      <c r="AG140" t="s">
        <v>120</v>
      </c>
    </row>
    <row r="141" spans="1:60" outlineLevel="1" x14ac:dyDescent="0.2">
      <c r="A141" s="176">
        <v>66</v>
      </c>
      <c r="B141" s="177" t="s">
        <v>327</v>
      </c>
      <c r="C141" s="185" t="s">
        <v>328</v>
      </c>
      <c r="D141" s="178" t="s">
        <v>329</v>
      </c>
      <c r="E141" s="179">
        <v>1</v>
      </c>
      <c r="F141" s="180"/>
      <c r="G141" s="181">
        <f>ROUND(E141*F141,2)</f>
        <v>0</v>
      </c>
      <c r="H141" s="158">
        <v>0</v>
      </c>
      <c r="I141" s="157">
        <f>ROUND(E141*H141,2)</f>
        <v>0</v>
      </c>
      <c r="J141" s="158">
        <v>0</v>
      </c>
      <c r="K141" s="157">
        <f>ROUND(E141*J141,2)</f>
        <v>0</v>
      </c>
      <c r="L141" s="157">
        <v>21</v>
      </c>
      <c r="M141" s="157">
        <f>G141*(1+L141/100)</f>
        <v>0</v>
      </c>
      <c r="N141" s="156">
        <v>0</v>
      </c>
      <c r="O141" s="156">
        <f>ROUND(E141*N141,2)</f>
        <v>0</v>
      </c>
      <c r="P141" s="156">
        <v>0</v>
      </c>
      <c r="Q141" s="156">
        <f>ROUND(E141*P141,2)</f>
        <v>0</v>
      </c>
      <c r="R141" s="157"/>
      <c r="S141" s="157" t="s">
        <v>177</v>
      </c>
      <c r="T141" s="157" t="s">
        <v>330</v>
      </c>
      <c r="U141" s="157">
        <v>0</v>
      </c>
      <c r="V141" s="157">
        <f>ROUND(E141*U141,2)</f>
        <v>0</v>
      </c>
      <c r="W141" s="157"/>
      <c r="X141" s="157" t="s">
        <v>125</v>
      </c>
      <c r="Y141" s="157" t="s">
        <v>126</v>
      </c>
      <c r="Z141" s="147"/>
      <c r="AA141" s="147"/>
      <c r="AB141" s="147"/>
      <c r="AC141" s="147"/>
      <c r="AD141" s="147"/>
      <c r="AE141" s="147"/>
      <c r="AF141" s="147"/>
      <c r="AG141" s="147" t="s">
        <v>127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76">
        <v>67</v>
      </c>
      <c r="B142" s="177" t="s">
        <v>331</v>
      </c>
      <c r="C142" s="185" t="s">
        <v>332</v>
      </c>
      <c r="D142" s="178" t="s">
        <v>329</v>
      </c>
      <c r="E142" s="179">
        <v>1</v>
      </c>
      <c r="F142" s="180"/>
      <c r="G142" s="181">
        <f>ROUND(E142*F142,2)</f>
        <v>0</v>
      </c>
      <c r="H142" s="158">
        <v>0</v>
      </c>
      <c r="I142" s="157">
        <f>ROUND(E142*H142,2)</f>
        <v>0</v>
      </c>
      <c r="J142" s="158">
        <v>0</v>
      </c>
      <c r="K142" s="157">
        <f>ROUND(E142*J142,2)</f>
        <v>0</v>
      </c>
      <c r="L142" s="157">
        <v>21</v>
      </c>
      <c r="M142" s="157">
        <f>G142*(1+L142/100)</f>
        <v>0</v>
      </c>
      <c r="N142" s="156">
        <v>0</v>
      </c>
      <c r="O142" s="156">
        <f>ROUND(E142*N142,2)</f>
        <v>0</v>
      </c>
      <c r="P142" s="156">
        <v>0</v>
      </c>
      <c r="Q142" s="156">
        <f>ROUND(E142*P142,2)</f>
        <v>0</v>
      </c>
      <c r="R142" s="157"/>
      <c r="S142" s="157" t="s">
        <v>177</v>
      </c>
      <c r="T142" s="157" t="s">
        <v>330</v>
      </c>
      <c r="U142" s="157">
        <v>0</v>
      </c>
      <c r="V142" s="157">
        <f>ROUND(E142*U142,2)</f>
        <v>0</v>
      </c>
      <c r="W142" s="157"/>
      <c r="X142" s="157" t="s">
        <v>125</v>
      </c>
      <c r="Y142" s="157" t="s">
        <v>126</v>
      </c>
      <c r="Z142" s="147"/>
      <c r="AA142" s="147"/>
      <c r="AB142" s="147"/>
      <c r="AC142" s="147"/>
      <c r="AD142" s="147"/>
      <c r="AE142" s="147"/>
      <c r="AF142" s="147"/>
      <c r="AG142" s="147" t="s">
        <v>127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x14ac:dyDescent="0.2">
      <c r="A143" s="163" t="s">
        <v>119</v>
      </c>
      <c r="B143" s="164" t="s">
        <v>68</v>
      </c>
      <c r="C143" s="182" t="s">
        <v>69</v>
      </c>
      <c r="D143" s="165"/>
      <c r="E143" s="166"/>
      <c r="F143" s="167"/>
      <c r="G143" s="168">
        <f>SUMIF(AG144:AG144,"&lt;&gt;NOR",G144:G144)</f>
        <v>0</v>
      </c>
      <c r="H143" s="162"/>
      <c r="I143" s="162">
        <f>SUM(I144:I144)</f>
        <v>0</v>
      </c>
      <c r="J143" s="162"/>
      <c r="K143" s="162">
        <f>SUM(K144:K144)</f>
        <v>0</v>
      </c>
      <c r="L143" s="162"/>
      <c r="M143" s="162">
        <f>SUM(M144:M144)</f>
        <v>0</v>
      </c>
      <c r="N143" s="161"/>
      <c r="O143" s="161">
        <f>SUM(O144:O144)</f>
        <v>0</v>
      </c>
      <c r="P143" s="161"/>
      <c r="Q143" s="161">
        <f>SUM(Q144:Q144)</f>
        <v>0</v>
      </c>
      <c r="R143" s="162"/>
      <c r="S143" s="162"/>
      <c r="T143" s="162"/>
      <c r="U143" s="162"/>
      <c r="V143" s="162">
        <f>SUM(V144:V144)</f>
        <v>0</v>
      </c>
      <c r="W143" s="162"/>
      <c r="X143" s="162"/>
      <c r="Y143" s="162"/>
      <c r="AG143" t="s">
        <v>120</v>
      </c>
    </row>
    <row r="144" spans="1:60" outlineLevel="1" x14ac:dyDescent="0.2">
      <c r="A144" s="176">
        <v>68</v>
      </c>
      <c r="B144" s="177" t="s">
        <v>333</v>
      </c>
      <c r="C144" s="185" t="s">
        <v>334</v>
      </c>
      <c r="D144" s="178" t="s">
        <v>329</v>
      </c>
      <c r="E144" s="179">
        <v>1</v>
      </c>
      <c r="F144" s="180"/>
      <c r="G144" s="181">
        <f>ROUND(E144*F144,2)</f>
        <v>0</v>
      </c>
      <c r="H144" s="158">
        <v>0</v>
      </c>
      <c r="I144" s="157">
        <f>ROUND(E144*H144,2)</f>
        <v>0</v>
      </c>
      <c r="J144" s="158">
        <v>0</v>
      </c>
      <c r="K144" s="157">
        <f>ROUND(E144*J144,2)</f>
        <v>0</v>
      </c>
      <c r="L144" s="157">
        <v>21</v>
      </c>
      <c r="M144" s="157">
        <f>G144*(1+L144/100)</f>
        <v>0</v>
      </c>
      <c r="N144" s="156">
        <v>0</v>
      </c>
      <c r="O144" s="156">
        <f>ROUND(E144*N144,2)</f>
        <v>0</v>
      </c>
      <c r="P144" s="156">
        <v>0</v>
      </c>
      <c r="Q144" s="156">
        <f>ROUND(E144*P144,2)</f>
        <v>0</v>
      </c>
      <c r="R144" s="157"/>
      <c r="S144" s="157" t="s">
        <v>177</v>
      </c>
      <c r="T144" s="157" t="s">
        <v>330</v>
      </c>
      <c r="U144" s="157">
        <v>0</v>
      </c>
      <c r="V144" s="157">
        <f>ROUND(E144*U144,2)</f>
        <v>0</v>
      </c>
      <c r="W144" s="157"/>
      <c r="X144" s="157" t="s">
        <v>125</v>
      </c>
      <c r="Y144" s="157" t="s">
        <v>126</v>
      </c>
      <c r="Z144" s="147"/>
      <c r="AA144" s="147"/>
      <c r="AB144" s="147"/>
      <c r="AC144" s="147"/>
      <c r="AD144" s="147"/>
      <c r="AE144" s="147"/>
      <c r="AF144" s="147"/>
      <c r="AG144" s="147" t="s">
        <v>127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x14ac:dyDescent="0.2">
      <c r="A145" s="163" t="s">
        <v>119</v>
      </c>
      <c r="B145" s="164" t="s">
        <v>70</v>
      </c>
      <c r="C145" s="182" t="s">
        <v>71</v>
      </c>
      <c r="D145" s="165"/>
      <c r="E145" s="166"/>
      <c r="F145" s="167"/>
      <c r="G145" s="168">
        <f>SUMIF(AG146:AG171,"&lt;&gt;NOR",G146:G171)</f>
        <v>0</v>
      </c>
      <c r="H145" s="162"/>
      <c r="I145" s="162">
        <f>SUM(I146:I171)</f>
        <v>237333.5</v>
      </c>
      <c r="J145" s="162"/>
      <c r="K145" s="162">
        <f>SUM(K146:K171)</f>
        <v>279062.08</v>
      </c>
      <c r="L145" s="162"/>
      <c r="M145" s="162">
        <f>SUM(M146:M171)</f>
        <v>0</v>
      </c>
      <c r="N145" s="161"/>
      <c r="O145" s="161">
        <f>SUM(O146:O171)</f>
        <v>11.12</v>
      </c>
      <c r="P145" s="161"/>
      <c r="Q145" s="161">
        <f>SUM(Q146:Q171)</f>
        <v>0</v>
      </c>
      <c r="R145" s="162"/>
      <c r="S145" s="162"/>
      <c r="T145" s="162"/>
      <c r="U145" s="162"/>
      <c r="V145" s="162">
        <f>SUM(V146:V171)</f>
        <v>259.42</v>
      </c>
      <c r="W145" s="162"/>
      <c r="X145" s="162"/>
      <c r="Y145" s="162"/>
      <c r="AG145" t="s">
        <v>120</v>
      </c>
    </row>
    <row r="146" spans="1:60" ht="22.5" outlineLevel="1" x14ac:dyDescent="0.2">
      <c r="A146" s="170">
        <v>69</v>
      </c>
      <c r="B146" s="171" t="s">
        <v>335</v>
      </c>
      <c r="C146" s="183" t="s">
        <v>336</v>
      </c>
      <c r="D146" s="172" t="s">
        <v>187</v>
      </c>
      <c r="E146" s="173">
        <v>6.4</v>
      </c>
      <c r="F146" s="174"/>
      <c r="G146" s="175">
        <f>ROUND(E146*F146,2)</f>
        <v>0</v>
      </c>
      <c r="H146" s="158">
        <v>5.83</v>
      </c>
      <c r="I146" s="157">
        <f>ROUND(E146*H146,2)</f>
        <v>37.31</v>
      </c>
      <c r="J146" s="158">
        <v>229.67</v>
      </c>
      <c r="K146" s="157">
        <f>ROUND(E146*J146,2)</f>
        <v>1469.89</v>
      </c>
      <c r="L146" s="157">
        <v>21</v>
      </c>
      <c r="M146" s="157">
        <f>G146*(1+L146/100)</f>
        <v>0</v>
      </c>
      <c r="N146" s="156">
        <v>6.0000000000000002E-5</v>
      </c>
      <c r="O146" s="156">
        <f>ROUND(E146*N146,2)</f>
        <v>0</v>
      </c>
      <c r="P146" s="156">
        <v>0</v>
      </c>
      <c r="Q146" s="156">
        <f>ROUND(E146*P146,2)</f>
        <v>0</v>
      </c>
      <c r="R146" s="157"/>
      <c r="S146" s="157" t="s">
        <v>124</v>
      </c>
      <c r="T146" s="157" t="s">
        <v>124</v>
      </c>
      <c r="U146" s="157">
        <v>0.34200000000000003</v>
      </c>
      <c r="V146" s="157">
        <f>ROUND(E146*U146,2)</f>
        <v>2.19</v>
      </c>
      <c r="W146" s="157"/>
      <c r="X146" s="157" t="s">
        <v>125</v>
      </c>
      <c r="Y146" s="157" t="s">
        <v>126</v>
      </c>
      <c r="Z146" s="147"/>
      <c r="AA146" s="147"/>
      <c r="AB146" s="147"/>
      <c r="AC146" s="147"/>
      <c r="AD146" s="147"/>
      <c r="AE146" s="147"/>
      <c r="AF146" s="147"/>
      <c r="AG146" s="147" t="s">
        <v>337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2" x14ac:dyDescent="0.2">
      <c r="A147" s="154"/>
      <c r="B147" s="155"/>
      <c r="C147" s="184" t="s">
        <v>338</v>
      </c>
      <c r="D147" s="159"/>
      <c r="E147" s="160">
        <v>6.4</v>
      </c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129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ht="22.5" outlineLevel="1" x14ac:dyDescent="0.2">
      <c r="A148" s="170">
        <v>70</v>
      </c>
      <c r="B148" s="171" t="s">
        <v>339</v>
      </c>
      <c r="C148" s="183" t="s">
        <v>340</v>
      </c>
      <c r="D148" s="172" t="s">
        <v>187</v>
      </c>
      <c r="E148" s="173">
        <v>79</v>
      </c>
      <c r="F148" s="174"/>
      <c r="G148" s="175">
        <f>ROUND(E148*F148,2)</f>
        <v>0</v>
      </c>
      <c r="H148" s="158">
        <v>7.27</v>
      </c>
      <c r="I148" s="157">
        <f>ROUND(E148*H148,2)</f>
        <v>574.33000000000004</v>
      </c>
      <c r="J148" s="158">
        <v>279.73</v>
      </c>
      <c r="K148" s="157">
        <f>ROUND(E148*J148,2)</f>
        <v>22098.67</v>
      </c>
      <c r="L148" s="157">
        <v>21</v>
      </c>
      <c r="M148" s="157">
        <f>G148*(1+L148/100)</f>
        <v>0</v>
      </c>
      <c r="N148" s="156">
        <v>8.0000000000000007E-5</v>
      </c>
      <c r="O148" s="156">
        <f>ROUND(E148*N148,2)</f>
        <v>0.01</v>
      </c>
      <c r="P148" s="156">
        <v>0</v>
      </c>
      <c r="Q148" s="156">
        <f>ROUND(E148*P148,2)</f>
        <v>0</v>
      </c>
      <c r="R148" s="157"/>
      <c r="S148" s="157" t="s">
        <v>124</v>
      </c>
      <c r="T148" s="157" t="s">
        <v>124</v>
      </c>
      <c r="U148" s="157">
        <v>0.41599999999999998</v>
      </c>
      <c r="V148" s="157">
        <f>ROUND(E148*U148,2)</f>
        <v>32.86</v>
      </c>
      <c r="W148" s="157"/>
      <c r="X148" s="157" t="s">
        <v>125</v>
      </c>
      <c r="Y148" s="157" t="s">
        <v>126</v>
      </c>
      <c r="Z148" s="147"/>
      <c r="AA148" s="147"/>
      <c r="AB148" s="147"/>
      <c r="AC148" s="147"/>
      <c r="AD148" s="147"/>
      <c r="AE148" s="147"/>
      <c r="AF148" s="147"/>
      <c r="AG148" s="147" t="s">
        <v>337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2" x14ac:dyDescent="0.2">
      <c r="A149" s="154"/>
      <c r="B149" s="155"/>
      <c r="C149" s="184" t="s">
        <v>341</v>
      </c>
      <c r="D149" s="159"/>
      <c r="E149" s="160">
        <v>30</v>
      </c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7"/>
      <c r="AA149" s="147"/>
      <c r="AB149" s="147"/>
      <c r="AC149" s="147"/>
      <c r="AD149" s="147"/>
      <c r="AE149" s="147"/>
      <c r="AF149" s="147"/>
      <c r="AG149" s="147" t="s">
        <v>129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 x14ac:dyDescent="0.2">
      <c r="A150" s="154"/>
      <c r="B150" s="155"/>
      <c r="C150" s="184" t="s">
        <v>342</v>
      </c>
      <c r="D150" s="159"/>
      <c r="E150" s="160">
        <v>49</v>
      </c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7"/>
      <c r="AA150" s="147"/>
      <c r="AB150" s="147"/>
      <c r="AC150" s="147"/>
      <c r="AD150" s="147"/>
      <c r="AE150" s="147"/>
      <c r="AF150" s="147"/>
      <c r="AG150" s="147" t="s">
        <v>129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ht="22.5" outlineLevel="1" x14ac:dyDescent="0.2">
      <c r="A151" s="170">
        <v>71</v>
      </c>
      <c r="B151" s="171" t="s">
        <v>343</v>
      </c>
      <c r="C151" s="183" t="s">
        <v>344</v>
      </c>
      <c r="D151" s="172" t="s">
        <v>187</v>
      </c>
      <c r="E151" s="173">
        <v>6</v>
      </c>
      <c r="F151" s="174"/>
      <c r="G151" s="175">
        <f>ROUND(E151*F151,2)</f>
        <v>0</v>
      </c>
      <c r="H151" s="158">
        <v>7.99</v>
      </c>
      <c r="I151" s="157">
        <f>ROUND(E151*H151,2)</f>
        <v>47.94</v>
      </c>
      <c r="J151" s="158">
        <v>333.51</v>
      </c>
      <c r="K151" s="157">
        <f>ROUND(E151*J151,2)</f>
        <v>2001.06</v>
      </c>
      <c r="L151" s="157">
        <v>21</v>
      </c>
      <c r="M151" s="157">
        <f>G151*(1+L151/100)</f>
        <v>0</v>
      </c>
      <c r="N151" s="156">
        <v>9.0000000000000006E-5</v>
      </c>
      <c r="O151" s="156">
        <f>ROUND(E151*N151,2)</f>
        <v>0</v>
      </c>
      <c r="P151" s="156">
        <v>0</v>
      </c>
      <c r="Q151" s="156">
        <f>ROUND(E151*P151,2)</f>
        <v>0</v>
      </c>
      <c r="R151" s="157"/>
      <c r="S151" s="157" t="s">
        <v>124</v>
      </c>
      <c r="T151" s="157" t="s">
        <v>124</v>
      </c>
      <c r="U151" s="157">
        <v>0.496</v>
      </c>
      <c r="V151" s="157">
        <f>ROUND(E151*U151,2)</f>
        <v>2.98</v>
      </c>
      <c r="W151" s="157"/>
      <c r="X151" s="157" t="s">
        <v>125</v>
      </c>
      <c r="Y151" s="157" t="s">
        <v>126</v>
      </c>
      <c r="Z151" s="147"/>
      <c r="AA151" s="147"/>
      <c r="AB151" s="147"/>
      <c r="AC151" s="147"/>
      <c r="AD151" s="147"/>
      <c r="AE151" s="147"/>
      <c r="AF151" s="147"/>
      <c r="AG151" s="147" t="s">
        <v>337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2" x14ac:dyDescent="0.2">
      <c r="A152" s="154"/>
      <c r="B152" s="155"/>
      <c r="C152" s="184" t="s">
        <v>345</v>
      </c>
      <c r="D152" s="159"/>
      <c r="E152" s="160">
        <v>6</v>
      </c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7"/>
      <c r="AA152" s="147"/>
      <c r="AB152" s="147"/>
      <c r="AC152" s="147"/>
      <c r="AD152" s="147"/>
      <c r="AE152" s="147"/>
      <c r="AF152" s="147"/>
      <c r="AG152" s="147" t="s">
        <v>129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70">
        <v>72</v>
      </c>
      <c r="B153" s="171" t="s">
        <v>346</v>
      </c>
      <c r="C153" s="183" t="s">
        <v>347</v>
      </c>
      <c r="D153" s="172" t="s">
        <v>123</v>
      </c>
      <c r="E153" s="173">
        <v>1.6698</v>
      </c>
      <c r="F153" s="174"/>
      <c r="G153" s="175">
        <f>ROUND(E153*F153,2)</f>
        <v>0</v>
      </c>
      <c r="H153" s="158">
        <v>1724</v>
      </c>
      <c r="I153" s="157">
        <f>ROUND(E153*H153,2)</f>
        <v>2878.74</v>
      </c>
      <c r="J153" s="158">
        <v>0</v>
      </c>
      <c r="K153" s="157">
        <f>ROUND(E153*J153,2)</f>
        <v>0</v>
      </c>
      <c r="L153" s="157">
        <v>21</v>
      </c>
      <c r="M153" s="157">
        <f>G153*(1+L153/100)</f>
        <v>0</v>
      </c>
      <c r="N153" s="156">
        <v>2.3570000000000001E-2</v>
      </c>
      <c r="O153" s="156">
        <f>ROUND(E153*N153,2)</f>
        <v>0.04</v>
      </c>
      <c r="P153" s="156">
        <v>0</v>
      </c>
      <c r="Q153" s="156">
        <f>ROUND(E153*P153,2)</f>
        <v>0</v>
      </c>
      <c r="R153" s="157"/>
      <c r="S153" s="157" t="s">
        <v>124</v>
      </c>
      <c r="T153" s="157" t="s">
        <v>124</v>
      </c>
      <c r="U153" s="157">
        <v>0</v>
      </c>
      <c r="V153" s="157">
        <f>ROUND(E153*U153,2)</f>
        <v>0</v>
      </c>
      <c r="W153" s="157"/>
      <c r="X153" s="157" t="s">
        <v>125</v>
      </c>
      <c r="Y153" s="157" t="s">
        <v>126</v>
      </c>
      <c r="Z153" s="147"/>
      <c r="AA153" s="147"/>
      <c r="AB153" s="147"/>
      <c r="AC153" s="147"/>
      <c r="AD153" s="147"/>
      <c r="AE153" s="147"/>
      <c r="AF153" s="147"/>
      <c r="AG153" s="147" t="s">
        <v>337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2" x14ac:dyDescent="0.2">
      <c r="A154" s="154"/>
      <c r="B154" s="155"/>
      <c r="C154" s="184" t="s">
        <v>348</v>
      </c>
      <c r="D154" s="159"/>
      <c r="E154" s="160">
        <v>7.0400000000000004E-2</v>
      </c>
      <c r="F154" s="157"/>
      <c r="G154" s="157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129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3" x14ac:dyDescent="0.2">
      <c r="A155" s="154"/>
      <c r="B155" s="155"/>
      <c r="C155" s="184" t="s">
        <v>349</v>
      </c>
      <c r="D155" s="159"/>
      <c r="E155" s="160">
        <v>0.66</v>
      </c>
      <c r="F155" s="157"/>
      <c r="G155" s="157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7"/>
      <c r="AA155" s="147"/>
      <c r="AB155" s="147"/>
      <c r="AC155" s="147"/>
      <c r="AD155" s="147"/>
      <c r="AE155" s="147"/>
      <c r="AF155" s="147"/>
      <c r="AG155" s="147" t="s">
        <v>129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 x14ac:dyDescent="0.2">
      <c r="A156" s="154"/>
      <c r="B156" s="155"/>
      <c r="C156" s="184" t="s">
        <v>350</v>
      </c>
      <c r="D156" s="159"/>
      <c r="E156" s="160">
        <v>0.75460000000000005</v>
      </c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129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">
      <c r="A157" s="154"/>
      <c r="B157" s="155"/>
      <c r="C157" s="184" t="s">
        <v>351</v>
      </c>
      <c r="D157" s="159"/>
      <c r="E157" s="160">
        <v>0.18479999999999999</v>
      </c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129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70">
        <v>73</v>
      </c>
      <c r="B158" s="171" t="s">
        <v>352</v>
      </c>
      <c r="C158" s="183" t="s">
        <v>353</v>
      </c>
      <c r="D158" s="172" t="s">
        <v>139</v>
      </c>
      <c r="E158" s="173">
        <v>716.4</v>
      </c>
      <c r="F158" s="174"/>
      <c r="G158" s="175">
        <f>ROUND(E158*F158,2)</f>
        <v>0</v>
      </c>
      <c r="H158" s="158">
        <v>0</v>
      </c>
      <c r="I158" s="157">
        <f>ROUND(E158*H158,2)</f>
        <v>0</v>
      </c>
      <c r="J158" s="158">
        <v>172.5</v>
      </c>
      <c r="K158" s="157">
        <f>ROUND(E158*J158,2)</f>
        <v>123579</v>
      </c>
      <c r="L158" s="157">
        <v>21</v>
      </c>
      <c r="M158" s="157">
        <f>G158*(1+L158/100)</f>
        <v>0</v>
      </c>
      <c r="N158" s="156">
        <v>0</v>
      </c>
      <c r="O158" s="156">
        <f>ROUND(E158*N158,2)</f>
        <v>0</v>
      </c>
      <c r="P158" s="156">
        <v>0</v>
      </c>
      <c r="Q158" s="156">
        <f>ROUND(E158*P158,2)</f>
        <v>0</v>
      </c>
      <c r="R158" s="157"/>
      <c r="S158" s="157" t="s">
        <v>124</v>
      </c>
      <c r="T158" s="157" t="s">
        <v>124</v>
      </c>
      <c r="U158" s="157">
        <v>0.28100000000000003</v>
      </c>
      <c r="V158" s="157">
        <f>ROUND(E158*U158,2)</f>
        <v>201.31</v>
      </c>
      <c r="W158" s="157"/>
      <c r="X158" s="157" t="s">
        <v>125</v>
      </c>
      <c r="Y158" s="157" t="s">
        <v>126</v>
      </c>
      <c r="Z158" s="147"/>
      <c r="AA158" s="147"/>
      <c r="AB158" s="147"/>
      <c r="AC158" s="147"/>
      <c r="AD158" s="147"/>
      <c r="AE158" s="147"/>
      <c r="AF158" s="147"/>
      <c r="AG158" s="147" t="s">
        <v>127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2" x14ac:dyDescent="0.2">
      <c r="A159" s="154"/>
      <c r="B159" s="155"/>
      <c r="C159" s="184" t="s">
        <v>303</v>
      </c>
      <c r="D159" s="159"/>
      <c r="E159" s="160">
        <v>238.8</v>
      </c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129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84" t="s">
        <v>354</v>
      </c>
      <c r="D160" s="159"/>
      <c r="E160" s="160">
        <v>238.8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129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3" x14ac:dyDescent="0.2">
      <c r="A161" s="154"/>
      <c r="B161" s="155"/>
      <c r="C161" s="184" t="s">
        <v>354</v>
      </c>
      <c r="D161" s="159"/>
      <c r="E161" s="160">
        <v>238.8</v>
      </c>
      <c r="F161" s="157"/>
      <c r="G161" s="157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7"/>
      <c r="AA161" s="147"/>
      <c r="AB161" s="147"/>
      <c r="AC161" s="147"/>
      <c r="AD161" s="147"/>
      <c r="AE161" s="147"/>
      <c r="AF161" s="147"/>
      <c r="AG161" s="147" t="s">
        <v>129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ht="22.5" outlineLevel="1" x14ac:dyDescent="0.2">
      <c r="A162" s="176">
        <v>74</v>
      </c>
      <c r="B162" s="177" t="s">
        <v>355</v>
      </c>
      <c r="C162" s="185" t="s">
        <v>356</v>
      </c>
      <c r="D162" s="178" t="s">
        <v>139</v>
      </c>
      <c r="E162" s="179">
        <v>3.9</v>
      </c>
      <c r="F162" s="180"/>
      <c r="G162" s="181">
        <f>ROUND(E162*F162,2)</f>
        <v>0</v>
      </c>
      <c r="H162" s="158">
        <v>204.75</v>
      </c>
      <c r="I162" s="157">
        <f>ROUND(E162*H162,2)</f>
        <v>798.53</v>
      </c>
      <c r="J162" s="158">
        <v>90.25</v>
      </c>
      <c r="K162" s="157">
        <f>ROUND(E162*J162,2)</f>
        <v>351.98</v>
      </c>
      <c r="L162" s="157">
        <v>21</v>
      </c>
      <c r="M162" s="157">
        <f>G162*(1+L162/100)</f>
        <v>0</v>
      </c>
      <c r="N162" s="156">
        <v>1.426E-2</v>
      </c>
      <c r="O162" s="156">
        <f>ROUND(E162*N162,2)</f>
        <v>0.06</v>
      </c>
      <c r="P162" s="156">
        <v>0</v>
      </c>
      <c r="Q162" s="156">
        <f>ROUND(E162*P162,2)</f>
        <v>0</v>
      </c>
      <c r="R162" s="157"/>
      <c r="S162" s="157" t="s">
        <v>124</v>
      </c>
      <c r="T162" s="157" t="s">
        <v>124</v>
      </c>
      <c r="U162" s="157">
        <v>0.16200000000000001</v>
      </c>
      <c r="V162" s="157">
        <f>ROUND(E162*U162,2)</f>
        <v>0.63</v>
      </c>
      <c r="W162" s="157"/>
      <c r="X162" s="157" t="s">
        <v>125</v>
      </c>
      <c r="Y162" s="157" t="s">
        <v>126</v>
      </c>
      <c r="Z162" s="147"/>
      <c r="AA162" s="147"/>
      <c r="AB162" s="147"/>
      <c r="AC162" s="147"/>
      <c r="AD162" s="147"/>
      <c r="AE162" s="147"/>
      <c r="AF162" s="147"/>
      <c r="AG162" s="147" t="s">
        <v>127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76">
        <v>75</v>
      </c>
      <c r="B163" s="177" t="s">
        <v>357</v>
      </c>
      <c r="C163" s="185" t="s">
        <v>358</v>
      </c>
      <c r="D163" s="178" t="s">
        <v>123</v>
      </c>
      <c r="E163" s="179">
        <v>1.6698</v>
      </c>
      <c r="F163" s="180"/>
      <c r="G163" s="181">
        <f>ROUND(E163*F163,2)</f>
        <v>0</v>
      </c>
      <c r="H163" s="158">
        <v>0</v>
      </c>
      <c r="I163" s="157">
        <f>ROUND(E163*H163,2)</f>
        <v>0</v>
      </c>
      <c r="J163" s="158">
        <v>9000</v>
      </c>
      <c r="K163" s="157">
        <f>ROUND(E163*J163,2)</f>
        <v>15028.2</v>
      </c>
      <c r="L163" s="157">
        <v>21</v>
      </c>
      <c r="M163" s="157">
        <f>G163*(1+L163/100)</f>
        <v>0</v>
      </c>
      <c r="N163" s="156">
        <v>0</v>
      </c>
      <c r="O163" s="156">
        <f>ROUND(E163*N163,2)</f>
        <v>0</v>
      </c>
      <c r="P163" s="156">
        <v>0</v>
      </c>
      <c r="Q163" s="156">
        <f>ROUND(E163*P163,2)</f>
        <v>0</v>
      </c>
      <c r="R163" s="157"/>
      <c r="S163" s="157" t="s">
        <v>177</v>
      </c>
      <c r="T163" s="157" t="s">
        <v>330</v>
      </c>
      <c r="U163" s="157">
        <v>0</v>
      </c>
      <c r="V163" s="157">
        <f>ROUND(E163*U163,2)</f>
        <v>0</v>
      </c>
      <c r="W163" s="157"/>
      <c r="X163" s="157" t="s">
        <v>125</v>
      </c>
      <c r="Y163" s="157" t="s">
        <v>126</v>
      </c>
      <c r="Z163" s="147"/>
      <c r="AA163" s="147"/>
      <c r="AB163" s="147"/>
      <c r="AC163" s="147"/>
      <c r="AD163" s="147"/>
      <c r="AE163" s="147"/>
      <c r="AF163" s="147"/>
      <c r="AG163" s="147" t="s">
        <v>359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76">
        <v>76</v>
      </c>
      <c r="B164" s="177" t="s">
        <v>360</v>
      </c>
      <c r="C164" s="185" t="s">
        <v>361</v>
      </c>
      <c r="D164" s="178" t="s">
        <v>217</v>
      </c>
      <c r="E164" s="179">
        <v>185</v>
      </c>
      <c r="F164" s="180"/>
      <c r="G164" s="181">
        <f>ROUND(E164*F164,2)</f>
        <v>0</v>
      </c>
      <c r="H164" s="158">
        <v>0</v>
      </c>
      <c r="I164" s="157">
        <f>ROUND(E164*H164,2)</f>
        <v>0</v>
      </c>
      <c r="J164" s="158">
        <v>99</v>
      </c>
      <c r="K164" s="157">
        <f>ROUND(E164*J164,2)</f>
        <v>18315</v>
      </c>
      <c r="L164" s="157">
        <v>21</v>
      </c>
      <c r="M164" s="157">
        <f>G164*(1+L164/100)</f>
        <v>0</v>
      </c>
      <c r="N164" s="156">
        <v>0</v>
      </c>
      <c r="O164" s="156">
        <f>ROUND(E164*N164,2)</f>
        <v>0</v>
      </c>
      <c r="P164" s="156">
        <v>0</v>
      </c>
      <c r="Q164" s="156">
        <f>ROUND(E164*P164,2)</f>
        <v>0</v>
      </c>
      <c r="R164" s="157"/>
      <c r="S164" s="157" t="s">
        <v>177</v>
      </c>
      <c r="T164" s="157" t="s">
        <v>330</v>
      </c>
      <c r="U164" s="157">
        <v>0</v>
      </c>
      <c r="V164" s="157">
        <f>ROUND(E164*U164,2)</f>
        <v>0</v>
      </c>
      <c r="W164" s="157"/>
      <c r="X164" s="157" t="s">
        <v>125</v>
      </c>
      <c r="Y164" s="157" t="s">
        <v>126</v>
      </c>
      <c r="Z164" s="147"/>
      <c r="AA164" s="147"/>
      <c r="AB164" s="147"/>
      <c r="AC164" s="147"/>
      <c r="AD164" s="147"/>
      <c r="AE164" s="147"/>
      <c r="AF164" s="147"/>
      <c r="AG164" s="147" t="s">
        <v>359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70">
        <v>77</v>
      </c>
      <c r="B165" s="171" t="s">
        <v>362</v>
      </c>
      <c r="C165" s="183" t="s">
        <v>363</v>
      </c>
      <c r="D165" s="172" t="s">
        <v>139</v>
      </c>
      <c r="E165" s="173">
        <v>306</v>
      </c>
      <c r="F165" s="174"/>
      <c r="G165" s="175">
        <f>ROUND(E165*F165,2)</f>
        <v>0</v>
      </c>
      <c r="H165" s="158">
        <v>0</v>
      </c>
      <c r="I165" s="157">
        <f>ROUND(E165*H165,2)</f>
        <v>0</v>
      </c>
      <c r="J165" s="158">
        <v>250</v>
      </c>
      <c r="K165" s="157">
        <f>ROUND(E165*J165,2)</f>
        <v>76500</v>
      </c>
      <c r="L165" s="157">
        <v>21</v>
      </c>
      <c r="M165" s="157">
        <f>G165*(1+L165/100)</f>
        <v>0</v>
      </c>
      <c r="N165" s="156">
        <v>0</v>
      </c>
      <c r="O165" s="156">
        <f>ROUND(E165*N165,2)</f>
        <v>0</v>
      </c>
      <c r="P165" s="156">
        <v>0</v>
      </c>
      <c r="Q165" s="156">
        <f>ROUND(E165*P165,2)</f>
        <v>0</v>
      </c>
      <c r="R165" s="157"/>
      <c r="S165" s="157" t="s">
        <v>177</v>
      </c>
      <c r="T165" s="157" t="s">
        <v>178</v>
      </c>
      <c r="U165" s="157">
        <v>0</v>
      </c>
      <c r="V165" s="157">
        <f>ROUND(E165*U165,2)</f>
        <v>0</v>
      </c>
      <c r="W165" s="157"/>
      <c r="X165" s="157" t="s">
        <v>125</v>
      </c>
      <c r="Y165" s="157" t="s">
        <v>126</v>
      </c>
      <c r="Z165" s="147"/>
      <c r="AA165" s="147"/>
      <c r="AB165" s="147"/>
      <c r="AC165" s="147"/>
      <c r="AD165" s="147"/>
      <c r="AE165" s="147"/>
      <c r="AF165" s="147"/>
      <c r="AG165" s="147" t="s">
        <v>127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2" x14ac:dyDescent="0.2">
      <c r="A166" s="154"/>
      <c r="B166" s="155"/>
      <c r="C166" s="184" t="s">
        <v>291</v>
      </c>
      <c r="D166" s="159"/>
      <c r="E166" s="160">
        <v>306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129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70">
        <v>78</v>
      </c>
      <c r="B167" s="171" t="s">
        <v>364</v>
      </c>
      <c r="C167" s="183" t="s">
        <v>365</v>
      </c>
      <c r="D167" s="172" t="s">
        <v>139</v>
      </c>
      <c r="E167" s="173">
        <v>265.221</v>
      </c>
      <c r="F167" s="174"/>
      <c r="G167" s="175">
        <f>ROUND(E167*F167,2)</f>
        <v>0</v>
      </c>
      <c r="H167" s="158">
        <v>252.5</v>
      </c>
      <c r="I167" s="157">
        <f>ROUND(E167*H167,2)</f>
        <v>66968.3</v>
      </c>
      <c r="J167" s="158">
        <v>0</v>
      </c>
      <c r="K167" s="157">
        <f>ROUND(E167*J167,2)</f>
        <v>0</v>
      </c>
      <c r="L167" s="157">
        <v>21</v>
      </c>
      <c r="M167" s="157">
        <f>G167*(1+L167/100)</f>
        <v>0</v>
      </c>
      <c r="N167" s="156">
        <v>1.15E-2</v>
      </c>
      <c r="O167" s="156">
        <f>ROUND(E167*N167,2)</f>
        <v>3.05</v>
      </c>
      <c r="P167" s="156">
        <v>0</v>
      </c>
      <c r="Q167" s="156">
        <f>ROUND(E167*P167,2)</f>
        <v>0</v>
      </c>
      <c r="R167" s="157" t="s">
        <v>308</v>
      </c>
      <c r="S167" s="157" t="s">
        <v>124</v>
      </c>
      <c r="T167" s="157" t="s">
        <v>124</v>
      </c>
      <c r="U167" s="157">
        <v>0</v>
      </c>
      <c r="V167" s="157">
        <f>ROUND(E167*U167,2)</f>
        <v>0</v>
      </c>
      <c r="W167" s="157"/>
      <c r="X167" s="157" t="s">
        <v>309</v>
      </c>
      <c r="Y167" s="157" t="s">
        <v>126</v>
      </c>
      <c r="Z167" s="147"/>
      <c r="AA167" s="147"/>
      <c r="AB167" s="147"/>
      <c r="AC167" s="147"/>
      <c r="AD167" s="147"/>
      <c r="AE167" s="147"/>
      <c r="AF167" s="147"/>
      <c r="AG167" s="147" t="s">
        <v>310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2" x14ac:dyDescent="0.2">
      <c r="A168" s="154"/>
      <c r="B168" s="155"/>
      <c r="C168" s="184" t="s">
        <v>366</v>
      </c>
      <c r="D168" s="159"/>
      <c r="E168" s="160">
        <v>265.221</v>
      </c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129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70">
        <v>79</v>
      </c>
      <c r="B169" s="171" t="s">
        <v>367</v>
      </c>
      <c r="C169" s="183" t="s">
        <v>368</v>
      </c>
      <c r="D169" s="172" t="s">
        <v>139</v>
      </c>
      <c r="E169" s="173">
        <v>530.44200000000001</v>
      </c>
      <c r="F169" s="174"/>
      <c r="G169" s="175">
        <f>ROUND(E169*F169,2)</f>
        <v>0</v>
      </c>
      <c r="H169" s="158">
        <v>313</v>
      </c>
      <c r="I169" s="157">
        <f>ROUND(E169*H169,2)</f>
        <v>166028.35</v>
      </c>
      <c r="J169" s="158">
        <v>0</v>
      </c>
      <c r="K169" s="157">
        <f>ROUND(E169*J169,2)</f>
        <v>0</v>
      </c>
      <c r="L169" s="157">
        <v>21</v>
      </c>
      <c r="M169" s="157">
        <f>G169*(1+L169/100)</f>
        <v>0</v>
      </c>
      <c r="N169" s="156">
        <v>1.4999999999999999E-2</v>
      </c>
      <c r="O169" s="156">
        <f>ROUND(E169*N169,2)</f>
        <v>7.96</v>
      </c>
      <c r="P169" s="156">
        <v>0</v>
      </c>
      <c r="Q169" s="156">
        <f>ROUND(E169*P169,2)</f>
        <v>0</v>
      </c>
      <c r="R169" s="157" t="s">
        <v>308</v>
      </c>
      <c r="S169" s="157" t="s">
        <v>124</v>
      </c>
      <c r="T169" s="157" t="s">
        <v>124</v>
      </c>
      <c r="U169" s="157">
        <v>0</v>
      </c>
      <c r="V169" s="157">
        <f>ROUND(E169*U169,2)</f>
        <v>0</v>
      </c>
      <c r="W169" s="157"/>
      <c r="X169" s="157" t="s">
        <v>309</v>
      </c>
      <c r="Y169" s="157" t="s">
        <v>126</v>
      </c>
      <c r="Z169" s="147"/>
      <c r="AA169" s="147"/>
      <c r="AB169" s="147"/>
      <c r="AC169" s="147"/>
      <c r="AD169" s="147"/>
      <c r="AE169" s="147"/>
      <c r="AF169" s="147"/>
      <c r="AG169" s="147" t="s">
        <v>310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2" x14ac:dyDescent="0.2">
      <c r="A170" s="154"/>
      <c r="B170" s="155"/>
      <c r="C170" s="184" t="s">
        <v>369</v>
      </c>
      <c r="D170" s="159"/>
      <c r="E170" s="160">
        <v>530.44200000000001</v>
      </c>
      <c r="F170" s="157"/>
      <c r="G170" s="157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7"/>
      <c r="AA170" s="147"/>
      <c r="AB170" s="147"/>
      <c r="AC170" s="147"/>
      <c r="AD170" s="147"/>
      <c r="AE170" s="147"/>
      <c r="AF170" s="147"/>
      <c r="AG170" s="147" t="s">
        <v>129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ht="22.5" outlineLevel="1" x14ac:dyDescent="0.2">
      <c r="A171" s="176">
        <v>80</v>
      </c>
      <c r="B171" s="177" t="s">
        <v>370</v>
      </c>
      <c r="C171" s="185" t="s">
        <v>371</v>
      </c>
      <c r="D171" s="178" t="s">
        <v>135</v>
      </c>
      <c r="E171" s="179">
        <v>11.108890000000001</v>
      </c>
      <c r="F171" s="180"/>
      <c r="G171" s="181">
        <f>ROUND(E171*F171,2)</f>
        <v>0</v>
      </c>
      <c r="H171" s="158">
        <v>0</v>
      </c>
      <c r="I171" s="157">
        <f>ROUND(E171*H171,2)</f>
        <v>0</v>
      </c>
      <c r="J171" s="158">
        <v>1775</v>
      </c>
      <c r="K171" s="157">
        <f>ROUND(E171*J171,2)</f>
        <v>19718.28</v>
      </c>
      <c r="L171" s="157">
        <v>21</v>
      </c>
      <c r="M171" s="157">
        <f>G171*(1+L171/100)</f>
        <v>0</v>
      </c>
      <c r="N171" s="156">
        <v>0</v>
      </c>
      <c r="O171" s="156">
        <f>ROUND(E171*N171,2)</f>
        <v>0</v>
      </c>
      <c r="P171" s="156">
        <v>0</v>
      </c>
      <c r="Q171" s="156">
        <f>ROUND(E171*P171,2)</f>
        <v>0</v>
      </c>
      <c r="R171" s="157"/>
      <c r="S171" s="157" t="s">
        <v>124</v>
      </c>
      <c r="T171" s="157" t="s">
        <v>124</v>
      </c>
      <c r="U171" s="157">
        <v>1.7509999999999999</v>
      </c>
      <c r="V171" s="157">
        <f>ROUND(E171*U171,2)</f>
        <v>19.45</v>
      </c>
      <c r="W171" s="157"/>
      <c r="X171" s="157" t="s">
        <v>279</v>
      </c>
      <c r="Y171" s="157" t="s">
        <v>126</v>
      </c>
      <c r="Z171" s="147"/>
      <c r="AA171" s="147"/>
      <c r="AB171" s="147"/>
      <c r="AC171" s="147"/>
      <c r="AD171" s="147"/>
      <c r="AE171" s="147"/>
      <c r="AF171" s="147"/>
      <c r="AG171" s="147" t="s">
        <v>280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x14ac:dyDescent="0.2">
      <c r="A172" s="163" t="s">
        <v>119</v>
      </c>
      <c r="B172" s="164" t="s">
        <v>72</v>
      </c>
      <c r="C172" s="182" t="s">
        <v>73</v>
      </c>
      <c r="D172" s="165"/>
      <c r="E172" s="166"/>
      <c r="F172" s="167"/>
      <c r="G172" s="168">
        <f>SUMIF(AG173:AG186,"&lt;&gt;NOR",G173:G186)</f>
        <v>0</v>
      </c>
      <c r="H172" s="162"/>
      <c r="I172" s="162">
        <f>SUM(I173:I186)</f>
        <v>0</v>
      </c>
      <c r="J172" s="162"/>
      <c r="K172" s="162">
        <f>SUM(K173:K186)</f>
        <v>1424000</v>
      </c>
      <c r="L172" s="162"/>
      <c r="M172" s="162">
        <f>SUM(M173:M186)</f>
        <v>0</v>
      </c>
      <c r="N172" s="161"/>
      <c r="O172" s="161">
        <f>SUM(O173:O186)</f>
        <v>0</v>
      </c>
      <c r="P172" s="161"/>
      <c r="Q172" s="161">
        <f>SUM(Q173:Q186)</f>
        <v>0</v>
      </c>
      <c r="R172" s="162"/>
      <c r="S172" s="162"/>
      <c r="T172" s="162"/>
      <c r="U172" s="162"/>
      <c r="V172" s="162">
        <f>SUM(V173:V186)</f>
        <v>0</v>
      </c>
      <c r="W172" s="162"/>
      <c r="X172" s="162"/>
      <c r="Y172" s="162"/>
      <c r="AG172" t="s">
        <v>120</v>
      </c>
    </row>
    <row r="173" spans="1:60" ht="22.5" outlineLevel="1" x14ac:dyDescent="0.2">
      <c r="A173" s="176">
        <v>81</v>
      </c>
      <c r="B173" s="177" t="s">
        <v>372</v>
      </c>
      <c r="C173" s="185" t="s">
        <v>373</v>
      </c>
      <c r="D173" s="178" t="s">
        <v>184</v>
      </c>
      <c r="E173" s="179">
        <v>5</v>
      </c>
      <c r="F173" s="180"/>
      <c r="G173" s="181">
        <f t="shared" ref="G173:G186" si="0">ROUND(E173*F173,2)</f>
        <v>0</v>
      </c>
      <c r="H173" s="158">
        <v>0</v>
      </c>
      <c r="I173" s="157">
        <f t="shared" ref="I173:I186" si="1">ROUND(E173*H173,2)</f>
        <v>0</v>
      </c>
      <c r="J173" s="158">
        <v>15000</v>
      </c>
      <c r="K173" s="157">
        <f t="shared" ref="K173:K186" si="2">ROUND(E173*J173,2)</f>
        <v>75000</v>
      </c>
      <c r="L173" s="157">
        <v>21</v>
      </c>
      <c r="M173" s="157">
        <f t="shared" ref="M173:M186" si="3">G173*(1+L173/100)</f>
        <v>0</v>
      </c>
      <c r="N173" s="156">
        <v>0</v>
      </c>
      <c r="O173" s="156">
        <f t="shared" ref="O173:O186" si="4">ROUND(E173*N173,2)</f>
        <v>0</v>
      </c>
      <c r="P173" s="156">
        <v>0</v>
      </c>
      <c r="Q173" s="156">
        <f t="shared" ref="Q173:Q186" si="5">ROUND(E173*P173,2)</f>
        <v>0</v>
      </c>
      <c r="R173" s="157"/>
      <c r="S173" s="157" t="s">
        <v>177</v>
      </c>
      <c r="T173" s="157" t="s">
        <v>178</v>
      </c>
      <c r="U173" s="157">
        <v>0</v>
      </c>
      <c r="V173" s="157">
        <f t="shared" ref="V173:V186" si="6">ROUND(E173*U173,2)</f>
        <v>0</v>
      </c>
      <c r="W173" s="157"/>
      <c r="X173" s="157" t="s">
        <v>125</v>
      </c>
      <c r="Y173" s="157" t="s">
        <v>126</v>
      </c>
      <c r="Z173" s="147"/>
      <c r="AA173" s="147"/>
      <c r="AB173" s="147"/>
      <c r="AC173" s="147"/>
      <c r="AD173" s="147"/>
      <c r="AE173" s="147"/>
      <c r="AF173" s="147"/>
      <c r="AG173" s="147" t="s">
        <v>127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ht="22.5" outlineLevel="1" x14ac:dyDescent="0.2">
      <c r="A174" s="176">
        <v>82</v>
      </c>
      <c r="B174" s="177" t="s">
        <v>374</v>
      </c>
      <c r="C174" s="185" t="s">
        <v>375</v>
      </c>
      <c r="D174" s="178" t="s">
        <v>184</v>
      </c>
      <c r="E174" s="179">
        <v>2</v>
      </c>
      <c r="F174" s="180"/>
      <c r="G174" s="181">
        <f t="shared" si="0"/>
        <v>0</v>
      </c>
      <c r="H174" s="158">
        <v>0</v>
      </c>
      <c r="I174" s="157">
        <f t="shared" si="1"/>
        <v>0</v>
      </c>
      <c r="J174" s="158">
        <v>13000</v>
      </c>
      <c r="K174" s="157">
        <f t="shared" si="2"/>
        <v>26000</v>
      </c>
      <c r="L174" s="157">
        <v>21</v>
      </c>
      <c r="M174" s="157">
        <f t="shared" si="3"/>
        <v>0</v>
      </c>
      <c r="N174" s="156">
        <v>0</v>
      </c>
      <c r="O174" s="156">
        <f t="shared" si="4"/>
        <v>0</v>
      </c>
      <c r="P174" s="156">
        <v>0</v>
      </c>
      <c r="Q174" s="156">
        <f t="shared" si="5"/>
        <v>0</v>
      </c>
      <c r="R174" s="157"/>
      <c r="S174" s="157" t="s">
        <v>177</v>
      </c>
      <c r="T174" s="157" t="s">
        <v>178</v>
      </c>
      <c r="U174" s="157">
        <v>0</v>
      </c>
      <c r="V174" s="157">
        <f t="shared" si="6"/>
        <v>0</v>
      </c>
      <c r="W174" s="157"/>
      <c r="X174" s="157" t="s">
        <v>125</v>
      </c>
      <c r="Y174" s="157" t="s">
        <v>126</v>
      </c>
      <c r="Z174" s="147"/>
      <c r="AA174" s="147"/>
      <c r="AB174" s="147"/>
      <c r="AC174" s="147"/>
      <c r="AD174" s="147"/>
      <c r="AE174" s="147"/>
      <c r="AF174" s="147"/>
      <c r="AG174" s="147" t="s">
        <v>127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ht="22.5" outlineLevel="1" x14ac:dyDescent="0.2">
      <c r="A175" s="176">
        <v>83</v>
      </c>
      <c r="B175" s="177" t="s">
        <v>376</v>
      </c>
      <c r="C175" s="185" t="s">
        <v>377</v>
      </c>
      <c r="D175" s="178" t="s">
        <v>184</v>
      </c>
      <c r="E175" s="179">
        <v>1</v>
      </c>
      <c r="F175" s="180"/>
      <c r="G175" s="181">
        <f t="shared" si="0"/>
        <v>0</v>
      </c>
      <c r="H175" s="158">
        <v>0</v>
      </c>
      <c r="I175" s="157">
        <f t="shared" si="1"/>
        <v>0</v>
      </c>
      <c r="J175" s="158">
        <v>9000</v>
      </c>
      <c r="K175" s="157">
        <f t="shared" si="2"/>
        <v>9000</v>
      </c>
      <c r="L175" s="157">
        <v>21</v>
      </c>
      <c r="M175" s="157">
        <f t="shared" si="3"/>
        <v>0</v>
      </c>
      <c r="N175" s="156">
        <v>0</v>
      </c>
      <c r="O175" s="156">
        <f t="shared" si="4"/>
        <v>0</v>
      </c>
      <c r="P175" s="156">
        <v>0</v>
      </c>
      <c r="Q175" s="156">
        <f t="shared" si="5"/>
        <v>0</v>
      </c>
      <c r="R175" s="157"/>
      <c r="S175" s="157" t="s">
        <v>177</v>
      </c>
      <c r="T175" s="157" t="s">
        <v>178</v>
      </c>
      <c r="U175" s="157">
        <v>0</v>
      </c>
      <c r="V175" s="157">
        <f t="shared" si="6"/>
        <v>0</v>
      </c>
      <c r="W175" s="157"/>
      <c r="X175" s="157" t="s">
        <v>125</v>
      </c>
      <c r="Y175" s="157" t="s">
        <v>126</v>
      </c>
      <c r="Z175" s="147"/>
      <c r="AA175" s="147"/>
      <c r="AB175" s="147"/>
      <c r="AC175" s="147"/>
      <c r="AD175" s="147"/>
      <c r="AE175" s="147"/>
      <c r="AF175" s="147"/>
      <c r="AG175" s="147" t="s">
        <v>127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ht="22.5" outlineLevel="1" x14ac:dyDescent="0.2">
      <c r="A176" s="176">
        <v>84</v>
      </c>
      <c r="B176" s="177" t="s">
        <v>378</v>
      </c>
      <c r="C176" s="185" t="s">
        <v>379</v>
      </c>
      <c r="D176" s="178" t="s">
        <v>184</v>
      </c>
      <c r="E176" s="179">
        <v>1</v>
      </c>
      <c r="F176" s="180"/>
      <c r="G176" s="181">
        <f t="shared" si="0"/>
        <v>0</v>
      </c>
      <c r="H176" s="158">
        <v>0</v>
      </c>
      <c r="I176" s="157">
        <f t="shared" si="1"/>
        <v>0</v>
      </c>
      <c r="J176" s="158">
        <v>9000</v>
      </c>
      <c r="K176" s="157">
        <f t="shared" si="2"/>
        <v>9000</v>
      </c>
      <c r="L176" s="157">
        <v>21</v>
      </c>
      <c r="M176" s="157">
        <f t="shared" si="3"/>
        <v>0</v>
      </c>
      <c r="N176" s="156">
        <v>0</v>
      </c>
      <c r="O176" s="156">
        <f t="shared" si="4"/>
        <v>0</v>
      </c>
      <c r="P176" s="156">
        <v>0</v>
      </c>
      <c r="Q176" s="156">
        <f t="shared" si="5"/>
        <v>0</v>
      </c>
      <c r="R176" s="157"/>
      <c r="S176" s="157" t="s">
        <v>177</v>
      </c>
      <c r="T176" s="157" t="s">
        <v>178</v>
      </c>
      <c r="U176" s="157">
        <v>0</v>
      </c>
      <c r="V176" s="157">
        <f t="shared" si="6"/>
        <v>0</v>
      </c>
      <c r="W176" s="157"/>
      <c r="X176" s="157" t="s">
        <v>125</v>
      </c>
      <c r="Y176" s="157" t="s">
        <v>126</v>
      </c>
      <c r="Z176" s="147"/>
      <c r="AA176" s="147"/>
      <c r="AB176" s="147"/>
      <c r="AC176" s="147"/>
      <c r="AD176" s="147"/>
      <c r="AE176" s="147"/>
      <c r="AF176" s="147"/>
      <c r="AG176" s="147" t="s">
        <v>127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ht="22.5" outlineLevel="1" x14ac:dyDescent="0.2">
      <c r="A177" s="176">
        <v>85</v>
      </c>
      <c r="B177" s="177" t="s">
        <v>380</v>
      </c>
      <c r="C177" s="185" t="s">
        <v>381</v>
      </c>
      <c r="D177" s="178" t="s">
        <v>184</v>
      </c>
      <c r="E177" s="179">
        <v>1</v>
      </c>
      <c r="F177" s="180"/>
      <c r="G177" s="181">
        <f t="shared" si="0"/>
        <v>0</v>
      </c>
      <c r="H177" s="158">
        <v>0</v>
      </c>
      <c r="I177" s="157">
        <f t="shared" si="1"/>
        <v>0</v>
      </c>
      <c r="J177" s="158">
        <v>9000</v>
      </c>
      <c r="K177" s="157">
        <f t="shared" si="2"/>
        <v>9000</v>
      </c>
      <c r="L177" s="157">
        <v>21</v>
      </c>
      <c r="M177" s="157">
        <f t="shared" si="3"/>
        <v>0</v>
      </c>
      <c r="N177" s="156">
        <v>0</v>
      </c>
      <c r="O177" s="156">
        <f t="shared" si="4"/>
        <v>0</v>
      </c>
      <c r="P177" s="156">
        <v>0</v>
      </c>
      <c r="Q177" s="156">
        <f t="shared" si="5"/>
        <v>0</v>
      </c>
      <c r="R177" s="157"/>
      <c r="S177" s="157" t="s">
        <v>177</v>
      </c>
      <c r="T177" s="157" t="s">
        <v>178</v>
      </c>
      <c r="U177" s="157">
        <v>0</v>
      </c>
      <c r="V177" s="157">
        <f t="shared" si="6"/>
        <v>0</v>
      </c>
      <c r="W177" s="157"/>
      <c r="X177" s="157" t="s">
        <v>125</v>
      </c>
      <c r="Y177" s="157" t="s">
        <v>126</v>
      </c>
      <c r="Z177" s="147"/>
      <c r="AA177" s="147"/>
      <c r="AB177" s="147"/>
      <c r="AC177" s="147"/>
      <c r="AD177" s="147"/>
      <c r="AE177" s="147"/>
      <c r="AF177" s="147"/>
      <c r="AG177" s="147" t="s">
        <v>127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ht="22.5" outlineLevel="1" x14ac:dyDescent="0.2">
      <c r="A178" s="176">
        <v>86</v>
      </c>
      <c r="B178" s="177" t="s">
        <v>382</v>
      </c>
      <c r="C178" s="185" t="s">
        <v>383</v>
      </c>
      <c r="D178" s="178">
        <v>1</v>
      </c>
      <c r="E178" s="179">
        <v>1</v>
      </c>
      <c r="F178" s="180"/>
      <c r="G178" s="181">
        <f t="shared" si="0"/>
        <v>0</v>
      </c>
      <c r="H178" s="158">
        <v>0</v>
      </c>
      <c r="I178" s="157">
        <f t="shared" si="1"/>
        <v>0</v>
      </c>
      <c r="J178" s="158">
        <v>1000</v>
      </c>
      <c r="K178" s="157">
        <f t="shared" si="2"/>
        <v>1000</v>
      </c>
      <c r="L178" s="157">
        <v>21</v>
      </c>
      <c r="M178" s="157">
        <f t="shared" si="3"/>
        <v>0</v>
      </c>
      <c r="N178" s="156">
        <v>0</v>
      </c>
      <c r="O178" s="156">
        <f t="shared" si="4"/>
        <v>0</v>
      </c>
      <c r="P178" s="156">
        <v>0</v>
      </c>
      <c r="Q178" s="156">
        <f t="shared" si="5"/>
        <v>0</v>
      </c>
      <c r="R178" s="157"/>
      <c r="S178" s="157" t="s">
        <v>177</v>
      </c>
      <c r="T178" s="157" t="s">
        <v>178</v>
      </c>
      <c r="U178" s="157">
        <v>0</v>
      </c>
      <c r="V178" s="157">
        <f t="shared" si="6"/>
        <v>0</v>
      </c>
      <c r="W178" s="157"/>
      <c r="X178" s="157" t="s">
        <v>125</v>
      </c>
      <c r="Y178" s="157" t="s">
        <v>126</v>
      </c>
      <c r="Z178" s="147"/>
      <c r="AA178" s="147"/>
      <c r="AB178" s="147"/>
      <c r="AC178" s="147"/>
      <c r="AD178" s="147"/>
      <c r="AE178" s="147"/>
      <c r="AF178" s="147"/>
      <c r="AG178" s="147" t="s">
        <v>127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ht="22.5" outlineLevel="1" x14ac:dyDescent="0.2">
      <c r="A179" s="176">
        <v>87</v>
      </c>
      <c r="B179" s="177" t="s">
        <v>384</v>
      </c>
      <c r="C179" s="185" t="s">
        <v>385</v>
      </c>
      <c r="D179" s="178" t="s">
        <v>184</v>
      </c>
      <c r="E179" s="179">
        <v>9</v>
      </c>
      <c r="F179" s="180"/>
      <c r="G179" s="181">
        <f t="shared" si="0"/>
        <v>0</v>
      </c>
      <c r="H179" s="158">
        <v>0</v>
      </c>
      <c r="I179" s="157">
        <f t="shared" si="1"/>
        <v>0</v>
      </c>
      <c r="J179" s="158">
        <v>40000</v>
      </c>
      <c r="K179" s="157">
        <f t="shared" si="2"/>
        <v>360000</v>
      </c>
      <c r="L179" s="157">
        <v>21</v>
      </c>
      <c r="M179" s="157">
        <f t="shared" si="3"/>
        <v>0</v>
      </c>
      <c r="N179" s="156">
        <v>0</v>
      </c>
      <c r="O179" s="156">
        <f t="shared" si="4"/>
        <v>0</v>
      </c>
      <c r="P179" s="156">
        <v>0</v>
      </c>
      <c r="Q179" s="156">
        <f t="shared" si="5"/>
        <v>0</v>
      </c>
      <c r="R179" s="157"/>
      <c r="S179" s="157" t="s">
        <v>177</v>
      </c>
      <c r="T179" s="157" t="s">
        <v>178</v>
      </c>
      <c r="U179" s="157">
        <v>0</v>
      </c>
      <c r="V179" s="157">
        <f t="shared" si="6"/>
        <v>0</v>
      </c>
      <c r="W179" s="157"/>
      <c r="X179" s="157" t="s">
        <v>125</v>
      </c>
      <c r="Y179" s="157" t="s">
        <v>126</v>
      </c>
      <c r="Z179" s="147"/>
      <c r="AA179" s="147"/>
      <c r="AB179" s="147"/>
      <c r="AC179" s="147"/>
      <c r="AD179" s="147"/>
      <c r="AE179" s="147"/>
      <c r="AF179" s="147"/>
      <c r="AG179" s="147" t="s">
        <v>127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ht="22.5" outlineLevel="1" x14ac:dyDescent="0.2">
      <c r="A180" s="176">
        <v>88</v>
      </c>
      <c r="B180" s="177" t="s">
        <v>386</v>
      </c>
      <c r="C180" s="185" t="s">
        <v>387</v>
      </c>
      <c r="D180" s="178" t="s">
        <v>184</v>
      </c>
      <c r="E180" s="179">
        <v>5</v>
      </c>
      <c r="F180" s="180"/>
      <c r="G180" s="181">
        <f t="shared" si="0"/>
        <v>0</v>
      </c>
      <c r="H180" s="158">
        <v>0</v>
      </c>
      <c r="I180" s="157">
        <f t="shared" si="1"/>
        <v>0</v>
      </c>
      <c r="J180" s="158">
        <v>45000</v>
      </c>
      <c r="K180" s="157">
        <f t="shared" si="2"/>
        <v>225000</v>
      </c>
      <c r="L180" s="157">
        <v>21</v>
      </c>
      <c r="M180" s="157">
        <f t="shared" si="3"/>
        <v>0</v>
      </c>
      <c r="N180" s="156">
        <v>0</v>
      </c>
      <c r="O180" s="156">
        <f t="shared" si="4"/>
        <v>0</v>
      </c>
      <c r="P180" s="156">
        <v>0</v>
      </c>
      <c r="Q180" s="156">
        <f t="shared" si="5"/>
        <v>0</v>
      </c>
      <c r="R180" s="157"/>
      <c r="S180" s="157" t="s">
        <v>177</v>
      </c>
      <c r="T180" s="157" t="s">
        <v>178</v>
      </c>
      <c r="U180" s="157">
        <v>0</v>
      </c>
      <c r="V180" s="157">
        <f t="shared" si="6"/>
        <v>0</v>
      </c>
      <c r="W180" s="157"/>
      <c r="X180" s="157" t="s">
        <v>125</v>
      </c>
      <c r="Y180" s="157" t="s">
        <v>126</v>
      </c>
      <c r="Z180" s="147"/>
      <c r="AA180" s="147"/>
      <c r="AB180" s="147"/>
      <c r="AC180" s="147"/>
      <c r="AD180" s="147"/>
      <c r="AE180" s="147"/>
      <c r="AF180" s="147"/>
      <c r="AG180" s="147" t="s">
        <v>127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ht="22.5" outlineLevel="1" x14ac:dyDescent="0.2">
      <c r="A181" s="176">
        <v>89</v>
      </c>
      <c r="B181" s="177" t="s">
        <v>388</v>
      </c>
      <c r="C181" s="185" t="s">
        <v>389</v>
      </c>
      <c r="D181" s="178" t="s">
        <v>184</v>
      </c>
      <c r="E181" s="179">
        <v>6</v>
      </c>
      <c r="F181" s="180"/>
      <c r="G181" s="181">
        <f t="shared" si="0"/>
        <v>0</v>
      </c>
      <c r="H181" s="158">
        <v>0</v>
      </c>
      <c r="I181" s="157">
        <f t="shared" si="1"/>
        <v>0</v>
      </c>
      <c r="J181" s="158">
        <v>35000</v>
      </c>
      <c r="K181" s="157">
        <f t="shared" si="2"/>
        <v>210000</v>
      </c>
      <c r="L181" s="157">
        <v>21</v>
      </c>
      <c r="M181" s="157">
        <f t="shared" si="3"/>
        <v>0</v>
      </c>
      <c r="N181" s="156">
        <v>0</v>
      </c>
      <c r="O181" s="156">
        <f t="shared" si="4"/>
        <v>0</v>
      </c>
      <c r="P181" s="156">
        <v>0</v>
      </c>
      <c r="Q181" s="156">
        <f t="shared" si="5"/>
        <v>0</v>
      </c>
      <c r="R181" s="157"/>
      <c r="S181" s="157" t="s">
        <v>177</v>
      </c>
      <c r="T181" s="157" t="s">
        <v>178</v>
      </c>
      <c r="U181" s="157">
        <v>0</v>
      </c>
      <c r="V181" s="157">
        <f t="shared" si="6"/>
        <v>0</v>
      </c>
      <c r="W181" s="157"/>
      <c r="X181" s="157" t="s">
        <v>125</v>
      </c>
      <c r="Y181" s="157" t="s">
        <v>126</v>
      </c>
      <c r="Z181" s="147"/>
      <c r="AA181" s="147"/>
      <c r="AB181" s="147"/>
      <c r="AC181" s="147"/>
      <c r="AD181" s="147"/>
      <c r="AE181" s="147"/>
      <c r="AF181" s="147"/>
      <c r="AG181" s="147" t="s">
        <v>127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ht="22.5" outlineLevel="1" x14ac:dyDescent="0.2">
      <c r="A182" s="176">
        <v>90</v>
      </c>
      <c r="B182" s="177" t="s">
        <v>390</v>
      </c>
      <c r="C182" s="185" t="s">
        <v>391</v>
      </c>
      <c r="D182" s="178" t="s">
        <v>184</v>
      </c>
      <c r="E182" s="179">
        <v>1</v>
      </c>
      <c r="F182" s="180"/>
      <c r="G182" s="181">
        <f t="shared" si="0"/>
        <v>0</v>
      </c>
      <c r="H182" s="158">
        <v>0</v>
      </c>
      <c r="I182" s="157">
        <f t="shared" si="1"/>
        <v>0</v>
      </c>
      <c r="J182" s="158">
        <v>40000</v>
      </c>
      <c r="K182" s="157">
        <f t="shared" si="2"/>
        <v>40000</v>
      </c>
      <c r="L182" s="157">
        <v>21</v>
      </c>
      <c r="M182" s="157">
        <f t="shared" si="3"/>
        <v>0</v>
      </c>
      <c r="N182" s="156">
        <v>0</v>
      </c>
      <c r="O182" s="156">
        <f t="shared" si="4"/>
        <v>0</v>
      </c>
      <c r="P182" s="156">
        <v>0</v>
      </c>
      <c r="Q182" s="156">
        <f t="shared" si="5"/>
        <v>0</v>
      </c>
      <c r="R182" s="157"/>
      <c r="S182" s="157" t="s">
        <v>177</v>
      </c>
      <c r="T182" s="157" t="s">
        <v>178</v>
      </c>
      <c r="U182" s="157">
        <v>0</v>
      </c>
      <c r="V182" s="157">
        <f t="shared" si="6"/>
        <v>0</v>
      </c>
      <c r="W182" s="157"/>
      <c r="X182" s="157" t="s">
        <v>125</v>
      </c>
      <c r="Y182" s="157" t="s">
        <v>126</v>
      </c>
      <c r="Z182" s="147"/>
      <c r="AA182" s="147"/>
      <c r="AB182" s="147"/>
      <c r="AC182" s="147"/>
      <c r="AD182" s="147"/>
      <c r="AE182" s="147"/>
      <c r="AF182" s="147"/>
      <c r="AG182" s="147" t="s">
        <v>127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ht="22.5" outlineLevel="1" x14ac:dyDescent="0.2">
      <c r="A183" s="176">
        <v>91</v>
      </c>
      <c r="B183" s="177" t="s">
        <v>392</v>
      </c>
      <c r="C183" s="185" t="s">
        <v>393</v>
      </c>
      <c r="D183" s="178" t="s">
        <v>184</v>
      </c>
      <c r="E183" s="179">
        <v>4</v>
      </c>
      <c r="F183" s="180"/>
      <c r="G183" s="181">
        <f t="shared" si="0"/>
        <v>0</v>
      </c>
      <c r="H183" s="158">
        <v>0</v>
      </c>
      <c r="I183" s="157">
        <f t="shared" si="1"/>
        <v>0</v>
      </c>
      <c r="J183" s="158">
        <v>30000</v>
      </c>
      <c r="K183" s="157">
        <f t="shared" si="2"/>
        <v>120000</v>
      </c>
      <c r="L183" s="157">
        <v>21</v>
      </c>
      <c r="M183" s="157">
        <f t="shared" si="3"/>
        <v>0</v>
      </c>
      <c r="N183" s="156">
        <v>0</v>
      </c>
      <c r="O183" s="156">
        <f t="shared" si="4"/>
        <v>0</v>
      </c>
      <c r="P183" s="156">
        <v>0</v>
      </c>
      <c r="Q183" s="156">
        <f t="shared" si="5"/>
        <v>0</v>
      </c>
      <c r="R183" s="157"/>
      <c r="S183" s="157" t="s">
        <v>177</v>
      </c>
      <c r="T183" s="157" t="s">
        <v>178</v>
      </c>
      <c r="U183" s="157">
        <v>0</v>
      </c>
      <c r="V183" s="157">
        <f t="shared" si="6"/>
        <v>0</v>
      </c>
      <c r="W183" s="157"/>
      <c r="X183" s="157" t="s">
        <v>125</v>
      </c>
      <c r="Y183" s="157" t="s">
        <v>126</v>
      </c>
      <c r="Z183" s="147"/>
      <c r="AA183" s="147"/>
      <c r="AB183" s="147"/>
      <c r="AC183" s="147"/>
      <c r="AD183" s="147"/>
      <c r="AE183" s="147"/>
      <c r="AF183" s="147"/>
      <c r="AG183" s="147" t="s">
        <v>127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ht="22.5" outlineLevel="1" x14ac:dyDescent="0.2">
      <c r="A184" s="176">
        <v>92</v>
      </c>
      <c r="B184" s="177" t="s">
        <v>394</v>
      </c>
      <c r="C184" s="185" t="s">
        <v>395</v>
      </c>
      <c r="D184" s="178" t="s">
        <v>184</v>
      </c>
      <c r="E184" s="179">
        <v>2</v>
      </c>
      <c r="F184" s="180"/>
      <c r="G184" s="181">
        <f t="shared" si="0"/>
        <v>0</v>
      </c>
      <c r="H184" s="158">
        <v>0</v>
      </c>
      <c r="I184" s="157">
        <f t="shared" si="1"/>
        <v>0</v>
      </c>
      <c r="J184" s="158">
        <v>30000</v>
      </c>
      <c r="K184" s="157">
        <f t="shared" si="2"/>
        <v>60000</v>
      </c>
      <c r="L184" s="157">
        <v>21</v>
      </c>
      <c r="M184" s="157">
        <f t="shared" si="3"/>
        <v>0</v>
      </c>
      <c r="N184" s="156">
        <v>0</v>
      </c>
      <c r="O184" s="156">
        <f t="shared" si="4"/>
        <v>0</v>
      </c>
      <c r="P184" s="156">
        <v>0</v>
      </c>
      <c r="Q184" s="156">
        <f t="shared" si="5"/>
        <v>0</v>
      </c>
      <c r="R184" s="157"/>
      <c r="S184" s="157" t="s">
        <v>177</v>
      </c>
      <c r="T184" s="157" t="s">
        <v>178</v>
      </c>
      <c r="U184" s="157">
        <v>0</v>
      </c>
      <c r="V184" s="157">
        <f t="shared" si="6"/>
        <v>0</v>
      </c>
      <c r="W184" s="157"/>
      <c r="X184" s="157" t="s">
        <v>125</v>
      </c>
      <c r="Y184" s="157" t="s">
        <v>126</v>
      </c>
      <c r="Z184" s="147"/>
      <c r="AA184" s="147"/>
      <c r="AB184" s="147"/>
      <c r="AC184" s="147"/>
      <c r="AD184" s="147"/>
      <c r="AE184" s="147"/>
      <c r="AF184" s="147"/>
      <c r="AG184" s="147" t="s">
        <v>127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ht="22.5" outlineLevel="1" x14ac:dyDescent="0.2">
      <c r="A185" s="176">
        <v>93</v>
      </c>
      <c r="B185" s="177" t="s">
        <v>396</v>
      </c>
      <c r="C185" s="185" t="s">
        <v>397</v>
      </c>
      <c r="D185" s="178" t="s">
        <v>184</v>
      </c>
      <c r="E185" s="179">
        <v>8</v>
      </c>
      <c r="F185" s="180"/>
      <c r="G185" s="181">
        <f t="shared" si="0"/>
        <v>0</v>
      </c>
      <c r="H185" s="158">
        <v>0</v>
      </c>
      <c r="I185" s="157">
        <f t="shared" si="1"/>
        <v>0</v>
      </c>
      <c r="J185" s="158">
        <v>30000</v>
      </c>
      <c r="K185" s="157">
        <f t="shared" si="2"/>
        <v>240000</v>
      </c>
      <c r="L185" s="157">
        <v>21</v>
      </c>
      <c r="M185" s="157">
        <f t="shared" si="3"/>
        <v>0</v>
      </c>
      <c r="N185" s="156">
        <v>0</v>
      </c>
      <c r="O185" s="156">
        <f t="shared" si="4"/>
        <v>0</v>
      </c>
      <c r="P185" s="156">
        <v>0</v>
      </c>
      <c r="Q185" s="156">
        <f t="shared" si="5"/>
        <v>0</v>
      </c>
      <c r="R185" s="157"/>
      <c r="S185" s="157" t="s">
        <v>177</v>
      </c>
      <c r="T185" s="157" t="s">
        <v>178</v>
      </c>
      <c r="U185" s="157">
        <v>0</v>
      </c>
      <c r="V185" s="157">
        <f t="shared" si="6"/>
        <v>0</v>
      </c>
      <c r="W185" s="157"/>
      <c r="X185" s="157" t="s">
        <v>125</v>
      </c>
      <c r="Y185" s="157" t="s">
        <v>126</v>
      </c>
      <c r="Z185" s="147"/>
      <c r="AA185" s="147"/>
      <c r="AB185" s="147"/>
      <c r="AC185" s="147"/>
      <c r="AD185" s="147"/>
      <c r="AE185" s="147"/>
      <c r="AF185" s="147"/>
      <c r="AG185" s="147" t="s">
        <v>127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ht="22.5" outlineLevel="1" x14ac:dyDescent="0.2">
      <c r="A186" s="176">
        <v>94</v>
      </c>
      <c r="B186" s="177" t="s">
        <v>398</v>
      </c>
      <c r="C186" s="185" t="s">
        <v>399</v>
      </c>
      <c r="D186" s="178" t="s">
        <v>184</v>
      </c>
      <c r="E186" s="179">
        <v>1</v>
      </c>
      <c r="F186" s="180"/>
      <c r="G186" s="181">
        <f t="shared" si="0"/>
        <v>0</v>
      </c>
      <c r="H186" s="158">
        <v>0</v>
      </c>
      <c r="I186" s="157">
        <f t="shared" si="1"/>
        <v>0</v>
      </c>
      <c r="J186" s="158">
        <v>40000</v>
      </c>
      <c r="K186" s="157">
        <f t="shared" si="2"/>
        <v>40000</v>
      </c>
      <c r="L186" s="157">
        <v>21</v>
      </c>
      <c r="M186" s="157">
        <f t="shared" si="3"/>
        <v>0</v>
      </c>
      <c r="N186" s="156">
        <v>0</v>
      </c>
      <c r="O186" s="156">
        <f t="shared" si="4"/>
        <v>0</v>
      </c>
      <c r="P186" s="156">
        <v>0</v>
      </c>
      <c r="Q186" s="156">
        <f t="shared" si="5"/>
        <v>0</v>
      </c>
      <c r="R186" s="157"/>
      <c r="S186" s="157" t="s">
        <v>177</v>
      </c>
      <c r="T186" s="157" t="s">
        <v>178</v>
      </c>
      <c r="U186" s="157">
        <v>0</v>
      </c>
      <c r="V186" s="157">
        <f t="shared" si="6"/>
        <v>0</v>
      </c>
      <c r="W186" s="157"/>
      <c r="X186" s="157" t="s">
        <v>125</v>
      </c>
      <c r="Y186" s="157" t="s">
        <v>126</v>
      </c>
      <c r="Z186" s="147"/>
      <c r="AA186" s="147"/>
      <c r="AB186" s="147"/>
      <c r="AC186" s="147"/>
      <c r="AD186" s="147"/>
      <c r="AE186" s="147"/>
      <c r="AF186" s="147"/>
      <c r="AG186" s="147" t="s">
        <v>127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x14ac:dyDescent="0.2">
      <c r="A187" s="163" t="s">
        <v>119</v>
      </c>
      <c r="B187" s="164" t="s">
        <v>74</v>
      </c>
      <c r="C187" s="182" t="s">
        <v>75</v>
      </c>
      <c r="D187" s="165"/>
      <c r="E187" s="166"/>
      <c r="F187" s="167"/>
      <c r="G187" s="168">
        <f>SUMIF(AG188:AG191,"&lt;&gt;NOR",G188:G191)</f>
        <v>0</v>
      </c>
      <c r="H187" s="162"/>
      <c r="I187" s="162">
        <f>SUM(I188:I191)</f>
        <v>0</v>
      </c>
      <c r="J187" s="162"/>
      <c r="K187" s="162">
        <f>SUM(K188:K191)</f>
        <v>76000</v>
      </c>
      <c r="L187" s="162"/>
      <c r="M187" s="162">
        <f>SUM(M188:M191)</f>
        <v>0</v>
      </c>
      <c r="N187" s="161"/>
      <c r="O187" s="161">
        <f>SUM(O188:O191)</f>
        <v>0</v>
      </c>
      <c r="P187" s="161"/>
      <c r="Q187" s="161">
        <f>SUM(Q188:Q191)</f>
        <v>0</v>
      </c>
      <c r="R187" s="162"/>
      <c r="S187" s="162"/>
      <c r="T187" s="162"/>
      <c r="U187" s="162"/>
      <c r="V187" s="162">
        <f>SUM(V188:V191)</f>
        <v>0</v>
      </c>
      <c r="W187" s="162"/>
      <c r="X187" s="162"/>
      <c r="Y187" s="162"/>
      <c r="AG187" t="s">
        <v>120</v>
      </c>
    </row>
    <row r="188" spans="1:60" ht="22.5" outlineLevel="1" x14ac:dyDescent="0.2">
      <c r="A188" s="176">
        <v>95</v>
      </c>
      <c r="B188" s="177" t="s">
        <v>400</v>
      </c>
      <c r="C188" s="185" t="s">
        <v>401</v>
      </c>
      <c r="D188" s="178" t="s">
        <v>184</v>
      </c>
      <c r="E188" s="179">
        <v>14</v>
      </c>
      <c r="F188" s="180"/>
      <c r="G188" s="181">
        <f>ROUND(E188*F188,2)</f>
        <v>0</v>
      </c>
      <c r="H188" s="158">
        <v>0</v>
      </c>
      <c r="I188" s="157">
        <f>ROUND(E188*H188,2)</f>
        <v>0</v>
      </c>
      <c r="J188" s="158">
        <v>3000</v>
      </c>
      <c r="K188" s="157">
        <f>ROUND(E188*J188,2)</f>
        <v>42000</v>
      </c>
      <c r="L188" s="157">
        <v>21</v>
      </c>
      <c r="M188" s="157">
        <f>G188*(1+L188/100)</f>
        <v>0</v>
      </c>
      <c r="N188" s="156">
        <v>0</v>
      </c>
      <c r="O188" s="156">
        <f>ROUND(E188*N188,2)</f>
        <v>0</v>
      </c>
      <c r="P188" s="156">
        <v>0</v>
      </c>
      <c r="Q188" s="156">
        <f>ROUND(E188*P188,2)</f>
        <v>0</v>
      </c>
      <c r="R188" s="157"/>
      <c r="S188" s="157" t="s">
        <v>177</v>
      </c>
      <c r="T188" s="157" t="s">
        <v>178</v>
      </c>
      <c r="U188" s="157">
        <v>0</v>
      </c>
      <c r="V188" s="157">
        <f>ROUND(E188*U188,2)</f>
        <v>0</v>
      </c>
      <c r="W188" s="157"/>
      <c r="X188" s="157" t="s">
        <v>125</v>
      </c>
      <c r="Y188" s="157" t="s">
        <v>126</v>
      </c>
      <c r="Z188" s="147"/>
      <c r="AA188" s="147"/>
      <c r="AB188" s="147"/>
      <c r="AC188" s="147"/>
      <c r="AD188" s="147"/>
      <c r="AE188" s="147"/>
      <c r="AF188" s="147"/>
      <c r="AG188" s="147" t="s">
        <v>127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ht="22.5" outlineLevel="1" x14ac:dyDescent="0.2">
      <c r="A189" s="176">
        <v>96</v>
      </c>
      <c r="B189" s="177" t="s">
        <v>402</v>
      </c>
      <c r="C189" s="185" t="s">
        <v>403</v>
      </c>
      <c r="D189" s="178" t="s">
        <v>184</v>
      </c>
      <c r="E189" s="179">
        <v>1</v>
      </c>
      <c r="F189" s="180"/>
      <c r="G189" s="181">
        <f>ROUND(E189*F189,2)</f>
        <v>0</v>
      </c>
      <c r="H189" s="158">
        <v>0</v>
      </c>
      <c r="I189" s="157">
        <f>ROUND(E189*H189,2)</f>
        <v>0</v>
      </c>
      <c r="J189" s="158">
        <v>25000</v>
      </c>
      <c r="K189" s="157">
        <f>ROUND(E189*J189,2)</f>
        <v>25000</v>
      </c>
      <c r="L189" s="157">
        <v>21</v>
      </c>
      <c r="M189" s="157">
        <f>G189*(1+L189/100)</f>
        <v>0</v>
      </c>
      <c r="N189" s="156">
        <v>0</v>
      </c>
      <c r="O189" s="156">
        <f>ROUND(E189*N189,2)</f>
        <v>0</v>
      </c>
      <c r="P189" s="156">
        <v>0</v>
      </c>
      <c r="Q189" s="156">
        <f>ROUND(E189*P189,2)</f>
        <v>0</v>
      </c>
      <c r="R189" s="157"/>
      <c r="S189" s="157" t="s">
        <v>177</v>
      </c>
      <c r="T189" s="157" t="s">
        <v>178</v>
      </c>
      <c r="U189" s="157">
        <v>0</v>
      </c>
      <c r="V189" s="157">
        <f>ROUND(E189*U189,2)</f>
        <v>0</v>
      </c>
      <c r="W189" s="157"/>
      <c r="X189" s="157" t="s">
        <v>125</v>
      </c>
      <c r="Y189" s="157" t="s">
        <v>126</v>
      </c>
      <c r="Z189" s="147"/>
      <c r="AA189" s="147"/>
      <c r="AB189" s="147"/>
      <c r="AC189" s="147"/>
      <c r="AD189" s="147"/>
      <c r="AE189" s="147"/>
      <c r="AF189" s="147"/>
      <c r="AG189" s="147" t="s">
        <v>127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ht="22.5" outlineLevel="1" x14ac:dyDescent="0.2">
      <c r="A190" s="176">
        <v>97</v>
      </c>
      <c r="B190" s="177" t="s">
        <v>404</v>
      </c>
      <c r="C190" s="185" t="s">
        <v>405</v>
      </c>
      <c r="D190" s="178" t="s">
        <v>184</v>
      </c>
      <c r="E190" s="179">
        <v>1</v>
      </c>
      <c r="F190" s="180"/>
      <c r="G190" s="181">
        <f>ROUND(E190*F190,2)</f>
        <v>0</v>
      </c>
      <c r="H190" s="158">
        <v>0</v>
      </c>
      <c r="I190" s="157">
        <f>ROUND(E190*H190,2)</f>
        <v>0</v>
      </c>
      <c r="J190" s="158">
        <v>1000</v>
      </c>
      <c r="K190" s="157">
        <f>ROUND(E190*J190,2)</f>
        <v>1000</v>
      </c>
      <c r="L190" s="157">
        <v>21</v>
      </c>
      <c r="M190" s="157">
        <f>G190*(1+L190/100)</f>
        <v>0</v>
      </c>
      <c r="N190" s="156">
        <v>0</v>
      </c>
      <c r="O190" s="156">
        <f>ROUND(E190*N190,2)</f>
        <v>0</v>
      </c>
      <c r="P190" s="156">
        <v>0</v>
      </c>
      <c r="Q190" s="156">
        <f>ROUND(E190*P190,2)</f>
        <v>0</v>
      </c>
      <c r="R190" s="157"/>
      <c r="S190" s="157" t="s">
        <v>177</v>
      </c>
      <c r="T190" s="157" t="s">
        <v>178</v>
      </c>
      <c r="U190" s="157">
        <v>0</v>
      </c>
      <c r="V190" s="157">
        <f>ROUND(E190*U190,2)</f>
        <v>0</v>
      </c>
      <c r="W190" s="157"/>
      <c r="X190" s="157" t="s">
        <v>125</v>
      </c>
      <c r="Y190" s="157" t="s">
        <v>126</v>
      </c>
      <c r="Z190" s="147"/>
      <c r="AA190" s="147"/>
      <c r="AB190" s="147"/>
      <c r="AC190" s="147"/>
      <c r="AD190" s="147"/>
      <c r="AE190" s="147"/>
      <c r="AF190" s="147"/>
      <c r="AG190" s="147" t="s">
        <v>127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ht="22.5" outlineLevel="1" x14ac:dyDescent="0.2">
      <c r="A191" s="176">
        <v>98</v>
      </c>
      <c r="B191" s="177" t="s">
        <v>406</v>
      </c>
      <c r="C191" s="185" t="s">
        <v>407</v>
      </c>
      <c r="D191" s="178" t="s">
        <v>184</v>
      </c>
      <c r="E191" s="179">
        <v>1</v>
      </c>
      <c r="F191" s="180"/>
      <c r="G191" s="181">
        <f>ROUND(E191*F191,2)</f>
        <v>0</v>
      </c>
      <c r="H191" s="158">
        <v>0</v>
      </c>
      <c r="I191" s="157">
        <f>ROUND(E191*H191,2)</f>
        <v>0</v>
      </c>
      <c r="J191" s="158">
        <v>8000</v>
      </c>
      <c r="K191" s="157">
        <f>ROUND(E191*J191,2)</f>
        <v>8000</v>
      </c>
      <c r="L191" s="157">
        <v>21</v>
      </c>
      <c r="M191" s="157">
        <f>G191*(1+L191/100)</f>
        <v>0</v>
      </c>
      <c r="N191" s="156">
        <v>0</v>
      </c>
      <c r="O191" s="156">
        <f>ROUND(E191*N191,2)</f>
        <v>0</v>
      </c>
      <c r="P191" s="156">
        <v>0</v>
      </c>
      <c r="Q191" s="156">
        <f>ROUND(E191*P191,2)</f>
        <v>0</v>
      </c>
      <c r="R191" s="157"/>
      <c r="S191" s="157" t="s">
        <v>177</v>
      </c>
      <c r="T191" s="157" t="s">
        <v>178</v>
      </c>
      <c r="U191" s="157">
        <v>0</v>
      </c>
      <c r="V191" s="157">
        <f>ROUND(E191*U191,2)</f>
        <v>0</v>
      </c>
      <c r="W191" s="157"/>
      <c r="X191" s="157" t="s">
        <v>125</v>
      </c>
      <c r="Y191" s="157" t="s">
        <v>126</v>
      </c>
      <c r="Z191" s="147"/>
      <c r="AA191" s="147"/>
      <c r="AB191" s="147"/>
      <c r="AC191" s="147"/>
      <c r="AD191" s="147"/>
      <c r="AE191" s="147"/>
      <c r="AF191" s="147"/>
      <c r="AG191" s="147" t="s">
        <v>127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x14ac:dyDescent="0.2">
      <c r="A192" s="163" t="s">
        <v>119</v>
      </c>
      <c r="B192" s="164" t="s">
        <v>76</v>
      </c>
      <c r="C192" s="182" t="s">
        <v>77</v>
      </c>
      <c r="D192" s="165"/>
      <c r="E192" s="166"/>
      <c r="F192" s="167"/>
      <c r="G192" s="168">
        <f>SUMIF(AG193:AG197,"&lt;&gt;NOR",G193:G197)</f>
        <v>0</v>
      </c>
      <c r="H192" s="162"/>
      <c r="I192" s="162">
        <f>SUM(I193:I197)</f>
        <v>137.09</v>
      </c>
      <c r="J192" s="162"/>
      <c r="K192" s="162">
        <f>SUM(K193:K197)</f>
        <v>10452.170000000002</v>
      </c>
      <c r="L192" s="162"/>
      <c r="M192" s="162">
        <f>SUM(M193:M197)</f>
        <v>0</v>
      </c>
      <c r="N192" s="161"/>
      <c r="O192" s="161">
        <f>SUM(O193:O197)</f>
        <v>0</v>
      </c>
      <c r="P192" s="161"/>
      <c r="Q192" s="161">
        <f>SUM(Q193:Q197)</f>
        <v>0</v>
      </c>
      <c r="R192" s="162"/>
      <c r="S192" s="162"/>
      <c r="T192" s="162"/>
      <c r="U192" s="162"/>
      <c r="V192" s="162">
        <f>SUM(V193:V197)</f>
        <v>12.860000000000001</v>
      </c>
      <c r="W192" s="162"/>
      <c r="X192" s="162"/>
      <c r="Y192" s="162"/>
      <c r="AG192" t="s">
        <v>120</v>
      </c>
    </row>
    <row r="193" spans="1:60" outlineLevel="1" x14ac:dyDescent="0.2">
      <c r="A193" s="170">
        <v>99</v>
      </c>
      <c r="B193" s="171" t="s">
        <v>408</v>
      </c>
      <c r="C193" s="183" t="s">
        <v>409</v>
      </c>
      <c r="D193" s="172" t="s">
        <v>187</v>
      </c>
      <c r="E193" s="173">
        <v>24.22</v>
      </c>
      <c r="F193" s="174"/>
      <c r="G193" s="175">
        <f>ROUND(E193*F193,2)</f>
        <v>0</v>
      </c>
      <c r="H193" s="158">
        <v>0</v>
      </c>
      <c r="I193" s="157">
        <f>ROUND(E193*H193,2)</f>
        <v>0</v>
      </c>
      <c r="J193" s="158">
        <v>216.5</v>
      </c>
      <c r="K193" s="157">
        <f>ROUND(E193*J193,2)</f>
        <v>5243.63</v>
      </c>
      <c r="L193" s="157">
        <v>21</v>
      </c>
      <c r="M193" s="157">
        <f>G193*(1+L193/100)</f>
        <v>0</v>
      </c>
      <c r="N193" s="156">
        <v>0</v>
      </c>
      <c r="O193" s="156">
        <f>ROUND(E193*N193,2)</f>
        <v>0</v>
      </c>
      <c r="P193" s="156">
        <v>0</v>
      </c>
      <c r="Q193" s="156">
        <f>ROUND(E193*P193,2)</f>
        <v>0</v>
      </c>
      <c r="R193" s="157"/>
      <c r="S193" s="157" t="s">
        <v>124</v>
      </c>
      <c r="T193" s="157" t="s">
        <v>124</v>
      </c>
      <c r="U193" s="157">
        <v>0.377</v>
      </c>
      <c r="V193" s="157">
        <f>ROUND(E193*U193,2)</f>
        <v>9.1300000000000008</v>
      </c>
      <c r="W193" s="157"/>
      <c r="X193" s="157" t="s">
        <v>125</v>
      </c>
      <c r="Y193" s="157" t="s">
        <v>126</v>
      </c>
      <c r="Z193" s="147"/>
      <c r="AA193" s="147"/>
      <c r="AB193" s="147"/>
      <c r="AC193" s="147"/>
      <c r="AD193" s="147"/>
      <c r="AE193" s="147"/>
      <c r="AF193" s="147"/>
      <c r="AG193" s="147" t="s">
        <v>127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2" x14ac:dyDescent="0.2">
      <c r="A194" s="154"/>
      <c r="B194" s="155"/>
      <c r="C194" s="184" t="s">
        <v>410</v>
      </c>
      <c r="D194" s="159"/>
      <c r="E194" s="160">
        <v>24.22</v>
      </c>
      <c r="F194" s="157"/>
      <c r="G194" s="157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7"/>
      <c r="AA194" s="147"/>
      <c r="AB194" s="147"/>
      <c r="AC194" s="147"/>
      <c r="AD194" s="147"/>
      <c r="AE194" s="147"/>
      <c r="AF194" s="147"/>
      <c r="AG194" s="147" t="s">
        <v>129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76">
        <v>100</v>
      </c>
      <c r="B195" s="177" t="s">
        <v>411</v>
      </c>
      <c r="C195" s="185" t="s">
        <v>412</v>
      </c>
      <c r="D195" s="178" t="s">
        <v>187</v>
      </c>
      <c r="E195" s="179">
        <v>24.22</v>
      </c>
      <c r="F195" s="180"/>
      <c r="G195" s="181">
        <f>ROUND(E195*F195,2)</f>
        <v>0</v>
      </c>
      <c r="H195" s="158">
        <v>5.66</v>
      </c>
      <c r="I195" s="157">
        <f>ROUND(E195*H195,2)</f>
        <v>137.09</v>
      </c>
      <c r="J195" s="158">
        <v>100.84</v>
      </c>
      <c r="K195" s="157">
        <f>ROUND(E195*J195,2)</f>
        <v>2442.34</v>
      </c>
      <c r="L195" s="157">
        <v>21</v>
      </c>
      <c r="M195" s="157">
        <f>G195*(1+L195/100)</f>
        <v>0</v>
      </c>
      <c r="N195" s="156">
        <v>0</v>
      </c>
      <c r="O195" s="156">
        <f>ROUND(E195*N195,2)</f>
        <v>0</v>
      </c>
      <c r="P195" s="156">
        <v>0</v>
      </c>
      <c r="Q195" s="156">
        <f>ROUND(E195*P195,2)</f>
        <v>0</v>
      </c>
      <c r="R195" s="157"/>
      <c r="S195" s="157" t="s">
        <v>124</v>
      </c>
      <c r="T195" s="157" t="s">
        <v>124</v>
      </c>
      <c r="U195" s="157">
        <v>0.154</v>
      </c>
      <c r="V195" s="157">
        <f>ROUND(E195*U195,2)</f>
        <v>3.73</v>
      </c>
      <c r="W195" s="157"/>
      <c r="X195" s="157" t="s">
        <v>125</v>
      </c>
      <c r="Y195" s="157" t="s">
        <v>126</v>
      </c>
      <c r="Z195" s="147"/>
      <c r="AA195" s="147"/>
      <c r="AB195" s="147"/>
      <c r="AC195" s="147"/>
      <c r="AD195" s="147"/>
      <c r="AE195" s="147"/>
      <c r="AF195" s="147"/>
      <c r="AG195" s="147" t="s">
        <v>127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76">
        <v>101</v>
      </c>
      <c r="B196" s="177" t="s">
        <v>413</v>
      </c>
      <c r="C196" s="185" t="s">
        <v>414</v>
      </c>
      <c r="D196" s="178" t="s">
        <v>139</v>
      </c>
      <c r="E196" s="179">
        <v>4</v>
      </c>
      <c r="F196" s="180"/>
      <c r="G196" s="181">
        <f>ROUND(E196*F196,2)</f>
        <v>0</v>
      </c>
      <c r="H196" s="158">
        <v>0</v>
      </c>
      <c r="I196" s="157">
        <f>ROUND(E196*H196,2)</f>
        <v>0</v>
      </c>
      <c r="J196" s="158">
        <v>500</v>
      </c>
      <c r="K196" s="157">
        <f>ROUND(E196*J196,2)</f>
        <v>2000</v>
      </c>
      <c r="L196" s="157">
        <v>21</v>
      </c>
      <c r="M196" s="157">
        <f>G196*(1+L196/100)</f>
        <v>0</v>
      </c>
      <c r="N196" s="156">
        <v>0</v>
      </c>
      <c r="O196" s="156">
        <f>ROUND(E196*N196,2)</f>
        <v>0</v>
      </c>
      <c r="P196" s="156">
        <v>0</v>
      </c>
      <c r="Q196" s="156">
        <f>ROUND(E196*P196,2)</f>
        <v>0</v>
      </c>
      <c r="R196" s="157"/>
      <c r="S196" s="157" t="s">
        <v>177</v>
      </c>
      <c r="T196" s="157" t="s">
        <v>178</v>
      </c>
      <c r="U196" s="157">
        <v>0</v>
      </c>
      <c r="V196" s="157">
        <f>ROUND(E196*U196,2)</f>
        <v>0</v>
      </c>
      <c r="W196" s="157"/>
      <c r="X196" s="157" t="s">
        <v>125</v>
      </c>
      <c r="Y196" s="157" t="s">
        <v>126</v>
      </c>
      <c r="Z196" s="147"/>
      <c r="AA196" s="147"/>
      <c r="AB196" s="147"/>
      <c r="AC196" s="147"/>
      <c r="AD196" s="147"/>
      <c r="AE196" s="147"/>
      <c r="AF196" s="147"/>
      <c r="AG196" s="147" t="s">
        <v>127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76">
        <v>102</v>
      </c>
      <c r="B197" s="177" t="s">
        <v>415</v>
      </c>
      <c r="C197" s="185" t="s">
        <v>416</v>
      </c>
      <c r="D197" s="178" t="s">
        <v>0</v>
      </c>
      <c r="E197" s="179">
        <v>98.230599999999995</v>
      </c>
      <c r="F197" s="180"/>
      <c r="G197" s="181">
        <f>ROUND(E197*F197,2)</f>
        <v>0</v>
      </c>
      <c r="H197" s="158">
        <v>0</v>
      </c>
      <c r="I197" s="157">
        <f>ROUND(E197*H197,2)</f>
        <v>0</v>
      </c>
      <c r="J197" s="158">
        <v>7.8</v>
      </c>
      <c r="K197" s="157">
        <f>ROUND(E197*J197,2)</f>
        <v>766.2</v>
      </c>
      <c r="L197" s="157">
        <v>21</v>
      </c>
      <c r="M197" s="157">
        <f>G197*(1+L197/100)</f>
        <v>0</v>
      </c>
      <c r="N197" s="156">
        <v>0</v>
      </c>
      <c r="O197" s="156">
        <f>ROUND(E197*N197,2)</f>
        <v>0</v>
      </c>
      <c r="P197" s="156">
        <v>0</v>
      </c>
      <c r="Q197" s="156">
        <f>ROUND(E197*P197,2)</f>
        <v>0</v>
      </c>
      <c r="R197" s="157"/>
      <c r="S197" s="157" t="s">
        <v>124</v>
      </c>
      <c r="T197" s="157" t="s">
        <v>124</v>
      </c>
      <c r="U197" s="157">
        <v>0</v>
      </c>
      <c r="V197" s="157">
        <f>ROUND(E197*U197,2)</f>
        <v>0</v>
      </c>
      <c r="W197" s="157"/>
      <c r="X197" s="157" t="s">
        <v>279</v>
      </c>
      <c r="Y197" s="157" t="s">
        <v>126</v>
      </c>
      <c r="Z197" s="147"/>
      <c r="AA197" s="147"/>
      <c r="AB197" s="147"/>
      <c r="AC197" s="147"/>
      <c r="AD197" s="147"/>
      <c r="AE197" s="147"/>
      <c r="AF197" s="147"/>
      <c r="AG197" s="147" t="s">
        <v>280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x14ac:dyDescent="0.2">
      <c r="A198" s="163" t="s">
        <v>119</v>
      </c>
      <c r="B198" s="164" t="s">
        <v>78</v>
      </c>
      <c r="C198" s="182" t="s">
        <v>79</v>
      </c>
      <c r="D198" s="165"/>
      <c r="E198" s="166"/>
      <c r="F198" s="167"/>
      <c r="G198" s="168">
        <f>SUMIF(AG199:AG205,"&lt;&gt;NOR",G199:G205)</f>
        <v>0</v>
      </c>
      <c r="H198" s="162"/>
      <c r="I198" s="162">
        <f>SUM(I199:I205)</f>
        <v>128465.1</v>
      </c>
      <c r="J198" s="162"/>
      <c r="K198" s="162">
        <f>SUM(K199:K205)</f>
        <v>189762.01</v>
      </c>
      <c r="L198" s="162"/>
      <c r="M198" s="162">
        <f>SUM(M199:M205)</f>
        <v>0</v>
      </c>
      <c r="N198" s="161"/>
      <c r="O198" s="161">
        <f>SUM(O199:O205)</f>
        <v>0.91</v>
      </c>
      <c r="P198" s="161"/>
      <c r="Q198" s="161">
        <f>SUM(Q199:Q205)</f>
        <v>0</v>
      </c>
      <c r="R198" s="162"/>
      <c r="S198" s="162"/>
      <c r="T198" s="162"/>
      <c r="U198" s="162"/>
      <c r="V198" s="162">
        <f>SUM(V199:V205)</f>
        <v>176.42</v>
      </c>
      <c r="W198" s="162"/>
      <c r="X198" s="162"/>
      <c r="Y198" s="162"/>
      <c r="AG198" t="s">
        <v>120</v>
      </c>
    </row>
    <row r="199" spans="1:60" outlineLevel="1" x14ac:dyDescent="0.2">
      <c r="A199" s="170">
        <v>103</v>
      </c>
      <c r="B199" s="171" t="s">
        <v>417</v>
      </c>
      <c r="C199" s="183" t="s">
        <v>418</v>
      </c>
      <c r="D199" s="172" t="s">
        <v>139</v>
      </c>
      <c r="E199" s="173">
        <v>291.74310000000003</v>
      </c>
      <c r="F199" s="174"/>
      <c r="G199" s="175">
        <f>ROUND(E199*F199,2)</f>
        <v>0</v>
      </c>
      <c r="H199" s="158">
        <v>0</v>
      </c>
      <c r="I199" s="157">
        <f>ROUND(E199*H199,2)</f>
        <v>0</v>
      </c>
      <c r="J199" s="158">
        <v>300</v>
      </c>
      <c r="K199" s="157">
        <f>ROUND(E199*J199,2)</f>
        <v>87522.93</v>
      </c>
      <c r="L199" s="157">
        <v>21</v>
      </c>
      <c r="M199" s="157">
        <f>G199*(1+L199/100)</f>
        <v>0</v>
      </c>
      <c r="N199" s="156">
        <v>0</v>
      </c>
      <c r="O199" s="156">
        <f>ROUND(E199*N199,2)</f>
        <v>0</v>
      </c>
      <c r="P199" s="156">
        <v>0</v>
      </c>
      <c r="Q199" s="156">
        <f>ROUND(E199*P199,2)</f>
        <v>0</v>
      </c>
      <c r="R199" s="157"/>
      <c r="S199" s="157" t="s">
        <v>177</v>
      </c>
      <c r="T199" s="157" t="s">
        <v>178</v>
      </c>
      <c r="U199" s="157">
        <v>0</v>
      </c>
      <c r="V199" s="157">
        <f>ROUND(E199*U199,2)</f>
        <v>0</v>
      </c>
      <c r="W199" s="157"/>
      <c r="X199" s="157" t="s">
        <v>125</v>
      </c>
      <c r="Y199" s="157" t="s">
        <v>126</v>
      </c>
      <c r="Z199" s="147"/>
      <c r="AA199" s="147"/>
      <c r="AB199" s="147"/>
      <c r="AC199" s="147"/>
      <c r="AD199" s="147"/>
      <c r="AE199" s="147"/>
      <c r="AF199" s="147"/>
      <c r="AG199" s="147" t="s">
        <v>127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2" x14ac:dyDescent="0.2">
      <c r="A200" s="154"/>
      <c r="B200" s="155"/>
      <c r="C200" s="184" t="s">
        <v>419</v>
      </c>
      <c r="D200" s="159"/>
      <c r="E200" s="160">
        <v>291.74310000000003</v>
      </c>
      <c r="F200" s="157"/>
      <c r="G200" s="157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129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70">
        <v>104</v>
      </c>
      <c r="B201" s="171" t="s">
        <v>420</v>
      </c>
      <c r="C201" s="183" t="s">
        <v>421</v>
      </c>
      <c r="D201" s="172" t="s">
        <v>139</v>
      </c>
      <c r="E201" s="173">
        <v>265.221</v>
      </c>
      <c r="F201" s="174"/>
      <c r="G201" s="175">
        <f>ROUND(E201*F201,2)</f>
        <v>0</v>
      </c>
      <c r="H201" s="158">
        <v>484.37</v>
      </c>
      <c r="I201" s="157">
        <f>ROUND(E201*H201,2)</f>
        <v>128465.1</v>
      </c>
      <c r="J201" s="158">
        <v>190.63</v>
      </c>
      <c r="K201" s="157">
        <f>ROUND(E201*J201,2)</f>
        <v>50559.08</v>
      </c>
      <c r="L201" s="157">
        <v>21</v>
      </c>
      <c r="M201" s="157">
        <f>G201*(1+L201/100)</f>
        <v>0</v>
      </c>
      <c r="N201" s="156">
        <v>3.4299999999999999E-3</v>
      </c>
      <c r="O201" s="156">
        <f>ROUND(E201*N201,2)</f>
        <v>0.91</v>
      </c>
      <c r="P201" s="156">
        <v>0</v>
      </c>
      <c r="Q201" s="156">
        <f>ROUND(E201*P201,2)</f>
        <v>0</v>
      </c>
      <c r="R201" s="157"/>
      <c r="S201" s="157" t="s">
        <v>177</v>
      </c>
      <c r="T201" s="157" t="s">
        <v>178</v>
      </c>
      <c r="U201" s="157">
        <v>0.66517000000000004</v>
      </c>
      <c r="V201" s="157">
        <f>ROUND(E201*U201,2)</f>
        <v>176.42</v>
      </c>
      <c r="W201" s="157"/>
      <c r="X201" s="157" t="s">
        <v>125</v>
      </c>
      <c r="Y201" s="157" t="s">
        <v>126</v>
      </c>
      <c r="Z201" s="147"/>
      <c r="AA201" s="147"/>
      <c r="AB201" s="147"/>
      <c r="AC201" s="147"/>
      <c r="AD201" s="147"/>
      <c r="AE201" s="147"/>
      <c r="AF201" s="147"/>
      <c r="AG201" s="147" t="s">
        <v>127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2" x14ac:dyDescent="0.2">
      <c r="A202" s="154"/>
      <c r="B202" s="155"/>
      <c r="C202" s="184" t="s">
        <v>366</v>
      </c>
      <c r="D202" s="159"/>
      <c r="E202" s="160">
        <v>265.221</v>
      </c>
      <c r="F202" s="157"/>
      <c r="G202" s="157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129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70">
        <v>105</v>
      </c>
      <c r="B203" s="171" t="s">
        <v>422</v>
      </c>
      <c r="C203" s="183" t="s">
        <v>423</v>
      </c>
      <c r="D203" s="172" t="s">
        <v>187</v>
      </c>
      <c r="E203" s="173">
        <v>166.8</v>
      </c>
      <c r="F203" s="174"/>
      <c r="G203" s="175">
        <f>ROUND(E203*F203,2)</f>
        <v>0</v>
      </c>
      <c r="H203" s="158">
        <v>0</v>
      </c>
      <c r="I203" s="157">
        <f>ROUND(E203*H203,2)</f>
        <v>0</v>
      </c>
      <c r="J203" s="158">
        <v>100</v>
      </c>
      <c r="K203" s="157">
        <f>ROUND(E203*J203,2)</f>
        <v>16680</v>
      </c>
      <c r="L203" s="157">
        <v>21</v>
      </c>
      <c r="M203" s="157">
        <f>G203*(1+L203/100)</f>
        <v>0</v>
      </c>
      <c r="N203" s="156">
        <v>0</v>
      </c>
      <c r="O203" s="156">
        <f>ROUND(E203*N203,2)</f>
        <v>0</v>
      </c>
      <c r="P203" s="156">
        <v>0</v>
      </c>
      <c r="Q203" s="156">
        <f>ROUND(E203*P203,2)</f>
        <v>0</v>
      </c>
      <c r="R203" s="157"/>
      <c r="S203" s="157" t="s">
        <v>177</v>
      </c>
      <c r="T203" s="157" t="s">
        <v>178</v>
      </c>
      <c r="U203" s="157">
        <v>0</v>
      </c>
      <c r="V203" s="157">
        <f>ROUND(E203*U203,2)</f>
        <v>0</v>
      </c>
      <c r="W203" s="157"/>
      <c r="X203" s="157" t="s">
        <v>125</v>
      </c>
      <c r="Y203" s="157" t="s">
        <v>126</v>
      </c>
      <c r="Z203" s="147"/>
      <c r="AA203" s="147"/>
      <c r="AB203" s="147"/>
      <c r="AC203" s="147"/>
      <c r="AD203" s="147"/>
      <c r="AE203" s="147"/>
      <c r="AF203" s="147"/>
      <c r="AG203" s="147" t="s">
        <v>127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2" x14ac:dyDescent="0.2">
      <c r="A204" s="154"/>
      <c r="B204" s="155"/>
      <c r="C204" s="184" t="s">
        <v>424</v>
      </c>
      <c r="D204" s="159"/>
      <c r="E204" s="160">
        <v>166.8</v>
      </c>
      <c r="F204" s="157"/>
      <c r="G204" s="157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129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76">
        <v>106</v>
      </c>
      <c r="B205" s="177" t="s">
        <v>425</v>
      </c>
      <c r="C205" s="185" t="s">
        <v>426</v>
      </c>
      <c r="D205" s="178" t="s">
        <v>187</v>
      </c>
      <c r="E205" s="179">
        <v>175</v>
      </c>
      <c r="F205" s="180"/>
      <c r="G205" s="181">
        <f>ROUND(E205*F205,2)</f>
        <v>0</v>
      </c>
      <c r="H205" s="158">
        <v>0</v>
      </c>
      <c r="I205" s="157">
        <f>ROUND(E205*H205,2)</f>
        <v>0</v>
      </c>
      <c r="J205" s="158">
        <v>200</v>
      </c>
      <c r="K205" s="157">
        <f>ROUND(E205*J205,2)</f>
        <v>35000</v>
      </c>
      <c r="L205" s="157">
        <v>21</v>
      </c>
      <c r="M205" s="157">
        <f>G205*(1+L205/100)</f>
        <v>0</v>
      </c>
      <c r="N205" s="156">
        <v>0</v>
      </c>
      <c r="O205" s="156">
        <f>ROUND(E205*N205,2)</f>
        <v>0</v>
      </c>
      <c r="P205" s="156">
        <v>0</v>
      </c>
      <c r="Q205" s="156">
        <f>ROUND(E205*P205,2)</f>
        <v>0</v>
      </c>
      <c r="R205" s="157"/>
      <c r="S205" s="157" t="s">
        <v>177</v>
      </c>
      <c r="T205" s="157" t="s">
        <v>178</v>
      </c>
      <c r="U205" s="157">
        <v>0</v>
      </c>
      <c r="V205" s="157">
        <f>ROUND(E205*U205,2)</f>
        <v>0</v>
      </c>
      <c r="W205" s="157"/>
      <c r="X205" s="157" t="s">
        <v>125</v>
      </c>
      <c r="Y205" s="157" t="s">
        <v>126</v>
      </c>
      <c r="Z205" s="147"/>
      <c r="AA205" s="147"/>
      <c r="AB205" s="147"/>
      <c r="AC205" s="147"/>
      <c r="AD205" s="147"/>
      <c r="AE205" s="147"/>
      <c r="AF205" s="147"/>
      <c r="AG205" s="147" t="s">
        <v>127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x14ac:dyDescent="0.2">
      <c r="A206" s="163" t="s">
        <v>119</v>
      </c>
      <c r="B206" s="164" t="s">
        <v>80</v>
      </c>
      <c r="C206" s="182" t="s">
        <v>81</v>
      </c>
      <c r="D206" s="165"/>
      <c r="E206" s="166"/>
      <c r="F206" s="167"/>
      <c r="G206" s="168">
        <f>SUMIF(AG207:AG213,"&lt;&gt;NOR",G207:G213)</f>
        <v>0</v>
      </c>
      <c r="H206" s="162"/>
      <c r="I206" s="162">
        <f>SUM(I207:I213)</f>
        <v>5433.62</v>
      </c>
      <c r="J206" s="162"/>
      <c r="K206" s="162">
        <f>SUM(K207:K213)</f>
        <v>48814.720000000001</v>
      </c>
      <c r="L206" s="162"/>
      <c r="M206" s="162">
        <f>SUM(M207:M213)</f>
        <v>0</v>
      </c>
      <c r="N206" s="161"/>
      <c r="O206" s="161">
        <f>SUM(O207:O213)</f>
        <v>0.15000000000000002</v>
      </c>
      <c r="P206" s="161"/>
      <c r="Q206" s="161">
        <f>SUM(Q207:Q213)</f>
        <v>0</v>
      </c>
      <c r="R206" s="162"/>
      <c r="S206" s="162"/>
      <c r="T206" s="162"/>
      <c r="U206" s="162"/>
      <c r="V206" s="162">
        <f>SUM(V207:V213)</f>
        <v>42.01</v>
      </c>
      <c r="W206" s="162"/>
      <c r="X206" s="162"/>
      <c r="Y206" s="162"/>
      <c r="AG206" t="s">
        <v>120</v>
      </c>
    </row>
    <row r="207" spans="1:60" outlineLevel="1" x14ac:dyDescent="0.2">
      <c r="A207" s="176">
        <v>107</v>
      </c>
      <c r="B207" s="177" t="s">
        <v>427</v>
      </c>
      <c r="C207" s="185" t="s">
        <v>428</v>
      </c>
      <c r="D207" s="178" t="s">
        <v>139</v>
      </c>
      <c r="E207" s="179">
        <v>28.042999999999999</v>
      </c>
      <c r="F207" s="180"/>
      <c r="G207" s="181">
        <f>ROUND(E207*F207,2)</f>
        <v>0</v>
      </c>
      <c r="H207" s="158">
        <v>25.7</v>
      </c>
      <c r="I207" s="157">
        <f>ROUND(E207*H207,2)</f>
        <v>720.71</v>
      </c>
      <c r="J207" s="158">
        <v>28.7</v>
      </c>
      <c r="K207" s="157">
        <f>ROUND(E207*J207,2)</f>
        <v>804.83</v>
      </c>
      <c r="L207" s="157">
        <v>21</v>
      </c>
      <c r="M207" s="157">
        <f>G207*(1+L207/100)</f>
        <v>0</v>
      </c>
      <c r="N207" s="156">
        <v>2.1000000000000001E-4</v>
      </c>
      <c r="O207" s="156">
        <f>ROUND(E207*N207,2)</f>
        <v>0.01</v>
      </c>
      <c r="P207" s="156">
        <v>0</v>
      </c>
      <c r="Q207" s="156">
        <f>ROUND(E207*P207,2)</f>
        <v>0</v>
      </c>
      <c r="R207" s="157"/>
      <c r="S207" s="157" t="s">
        <v>124</v>
      </c>
      <c r="T207" s="157" t="s">
        <v>124</v>
      </c>
      <c r="U207" s="157">
        <v>0.05</v>
      </c>
      <c r="V207" s="157">
        <f>ROUND(E207*U207,2)</f>
        <v>1.4</v>
      </c>
      <c r="W207" s="157"/>
      <c r="X207" s="157" t="s">
        <v>125</v>
      </c>
      <c r="Y207" s="157" t="s">
        <v>126</v>
      </c>
      <c r="Z207" s="147"/>
      <c r="AA207" s="147"/>
      <c r="AB207" s="147"/>
      <c r="AC207" s="147"/>
      <c r="AD207" s="147"/>
      <c r="AE207" s="147"/>
      <c r="AF207" s="147"/>
      <c r="AG207" s="147" t="s">
        <v>337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70">
        <v>108</v>
      </c>
      <c r="B208" s="171" t="s">
        <v>429</v>
      </c>
      <c r="C208" s="183" t="s">
        <v>430</v>
      </c>
      <c r="D208" s="172" t="s">
        <v>139</v>
      </c>
      <c r="E208" s="173">
        <v>28.042999999999999</v>
      </c>
      <c r="F208" s="174"/>
      <c r="G208" s="175">
        <f>ROUND(E208*F208,2)</f>
        <v>0</v>
      </c>
      <c r="H208" s="158">
        <v>168.06</v>
      </c>
      <c r="I208" s="157">
        <f>ROUND(E208*H208,2)</f>
        <v>4712.91</v>
      </c>
      <c r="J208" s="158">
        <v>837.94</v>
      </c>
      <c r="K208" s="157">
        <f>ROUND(E208*J208,2)</f>
        <v>23498.35</v>
      </c>
      <c r="L208" s="157">
        <v>21</v>
      </c>
      <c r="M208" s="157">
        <f>G208*(1+L208/100)</f>
        <v>0</v>
      </c>
      <c r="N208" s="156">
        <v>5.0299999999999997E-3</v>
      </c>
      <c r="O208" s="156">
        <f>ROUND(E208*N208,2)</f>
        <v>0.14000000000000001</v>
      </c>
      <c r="P208" s="156">
        <v>0</v>
      </c>
      <c r="Q208" s="156">
        <f>ROUND(E208*P208,2)</f>
        <v>0</v>
      </c>
      <c r="R208" s="157"/>
      <c r="S208" s="157" t="s">
        <v>124</v>
      </c>
      <c r="T208" s="157" t="s">
        <v>124</v>
      </c>
      <c r="U208" s="157">
        <v>1.448</v>
      </c>
      <c r="V208" s="157">
        <f>ROUND(E208*U208,2)</f>
        <v>40.61</v>
      </c>
      <c r="W208" s="157"/>
      <c r="X208" s="157" t="s">
        <v>125</v>
      </c>
      <c r="Y208" s="157" t="s">
        <v>126</v>
      </c>
      <c r="Z208" s="147"/>
      <c r="AA208" s="147"/>
      <c r="AB208" s="147"/>
      <c r="AC208" s="147"/>
      <c r="AD208" s="147"/>
      <c r="AE208" s="147"/>
      <c r="AF208" s="147"/>
      <c r="AG208" s="147" t="s">
        <v>337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2" x14ac:dyDescent="0.2">
      <c r="A209" s="154"/>
      <c r="B209" s="155"/>
      <c r="C209" s="184" t="s">
        <v>431</v>
      </c>
      <c r="D209" s="159"/>
      <c r="E209" s="160">
        <v>10.554</v>
      </c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129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184" t="s">
        <v>432</v>
      </c>
      <c r="D210" s="159"/>
      <c r="E210" s="160">
        <v>10.589</v>
      </c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129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">
      <c r="A211" s="154"/>
      <c r="B211" s="155"/>
      <c r="C211" s="184" t="s">
        <v>433</v>
      </c>
      <c r="D211" s="159"/>
      <c r="E211" s="160">
        <v>6.9</v>
      </c>
      <c r="F211" s="157"/>
      <c r="G211" s="157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129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76">
        <v>109</v>
      </c>
      <c r="B212" s="177" t="s">
        <v>434</v>
      </c>
      <c r="C212" s="185" t="s">
        <v>435</v>
      </c>
      <c r="D212" s="178" t="s">
        <v>139</v>
      </c>
      <c r="E212" s="179">
        <v>32</v>
      </c>
      <c r="F212" s="180"/>
      <c r="G212" s="181">
        <f>ROUND(E212*F212,2)</f>
        <v>0</v>
      </c>
      <c r="H212" s="158">
        <v>0</v>
      </c>
      <c r="I212" s="157">
        <f>ROUND(E212*H212,2)</f>
        <v>0</v>
      </c>
      <c r="J212" s="158">
        <v>700</v>
      </c>
      <c r="K212" s="157">
        <f>ROUND(E212*J212,2)</f>
        <v>22400</v>
      </c>
      <c r="L212" s="157">
        <v>21</v>
      </c>
      <c r="M212" s="157">
        <f>G212*(1+L212/100)</f>
        <v>0</v>
      </c>
      <c r="N212" s="156">
        <v>0</v>
      </c>
      <c r="O212" s="156">
        <f>ROUND(E212*N212,2)</f>
        <v>0</v>
      </c>
      <c r="P212" s="156">
        <v>0</v>
      </c>
      <c r="Q212" s="156">
        <f>ROUND(E212*P212,2)</f>
        <v>0</v>
      </c>
      <c r="R212" s="157"/>
      <c r="S212" s="157" t="s">
        <v>177</v>
      </c>
      <c r="T212" s="157" t="s">
        <v>330</v>
      </c>
      <c r="U212" s="157">
        <v>0</v>
      </c>
      <c r="V212" s="157">
        <f>ROUND(E212*U212,2)</f>
        <v>0</v>
      </c>
      <c r="W212" s="157"/>
      <c r="X212" s="157" t="s">
        <v>125</v>
      </c>
      <c r="Y212" s="157" t="s">
        <v>126</v>
      </c>
      <c r="Z212" s="147"/>
      <c r="AA212" s="147"/>
      <c r="AB212" s="147"/>
      <c r="AC212" s="147"/>
      <c r="AD212" s="147"/>
      <c r="AE212" s="147"/>
      <c r="AF212" s="147"/>
      <c r="AG212" s="147" t="s">
        <v>359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76">
        <v>110</v>
      </c>
      <c r="B213" s="177" t="s">
        <v>436</v>
      </c>
      <c r="C213" s="185" t="s">
        <v>437</v>
      </c>
      <c r="D213" s="178" t="s">
        <v>0</v>
      </c>
      <c r="E213" s="179">
        <v>521.36800000000005</v>
      </c>
      <c r="F213" s="180"/>
      <c r="G213" s="181">
        <f>ROUND(E213*F213,2)</f>
        <v>0</v>
      </c>
      <c r="H213" s="158">
        <v>0</v>
      </c>
      <c r="I213" s="157">
        <f>ROUND(E213*H213,2)</f>
        <v>0</v>
      </c>
      <c r="J213" s="158">
        <v>4.05</v>
      </c>
      <c r="K213" s="157">
        <f>ROUND(E213*J213,2)</f>
        <v>2111.54</v>
      </c>
      <c r="L213" s="157">
        <v>21</v>
      </c>
      <c r="M213" s="157">
        <f>G213*(1+L213/100)</f>
        <v>0</v>
      </c>
      <c r="N213" s="156">
        <v>0</v>
      </c>
      <c r="O213" s="156">
        <f>ROUND(E213*N213,2)</f>
        <v>0</v>
      </c>
      <c r="P213" s="156">
        <v>0</v>
      </c>
      <c r="Q213" s="156">
        <f>ROUND(E213*P213,2)</f>
        <v>0</v>
      </c>
      <c r="R213" s="157"/>
      <c r="S213" s="157" t="s">
        <v>124</v>
      </c>
      <c r="T213" s="157" t="s">
        <v>124</v>
      </c>
      <c r="U213" s="157">
        <v>0</v>
      </c>
      <c r="V213" s="157">
        <f>ROUND(E213*U213,2)</f>
        <v>0</v>
      </c>
      <c r="W213" s="157"/>
      <c r="X213" s="157" t="s">
        <v>279</v>
      </c>
      <c r="Y213" s="157" t="s">
        <v>126</v>
      </c>
      <c r="Z213" s="147"/>
      <c r="AA213" s="147"/>
      <c r="AB213" s="147"/>
      <c r="AC213" s="147"/>
      <c r="AD213" s="147"/>
      <c r="AE213" s="147"/>
      <c r="AF213" s="147"/>
      <c r="AG213" s="147" t="s">
        <v>280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x14ac:dyDescent="0.2">
      <c r="A214" s="163" t="s">
        <v>119</v>
      </c>
      <c r="B214" s="164" t="s">
        <v>82</v>
      </c>
      <c r="C214" s="182" t="s">
        <v>83</v>
      </c>
      <c r="D214" s="165"/>
      <c r="E214" s="166"/>
      <c r="F214" s="167"/>
      <c r="G214" s="168">
        <f>SUMIF(AG215:AG219,"&lt;&gt;NOR",G215:G219)</f>
        <v>0</v>
      </c>
      <c r="H214" s="162"/>
      <c r="I214" s="162">
        <f>SUM(I215:I219)</f>
        <v>10811.560000000001</v>
      </c>
      <c r="J214" s="162"/>
      <c r="K214" s="162">
        <f>SUM(K215:K219)</f>
        <v>67986.05</v>
      </c>
      <c r="L214" s="162"/>
      <c r="M214" s="162">
        <f>SUM(M215:M219)</f>
        <v>0</v>
      </c>
      <c r="N214" s="161"/>
      <c r="O214" s="161">
        <f>SUM(O215:O219)</f>
        <v>0.2</v>
      </c>
      <c r="P214" s="161"/>
      <c r="Q214" s="161">
        <f>SUM(Q215:Q219)</f>
        <v>0</v>
      </c>
      <c r="R214" s="162"/>
      <c r="S214" s="162"/>
      <c r="T214" s="162"/>
      <c r="U214" s="162"/>
      <c r="V214" s="162">
        <f>SUM(V215:V219)</f>
        <v>118.32</v>
      </c>
      <c r="W214" s="162"/>
      <c r="X214" s="162"/>
      <c r="Y214" s="162"/>
      <c r="AG214" t="s">
        <v>120</v>
      </c>
    </row>
    <row r="215" spans="1:60" outlineLevel="1" x14ac:dyDescent="0.2">
      <c r="A215" s="176">
        <v>111</v>
      </c>
      <c r="B215" s="177" t="s">
        <v>438</v>
      </c>
      <c r="C215" s="185" t="s">
        <v>439</v>
      </c>
      <c r="D215" s="178" t="s">
        <v>139</v>
      </c>
      <c r="E215" s="179">
        <v>880.42020000000002</v>
      </c>
      <c r="F215" s="180"/>
      <c r="G215" s="181">
        <f>ROUND(E215*F215,2)</f>
        <v>0</v>
      </c>
      <c r="H215" s="158">
        <v>5.59</v>
      </c>
      <c r="I215" s="157">
        <f>ROUND(E215*H215,2)</f>
        <v>4921.55</v>
      </c>
      <c r="J215" s="158">
        <v>18.71</v>
      </c>
      <c r="K215" s="157">
        <f>ROUND(E215*J215,2)</f>
        <v>16472.66</v>
      </c>
      <c r="L215" s="157">
        <v>21</v>
      </c>
      <c r="M215" s="157">
        <f>G215*(1+L215/100)</f>
        <v>0</v>
      </c>
      <c r="N215" s="156">
        <v>6.9999999999999994E-5</v>
      </c>
      <c r="O215" s="156">
        <f>ROUND(E215*N215,2)</f>
        <v>0.06</v>
      </c>
      <c r="P215" s="156">
        <v>0</v>
      </c>
      <c r="Q215" s="156">
        <f>ROUND(E215*P215,2)</f>
        <v>0</v>
      </c>
      <c r="R215" s="157"/>
      <c r="S215" s="157" t="s">
        <v>124</v>
      </c>
      <c r="T215" s="157" t="s">
        <v>124</v>
      </c>
      <c r="U215" s="157">
        <v>3.2480000000000002E-2</v>
      </c>
      <c r="V215" s="157">
        <f>ROUND(E215*U215,2)</f>
        <v>28.6</v>
      </c>
      <c r="W215" s="157"/>
      <c r="X215" s="157" t="s">
        <v>125</v>
      </c>
      <c r="Y215" s="157" t="s">
        <v>126</v>
      </c>
      <c r="Z215" s="147"/>
      <c r="AA215" s="147"/>
      <c r="AB215" s="147"/>
      <c r="AC215" s="147"/>
      <c r="AD215" s="147"/>
      <c r="AE215" s="147"/>
      <c r="AF215" s="147"/>
      <c r="AG215" s="147" t="s">
        <v>127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70">
        <v>112</v>
      </c>
      <c r="B216" s="171" t="s">
        <v>440</v>
      </c>
      <c r="C216" s="183" t="s">
        <v>441</v>
      </c>
      <c r="D216" s="172" t="s">
        <v>139</v>
      </c>
      <c r="E216" s="173">
        <v>880.42020000000002</v>
      </c>
      <c r="F216" s="174"/>
      <c r="G216" s="175">
        <f>ROUND(E216*F216,2)</f>
        <v>0</v>
      </c>
      <c r="H216" s="158">
        <v>6.69</v>
      </c>
      <c r="I216" s="157">
        <f>ROUND(E216*H216,2)</f>
        <v>5890.01</v>
      </c>
      <c r="J216" s="158">
        <v>58.51</v>
      </c>
      <c r="K216" s="157">
        <f>ROUND(E216*J216,2)</f>
        <v>51513.39</v>
      </c>
      <c r="L216" s="157">
        <v>21</v>
      </c>
      <c r="M216" s="157">
        <f>G216*(1+L216/100)</f>
        <v>0</v>
      </c>
      <c r="N216" s="156">
        <v>1.6000000000000001E-4</v>
      </c>
      <c r="O216" s="156">
        <f>ROUND(E216*N216,2)</f>
        <v>0.14000000000000001</v>
      </c>
      <c r="P216" s="156">
        <v>0</v>
      </c>
      <c r="Q216" s="156">
        <f>ROUND(E216*P216,2)</f>
        <v>0</v>
      </c>
      <c r="R216" s="157"/>
      <c r="S216" s="157" t="s">
        <v>124</v>
      </c>
      <c r="T216" s="157" t="s">
        <v>124</v>
      </c>
      <c r="U216" s="157">
        <v>0.10191</v>
      </c>
      <c r="V216" s="157">
        <f>ROUND(E216*U216,2)</f>
        <v>89.72</v>
      </c>
      <c r="W216" s="157"/>
      <c r="X216" s="157" t="s">
        <v>125</v>
      </c>
      <c r="Y216" s="157" t="s">
        <v>126</v>
      </c>
      <c r="Z216" s="147"/>
      <c r="AA216" s="147"/>
      <c r="AB216" s="147"/>
      <c r="AC216" s="147"/>
      <c r="AD216" s="147"/>
      <c r="AE216" s="147"/>
      <c r="AF216" s="147"/>
      <c r="AG216" s="147" t="s">
        <v>337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2" x14ac:dyDescent="0.2">
      <c r="A217" s="154"/>
      <c r="B217" s="155"/>
      <c r="C217" s="184" t="s">
        <v>442</v>
      </c>
      <c r="D217" s="159"/>
      <c r="E217" s="160">
        <v>171.38720000000001</v>
      </c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129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ht="22.5" outlineLevel="3" x14ac:dyDescent="0.2">
      <c r="A218" s="154"/>
      <c r="B218" s="155"/>
      <c r="C218" s="184" t="s">
        <v>443</v>
      </c>
      <c r="D218" s="159"/>
      <c r="E218" s="160">
        <v>386.07299999999998</v>
      </c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129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184" t="s">
        <v>444</v>
      </c>
      <c r="D219" s="159"/>
      <c r="E219" s="160">
        <v>322.95999999999998</v>
      </c>
      <c r="F219" s="157"/>
      <c r="G219" s="157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129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x14ac:dyDescent="0.2">
      <c r="A220" s="163" t="s">
        <v>119</v>
      </c>
      <c r="B220" s="164" t="s">
        <v>84</v>
      </c>
      <c r="C220" s="182" t="s">
        <v>85</v>
      </c>
      <c r="D220" s="165"/>
      <c r="E220" s="166"/>
      <c r="F220" s="167"/>
      <c r="G220" s="168">
        <f>SUMIF(AG221:AG221,"&lt;&gt;NOR",G221:G221)</f>
        <v>0</v>
      </c>
      <c r="H220" s="162"/>
      <c r="I220" s="162">
        <f>SUM(I221:I221)</f>
        <v>0</v>
      </c>
      <c r="J220" s="162"/>
      <c r="K220" s="162">
        <f>SUM(K221:K221)</f>
        <v>0</v>
      </c>
      <c r="L220" s="162"/>
      <c r="M220" s="162">
        <f>SUM(M221:M221)</f>
        <v>0</v>
      </c>
      <c r="N220" s="161"/>
      <c r="O220" s="161">
        <f>SUM(O221:O221)</f>
        <v>0</v>
      </c>
      <c r="P220" s="161"/>
      <c r="Q220" s="161">
        <f>SUM(Q221:Q221)</f>
        <v>0</v>
      </c>
      <c r="R220" s="162"/>
      <c r="S220" s="162"/>
      <c r="T220" s="162"/>
      <c r="U220" s="162"/>
      <c r="V220" s="162">
        <f>SUM(V221:V221)</f>
        <v>0</v>
      </c>
      <c r="W220" s="162"/>
      <c r="X220" s="162"/>
      <c r="Y220" s="162"/>
      <c r="AG220" t="s">
        <v>120</v>
      </c>
    </row>
    <row r="221" spans="1:60" outlineLevel="1" x14ac:dyDescent="0.2">
      <c r="A221" s="176">
        <v>113</v>
      </c>
      <c r="B221" s="177" t="s">
        <v>445</v>
      </c>
      <c r="C221" s="185" t="s">
        <v>446</v>
      </c>
      <c r="D221" s="178" t="s">
        <v>329</v>
      </c>
      <c r="E221" s="179">
        <v>1</v>
      </c>
      <c r="F221" s="180"/>
      <c r="G221" s="181">
        <f>ROUND(E221*F221,2)</f>
        <v>0</v>
      </c>
      <c r="H221" s="158">
        <v>0</v>
      </c>
      <c r="I221" s="157">
        <f>ROUND(E221*H221,2)</f>
        <v>0</v>
      </c>
      <c r="J221" s="158">
        <v>0</v>
      </c>
      <c r="K221" s="157">
        <f>ROUND(E221*J221,2)</f>
        <v>0</v>
      </c>
      <c r="L221" s="157">
        <v>21</v>
      </c>
      <c r="M221" s="157">
        <f>G221*(1+L221/100)</f>
        <v>0</v>
      </c>
      <c r="N221" s="156">
        <v>0</v>
      </c>
      <c r="O221" s="156">
        <f>ROUND(E221*N221,2)</f>
        <v>0</v>
      </c>
      <c r="P221" s="156">
        <v>0</v>
      </c>
      <c r="Q221" s="156">
        <f>ROUND(E221*P221,2)</f>
        <v>0</v>
      </c>
      <c r="R221" s="157"/>
      <c r="S221" s="157" t="s">
        <v>177</v>
      </c>
      <c r="T221" s="157" t="s">
        <v>330</v>
      </c>
      <c r="U221" s="157">
        <v>0</v>
      </c>
      <c r="V221" s="157">
        <f>ROUND(E221*U221,2)</f>
        <v>0</v>
      </c>
      <c r="W221" s="157"/>
      <c r="X221" s="157" t="s">
        <v>125</v>
      </c>
      <c r="Y221" s="157" t="s">
        <v>126</v>
      </c>
      <c r="Z221" s="147"/>
      <c r="AA221" s="147"/>
      <c r="AB221" s="147"/>
      <c r="AC221" s="147"/>
      <c r="AD221" s="147"/>
      <c r="AE221" s="147"/>
      <c r="AF221" s="147"/>
      <c r="AG221" s="147" t="s">
        <v>127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x14ac:dyDescent="0.2">
      <c r="A222" s="163" t="s">
        <v>119</v>
      </c>
      <c r="B222" s="164" t="s">
        <v>86</v>
      </c>
      <c r="C222" s="182" t="s">
        <v>87</v>
      </c>
      <c r="D222" s="165"/>
      <c r="E222" s="166"/>
      <c r="F222" s="167"/>
      <c r="G222" s="168">
        <f>SUMIF(AG223:AG223,"&lt;&gt;NOR",G223:G223)</f>
        <v>0</v>
      </c>
      <c r="H222" s="162"/>
      <c r="I222" s="162">
        <f>SUM(I223:I223)</f>
        <v>0</v>
      </c>
      <c r="J222" s="162"/>
      <c r="K222" s="162">
        <f>SUM(K223:K223)</f>
        <v>0</v>
      </c>
      <c r="L222" s="162"/>
      <c r="M222" s="162">
        <f>SUM(M223:M223)</f>
        <v>0</v>
      </c>
      <c r="N222" s="161"/>
      <c r="O222" s="161">
        <f>SUM(O223:O223)</f>
        <v>0</v>
      </c>
      <c r="P222" s="161"/>
      <c r="Q222" s="161">
        <f>SUM(Q223:Q223)</f>
        <v>0</v>
      </c>
      <c r="R222" s="162"/>
      <c r="S222" s="162"/>
      <c r="T222" s="162"/>
      <c r="U222" s="162"/>
      <c r="V222" s="162">
        <f>SUM(V223:V223)</f>
        <v>0</v>
      </c>
      <c r="W222" s="162"/>
      <c r="X222" s="162"/>
      <c r="Y222" s="162"/>
      <c r="AG222" t="s">
        <v>120</v>
      </c>
    </row>
    <row r="223" spans="1:60" outlineLevel="1" x14ac:dyDescent="0.2">
      <c r="A223" s="176">
        <v>114</v>
      </c>
      <c r="B223" s="177" t="s">
        <v>447</v>
      </c>
      <c r="C223" s="185" t="s">
        <v>448</v>
      </c>
      <c r="D223" s="178" t="s">
        <v>329</v>
      </c>
      <c r="E223" s="179">
        <v>1</v>
      </c>
      <c r="F223" s="180"/>
      <c r="G223" s="181">
        <f>ROUND(E223*F223,2)</f>
        <v>0</v>
      </c>
      <c r="H223" s="158">
        <v>0</v>
      </c>
      <c r="I223" s="157">
        <f>ROUND(E223*H223,2)</f>
        <v>0</v>
      </c>
      <c r="J223" s="158">
        <v>0</v>
      </c>
      <c r="K223" s="157">
        <f>ROUND(E223*J223,2)</f>
        <v>0</v>
      </c>
      <c r="L223" s="157">
        <v>21</v>
      </c>
      <c r="M223" s="157">
        <f>G223*(1+L223/100)</f>
        <v>0</v>
      </c>
      <c r="N223" s="156">
        <v>0</v>
      </c>
      <c r="O223" s="156">
        <f>ROUND(E223*N223,2)</f>
        <v>0</v>
      </c>
      <c r="P223" s="156">
        <v>0</v>
      </c>
      <c r="Q223" s="156">
        <f>ROUND(E223*P223,2)</f>
        <v>0</v>
      </c>
      <c r="R223" s="157"/>
      <c r="S223" s="157" t="s">
        <v>177</v>
      </c>
      <c r="T223" s="157" t="s">
        <v>330</v>
      </c>
      <c r="U223" s="157">
        <v>0</v>
      </c>
      <c r="V223" s="157">
        <f>ROUND(E223*U223,2)</f>
        <v>0</v>
      </c>
      <c r="W223" s="157"/>
      <c r="X223" s="157" t="s">
        <v>125</v>
      </c>
      <c r="Y223" s="157" t="s">
        <v>126</v>
      </c>
      <c r="Z223" s="147"/>
      <c r="AA223" s="147"/>
      <c r="AB223" s="147"/>
      <c r="AC223" s="147"/>
      <c r="AD223" s="147"/>
      <c r="AE223" s="147"/>
      <c r="AF223" s="147"/>
      <c r="AG223" s="147" t="s">
        <v>127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x14ac:dyDescent="0.2">
      <c r="A224" s="163" t="s">
        <v>119</v>
      </c>
      <c r="B224" s="164" t="s">
        <v>88</v>
      </c>
      <c r="C224" s="182" t="s">
        <v>89</v>
      </c>
      <c r="D224" s="165"/>
      <c r="E224" s="166"/>
      <c r="F224" s="167"/>
      <c r="G224" s="168">
        <f>SUMIF(AG225:AG231,"&lt;&gt;NOR",G225:G231)</f>
        <v>0</v>
      </c>
      <c r="H224" s="162"/>
      <c r="I224" s="162">
        <f>SUM(I225:I231)</f>
        <v>0</v>
      </c>
      <c r="J224" s="162"/>
      <c r="K224" s="162">
        <f>SUM(K225:K231)</f>
        <v>11359.25</v>
      </c>
      <c r="L224" s="162"/>
      <c r="M224" s="162">
        <f>SUM(M225:M231)</f>
        <v>0</v>
      </c>
      <c r="N224" s="161"/>
      <c r="O224" s="161">
        <f>SUM(O225:O231)</f>
        <v>0</v>
      </c>
      <c r="P224" s="161"/>
      <c r="Q224" s="161">
        <f>SUM(Q225:Q231)</f>
        <v>0</v>
      </c>
      <c r="R224" s="162"/>
      <c r="S224" s="162"/>
      <c r="T224" s="162"/>
      <c r="U224" s="162"/>
      <c r="V224" s="162">
        <f>SUM(V225:V231)</f>
        <v>7.06</v>
      </c>
      <c r="W224" s="162"/>
      <c r="X224" s="162"/>
      <c r="Y224" s="162"/>
      <c r="AG224" t="s">
        <v>120</v>
      </c>
    </row>
    <row r="225" spans="1:60" outlineLevel="1" x14ac:dyDescent="0.2">
      <c r="A225" s="176">
        <v>115</v>
      </c>
      <c r="B225" s="177" t="s">
        <v>449</v>
      </c>
      <c r="C225" s="185" t="s">
        <v>450</v>
      </c>
      <c r="D225" s="178" t="s">
        <v>135</v>
      </c>
      <c r="E225" s="179">
        <v>1.2794300000000001</v>
      </c>
      <c r="F225" s="180"/>
      <c r="G225" s="181">
        <f t="shared" ref="G225:G231" si="7">ROUND(E225*F225,2)</f>
        <v>0</v>
      </c>
      <c r="H225" s="158">
        <v>0</v>
      </c>
      <c r="I225" s="157">
        <f t="shared" ref="I225:I231" si="8">ROUND(E225*H225,2)</f>
        <v>0</v>
      </c>
      <c r="J225" s="158">
        <v>427</v>
      </c>
      <c r="K225" s="157">
        <f t="shared" ref="K225:K231" si="9">ROUND(E225*J225,2)</f>
        <v>546.32000000000005</v>
      </c>
      <c r="L225" s="157">
        <v>21</v>
      </c>
      <c r="M225" s="157">
        <f t="shared" ref="M225:M231" si="10">G225*(1+L225/100)</f>
        <v>0</v>
      </c>
      <c r="N225" s="156">
        <v>0</v>
      </c>
      <c r="O225" s="156">
        <f t="shared" ref="O225:O231" si="11">ROUND(E225*N225,2)</f>
        <v>0</v>
      </c>
      <c r="P225" s="156">
        <v>0</v>
      </c>
      <c r="Q225" s="156">
        <f t="shared" ref="Q225:Q231" si="12">ROUND(E225*P225,2)</f>
        <v>0</v>
      </c>
      <c r="R225" s="157"/>
      <c r="S225" s="157" t="s">
        <v>124</v>
      </c>
      <c r="T225" s="157" t="s">
        <v>124</v>
      </c>
      <c r="U225" s="157">
        <v>0.93300000000000005</v>
      </c>
      <c r="V225" s="157">
        <f t="shared" ref="V225:V231" si="13">ROUND(E225*U225,2)</f>
        <v>1.19</v>
      </c>
      <c r="W225" s="157"/>
      <c r="X225" s="157" t="s">
        <v>451</v>
      </c>
      <c r="Y225" s="157" t="s">
        <v>126</v>
      </c>
      <c r="Z225" s="147"/>
      <c r="AA225" s="147"/>
      <c r="AB225" s="147"/>
      <c r="AC225" s="147"/>
      <c r="AD225" s="147"/>
      <c r="AE225" s="147"/>
      <c r="AF225" s="147"/>
      <c r="AG225" s="147" t="s">
        <v>452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 x14ac:dyDescent="0.2">
      <c r="A226" s="176">
        <v>116</v>
      </c>
      <c r="B226" s="177" t="s">
        <v>453</v>
      </c>
      <c r="C226" s="185" t="s">
        <v>454</v>
      </c>
      <c r="D226" s="178" t="s">
        <v>135</v>
      </c>
      <c r="E226" s="179">
        <v>2.5588500000000001</v>
      </c>
      <c r="F226" s="180"/>
      <c r="G226" s="181">
        <f t="shared" si="7"/>
        <v>0</v>
      </c>
      <c r="H226" s="158">
        <v>0</v>
      </c>
      <c r="I226" s="157">
        <f t="shared" si="8"/>
        <v>0</v>
      </c>
      <c r="J226" s="158">
        <v>271.5</v>
      </c>
      <c r="K226" s="157">
        <f t="shared" si="9"/>
        <v>694.73</v>
      </c>
      <c r="L226" s="157">
        <v>21</v>
      </c>
      <c r="M226" s="157">
        <f t="shared" si="10"/>
        <v>0</v>
      </c>
      <c r="N226" s="156">
        <v>0</v>
      </c>
      <c r="O226" s="156">
        <f t="shared" si="11"/>
        <v>0</v>
      </c>
      <c r="P226" s="156">
        <v>0</v>
      </c>
      <c r="Q226" s="156">
        <f t="shared" si="12"/>
        <v>0</v>
      </c>
      <c r="R226" s="157"/>
      <c r="S226" s="157" t="s">
        <v>124</v>
      </c>
      <c r="T226" s="157" t="s">
        <v>124</v>
      </c>
      <c r="U226" s="157">
        <v>0.65300000000000002</v>
      </c>
      <c r="V226" s="157">
        <f t="shared" si="13"/>
        <v>1.67</v>
      </c>
      <c r="W226" s="157"/>
      <c r="X226" s="157" t="s">
        <v>451</v>
      </c>
      <c r="Y226" s="157" t="s">
        <v>126</v>
      </c>
      <c r="Z226" s="147"/>
      <c r="AA226" s="147"/>
      <c r="AB226" s="147"/>
      <c r="AC226" s="147"/>
      <c r="AD226" s="147"/>
      <c r="AE226" s="147"/>
      <c r="AF226" s="147"/>
      <c r="AG226" s="147" t="s">
        <v>452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">
      <c r="A227" s="176">
        <v>117</v>
      </c>
      <c r="B227" s="177" t="s">
        <v>455</v>
      </c>
      <c r="C227" s="185" t="s">
        <v>456</v>
      </c>
      <c r="D227" s="178" t="s">
        <v>135</v>
      </c>
      <c r="E227" s="179">
        <v>2.5588500000000001</v>
      </c>
      <c r="F227" s="180"/>
      <c r="G227" s="181">
        <f t="shared" si="7"/>
        <v>0</v>
      </c>
      <c r="H227" s="158">
        <v>0</v>
      </c>
      <c r="I227" s="157">
        <f t="shared" si="8"/>
        <v>0</v>
      </c>
      <c r="J227" s="158">
        <v>275.5</v>
      </c>
      <c r="K227" s="157">
        <f t="shared" si="9"/>
        <v>704.96</v>
      </c>
      <c r="L227" s="157">
        <v>21</v>
      </c>
      <c r="M227" s="157">
        <f t="shared" si="10"/>
        <v>0</v>
      </c>
      <c r="N227" s="156">
        <v>0</v>
      </c>
      <c r="O227" s="156">
        <f t="shared" si="11"/>
        <v>0</v>
      </c>
      <c r="P227" s="156">
        <v>0</v>
      </c>
      <c r="Q227" s="156">
        <f t="shared" si="12"/>
        <v>0</v>
      </c>
      <c r="R227" s="157"/>
      <c r="S227" s="157" t="s">
        <v>124</v>
      </c>
      <c r="T227" s="157" t="s">
        <v>124</v>
      </c>
      <c r="U227" s="157">
        <v>0.49</v>
      </c>
      <c r="V227" s="157">
        <f t="shared" si="13"/>
        <v>1.25</v>
      </c>
      <c r="W227" s="157"/>
      <c r="X227" s="157" t="s">
        <v>451</v>
      </c>
      <c r="Y227" s="157" t="s">
        <v>126</v>
      </c>
      <c r="Z227" s="147"/>
      <c r="AA227" s="147"/>
      <c r="AB227" s="147"/>
      <c r="AC227" s="147"/>
      <c r="AD227" s="147"/>
      <c r="AE227" s="147"/>
      <c r="AF227" s="147"/>
      <c r="AG227" s="147" t="s">
        <v>452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76">
        <v>118</v>
      </c>
      <c r="B228" s="177" t="s">
        <v>457</v>
      </c>
      <c r="C228" s="185" t="s">
        <v>458</v>
      </c>
      <c r="D228" s="178" t="s">
        <v>135</v>
      </c>
      <c r="E228" s="179">
        <v>48.618189999999998</v>
      </c>
      <c r="F228" s="180"/>
      <c r="G228" s="181">
        <f t="shared" si="7"/>
        <v>0</v>
      </c>
      <c r="H228" s="158">
        <v>0</v>
      </c>
      <c r="I228" s="157">
        <f t="shared" si="8"/>
        <v>0</v>
      </c>
      <c r="J228" s="158">
        <v>25</v>
      </c>
      <c r="K228" s="157">
        <f t="shared" si="9"/>
        <v>1215.45</v>
      </c>
      <c r="L228" s="157">
        <v>21</v>
      </c>
      <c r="M228" s="157">
        <f t="shared" si="10"/>
        <v>0</v>
      </c>
      <c r="N228" s="156">
        <v>0</v>
      </c>
      <c r="O228" s="156">
        <f t="shared" si="11"/>
        <v>0</v>
      </c>
      <c r="P228" s="156">
        <v>0</v>
      </c>
      <c r="Q228" s="156">
        <f t="shared" si="12"/>
        <v>0</v>
      </c>
      <c r="R228" s="157"/>
      <c r="S228" s="157" t="s">
        <v>124</v>
      </c>
      <c r="T228" s="157" t="s">
        <v>124</v>
      </c>
      <c r="U228" s="157">
        <v>0</v>
      </c>
      <c r="V228" s="157">
        <f t="shared" si="13"/>
        <v>0</v>
      </c>
      <c r="W228" s="157"/>
      <c r="X228" s="157" t="s">
        <v>451</v>
      </c>
      <c r="Y228" s="157" t="s">
        <v>126</v>
      </c>
      <c r="Z228" s="147"/>
      <c r="AA228" s="147"/>
      <c r="AB228" s="147"/>
      <c r="AC228" s="147"/>
      <c r="AD228" s="147"/>
      <c r="AE228" s="147"/>
      <c r="AF228" s="147"/>
      <c r="AG228" s="147" t="s">
        <v>452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76">
        <v>119</v>
      </c>
      <c r="B229" s="177" t="s">
        <v>459</v>
      </c>
      <c r="C229" s="185" t="s">
        <v>460</v>
      </c>
      <c r="D229" s="178" t="s">
        <v>135</v>
      </c>
      <c r="E229" s="179">
        <v>2.5588500000000001</v>
      </c>
      <c r="F229" s="180"/>
      <c r="G229" s="181">
        <f t="shared" si="7"/>
        <v>0</v>
      </c>
      <c r="H229" s="158">
        <v>0</v>
      </c>
      <c r="I229" s="157">
        <f t="shared" si="8"/>
        <v>0</v>
      </c>
      <c r="J229" s="158">
        <v>391.5</v>
      </c>
      <c r="K229" s="157">
        <f t="shared" si="9"/>
        <v>1001.79</v>
      </c>
      <c r="L229" s="157">
        <v>21</v>
      </c>
      <c r="M229" s="157">
        <f t="shared" si="10"/>
        <v>0</v>
      </c>
      <c r="N229" s="156">
        <v>0</v>
      </c>
      <c r="O229" s="156">
        <f t="shared" si="11"/>
        <v>0</v>
      </c>
      <c r="P229" s="156">
        <v>0</v>
      </c>
      <c r="Q229" s="156">
        <f t="shared" si="12"/>
        <v>0</v>
      </c>
      <c r="R229" s="157"/>
      <c r="S229" s="157" t="s">
        <v>124</v>
      </c>
      <c r="T229" s="157" t="s">
        <v>124</v>
      </c>
      <c r="U229" s="157">
        <v>0.94199999999999995</v>
      </c>
      <c r="V229" s="157">
        <f t="shared" si="13"/>
        <v>2.41</v>
      </c>
      <c r="W229" s="157"/>
      <c r="X229" s="157" t="s">
        <v>451</v>
      </c>
      <c r="Y229" s="157" t="s">
        <v>126</v>
      </c>
      <c r="Z229" s="147"/>
      <c r="AA229" s="147"/>
      <c r="AB229" s="147"/>
      <c r="AC229" s="147"/>
      <c r="AD229" s="147"/>
      <c r="AE229" s="147"/>
      <c r="AF229" s="147"/>
      <c r="AG229" s="147" t="s">
        <v>452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76">
        <v>120</v>
      </c>
      <c r="B230" s="177" t="s">
        <v>461</v>
      </c>
      <c r="C230" s="185" t="s">
        <v>462</v>
      </c>
      <c r="D230" s="178" t="s">
        <v>135</v>
      </c>
      <c r="E230" s="179">
        <v>5.1177000000000001</v>
      </c>
      <c r="F230" s="180"/>
      <c r="G230" s="181">
        <f t="shared" si="7"/>
        <v>0</v>
      </c>
      <c r="H230" s="158">
        <v>0</v>
      </c>
      <c r="I230" s="157">
        <f t="shared" si="8"/>
        <v>0</v>
      </c>
      <c r="J230" s="158">
        <v>43.6</v>
      </c>
      <c r="K230" s="157">
        <f t="shared" si="9"/>
        <v>223.13</v>
      </c>
      <c r="L230" s="157">
        <v>21</v>
      </c>
      <c r="M230" s="157">
        <f t="shared" si="10"/>
        <v>0</v>
      </c>
      <c r="N230" s="156">
        <v>0</v>
      </c>
      <c r="O230" s="156">
        <f t="shared" si="11"/>
        <v>0</v>
      </c>
      <c r="P230" s="156">
        <v>0</v>
      </c>
      <c r="Q230" s="156">
        <f t="shared" si="12"/>
        <v>0</v>
      </c>
      <c r="R230" s="157"/>
      <c r="S230" s="157" t="s">
        <v>124</v>
      </c>
      <c r="T230" s="157" t="s">
        <v>124</v>
      </c>
      <c r="U230" s="157">
        <v>0.105</v>
      </c>
      <c r="V230" s="157">
        <f t="shared" si="13"/>
        <v>0.54</v>
      </c>
      <c r="W230" s="157"/>
      <c r="X230" s="157" t="s">
        <v>451</v>
      </c>
      <c r="Y230" s="157" t="s">
        <v>126</v>
      </c>
      <c r="Z230" s="147"/>
      <c r="AA230" s="147"/>
      <c r="AB230" s="147"/>
      <c r="AC230" s="147"/>
      <c r="AD230" s="147"/>
      <c r="AE230" s="147"/>
      <c r="AF230" s="147"/>
      <c r="AG230" s="147" t="s">
        <v>452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ht="22.5" outlineLevel="1" x14ac:dyDescent="0.2">
      <c r="A231" s="170">
        <v>121</v>
      </c>
      <c r="B231" s="171" t="s">
        <v>463</v>
      </c>
      <c r="C231" s="183" t="s">
        <v>464</v>
      </c>
      <c r="D231" s="172" t="s">
        <v>135</v>
      </c>
      <c r="E231" s="173">
        <v>2.5588500000000001</v>
      </c>
      <c r="F231" s="174"/>
      <c r="G231" s="175">
        <f t="shared" si="7"/>
        <v>0</v>
      </c>
      <c r="H231" s="158">
        <v>0</v>
      </c>
      <c r="I231" s="157">
        <f t="shared" si="8"/>
        <v>0</v>
      </c>
      <c r="J231" s="158">
        <v>2725</v>
      </c>
      <c r="K231" s="157">
        <f t="shared" si="9"/>
        <v>6972.87</v>
      </c>
      <c r="L231" s="157">
        <v>21</v>
      </c>
      <c r="M231" s="157">
        <f t="shared" si="10"/>
        <v>0</v>
      </c>
      <c r="N231" s="156">
        <v>0</v>
      </c>
      <c r="O231" s="156">
        <f t="shared" si="11"/>
        <v>0</v>
      </c>
      <c r="P231" s="156">
        <v>0</v>
      </c>
      <c r="Q231" s="156">
        <f t="shared" si="12"/>
        <v>0</v>
      </c>
      <c r="R231" s="157"/>
      <c r="S231" s="157" t="s">
        <v>124</v>
      </c>
      <c r="T231" s="157" t="s">
        <v>124</v>
      </c>
      <c r="U231" s="157">
        <v>0</v>
      </c>
      <c r="V231" s="157">
        <f t="shared" si="13"/>
        <v>0</v>
      </c>
      <c r="W231" s="157"/>
      <c r="X231" s="157" t="s">
        <v>451</v>
      </c>
      <c r="Y231" s="157" t="s">
        <v>126</v>
      </c>
      <c r="Z231" s="147"/>
      <c r="AA231" s="147"/>
      <c r="AB231" s="147"/>
      <c r="AC231" s="147"/>
      <c r="AD231" s="147"/>
      <c r="AE231" s="147"/>
      <c r="AF231" s="147"/>
      <c r="AG231" s="147" t="s">
        <v>452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x14ac:dyDescent="0.2">
      <c r="A232" s="3"/>
      <c r="B232" s="4"/>
      <c r="C232" s="186"/>
      <c r="D232" s="6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AE232">
        <v>15</v>
      </c>
      <c r="AF232">
        <v>21</v>
      </c>
      <c r="AG232" t="s">
        <v>105</v>
      </c>
    </row>
    <row r="233" spans="1:60" x14ac:dyDescent="0.2">
      <c r="A233" s="150"/>
      <c r="B233" s="151" t="s">
        <v>30</v>
      </c>
      <c r="C233" s="187"/>
      <c r="D233" s="152"/>
      <c r="E233" s="153"/>
      <c r="F233" s="153"/>
      <c r="G233" s="169">
        <f>G8+G55+G72+G82+G107+G109+G140+G143+G145+G172+G187+G192+G198+G206+G214+G220+G222+G224</f>
        <v>0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AE233">
        <f>SUMIF(L7:L231,AE232,G7:G231)</f>
        <v>0</v>
      </c>
      <c r="AF233">
        <f>SUMIF(L7:L231,AF232,G7:G231)</f>
        <v>0</v>
      </c>
      <c r="AG233" t="s">
        <v>465</v>
      </c>
    </row>
    <row r="234" spans="1:60" x14ac:dyDescent="0.2">
      <c r="A234" s="3"/>
      <c r="B234" s="4"/>
      <c r="C234" s="186"/>
      <c r="D234" s="6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60" x14ac:dyDescent="0.2">
      <c r="A235" s="3"/>
      <c r="B235" s="4"/>
      <c r="C235" s="186"/>
      <c r="D235" s="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60" x14ac:dyDescent="0.2">
      <c r="A236" s="440" t="s">
        <v>466</v>
      </c>
      <c r="B236" s="440"/>
      <c r="C236" s="441"/>
      <c r="D236" s="6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60" x14ac:dyDescent="0.2">
      <c r="A237" s="421"/>
      <c r="B237" s="422"/>
      <c r="C237" s="423"/>
      <c r="D237" s="422"/>
      <c r="E237" s="422"/>
      <c r="F237" s="422"/>
      <c r="G237" s="424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AG237" t="s">
        <v>467</v>
      </c>
    </row>
    <row r="238" spans="1:60" x14ac:dyDescent="0.2">
      <c r="A238" s="425"/>
      <c r="B238" s="426"/>
      <c r="C238" s="427"/>
      <c r="D238" s="426"/>
      <c r="E238" s="426"/>
      <c r="F238" s="426"/>
      <c r="G238" s="428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60" x14ac:dyDescent="0.2">
      <c r="A239" s="425"/>
      <c r="B239" s="426"/>
      <c r="C239" s="427"/>
      <c r="D239" s="426"/>
      <c r="E239" s="426"/>
      <c r="F239" s="426"/>
      <c r="G239" s="428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60" x14ac:dyDescent="0.2">
      <c r="A240" s="425"/>
      <c r="B240" s="426"/>
      <c r="C240" s="427"/>
      <c r="D240" s="426"/>
      <c r="E240" s="426"/>
      <c r="F240" s="426"/>
      <c r="G240" s="428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33" x14ac:dyDescent="0.2">
      <c r="A241" s="429"/>
      <c r="B241" s="430"/>
      <c r="C241" s="431"/>
      <c r="D241" s="430"/>
      <c r="E241" s="430"/>
      <c r="F241" s="430"/>
      <c r="G241" s="432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33" x14ac:dyDescent="0.2">
      <c r="A242" s="3"/>
      <c r="B242" s="4"/>
      <c r="C242" s="186"/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33" x14ac:dyDescent="0.2">
      <c r="C243" s="188"/>
      <c r="D243" s="10"/>
      <c r="AG243" t="s">
        <v>468</v>
      </c>
    </row>
    <row r="244" spans="1:33" x14ac:dyDescent="0.2">
      <c r="D244" s="10"/>
    </row>
    <row r="245" spans="1:33" x14ac:dyDescent="0.2">
      <c r="D245" s="10"/>
    </row>
    <row r="246" spans="1:33" x14ac:dyDescent="0.2">
      <c r="D246" s="10"/>
    </row>
    <row r="247" spans="1:33" x14ac:dyDescent="0.2">
      <c r="D247" s="10"/>
    </row>
    <row r="248" spans="1:33" x14ac:dyDescent="0.2">
      <c r="D248" s="10"/>
    </row>
    <row r="249" spans="1:33" x14ac:dyDescent="0.2">
      <c r="D249" s="10"/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237:G241"/>
    <mergeCell ref="A1:G1"/>
    <mergeCell ref="C2:G2"/>
    <mergeCell ref="C3:G3"/>
    <mergeCell ref="C4:G4"/>
    <mergeCell ref="A236:C23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0395-09CB-4BD6-8890-FE69D8DDBC87}">
  <dimension ref="A1:I32"/>
  <sheetViews>
    <sheetView workbookViewId="0">
      <selection activeCell="E30" sqref="E8:E30"/>
    </sheetView>
  </sheetViews>
  <sheetFormatPr defaultRowHeight="15" x14ac:dyDescent="0.2"/>
  <cols>
    <col min="1" max="1" width="7.28515625" style="195" customWidth="1"/>
    <col min="2" max="2" width="60.140625" style="195" customWidth="1"/>
    <col min="3" max="3" width="10" style="196" customWidth="1"/>
    <col min="4" max="4" width="9.140625" style="196" customWidth="1"/>
    <col min="5" max="5" width="12.85546875" style="195" customWidth="1"/>
    <col min="6" max="6" width="12.7109375" style="195" customWidth="1"/>
    <col min="7" max="16384" width="9.140625" style="195"/>
  </cols>
  <sheetData>
    <row r="1" spans="1:6" s="191" customFormat="1" ht="22.5" x14ac:dyDescent="0.2">
      <c r="A1" s="189" t="s">
        <v>469</v>
      </c>
      <c r="B1" s="190" t="s">
        <v>470</v>
      </c>
    </row>
    <row r="2" spans="1:6" s="191" customFormat="1" x14ac:dyDescent="0.2">
      <c r="A2" s="189" t="s">
        <v>49</v>
      </c>
      <c r="B2" s="190" t="s">
        <v>471</v>
      </c>
    </row>
    <row r="3" spans="1:6" s="191" customFormat="1" x14ac:dyDescent="0.2">
      <c r="B3" s="192"/>
      <c r="C3" s="193"/>
      <c r="D3" s="193"/>
    </row>
    <row r="4" spans="1:6" s="191" customFormat="1" ht="23.25" x14ac:dyDescent="0.2">
      <c r="A4" s="194" t="s">
        <v>328</v>
      </c>
      <c r="B4" s="192"/>
      <c r="C4" s="193"/>
      <c r="D4" s="193"/>
    </row>
    <row r="5" spans="1:6" ht="15.75" thickBot="1" x14ac:dyDescent="0.25"/>
    <row r="6" spans="1:6" s="201" customFormat="1" ht="30.75" customHeight="1" thickBot="1" x14ac:dyDescent="0.25">
      <c r="A6" s="197" t="s">
        <v>472</v>
      </c>
      <c r="B6" s="198" t="s">
        <v>473</v>
      </c>
      <c r="C6" s="199" t="s">
        <v>474</v>
      </c>
      <c r="D6" s="199" t="s">
        <v>100</v>
      </c>
      <c r="E6" s="198" t="s">
        <v>475</v>
      </c>
      <c r="F6" s="200" t="s">
        <v>476</v>
      </c>
    </row>
    <row r="7" spans="1:6" s="201" customFormat="1" ht="19.5" customHeight="1" thickBot="1" x14ac:dyDescent="0.25">
      <c r="A7" s="197"/>
      <c r="B7" s="202" t="s">
        <v>477</v>
      </c>
      <c r="C7" s="199"/>
      <c r="D7" s="199"/>
      <c r="E7" s="198"/>
      <c r="F7" s="200"/>
    </row>
    <row r="8" spans="1:6" s="201" customFormat="1" ht="13.5" customHeight="1" x14ac:dyDescent="0.2">
      <c r="A8" s="203">
        <v>1</v>
      </c>
      <c r="B8" s="204" t="s">
        <v>478</v>
      </c>
      <c r="C8" s="205">
        <v>11</v>
      </c>
      <c r="D8" s="205" t="s">
        <v>187</v>
      </c>
      <c r="E8" s="206"/>
      <c r="F8" s="207">
        <f>C8*E8</f>
        <v>0</v>
      </c>
    </row>
    <row r="9" spans="1:6" s="201" customFormat="1" ht="13.5" customHeight="1" x14ac:dyDescent="0.2">
      <c r="A9" s="208">
        <f>SUM(A8,1)</f>
        <v>2</v>
      </c>
      <c r="B9" s="209" t="s">
        <v>479</v>
      </c>
      <c r="C9" s="210">
        <v>14</v>
      </c>
      <c r="D9" s="210" t="s">
        <v>187</v>
      </c>
      <c r="E9" s="211"/>
      <c r="F9" s="212">
        <f t="shared" ref="F9:F18" si="0">C9*E9</f>
        <v>0</v>
      </c>
    </row>
    <row r="10" spans="1:6" s="201" customFormat="1" ht="13.5" customHeight="1" x14ac:dyDescent="0.2">
      <c r="A10" s="208">
        <f t="shared" ref="A10:A18" si="1">SUM(A9,1)</f>
        <v>3</v>
      </c>
      <c r="B10" s="209" t="s">
        <v>480</v>
      </c>
      <c r="C10" s="210">
        <v>11</v>
      </c>
      <c r="D10" s="210" t="s">
        <v>187</v>
      </c>
      <c r="E10" s="211"/>
      <c r="F10" s="212">
        <f t="shared" si="0"/>
        <v>0</v>
      </c>
    </row>
    <row r="11" spans="1:6" s="201" customFormat="1" ht="13.5" customHeight="1" x14ac:dyDescent="0.2">
      <c r="A11" s="208">
        <f t="shared" si="1"/>
        <v>4</v>
      </c>
      <c r="B11" s="209" t="s">
        <v>481</v>
      </c>
      <c r="C11" s="210">
        <v>14</v>
      </c>
      <c r="D11" s="210" t="s">
        <v>187</v>
      </c>
      <c r="E11" s="211"/>
      <c r="F11" s="212">
        <f t="shared" si="0"/>
        <v>0</v>
      </c>
    </row>
    <row r="12" spans="1:6" s="201" customFormat="1" ht="13.5" customHeight="1" x14ac:dyDescent="0.2">
      <c r="A12" s="208">
        <f t="shared" si="1"/>
        <v>5</v>
      </c>
      <c r="B12" s="209" t="s">
        <v>482</v>
      </c>
      <c r="C12" s="210">
        <v>1</v>
      </c>
      <c r="D12" s="210" t="s">
        <v>184</v>
      </c>
      <c r="E12" s="211"/>
      <c r="F12" s="212">
        <f t="shared" si="0"/>
        <v>0</v>
      </c>
    </row>
    <row r="13" spans="1:6" s="201" customFormat="1" ht="13.5" customHeight="1" x14ac:dyDescent="0.2">
      <c r="A13" s="208">
        <f t="shared" si="1"/>
        <v>6</v>
      </c>
      <c r="B13" s="209" t="s">
        <v>483</v>
      </c>
      <c r="C13" s="210">
        <v>1</v>
      </c>
      <c r="D13" s="210" t="s">
        <v>184</v>
      </c>
      <c r="E13" s="211"/>
      <c r="F13" s="212">
        <f t="shared" si="0"/>
        <v>0</v>
      </c>
    </row>
    <row r="14" spans="1:6" s="201" customFormat="1" ht="28.5" customHeight="1" x14ac:dyDescent="0.2">
      <c r="A14" s="208">
        <f t="shared" si="1"/>
        <v>7</v>
      </c>
      <c r="B14" s="209" t="s">
        <v>484</v>
      </c>
      <c r="C14" s="210">
        <v>1</v>
      </c>
      <c r="D14" s="210" t="s">
        <v>184</v>
      </c>
      <c r="E14" s="211"/>
      <c r="F14" s="212">
        <f t="shared" si="0"/>
        <v>0</v>
      </c>
    </row>
    <row r="15" spans="1:6" s="201" customFormat="1" ht="51" x14ac:dyDescent="0.2">
      <c r="A15" s="208">
        <f t="shared" si="1"/>
        <v>8</v>
      </c>
      <c r="B15" s="209" t="s">
        <v>485</v>
      </c>
      <c r="C15" s="213">
        <v>1</v>
      </c>
      <c r="D15" s="210" t="s">
        <v>486</v>
      </c>
      <c r="E15" s="211"/>
      <c r="F15" s="212">
        <f t="shared" si="0"/>
        <v>0</v>
      </c>
    </row>
    <row r="16" spans="1:6" s="201" customFormat="1" ht="15.75" customHeight="1" x14ac:dyDescent="0.2">
      <c r="A16" s="208">
        <f t="shared" si="1"/>
        <v>9</v>
      </c>
      <c r="B16" s="209" t="s">
        <v>487</v>
      </c>
      <c r="C16" s="213">
        <v>1</v>
      </c>
      <c r="D16" s="210" t="s">
        <v>486</v>
      </c>
      <c r="E16" s="214"/>
      <c r="F16" s="212">
        <f t="shared" si="0"/>
        <v>0</v>
      </c>
    </row>
    <row r="17" spans="1:9" s="201" customFormat="1" x14ac:dyDescent="0.2">
      <c r="A17" s="208">
        <f t="shared" si="1"/>
        <v>10</v>
      </c>
      <c r="B17" s="209" t="s">
        <v>488</v>
      </c>
      <c r="C17" s="210">
        <v>1</v>
      </c>
      <c r="D17" s="210" t="s">
        <v>486</v>
      </c>
      <c r="E17" s="214"/>
      <c r="F17" s="212">
        <f t="shared" si="0"/>
        <v>0</v>
      </c>
    </row>
    <row r="18" spans="1:9" s="201" customFormat="1" ht="13.5" thickBot="1" x14ac:dyDescent="0.25">
      <c r="A18" s="215">
        <f t="shared" si="1"/>
        <v>11</v>
      </c>
      <c r="B18" s="216" t="s">
        <v>489</v>
      </c>
      <c r="C18" s="217">
        <v>1</v>
      </c>
      <c r="D18" s="217" t="s">
        <v>486</v>
      </c>
      <c r="E18" s="218"/>
      <c r="F18" s="219">
        <f t="shared" si="0"/>
        <v>0</v>
      </c>
    </row>
    <row r="19" spans="1:9" s="201" customFormat="1" ht="21.75" customHeight="1" thickBot="1" x14ac:dyDescent="0.25">
      <c r="A19" s="197"/>
      <c r="B19" s="220" t="s">
        <v>490</v>
      </c>
      <c r="C19" s="199"/>
      <c r="D19" s="199"/>
      <c r="E19" s="221"/>
      <c r="F19" s="222"/>
    </row>
    <row r="20" spans="1:9" s="201" customFormat="1" ht="15.75" customHeight="1" x14ac:dyDescent="0.2">
      <c r="A20" s="203">
        <v>1</v>
      </c>
      <c r="B20" s="223" t="s">
        <v>491</v>
      </c>
      <c r="C20" s="205">
        <v>0.5</v>
      </c>
      <c r="D20" s="205" t="s">
        <v>187</v>
      </c>
      <c r="E20" s="206"/>
      <c r="F20" s="207">
        <f>C20*E20</f>
        <v>0</v>
      </c>
    </row>
    <row r="21" spans="1:9" s="201" customFormat="1" ht="15.75" customHeight="1" x14ac:dyDescent="0.2">
      <c r="A21" s="208">
        <f>SUM(A20,1)</f>
        <v>2</v>
      </c>
      <c r="B21" s="209" t="s">
        <v>492</v>
      </c>
      <c r="C21" s="210">
        <v>1</v>
      </c>
      <c r="D21" s="210" t="s">
        <v>187</v>
      </c>
      <c r="E21" s="211"/>
      <c r="F21" s="212">
        <f t="shared" ref="F21:F30" si="2">C21*E21</f>
        <v>0</v>
      </c>
    </row>
    <row r="22" spans="1:9" s="201" customFormat="1" ht="15.75" customHeight="1" x14ac:dyDescent="0.2">
      <c r="A22" s="208">
        <f>SUM(A21,1)</f>
        <v>3</v>
      </c>
      <c r="B22" s="209" t="s">
        <v>493</v>
      </c>
      <c r="C22" s="210">
        <v>6</v>
      </c>
      <c r="D22" s="210" t="s">
        <v>187</v>
      </c>
      <c r="E22" s="211"/>
      <c r="F22" s="212">
        <f t="shared" si="2"/>
        <v>0</v>
      </c>
    </row>
    <row r="23" spans="1:9" s="201" customFormat="1" ht="15.75" customHeight="1" x14ac:dyDescent="0.2">
      <c r="A23" s="208">
        <f t="shared" ref="A23:A30" si="3">SUM(A22,1)</f>
        <v>4</v>
      </c>
      <c r="B23" s="209" t="s">
        <v>494</v>
      </c>
      <c r="C23" s="210">
        <v>4.5</v>
      </c>
      <c r="D23" s="210" t="s">
        <v>187</v>
      </c>
      <c r="E23" s="211"/>
      <c r="F23" s="212">
        <f t="shared" si="2"/>
        <v>0</v>
      </c>
    </row>
    <row r="24" spans="1:9" s="201" customFormat="1" ht="15.75" customHeight="1" x14ac:dyDescent="0.2">
      <c r="A24" s="208">
        <f t="shared" si="3"/>
        <v>5</v>
      </c>
      <c r="B24" s="209" t="s">
        <v>495</v>
      </c>
      <c r="C24" s="210">
        <v>6</v>
      </c>
      <c r="D24" s="210" t="s">
        <v>187</v>
      </c>
      <c r="E24" s="211"/>
      <c r="F24" s="212">
        <f t="shared" si="2"/>
        <v>0</v>
      </c>
    </row>
    <row r="25" spans="1:9" s="201" customFormat="1" ht="15.75" customHeight="1" x14ac:dyDescent="0.2">
      <c r="A25" s="208">
        <f t="shared" si="3"/>
        <v>6</v>
      </c>
      <c r="B25" s="209" t="s">
        <v>496</v>
      </c>
      <c r="C25" s="210">
        <v>1</v>
      </c>
      <c r="D25" s="210" t="s">
        <v>184</v>
      </c>
      <c r="E25" s="211"/>
      <c r="F25" s="212">
        <f t="shared" si="2"/>
        <v>0</v>
      </c>
    </row>
    <row r="26" spans="1:9" s="201" customFormat="1" ht="15.75" customHeight="1" x14ac:dyDescent="0.2">
      <c r="A26" s="208">
        <f t="shared" si="3"/>
        <v>7</v>
      </c>
      <c r="B26" s="209" t="s">
        <v>497</v>
      </c>
      <c r="C26" s="210">
        <v>1</v>
      </c>
      <c r="D26" s="210" t="s">
        <v>184</v>
      </c>
      <c r="E26" s="211"/>
      <c r="F26" s="212">
        <f t="shared" si="2"/>
        <v>0</v>
      </c>
    </row>
    <row r="27" spans="1:9" s="201" customFormat="1" ht="15.75" customHeight="1" x14ac:dyDescent="0.2">
      <c r="A27" s="208">
        <f t="shared" si="3"/>
        <v>8</v>
      </c>
      <c r="B27" s="209" t="s">
        <v>498</v>
      </c>
      <c r="C27" s="210">
        <v>1</v>
      </c>
      <c r="D27" s="210" t="s">
        <v>184</v>
      </c>
      <c r="E27" s="211"/>
      <c r="F27" s="212">
        <f t="shared" si="2"/>
        <v>0</v>
      </c>
    </row>
    <row r="28" spans="1:9" s="201" customFormat="1" ht="15.75" customHeight="1" x14ac:dyDescent="0.2">
      <c r="A28" s="208">
        <f t="shared" si="3"/>
        <v>9</v>
      </c>
      <c r="B28" s="209" t="s">
        <v>499</v>
      </c>
      <c r="C28" s="210">
        <v>1</v>
      </c>
      <c r="D28" s="210" t="s">
        <v>184</v>
      </c>
      <c r="E28" s="211"/>
      <c r="F28" s="212">
        <f t="shared" si="2"/>
        <v>0</v>
      </c>
    </row>
    <row r="29" spans="1:9" ht="16.5" customHeight="1" x14ac:dyDescent="0.2">
      <c r="A29" s="208">
        <f t="shared" si="3"/>
        <v>10</v>
      </c>
      <c r="B29" s="209" t="s">
        <v>500</v>
      </c>
      <c r="C29" s="210">
        <v>1</v>
      </c>
      <c r="D29" s="210" t="s">
        <v>486</v>
      </c>
      <c r="E29" s="214"/>
      <c r="F29" s="212">
        <f t="shared" si="2"/>
        <v>0</v>
      </c>
      <c r="I29" s="224"/>
    </row>
    <row r="30" spans="1:9" ht="15.75" thickBot="1" x14ac:dyDescent="0.25">
      <c r="A30" s="225">
        <f t="shared" si="3"/>
        <v>11</v>
      </c>
      <c r="B30" s="226" t="s">
        <v>501</v>
      </c>
      <c r="C30" s="227">
        <v>1</v>
      </c>
      <c r="D30" s="227" t="s">
        <v>486</v>
      </c>
      <c r="E30" s="228"/>
      <c r="F30" s="229">
        <f t="shared" si="2"/>
        <v>0</v>
      </c>
      <c r="I30" s="224"/>
    </row>
    <row r="31" spans="1:9" ht="15.75" thickBot="1" x14ac:dyDescent="0.25"/>
    <row r="32" spans="1:9" ht="15.75" thickBot="1" x14ac:dyDescent="0.25">
      <c r="A32" s="230"/>
      <c r="B32" s="231" t="s">
        <v>1</v>
      </c>
      <c r="C32" s="232"/>
      <c r="D32" s="232"/>
      <c r="E32" s="231"/>
      <c r="F32" s="233">
        <f>SUM(F8:F31)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&amp;L&amp;8VYPRACOVAL: STAVBY A PROJEKTY ZREBNÝ, S. R. O., ING. JANA ZREBNÁ, HRADEBNÍ 38, 684 01 SLAVKOV U BRNA
DATUM: 02 / 2024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17602-41D1-48AE-A0FA-AD0647E01445}">
  <dimension ref="A1:J32"/>
  <sheetViews>
    <sheetView zoomScale="86" zoomScaleNormal="86" workbookViewId="0">
      <selection activeCell="I8" sqref="I8:I30"/>
    </sheetView>
  </sheetViews>
  <sheetFormatPr defaultRowHeight="15" x14ac:dyDescent="0.2"/>
  <cols>
    <col min="1" max="1" width="8" style="195" customWidth="1"/>
    <col min="2" max="2" width="8.28515625" style="237" customWidth="1"/>
    <col min="3" max="3" width="8.42578125" style="195" customWidth="1"/>
    <col min="4" max="4" width="58.5703125" style="195" customWidth="1"/>
    <col min="5" max="5" width="11" style="238" customWidth="1"/>
    <col min="6" max="6" width="19.85546875" style="196" customWidth="1"/>
    <col min="7" max="8" width="7" style="237" customWidth="1"/>
    <col min="9" max="9" width="11.7109375" style="195" customWidth="1"/>
    <col min="10" max="10" width="12.7109375" style="195" customWidth="1"/>
    <col min="11" max="16384" width="9.140625" style="195"/>
  </cols>
  <sheetData>
    <row r="1" spans="1:10" s="191" customFormat="1" x14ac:dyDescent="0.2">
      <c r="A1" s="189" t="s">
        <v>469</v>
      </c>
      <c r="B1" s="190" t="s">
        <v>470</v>
      </c>
      <c r="G1" s="234"/>
      <c r="H1" s="234"/>
    </row>
    <row r="2" spans="1:10" s="191" customFormat="1" x14ac:dyDescent="0.2">
      <c r="A2" s="189" t="s">
        <v>49</v>
      </c>
      <c r="B2" s="190" t="s">
        <v>471</v>
      </c>
      <c r="G2" s="234"/>
      <c r="H2" s="234"/>
    </row>
    <row r="3" spans="1:10" s="191" customFormat="1" x14ac:dyDescent="0.2">
      <c r="B3" s="235"/>
      <c r="C3" s="192"/>
      <c r="D3" s="192"/>
      <c r="E3" s="236"/>
      <c r="F3" s="193"/>
      <c r="G3" s="234"/>
      <c r="H3" s="234"/>
    </row>
    <row r="4" spans="1:10" s="191" customFormat="1" ht="23.25" x14ac:dyDescent="0.2">
      <c r="A4" s="194" t="s">
        <v>502</v>
      </c>
      <c r="B4" s="192"/>
      <c r="C4" s="193"/>
      <c r="D4" s="193"/>
      <c r="G4" s="234"/>
      <c r="H4" s="234"/>
    </row>
    <row r="5" spans="1:10" ht="15.75" thickBot="1" x14ac:dyDescent="0.25"/>
    <row r="6" spans="1:10" s="245" customFormat="1" ht="44.25" customHeight="1" x14ac:dyDescent="0.2">
      <c r="A6" s="197" t="s">
        <v>472</v>
      </c>
      <c r="B6" s="239" t="s">
        <v>503</v>
      </c>
      <c r="C6" s="198" t="s">
        <v>504</v>
      </c>
      <c r="D6" s="240" t="s">
        <v>473</v>
      </c>
      <c r="E6" s="442" t="s">
        <v>505</v>
      </c>
      <c r="F6" s="442"/>
      <c r="G6" s="241" t="s">
        <v>474</v>
      </c>
      <c r="H6" s="242" t="s">
        <v>100</v>
      </c>
      <c r="I6" s="243" t="s">
        <v>506</v>
      </c>
      <c r="J6" s="244" t="s">
        <v>1</v>
      </c>
    </row>
    <row r="7" spans="1:10" s="245" customFormat="1" ht="14.25" customHeight="1" thickBot="1" x14ac:dyDescent="0.25">
      <c r="A7" s="246"/>
      <c r="B7" s="247"/>
      <c r="C7" s="247"/>
      <c r="D7" s="248"/>
      <c r="E7" s="249" t="s">
        <v>507</v>
      </c>
      <c r="F7" s="250" t="s">
        <v>508</v>
      </c>
      <c r="G7" s="251"/>
      <c r="H7" s="252"/>
      <c r="I7" s="253"/>
      <c r="J7" s="254"/>
    </row>
    <row r="8" spans="1:10" s="245" customFormat="1" ht="24" customHeight="1" x14ac:dyDescent="0.2">
      <c r="A8" s="255">
        <v>1</v>
      </c>
      <c r="B8" s="256" t="s">
        <v>509</v>
      </c>
      <c r="C8" s="257">
        <v>303</v>
      </c>
      <c r="D8" s="258" t="s">
        <v>510</v>
      </c>
      <c r="E8" s="259" t="s">
        <v>511</v>
      </c>
      <c r="F8" s="260" t="s">
        <v>512</v>
      </c>
      <c r="G8" s="261">
        <v>1</v>
      </c>
      <c r="H8" s="262" t="s">
        <v>184</v>
      </c>
      <c r="I8" s="263"/>
      <c r="J8" s="264">
        <f>G8*I8</f>
        <v>0</v>
      </c>
    </row>
    <row r="9" spans="1:10" s="245" customFormat="1" ht="15.75" customHeight="1" x14ac:dyDescent="0.2">
      <c r="A9" s="265">
        <f>SUM(A8,1)</f>
        <v>2</v>
      </c>
      <c r="B9" s="266"/>
      <c r="C9" s="267"/>
      <c r="D9" s="268" t="s">
        <v>513</v>
      </c>
      <c r="E9" s="269" t="s">
        <v>511</v>
      </c>
      <c r="F9" s="270" t="s">
        <v>514</v>
      </c>
      <c r="G9" s="271">
        <v>1</v>
      </c>
      <c r="H9" s="272" t="s">
        <v>184</v>
      </c>
      <c r="I9" s="273"/>
      <c r="J9" s="274">
        <f t="shared" ref="J9:J30" si="0">G9*I9</f>
        <v>0</v>
      </c>
    </row>
    <row r="10" spans="1:10" s="245" customFormat="1" ht="65.25" customHeight="1" x14ac:dyDescent="0.2">
      <c r="A10" s="265">
        <f t="shared" ref="A10:A30" si="1">SUM(A9,1)</f>
        <v>3</v>
      </c>
      <c r="B10" s="266"/>
      <c r="C10" s="267"/>
      <c r="D10" s="268" t="s">
        <v>515</v>
      </c>
      <c r="E10" s="269" t="s">
        <v>511</v>
      </c>
      <c r="F10" s="275" t="s">
        <v>516</v>
      </c>
      <c r="G10" s="271">
        <v>1</v>
      </c>
      <c r="H10" s="272" t="s">
        <v>486</v>
      </c>
      <c r="I10" s="273"/>
      <c r="J10" s="274">
        <f t="shared" si="0"/>
        <v>0</v>
      </c>
    </row>
    <row r="11" spans="1:10" s="245" customFormat="1" ht="15.75" customHeight="1" x14ac:dyDescent="0.2">
      <c r="A11" s="265">
        <f t="shared" si="1"/>
        <v>4</v>
      </c>
      <c r="B11" s="266"/>
      <c r="C11" s="267"/>
      <c r="D11" s="268" t="s">
        <v>517</v>
      </c>
      <c r="E11" s="269" t="s">
        <v>511</v>
      </c>
      <c r="F11" s="270" t="s">
        <v>518</v>
      </c>
      <c r="G11" s="271">
        <v>1</v>
      </c>
      <c r="H11" s="272" t="s">
        <v>184</v>
      </c>
      <c r="I11" s="273"/>
      <c r="J11" s="274">
        <f t="shared" si="0"/>
        <v>0</v>
      </c>
    </row>
    <row r="12" spans="1:10" s="245" customFormat="1" ht="16.5" customHeight="1" x14ac:dyDescent="0.2">
      <c r="A12" s="265">
        <f t="shared" si="1"/>
        <v>5</v>
      </c>
      <c r="B12" s="266"/>
      <c r="C12" s="267"/>
      <c r="D12" s="268" t="s">
        <v>519</v>
      </c>
      <c r="E12" s="269" t="s">
        <v>511</v>
      </c>
      <c r="F12" s="270" t="s">
        <v>520</v>
      </c>
      <c r="G12" s="271">
        <v>1</v>
      </c>
      <c r="H12" s="272" t="s">
        <v>184</v>
      </c>
      <c r="I12" s="273"/>
      <c r="J12" s="274">
        <f t="shared" si="0"/>
        <v>0</v>
      </c>
    </row>
    <row r="13" spans="1:10" s="245" customFormat="1" ht="32.25" customHeight="1" thickBot="1" x14ac:dyDescent="0.25">
      <c r="A13" s="276">
        <f t="shared" si="1"/>
        <v>6</v>
      </c>
      <c r="B13" s="277"/>
      <c r="C13" s="278"/>
      <c r="D13" s="248" t="s">
        <v>521</v>
      </c>
      <c r="E13" s="249" t="s">
        <v>522</v>
      </c>
      <c r="F13" s="250">
        <v>31825000</v>
      </c>
      <c r="G13" s="251">
        <v>1</v>
      </c>
      <c r="H13" s="252" t="s">
        <v>184</v>
      </c>
      <c r="I13" s="279"/>
      <c r="J13" s="280">
        <f t="shared" si="0"/>
        <v>0</v>
      </c>
    </row>
    <row r="14" spans="1:10" s="245" customFormat="1" ht="64.5" customHeight="1" x14ac:dyDescent="0.2">
      <c r="A14" s="255">
        <f t="shared" si="1"/>
        <v>7</v>
      </c>
      <c r="B14" s="256" t="s">
        <v>523</v>
      </c>
      <c r="C14" s="257">
        <v>304</v>
      </c>
      <c r="D14" s="258" t="s">
        <v>524</v>
      </c>
      <c r="E14" s="259" t="s">
        <v>525</v>
      </c>
      <c r="F14" s="260" t="s">
        <v>526</v>
      </c>
      <c r="G14" s="261">
        <v>1</v>
      </c>
      <c r="H14" s="262" t="s">
        <v>184</v>
      </c>
      <c r="I14" s="263"/>
      <c r="J14" s="264">
        <f t="shared" si="0"/>
        <v>0</v>
      </c>
    </row>
    <row r="15" spans="1:10" s="245" customFormat="1" ht="17.25" customHeight="1" x14ac:dyDescent="0.2">
      <c r="A15" s="265">
        <f t="shared" si="1"/>
        <v>8</v>
      </c>
      <c r="B15" s="266"/>
      <c r="C15" s="267"/>
      <c r="D15" s="268" t="s">
        <v>527</v>
      </c>
      <c r="E15" s="269" t="s">
        <v>525</v>
      </c>
      <c r="F15" s="270" t="s">
        <v>528</v>
      </c>
      <c r="G15" s="271">
        <v>1</v>
      </c>
      <c r="H15" s="272" t="s">
        <v>184</v>
      </c>
      <c r="I15" s="273"/>
      <c r="J15" s="274">
        <f t="shared" si="0"/>
        <v>0</v>
      </c>
    </row>
    <row r="16" spans="1:10" s="245" customFormat="1" ht="50.25" customHeight="1" x14ac:dyDescent="0.2">
      <c r="A16" s="265">
        <f t="shared" si="1"/>
        <v>9</v>
      </c>
      <c r="B16" s="266"/>
      <c r="C16" s="267"/>
      <c r="D16" s="268" t="s">
        <v>529</v>
      </c>
      <c r="E16" s="269" t="s">
        <v>511</v>
      </c>
      <c r="F16" s="270" t="s">
        <v>530</v>
      </c>
      <c r="G16" s="271">
        <v>1</v>
      </c>
      <c r="H16" s="272" t="s">
        <v>486</v>
      </c>
      <c r="I16" s="273"/>
      <c r="J16" s="274">
        <f t="shared" si="0"/>
        <v>0</v>
      </c>
    </row>
    <row r="17" spans="1:10" s="245" customFormat="1" ht="15.75" customHeight="1" x14ac:dyDescent="0.2">
      <c r="A17" s="265">
        <f t="shared" si="1"/>
        <v>10</v>
      </c>
      <c r="B17" s="266"/>
      <c r="C17" s="267"/>
      <c r="D17" s="268" t="s">
        <v>517</v>
      </c>
      <c r="E17" s="269" t="s">
        <v>511</v>
      </c>
      <c r="F17" s="270" t="s">
        <v>518</v>
      </c>
      <c r="G17" s="271">
        <v>1</v>
      </c>
      <c r="H17" s="272" t="s">
        <v>184</v>
      </c>
      <c r="I17" s="273"/>
      <c r="J17" s="274">
        <f t="shared" si="0"/>
        <v>0</v>
      </c>
    </row>
    <row r="18" spans="1:10" s="245" customFormat="1" ht="15.75" customHeight="1" thickBot="1" x14ac:dyDescent="0.25">
      <c r="A18" s="276">
        <f t="shared" si="1"/>
        <v>11</v>
      </c>
      <c r="B18" s="277"/>
      <c r="C18" s="278"/>
      <c r="D18" s="248" t="s">
        <v>513</v>
      </c>
      <c r="E18" s="249" t="s">
        <v>511</v>
      </c>
      <c r="F18" s="250" t="s">
        <v>514</v>
      </c>
      <c r="G18" s="251">
        <v>1</v>
      </c>
      <c r="H18" s="252" t="s">
        <v>184</v>
      </c>
      <c r="I18" s="279"/>
      <c r="J18" s="280">
        <f t="shared" si="0"/>
        <v>0</v>
      </c>
    </row>
    <row r="19" spans="1:10" s="245" customFormat="1" ht="34.5" customHeight="1" x14ac:dyDescent="0.2">
      <c r="A19" s="255">
        <f t="shared" si="1"/>
        <v>12</v>
      </c>
      <c r="B19" s="256" t="s">
        <v>531</v>
      </c>
      <c r="C19" s="281">
        <v>305</v>
      </c>
      <c r="D19" s="258" t="s">
        <v>532</v>
      </c>
      <c r="E19" s="259" t="s">
        <v>533</v>
      </c>
      <c r="F19" s="260" t="s">
        <v>534</v>
      </c>
      <c r="G19" s="261">
        <v>2</v>
      </c>
      <c r="H19" s="262" t="s">
        <v>184</v>
      </c>
      <c r="I19" s="263"/>
      <c r="J19" s="264">
        <f t="shared" si="0"/>
        <v>0</v>
      </c>
    </row>
    <row r="20" spans="1:10" s="245" customFormat="1" ht="34.5" customHeight="1" x14ac:dyDescent="0.2">
      <c r="A20" s="265">
        <f t="shared" si="1"/>
        <v>13</v>
      </c>
      <c r="B20" s="266"/>
      <c r="C20" s="282">
        <v>308</v>
      </c>
      <c r="D20" s="268" t="s">
        <v>535</v>
      </c>
      <c r="E20" s="269" t="s">
        <v>511</v>
      </c>
      <c r="F20" s="270" t="s">
        <v>536</v>
      </c>
      <c r="G20" s="271">
        <v>2</v>
      </c>
      <c r="H20" s="272" t="s">
        <v>486</v>
      </c>
      <c r="I20" s="273"/>
      <c r="J20" s="274">
        <f t="shared" si="0"/>
        <v>0</v>
      </c>
    </row>
    <row r="21" spans="1:10" s="245" customFormat="1" ht="34.5" customHeight="1" x14ac:dyDescent="0.2">
      <c r="A21" s="265">
        <f t="shared" si="1"/>
        <v>14</v>
      </c>
      <c r="B21" s="266"/>
      <c r="C21" s="267"/>
      <c r="D21" s="268" t="s">
        <v>537</v>
      </c>
      <c r="E21" s="269" t="s">
        <v>522</v>
      </c>
      <c r="F21" s="270" t="s">
        <v>538</v>
      </c>
      <c r="G21" s="271">
        <v>2</v>
      </c>
      <c r="H21" s="272" t="s">
        <v>184</v>
      </c>
      <c r="I21" s="273"/>
      <c r="J21" s="274">
        <f t="shared" si="0"/>
        <v>0</v>
      </c>
    </row>
    <row r="22" spans="1:10" s="245" customFormat="1" ht="34.5" customHeight="1" x14ac:dyDescent="0.2">
      <c r="A22" s="265">
        <f t="shared" si="1"/>
        <v>15</v>
      </c>
      <c r="B22" s="266"/>
      <c r="C22" s="267"/>
      <c r="D22" s="268" t="s">
        <v>539</v>
      </c>
      <c r="E22" s="269" t="s">
        <v>540</v>
      </c>
      <c r="F22" s="270" t="s">
        <v>541</v>
      </c>
      <c r="G22" s="271">
        <v>2</v>
      </c>
      <c r="H22" s="272" t="s">
        <v>184</v>
      </c>
      <c r="I22" s="273"/>
      <c r="J22" s="274">
        <f t="shared" si="0"/>
        <v>0</v>
      </c>
    </row>
    <row r="23" spans="1:10" s="245" customFormat="1" ht="15.75" customHeight="1" x14ac:dyDescent="0.2">
      <c r="A23" s="265">
        <f t="shared" si="1"/>
        <v>16</v>
      </c>
      <c r="B23" s="266"/>
      <c r="C23" s="267"/>
      <c r="D23" s="268" t="s">
        <v>542</v>
      </c>
      <c r="E23" s="269" t="s">
        <v>543</v>
      </c>
      <c r="F23" s="270" t="s">
        <v>544</v>
      </c>
      <c r="G23" s="271">
        <v>2</v>
      </c>
      <c r="H23" s="272" t="s">
        <v>184</v>
      </c>
      <c r="I23" s="273"/>
      <c r="J23" s="274">
        <f t="shared" si="0"/>
        <v>0</v>
      </c>
    </row>
    <row r="24" spans="1:10" s="245" customFormat="1" ht="15.75" customHeight="1" x14ac:dyDescent="0.2">
      <c r="A24" s="265">
        <f t="shared" si="1"/>
        <v>17</v>
      </c>
      <c r="B24" s="266"/>
      <c r="C24" s="267"/>
      <c r="D24" s="268" t="s">
        <v>545</v>
      </c>
      <c r="E24" s="269" t="s">
        <v>546</v>
      </c>
      <c r="F24" s="283" t="s">
        <v>547</v>
      </c>
      <c r="G24" s="271">
        <v>4</v>
      </c>
      <c r="H24" s="272" t="s">
        <v>184</v>
      </c>
      <c r="I24" s="273"/>
      <c r="J24" s="274">
        <f t="shared" si="0"/>
        <v>0</v>
      </c>
    </row>
    <row r="25" spans="1:10" s="245" customFormat="1" ht="34.5" customHeight="1" thickBot="1" x14ac:dyDescent="0.25">
      <c r="A25" s="276">
        <f t="shared" si="1"/>
        <v>18</v>
      </c>
      <c r="B25" s="277"/>
      <c r="C25" s="278"/>
      <c r="D25" s="248" t="s">
        <v>548</v>
      </c>
      <c r="E25" s="249" t="s">
        <v>549</v>
      </c>
      <c r="F25" s="250" t="s">
        <v>550</v>
      </c>
      <c r="G25" s="251">
        <v>4</v>
      </c>
      <c r="H25" s="252" t="s">
        <v>184</v>
      </c>
      <c r="I25" s="279"/>
      <c r="J25" s="280">
        <f t="shared" si="0"/>
        <v>0</v>
      </c>
    </row>
    <row r="26" spans="1:10" s="245" customFormat="1" ht="47.25" customHeight="1" x14ac:dyDescent="0.2">
      <c r="A26" s="255">
        <f t="shared" si="1"/>
        <v>19</v>
      </c>
      <c r="B26" s="256" t="s">
        <v>551</v>
      </c>
      <c r="C26" s="257">
        <v>305</v>
      </c>
      <c r="D26" s="258" t="s">
        <v>552</v>
      </c>
      <c r="E26" s="259" t="s">
        <v>553</v>
      </c>
      <c r="F26" s="260" t="s">
        <v>554</v>
      </c>
      <c r="G26" s="261">
        <v>1</v>
      </c>
      <c r="H26" s="262" t="s">
        <v>184</v>
      </c>
      <c r="I26" s="263"/>
      <c r="J26" s="264">
        <f t="shared" si="0"/>
        <v>0</v>
      </c>
    </row>
    <row r="27" spans="1:10" s="245" customFormat="1" ht="34.5" customHeight="1" x14ac:dyDescent="0.2">
      <c r="A27" s="265">
        <f t="shared" si="1"/>
        <v>20</v>
      </c>
      <c r="B27" s="266"/>
      <c r="C27" s="267"/>
      <c r="D27" s="268" t="s">
        <v>555</v>
      </c>
      <c r="E27" s="269" t="s">
        <v>553</v>
      </c>
      <c r="F27" s="269" t="s">
        <v>556</v>
      </c>
      <c r="G27" s="271">
        <v>1</v>
      </c>
      <c r="H27" s="272" t="s">
        <v>184</v>
      </c>
      <c r="I27" s="273"/>
      <c r="J27" s="274">
        <f t="shared" si="0"/>
        <v>0</v>
      </c>
    </row>
    <row r="28" spans="1:10" s="245" customFormat="1" ht="15.75" customHeight="1" x14ac:dyDescent="0.2">
      <c r="A28" s="265">
        <f t="shared" si="1"/>
        <v>21</v>
      </c>
      <c r="B28" s="266"/>
      <c r="C28" s="267"/>
      <c r="D28" s="268" t="s">
        <v>557</v>
      </c>
      <c r="E28" s="269" t="s">
        <v>553</v>
      </c>
      <c r="F28" s="270" t="s">
        <v>558</v>
      </c>
      <c r="G28" s="271">
        <v>1</v>
      </c>
      <c r="H28" s="272" t="s">
        <v>184</v>
      </c>
      <c r="I28" s="273"/>
      <c r="J28" s="274">
        <f t="shared" si="0"/>
        <v>0</v>
      </c>
    </row>
    <row r="29" spans="1:10" s="245" customFormat="1" ht="15.75" customHeight="1" x14ac:dyDescent="0.2">
      <c r="A29" s="265">
        <f t="shared" si="1"/>
        <v>22</v>
      </c>
      <c r="B29" s="266"/>
      <c r="C29" s="267"/>
      <c r="D29" s="268" t="s">
        <v>545</v>
      </c>
      <c r="E29" s="269" t="s">
        <v>546</v>
      </c>
      <c r="F29" s="283" t="s">
        <v>547</v>
      </c>
      <c r="G29" s="271">
        <v>2</v>
      </c>
      <c r="H29" s="272" t="s">
        <v>184</v>
      </c>
      <c r="I29" s="273"/>
      <c r="J29" s="274">
        <f t="shared" si="0"/>
        <v>0</v>
      </c>
    </row>
    <row r="30" spans="1:10" s="245" customFormat="1" ht="34.5" customHeight="1" thickBot="1" x14ac:dyDescent="0.25">
      <c r="A30" s="276">
        <f t="shared" si="1"/>
        <v>23</v>
      </c>
      <c r="B30" s="277"/>
      <c r="C30" s="278"/>
      <c r="D30" s="248" t="s">
        <v>548</v>
      </c>
      <c r="E30" s="249" t="s">
        <v>549</v>
      </c>
      <c r="F30" s="250" t="s">
        <v>550</v>
      </c>
      <c r="G30" s="251">
        <v>2</v>
      </c>
      <c r="H30" s="252" t="s">
        <v>184</v>
      </c>
      <c r="I30" s="279"/>
      <c r="J30" s="280">
        <f t="shared" si="0"/>
        <v>0</v>
      </c>
    </row>
    <row r="31" spans="1:10" s="245" customFormat="1" ht="21.75" thickBot="1" x14ac:dyDescent="0.25">
      <c r="A31" s="284"/>
      <c r="B31" s="195"/>
      <c r="E31" s="195"/>
      <c r="F31" s="285"/>
      <c r="G31" s="286"/>
      <c r="H31" s="286"/>
    </row>
    <row r="32" spans="1:10" s="245" customFormat="1" ht="15.75" thickBot="1" x14ac:dyDescent="0.25">
      <c r="A32" s="287"/>
      <c r="B32" s="231"/>
      <c r="C32" s="288"/>
      <c r="D32" s="288" t="s">
        <v>1</v>
      </c>
      <c r="E32" s="231"/>
      <c r="F32" s="288"/>
      <c r="G32" s="289"/>
      <c r="H32" s="289"/>
      <c r="I32" s="288"/>
      <c r="J32" s="290">
        <f>SUM(J8:J31)</f>
        <v>0</v>
      </c>
    </row>
  </sheetData>
  <mergeCells count="1">
    <mergeCell ref="E6:F6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&amp;LVYPRACOVAL: STAVBY A PROJEKTY ZREBNÝ, S. R. O., ING. JANA ZREBNÁ, HRADEBNÍ 38, 684 01 SLAVKOV U BRNA
DATUM: 02 / 2024</oddFooter>
    <firstFooter>&amp;Rstr. 2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8DE21-C053-4814-AF4B-B841E815FCEC}">
  <dimension ref="A1:J36"/>
  <sheetViews>
    <sheetView workbookViewId="0">
      <selection activeCell="F34" sqref="F15:F34"/>
    </sheetView>
  </sheetViews>
  <sheetFormatPr defaultRowHeight="15" x14ac:dyDescent="0.2"/>
  <cols>
    <col min="1" max="1" width="6.5703125" style="195" customWidth="1"/>
    <col min="2" max="2" width="9.140625" style="293" hidden="1" customWidth="1"/>
    <col min="3" max="3" width="59.7109375" style="195" customWidth="1"/>
    <col min="4" max="4" width="10.28515625" style="196" customWidth="1"/>
    <col min="5" max="5" width="9.140625" style="196"/>
    <col min="6" max="6" width="12.140625" style="294" customWidth="1"/>
    <col min="7" max="7" width="14.28515625" style="195" customWidth="1"/>
    <col min="8" max="8" width="14.140625" style="195" customWidth="1"/>
    <col min="9" max="9" width="3.42578125" style="195" customWidth="1"/>
    <col min="10" max="10" width="11.7109375" style="195" customWidth="1"/>
    <col min="11" max="16384" width="9.140625" style="195"/>
  </cols>
  <sheetData>
    <row r="1" spans="1:7" s="191" customFormat="1" ht="22.5" x14ac:dyDescent="0.2">
      <c r="A1" s="189" t="s">
        <v>469</v>
      </c>
      <c r="C1" s="190" t="s">
        <v>470</v>
      </c>
      <c r="G1" s="234"/>
    </row>
    <row r="2" spans="1:7" s="191" customFormat="1" x14ac:dyDescent="0.2">
      <c r="A2" s="189" t="s">
        <v>49</v>
      </c>
      <c r="C2" s="190" t="s">
        <v>471</v>
      </c>
      <c r="G2" s="234"/>
    </row>
    <row r="3" spans="1:7" s="191" customFormat="1" x14ac:dyDescent="0.2">
      <c r="B3" s="291"/>
      <c r="C3" s="192"/>
      <c r="D3" s="193"/>
      <c r="E3" s="193"/>
      <c r="F3" s="292"/>
    </row>
    <row r="4" spans="1:7" s="191" customFormat="1" ht="23.25" x14ac:dyDescent="0.2">
      <c r="A4" s="194" t="s">
        <v>559</v>
      </c>
      <c r="B4" s="291"/>
      <c r="C4" s="192"/>
      <c r="D4" s="193"/>
      <c r="E4" s="193"/>
      <c r="F4" s="292"/>
    </row>
    <row r="5" spans="1:7" ht="15" customHeight="1" thickBot="1" x14ac:dyDescent="0.25"/>
    <row r="6" spans="1:7" s="201" customFormat="1" ht="26.25" thickBot="1" x14ac:dyDescent="0.25">
      <c r="A6" s="295" t="s">
        <v>472</v>
      </c>
      <c r="B6" s="296" t="s">
        <v>560</v>
      </c>
      <c r="C6" s="297" t="s">
        <v>473</v>
      </c>
      <c r="D6" s="298" t="s">
        <v>474</v>
      </c>
      <c r="E6" s="298" t="s">
        <v>100</v>
      </c>
      <c r="F6" s="297" t="s">
        <v>506</v>
      </c>
      <c r="G6" s="299" t="s">
        <v>1</v>
      </c>
    </row>
    <row r="7" spans="1:7" s="201" customFormat="1" ht="12.75" hidden="1" x14ac:dyDescent="0.2">
      <c r="A7" s="300">
        <v>1</v>
      </c>
      <c r="B7" s="301"/>
      <c r="C7" s="302" t="s">
        <v>561</v>
      </c>
      <c r="D7" s="303">
        <v>1</v>
      </c>
      <c r="E7" s="303" t="s">
        <v>486</v>
      </c>
      <c r="F7" s="304"/>
      <c r="G7" s="305"/>
    </row>
    <row r="8" spans="1:7" s="201" customFormat="1" ht="12.75" hidden="1" x14ac:dyDescent="0.2">
      <c r="A8" s="208"/>
      <c r="B8" s="306"/>
      <c r="C8" s="209"/>
      <c r="D8" s="210"/>
      <c r="E8" s="210"/>
      <c r="F8" s="307"/>
      <c r="G8" s="308"/>
    </row>
    <row r="9" spans="1:7" s="201" customFormat="1" ht="12.75" hidden="1" x14ac:dyDescent="0.2">
      <c r="A9" s="208"/>
      <c r="B9" s="306"/>
      <c r="C9" s="209"/>
      <c r="D9" s="210"/>
      <c r="E9" s="210"/>
      <c r="F9" s="307"/>
      <c r="G9" s="308"/>
    </row>
    <row r="10" spans="1:7" s="201" customFormat="1" ht="12.75" hidden="1" x14ac:dyDescent="0.2">
      <c r="A10" s="208"/>
      <c r="B10" s="306"/>
      <c r="C10" s="209"/>
      <c r="D10" s="210"/>
      <c r="E10" s="210"/>
      <c r="F10" s="307"/>
      <c r="G10" s="308"/>
    </row>
    <row r="11" spans="1:7" s="201" customFormat="1" ht="12.75" hidden="1" x14ac:dyDescent="0.2">
      <c r="A11" s="208"/>
      <c r="B11" s="306"/>
      <c r="C11" s="209" t="s">
        <v>562</v>
      </c>
      <c r="D11" s="210"/>
      <c r="E11" s="210"/>
      <c r="F11" s="307"/>
      <c r="G11" s="308"/>
    </row>
    <row r="12" spans="1:7" s="201" customFormat="1" ht="12.75" hidden="1" x14ac:dyDescent="0.2">
      <c r="A12" s="208"/>
      <c r="B12" s="306"/>
      <c r="C12" s="209" t="s">
        <v>563</v>
      </c>
      <c r="D12" s="210"/>
      <c r="E12" s="210"/>
      <c r="F12" s="307"/>
      <c r="G12" s="308"/>
    </row>
    <row r="13" spans="1:7" s="201" customFormat="1" ht="12.75" hidden="1" x14ac:dyDescent="0.2">
      <c r="A13" s="208"/>
      <c r="B13" s="306"/>
      <c r="C13" s="209"/>
      <c r="D13" s="210"/>
      <c r="E13" s="210"/>
      <c r="F13" s="307"/>
      <c r="G13" s="308"/>
    </row>
    <row r="14" spans="1:7" s="201" customFormat="1" ht="57.75" hidden="1" customHeight="1" x14ac:dyDescent="0.2">
      <c r="A14" s="208">
        <v>2</v>
      </c>
      <c r="B14" s="306"/>
      <c r="C14" s="209" t="s">
        <v>564</v>
      </c>
      <c r="D14" s="210">
        <v>1</v>
      </c>
      <c r="E14" s="210" t="s">
        <v>486</v>
      </c>
      <c r="F14" s="307">
        <f>SUM(G14:R14)</f>
        <v>0</v>
      </c>
      <c r="G14" s="308"/>
    </row>
    <row r="15" spans="1:7" s="201" customFormat="1" ht="15" customHeight="1" x14ac:dyDescent="0.2">
      <c r="A15" s="208">
        <v>1</v>
      </c>
      <c r="B15" s="306"/>
      <c r="C15" s="209" t="s">
        <v>565</v>
      </c>
      <c r="D15" s="210">
        <v>44</v>
      </c>
      <c r="E15" s="210" t="s">
        <v>187</v>
      </c>
      <c r="F15" s="307"/>
      <c r="G15" s="309">
        <f>D15*F15</f>
        <v>0</v>
      </c>
    </row>
    <row r="16" spans="1:7" s="201" customFormat="1" ht="12.75" x14ac:dyDescent="0.2">
      <c r="A16" s="208">
        <f t="shared" ref="A16:A34" si="0">SUM(A15,1)</f>
        <v>2</v>
      </c>
      <c r="B16" s="306"/>
      <c r="C16" s="209" t="s">
        <v>566</v>
      </c>
      <c r="D16" s="210">
        <v>44</v>
      </c>
      <c r="E16" s="210" t="s">
        <v>187</v>
      </c>
      <c r="F16" s="307"/>
      <c r="G16" s="309">
        <f t="shared" ref="G16:G34" si="1">D16*F16</f>
        <v>0</v>
      </c>
    </row>
    <row r="17" spans="1:7" s="201" customFormat="1" ht="12.75" x14ac:dyDescent="0.2">
      <c r="A17" s="208">
        <f t="shared" si="0"/>
        <v>3</v>
      </c>
      <c r="B17" s="306"/>
      <c r="C17" s="209" t="s">
        <v>567</v>
      </c>
      <c r="D17" s="210">
        <v>40</v>
      </c>
      <c r="E17" s="210" t="s">
        <v>187</v>
      </c>
      <c r="F17" s="307"/>
      <c r="G17" s="309">
        <f t="shared" si="1"/>
        <v>0</v>
      </c>
    </row>
    <row r="18" spans="1:7" x14ac:dyDescent="0.2">
      <c r="A18" s="208"/>
      <c r="B18" s="268"/>
      <c r="C18" s="310" t="s">
        <v>568</v>
      </c>
      <c r="D18" s="311">
        <v>1</v>
      </c>
      <c r="E18" s="311" t="s">
        <v>486</v>
      </c>
      <c r="F18" s="307"/>
      <c r="G18" s="309"/>
    </row>
    <row r="19" spans="1:7" ht="25.5" x14ac:dyDescent="0.2">
      <c r="A19" s="208">
        <v>4</v>
      </c>
      <c r="B19" s="268"/>
      <c r="C19" s="312" t="s">
        <v>569</v>
      </c>
      <c r="D19" s="313">
        <v>1600</v>
      </c>
      <c r="E19" s="313" t="s">
        <v>187</v>
      </c>
      <c r="F19" s="307"/>
      <c r="G19" s="309">
        <f t="shared" si="1"/>
        <v>0</v>
      </c>
    </row>
    <row r="20" spans="1:7" ht="25.5" x14ac:dyDescent="0.2">
      <c r="A20" s="208">
        <f t="shared" si="0"/>
        <v>5</v>
      </c>
      <c r="B20" s="268"/>
      <c r="C20" s="312" t="s">
        <v>570</v>
      </c>
      <c r="D20" s="313">
        <v>7</v>
      </c>
      <c r="E20" s="313" t="s">
        <v>184</v>
      </c>
      <c r="F20" s="307"/>
      <c r="G20" s="309">
        <f t="shared" si="1"/>
        <v>0</v>
      </c>
    </row>
    <row r="21" spans="1:7" x14ac:dyDescent="0.2">
      <c r="A21" s="208">
        <f t="shared" si="0"/>
        <v>6</v>
      </c>
      <c r="B21" s="268"/>
      <c r="C21" s="312" t="s">
        <v>571</v>
      </c>
      <c r="D21" s="313">
        <v>60</v>
      </c>
      <c r="E21" s="313" t="s">
        <v>187</v>
      </c>
      <c r="F21" s="307"/>
      <c r="G21" s="309">
        <f t="shared" si="1"/>
        <v>0</v>
      </c>
    </row>
    <row r="22" spans="1:7" ht="25.5" x14ac:dyDescent="0.2">
      <c r="A22" s="208">
        <f t="shared" si="0"/>
        <v>7</v>
      </c>
      <c r="B22" s="268"/>
      <c r="C22" s="312" t="s">
        <v>572</v>
      </c>
      <c r="D22" s="313">
        <v>34</v>
      </c>
      <c r="E22" s="313" t="s">
        <v>184</v>
      </c>
      <c r="F22" s="307"/>
      <c r="G22" s="309">
        <f t="shared" si="1"/>
        <v>0</v>
      </c>
    </row>
    <row r="23" spans="1:7" ht="38.25" x14ac:dyDescent="0.2">
      <c r="A23" s="208">
        <f t="shared" si="0"/>
        <v>8</v>
      </c>
      <c r="B23" s="268"/>
      <c r="C23" s="312" t="s">
        <v>573</v>
      </c>
      <c r="D23" s="313">
        <v>34</v>
      </c>
      <c r="E23" s="313" t="s">
        <v>184</v>
      </c>
      <c r="F23" s="307"/>
      <c r="G23" s="309">
        <f t="shared" si="1"/>
        <v>0</v>
      </c>
    </row>
    <row r="24" spans="1:7" ht="63.75" x14ac:dyDescent="0.2">
      <c r="A24" s="208">
        <f t="shared" si="0"/>
        <v>9</v>
      </c>
      <c r="B24" s="268"/>
      <c r="C24" s="312" t="s">
        <v>574</v>
      </c>
      <c r="D24" s="313">
        <v>1</v>
      </c>
      <c r="E24" s="313" t="s">
        <v>184</v>
      </c>
      <c r="F24" s="307"/>
      <c r="G24" s="309">
        <f t="shared" si="1"/>
        <v>0</v>
      </c>
    </row>
    <row r="25" spans="1:7" ht="63.75" x14ac:dyDescent="0.2">
      <c r="A25" s="208">
        <f t="shared" si="0"/>
        <v>10</v>
      </c>
      <c r="B25" s="268"/>
      <c r="C25" s="312" t="s">
        <v>575</v>
      </c>
      <c r="D25" s="313">
        <v>1</v>
      </c>
      <c r="E25" s="313" t="s">
        <v>184</v>
      </c>
      <c r="F25" s="307"/>
      <c r="G25" s="309">
        <f t="shared" si="1"/>
        <v>0</v>
      </c>
    </row>
    <row r="26" spans="1:7" x14ac:dyDescent="0.2">
      <c r="A26" s="208">
        <f t="shared" si="0"/>
        <v>11</v>
      </c>
      <c r="B26" s="268"/>
      <c r="C26" s="312" t="s">
        <v>576</v>
      </c>
      <c r="D26" s="313">
        <v>2</v>
      </c>
      <c r="E26" s="313" t="s">
        <v>577</v>
      </c>
      <c r="F26" s="307"/>
      <c r="G26" s="309">
        <f t="shared" si="1"/>
        <v>0</v>
      </c>
    </row>
    <row r="27" spans="1:7" ht="78.75" customHeight="1" x14ac:dyDescent="0.2">
      <c r="A27" s="208">
        <f t="shared" si="0"/>
        <v>12</v>
      </c>
      <c r="B27" s="268"/>
      <c r="C27" s="312" t="s">
        <v>578</v>
      </c>
      <c r="D27" s="313">
        <v>2</v>
      </c>
      <c r="E27" s="313" t="s">
        <v>184</v>
      </c>
      <c r="F27" s="307"/>
      <c r="G27" s="309">
        <f t="shared" si="1"/>
        <v>0</v>
      </c>
    </row>
    <row r="28" spans="1:7" ht="51" x14ac:dyDescent="0.2">
      <c r="A28" s="208">
        <f t="shared" si="0"/>
        <v>13</v>
      </c>
      <c r="B28" s="268"/>
      <c r="C28" s="312" t="s">
        <v>579</v>
      </c>
      <c r="D28" s="313">
        <v>28</v>
      </c>
      <c r="E28" s="313" t="s">
        <v>580</v>
      </c>
      <c r="F28" s="307"/>
      <c r="G28" s="309">
        <f t="shared" si="1"/>
        <v>0</v>
      </c>
    </row>
    <row r="29" spans="1:7" x14ac:dyDescent="0.2">
      <c r="A29" s="208">
        <f t="shared" si="0"/>
        <v>14</v>
      </c>
      <c r="B29" s="268"/>
      <c r="C29" s="312" t="s">
        <v>581</v>
      </c>
      <c r="D29" s="313">
        <v>275</v>
      </c>
      <c r="E29" s="313" t="s">
        <v>187</v>
      </c>
      <c r="F29" s="307"/>
      <c r="G29" s="309">
        <f t="shared" si="1"/>
        <v>0</v>
      </c>
    </row>
    <row r="30" spans="1:7" ht="69.75" customHeight="1" x14ac:dyDescent="0.2">
      <c r="A30" s="208">
        <f t="shared" si="0"/>
        <v>15</v>
      </c>
      <c r="B30" s="268"/>
      <c r="C30" s="312" t="s">
        <v>582</v>
      </c>
      <c r="D30" s="313">
        <v>6</v>
      </c>
      <c r="E30" s="313" t="s">
        <v>184</v>
      </c>
      <c r="F30" s="307"/>
      <c r="G30" s="309">
        <f t="shared" si="1"/>
        <v>0</v>
      </c>
    </row>
    <row r="31" spans="1:7" ht="97.5" customHeight="1" x14ac:dyDescent="0.2">
      <c r="A31" s="208">
        <f t="shared" si="0"/>
        <v>16</v>
      </c>
      <c r="B31" s="268"/>
      <c r="C31" s="312" t="s">
        <v>583</v>
      </c>
      <c r="D31" s="313">
        <v>2</v>
      </c>
      <c r="E31" s="313" t="s">
        <v>184</v>
      </c>
      <c r="F31" s="307"/>
      <c r="G31" s="309">
        <f t="shared" si="1"/>
        <v>0</v>
      </c>
    </row>
    <row r="32" spans="1:7" ht="60" customHeight="1" x14ac:dyDescent="0.2">
      <c r="A32" s="208">
        <f t="shared" si="0"/>
        <v>17</v>
      </c>
      <c r="B32" s="268"/>
      <c r="C32" s="312" t="s">
        <v>584</v>
      </c>
      <c r="D32" s="313">
        <v>15</v>
      </c>
      <c r="E32" s="313" t="s">
        <v>184</v>
      </c>
      <c r="F32" s="307"/>
      <c r="G32" s="309">
        <f t="shared" si="1"/>
        <v>0</v>
      </c>
    </row>
    <row r="33" spans="1:10" s="201" customFormat="1" ht="25.5" x14ac:dyDescent="0.2">
      <c r="A33" s="208">
        <f t="shared" si="0"/>
        <v>18</v>
      </c>
      <c r="B33" s="306"/>
      <c r="C33" s="209" t="s">
        <v>585</v>
      </c>
      <c r="D33" s="210">
        <v>1</v>
      </c>
      <c r="E33" s="210" t="s">
        <v>486</v>
      </c>
      <c r="F33" s="307"/>
      <c r="G33" s="309">
        <f t="shared" si="1"/>
        <v>0</v>
      </c>
      <c r="J33" s="314"/>
    </row>
    <row r="34" spans="1:10" s="201" customFormat="1" ht="13.5" thickBot="1" x14ac:dyDescent="0.25">
      <c r="A34" s="225">
        <f t="shared" si="0"/>
        <v>19</v>
      </c>
      <c r="B34" s="315"/>
      <c r="C34" s="226" t="s">
        <v>586</v>
      </c>
      <c r="D34" s="227">
        <v>1</v>
      </c>
      <c r="E34" s="227" t="s">
        <v>486</v>
      </c>
      <c r="F34" s="316"/>
      <c r="G34" s="317">
        <f t="shared" si="1"/>
        <v>0</v>
      </c>
      <c r="J34" s="314"/>
    </row>
    <row r="35" spans="1:10" ht="15.75" thickBot="1" x14ac:dyDescent="0.25"/>
    <row r="36" spans="1:10" ht="15.75" thickBot="1" x14ac:dyDescent="0.25">
      <c r="A36" s="230"/>
      <c r="B36" s="318"/>
      <c r="C36" s="319" t="s">
        <v>1</v>
      </c>
      <c r="D36" s="232"/>
      <c r="E36" s="232"/>
      <c r="F36" s="320"/>
      <c r="G36" s="321">
        <f>SUM(G15:G35)</f>
        <v>0</v>
      </c>
    </row>
  </sheetData>
  <pageMargins left="0.70866141732283472" right="0.70866141732283472" top="0.78740157480314965" bottom="1.1811023622047245" header="0.31496062992125984" footer="0.31496062992125984"/>
  <pageSetup paperSize="9" orientation="portrait" r:id="rId1"/>
  <headerFooter>
    <oddFooter>&amp;LVYPRACOVAL: STAVBY A PROJEKTY ZREBNÝ, S. R. O., ING. JANA ZREBNÁ, HRADEBNÍ 38, 684 01 SLAVKOV U BRNA
DATUM: 02 / 2024&amp;R&amp;P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D21E3-76A4-4EE0-853B-ACD30C6015B8}">
  <dimension ref="A1:F42"/>
  <sheetViews>
    <sheetView workbookViewId="0">
      <selection activeCell="F12" sqref="F12"/>
    </sheetView>
  </sheetViews>
  <sheetFormatPr defaultRowHeight="15" x14ac:dyDescent="0.25"/>
  <cols>
    <col min="1" max="1" width="39.28515625" style="335" bestFit="1" customWidth="1"/>
    <col min="2" max="2" width="9.85546875" style="326" bestFit="1" customWidth="1"/>
    <col min="3" max="3" width="13.140625" style="326" bestFit="1" customWidth="1"/>
    <col min="4" max="5" width="9.140625" style="325"/>
    <col min="6" max="6" width="10" style="325" hidden="1" customWidth="1"/>
    <col min="7" max="256" width="9.140625" style="325"/>
    <col min="257" max="257" width="39.28515625" style="325" bestFit="1" customWidth="1"/>
    <col min="258" max="258" width="9.85546875" style="325" bestFit="1" customWidth="1"/>
    <col min="259" max="259" width="13.140625" style="325" bestFit="1" customWidth="1"/>
    <col min="260" max="261" width="9.140625" style="325"/>
    <col min="262" max="262" width="0" style="325" hidden="1" customWidth="1"/>
    <col min="263" max="512" width="9.140625" style="325"/>
    <col min="513" max="513" width="39.28515625" style="325" bestFit="1" customWidth="1"/>
    <col min="514" max="514" width="9.85546875" style="325" bestFit="1" customWidth="1"/>
    <col min="515" max="515" width="13.140625" style="325" bestFit="1" customWidth="1"/>
    <col min="516" max="517" width="9.140625" style="325"/>
    <col min="518" max="518" width="0" style="325" hidden="1" customWidth="1"/>
    <col min="519" max="768" width="9.140625" style="325"/>
    <col min="769" max="769" width="39.28515625" style="325" bestFit="1" customWidth="1"/>
    <col min="770" max="770" width="9.85546875" style="325" bestFit="1" customWidth="1"/>
    <col min="771" max="771" width="13.140625" style="325" bestFit="1" customWidth="1"/>
    <col min="772" max="773" width="9.140625" style="325"/>
    <col min="774" max="774" width="0" style="325" hidden="1" customWidth="1"/>
    <col min="775" max="1024" width="9.140625" style="325"/>
    <col min="1025" max="1025" width="39.28515625" style="325" bestFit="1" customWidth="1"/>
    <col min="1026" max="1026" width="9.85546875" style="325" bestFit="1" customWidth="1"/>
    <col min="1027" max="1027" width="13.140625" style="325" bestFit="1" customWidth="1"/>
    <col min="1028" max="1029" width="9.140625" style="325"/>
    <col min="1030" max="1030" width="0" style="325" hidden="1" customWidth="1"/>
    <col min="1031" max="1280" width="9.140625" style="325"/>
    <col min="1281" max="1281" width="39.28515625" style="325" bestFit="1" customWidth="1"/>
    <col min="1282" max="1282" width="9.85546875" style="325" bestFit="1" customWidth="1"/>
    <col min="1283" max="1283" width="13.140625" style="325" bestFit="1" customWidth="1"/>
    <col min="1284" max="1285" width="9.140625" style="325"/>
    <col min="1286" max="1286" width="0" style="325" hidden="1" customWidth="1"/>
    <col min="1287" max="1536" width="9.140625" style="325"/>
    <col min="1537" max="1537" width="39.28515625" style="325" bestFit="1" customWidth="1"/>
    <col min="1538" max="1538" width="9.85546875" style="325" bestFit="1" customWidth="1"/>
    <col min="1539" max="1539" width="13.140625" style="325" bestFit="1" customWidth="1"/>
    <col min="1540" max="1541" width="9.140625" style="325"/>
    <col min="1542" max="1542" width="0" style="325" hidden="1" customWidth="1"/>
    <col min="1543" max="1792" width="9.140625" style="325"/>
    <col min="1793" max="1793" width="39.28515625" style="325" bestFit="1" customWidth="1"/>
    <col min="1794" max="1794" width="9.85546875" style="325" bestFit="1" customWidth="1"/>
    <col min="1795" max="1795" width="13.140625" style="325" bestFit="1" customWidth="1"/>
    <col min="1796" max="1797" width="9.140625" style="325"/>
    <col min="1798" max="1798" width="0" style="325" hidden="1" customWidth="1"/>
    <col min="1799" max="2048" width="9.140625" style="325"/>
    <col min="2049" max="2049" width="39.28515625" style="325" bestFit="1" customWidth="1"/>
    <col min="2050" max="2050" width="9.85546875" style="325" bestFit="1" customWidth="1"/>
    <col min="2051" max="2051" width="13.140625" style="325" bestFit="1" customWidth="1"/>
    <col min="2052" max="2053" width="9.140625" style="325"/>
    <col min="2054" max="2054" width="0" style="325" hidden="1" customWidth="1"/>
    <col min="2055" max="2304" width="9.140625" style="325"/>
    <col min="2305" max="2305" width="39.28515625" style="325" bestFit="1" customWidth="1"/>
    <col min="2306" max="2306" width="9.85546875" style="325" bestFit="1" customWidth="1"/>
    <col min="2307" max="2307" width="13.140625" style="325" bestFit="1" customWidth="1"/>
    <col min="2308" max="2309" width="9.140625" style="325"/>
    <col min="2310" max="2310" width="0" style="325" hidden="1" customWidth="1"/>
    <col min="2311" max="2560" width="9.140625" style="325"/>
    <col min="2561" max="2561" width="39.28515625" style="325" bestFit="1" customWidth="1"/>
    <col min="2562" max="2562" width="9.85546875" style="325" bestFit="1" customWidth="1"/>
    <col min="2563" max="2563" width="13.140625" style="325" bestFit="1" customWidth="1"/>
    <col min="2564" max="2565" width="9.140625" style="325"/>
    <col min="2566" max="2566" width="0" style="325" hidden="1" customWidth="1"/>
    <col min="2567" max="2816" width="9.140625" style="325"/>
    <col min="2817" max="2817" width="39.28515625" style="325" bestFit="1" customWidth="1"/>
    <col min="2818" max="2818" width="9.85546875" style="325" bestFit="1" customWidth="1"/>
    <col min="2819" max="2819" width="13.140625" style="325" bestFit="1" customWidth="1"/>
    <col min="2820" max="2821" width="9.140625" style="325"/>
    <col min="2822" max="2822" width="0" style="325" hidden="1" customWidth="1"/>
    <col min="2823" max="3072" width="9.140625" style="325"/>
    <col min="3073" max="3073" width="39.28515625" style="325" bestFit="1" customWidth="1"/>
    <col min="3074" max="3074" width="9.85546875" style="325" bestFit="1" customWidth="1"/>
    <col min="3075" max="3075" width="13.140625" style="325" bestFit="1" customWidth="1"/>
    <col min="3076" max="3077" width="9.140625" style="325"/>
    <col min="3078" max="3078" width="0" style="325" hidden="1" customWidth="1"/>
    <col min="3079" max="3328" width="9.140625" style="325"/>
    <col min="3329" max="3329" width="39.28515625" style="325" bestFit="1" customWidth="1"/>
    <col min="3330" max="3330" width="9.85546875" style="325" bestFit="1" customWidth="1"/>
    <col min="3331" max="3331" width="13.140625" style="325" bestFit="1" customWidth="1"/>
    <col min="3332" max="3333" width="9.140625" style="325"/>
    <col min="3334" max="3334" width="0" style="325" hidden="1" customWidth="1"/>
    <col min="3335" max="3584" width="9.140625" style="325"/>
    <col min="3585" max="3585" width="39.28515625" style="325" bestFit="1" customWidth="1"/>
    <col min="3586" max="3586" width="9.85546875" style="325" bestFit="1" customWidth="1"/>
    <col min="3587" max="3587" width="13.140625" style="325" bestFit="1" customWidth="1"/>
    <col min="3588" max="3589" width="9.140625" style="325"/>
    <col min="3590" max="3590" width="0" style="325" hidden="1" customWidth="1"/>
    <col min="3591" max="3840" width="9.140625" style="325"/>
    <col min="3841" max="3841" width="39.28515625" style="325" bestFit="1" customWidth="1"/>
    <col min="3842" max="3842" width="9.85546875" style="325" bestFit="1" customWidth="1"/>
    <col min="3843" max="3843" width="13.140625" style="325" bestFit="1" customWidth="1"/>
    <col min="3844" max="3845" width="9.140625" style="325"/>
    <col min="3846" max="3846" width="0" style="325" hidden="1" customWidth="1"/>
    <col min="3847" max="4096" width="9.140625" style="325"/>
    <col min="4097" max="4097" width="39.28515625" style="325" bestFit="1" customWidth="1"/>
    <col min="4098" max="4098" width="9.85546875" style="325" bestFit="1" customWidth="1"/>
    <col min="4099" max="4099" width="13.140625" style="325" bestFit="1" customWidth="1"/>
    <col min="4100" max="4101" width="9.140625" style="325"/>
    <col min="4102" max="4102" width="0" style="325" hidden="1" customWidth="1"/>
    <col min="4103" max="4352" width="9.140625" style="325"/>
    <col min="4353" max="4353" width="39.28515625" style="325" bestFit="1" customWidth="1"/>
    <col min="4354" max="4354" width="9.85546875" style="325" bestFit="1" customWidth="1"/>
    <col min="4355" max="4355" width="13.140625" style="325" bestFit="1" customWidth="1"/>
    <col min="4356" max="4357" width="9.140625" style="325"/>
    <col min="4358" max="4358" width="0" style="325" hidden="1" customWidth="1"/>
    <col min="4359" max="4608" width="9.140625" style="325"/>
    <col min="4609" max="4609" width="39.28515625" style="325" bestFit="1" customWidth="1"/>
    <col min="4610" max="4610" width="9.85546875" style="325" bestFit="1" customWidth="1"/>
    <col min="4611" max="4611" width="13.140625" style="325" bestFit="1" customWidth="1"/>
    <col min="4612" max="4613" width="9.140625" style="325"/>
    <col min="4614" max="4614" width="0" style="325" hidden="1" customWidth="1"/>
    <col min="4615" max="4864" width="9.140625" style="325"/>
    <col min="4865" max="4865" width="39.28515625" style="325" bestFit="1" customWidth="1"/>
    <col min="4866" max="4866" width="9.85546875" style="325" bestFit="1" customWidth="1"/>
    <col min="4867" max="4867" width="13.140625" style="325" bestFit="1" customWidth="1"/>
    <col min="4868" max="4869" width="9.140625" style="325"/>
    <col min="4870" max="4870" width="0" style="325" hidden="1" customWidth="1"/>
    <col min="4871" max="5120" width="9.140625" style="325"/>
    <col min="5121" max="5121" width="39.28515625" style="325" bestFit="1" customWidth="1"/>
    <col min="5122" max="5122" width="9.85546875" style="325" bestFit="1" customWidth="1"/>
    <col min="5123" max="5123" width="13.140625" style="325" bestFit="1" customWidth="1"/>
    <col min="5124" max="5125" width="9.140625" style="325"/>
    <col min="5126" max="5126" width="0" style="325" hidden="1" customWidth="1"/>
    <col min="5127" max="5376" width="9.140625" style="325"/>
    <col min="5377" max="5377" width="39.28515625" style="325" bestFit="1" customWidth="1"/>
    <col min="5378" max="5378" width="9.85546875" style="325" bestFit="1" customWidth="1"/>
    <col min="5379" max="5379" width="13.140625" style="325" bestFit="1" customWidth="1"/>
    <col min="5380" max="5381" width="9.140625" style="325"/>
    <col min="5382" max="5382" width="0" style="325" hidden="1" customWidth="1"/>
    <col min="5383" max="5632" width="9.140625" style="325"/>
    <col min="5633" max="5633" width="39.28515625" style="325" bestFit="1" customWidth="1"/>
    <col min="5634" max="5634" width="9.85546875" style="325" bestFit="1" customWidth="1"/>
    <col min="5635" max="5635" width="13.140625" style="325" bestFit="1" customWidth="1"/>
    <col min="5636" max="5637" width="9.140625" style="325"/>
    <col min="5638" max="5638" width="0" style="325" hidden="1" customWidth="1"/>
    <col min="5639" max="5888" width="9.140625" style="325"/>
    <col min="5889" max="5889" width="39.28515625" style="325" bestFit="1" customWidth="1"/>
    <col min="5890" max="5890" width="9.85546875" style="325" bestFit="1" customWidth="1"/>
    <col min="5891" max="5891" width="13.140625" style="325" bestFit="1" customWidth="1"/>
    <col min="5892" max="5893" width="9.140625" style="325"/>
    <col min="5894" max="5894" width="0" style="325" hidden="1" customWidth="1"/>
    <col min="5895" max="6144" width="9.140625" style="325"/>
    <col min="6145" max="6145" width="39.28515625" style="325" bestFit="1" customWidth="1"/>
    <col min="6146" max="6146" width="9.85546875" style="325" bestFit="1" customWidth="1"/>
    <col min="6147" max="6147" width="13.140625" style="325" bestFit="1" customWidth="1"/>
    <col min="6148" max="6149" width="9.140625" style="325"/>
    <col min="6150" max="6150" width="0" style="325" hidden="1" customWidth="1"/>
    <col min="6151" max="6400" width="9.140625" style="325"/>
    <col min="6401" max="6401" width="39.28515625" style="325" bestFit="1" customWidth="1"/>
    <col min="6402" max="6402" width="9.85546875" style="325" bestFit="1" customWidth="1"/>
    <col min="6403" max="6403" width="13.140625" style="325" bestFit="1" customWidth="1"/>
    <col min="6404" max="6405" width="9.140625" style="325"/>
    <col min="6406" max="6406" width="0" style="325" hidden="1" customWidth="1"/>
    <col min="6407" max="6656" width="9.140625" style="325"/>
    <col min="6657" max="6657" width="39.28515625" style="325" bestFit="1" customWidth="1"/>
    <col min="6658" max="6658" width="9.85546875" style="325" bestFit="1" customWidth="1"/>
    <col min="6659" max="6659" width="13.140625" style="325" bestFit="1" customWidth="1"/>
    <col min="6660" max="6661" width="9.140625" style="325"/>
    <col min="6662" max="6662" width="0" style="325" hidden="1" customWidth="1"/>
    <col min="6663" max="6912" width="9.140625" style="325"/>
    <col min="6913" max="6913" width="39.28515625" style="325" bestFit="1" customWidth="1"/>
    <col min="6914" max="6914" width="9.85546875" style="325" bestFit="1" customWidth="1"/>
    <col min="6915" max="6915" width="13.140625" style="325" bestFit="1" customWidth="1"/>
    <col min="6916" max="6917" width="9.140625" style="325"/>
    <col min="6918" max="6918" width="0" style="325" hidden="1" customWidth="1"/>
    <col min="6919" max="7168" width="9.140625" style="325"/>
    <col min="7169" max="7169" width="39.28515625" style="325" bestFit="1" customWidth="1"/>
    <col min="7170" max="7170" width="9.85546875" style="325" bestFit="1" customWidth="1"/>
    <col min="7171" max="7171" width="13.140625" style="325" bestFit="1" customWidth="1"/>
    <col min="7172" max="7173" width="9.140625" style="325"/>
    <col min="7174" max="7174" width="0" style="325" hidden="1" customWidth="1"/>
    <col min="7175" max="7424" width="9.140625" style="325"/>
    <col min="7425" max="7425" width="39.28515625" style="325" bestFit="1" customWidth="1"/>
    <col min="7426" max="7426" width="9.85546875" style="325" bestFit="1" customWidth="1"/>
    <col min="7427" max="7427" width="13.140625" style="325" bestFit="1" customWidth="1"/>
    <col min="7428" max="7429" width="9.140625" style="325"/>
    <col min="7430" max="7430" width="0" style="325" hidden="1" customWidth="1"/>
    <col min="7431" max="7680" width="9.140625" style="325"/>
    <col min="7681" max="7681" width="39.28515625" style="325" bestFit="1" customWidth="1"/>
    <col min="7682" max="7682" width="9.85546875" style="325" bestFit="1" customWidth="1"/>
    <col min="7683" max="7683" width="13.140625" style="325" bestFit="1" customWidth="1"/>
    <col min="7684" max="7685" width="9.140625" style="325"/>
    <col min="7686" max="7686" width="0" style="325" hidden="1" customWidth="1"/>
    <col min="7687" max="7936" width="9.140625" style="325"/>
    <col min="7937" max="7937" width="39.28515625" style="325" bestFit="1" customWidth="1"/>
    <col min="7938" max="7938" width="9.85546875" style="325" bestFit="1" customWidth="1"/>
    <col min="7939" max="7939" width="13.140625" style="325" bestFit="1" customWidth="1"/>
    <col min="7940" max="7941" width="9.140625" style="325"/>
    <col min="7942" max="7942" width="0" style="325" hidden="1" customWidth="1"/>
    <col min="7943" max="8192" width="9.140625" style="325"/>
    <col min="8193" max="8193" width="39.28515625" style="325" bestFit="1" customWidth="1"/>
    <col min="8194" max="8194" width="9.85546875" style="325" bestFit="1" customWidth="1"/>
    <col min="8195" max="8195" width="13.140625" style="325" bestFit="1" customWidth="1"/>
    <col min="8196" max="8197" width="9.140625" style="325"/>
    <col min="8198" max="8198" width="0" style="325" hidden="1" customWidth="1"/>
    <col min="8199" max="8448" width="9.140625" style="325"/>
    <col min="8449" max="8449" width="39.28515625" style="325" bestFit="1" customWidth="1"/>
    <col min="8450" max="8450" width="9.85546875" style="325" bestFit="1" customWidth="1"/>
    <col min="8451" max="8451" width="13.140625" style="325" bestFit="1" customWidth="1"/>
    <col min="8452" max="8453" width="9.140625" style="325"/>
    <col min="8454" max="8454" width="0" style="325" hidden="1" customWidth="1"/>
    <col min="8455" max="8704" width="9.140625" style="325"/>
    <col min="8705" max="8705" width="39.28515625" style="325" bestFit="1" customWidth="1"/>
    <col min="8706" max="8706" width="9.85546875" style="325" bestFit="1" customWidth="1"/>
    <col min="8707" max="8707" width="13.140625" style="325" bestFit="1" customWidth="1"/>
    <col min="8708" max="8709" width="9.140625" style="325"/>
    <col min="8710" max="8710" width="0" style="325" hidden="1" customWidth="1"/>
    <col min="8711" max="8960" width="9.140625" style="325"/>
    <col min="8961" max="8961" width="39.28515625" style="325" bestFit="1" customWidth="1"/>
    <col min="8962" max="8962" width="9.85546875" style="325" bestFit="1" customWidth="1"/>
    <col min="8963" max="8963" width="13.140625" style="325" bestFit="1" customWidth="1"/>
    <col min="8964" max="8965" width="9.140625" style="325"/>
    <col min="8966" max="8966" width="0" style="325" hidden="1" customWidth="1"/>
    <col min="8967" max="9216" width="9.140625" style="325"/>
    <col min="9217" max="9217" width="39.28515625" style="325" bestFit="1" customWidth="1"/>
    <col min="9218" max="9218" width="9.85546875" style="325" bestFit="1" customWidth="1"/>
    <col min="9219" max="9219" width="13.140625" style="325" bestFit="1" customWidth="1"/>
    <col min="9220" max="9221" width="9.140625" style="325"/>
    <col min="9222" max="9222" width="0" style="325" hidden="1" customWidth="1"/>
    <col min="9223" max="9472" width="9.140625" style="325"/>
    <col min="9473" max="9473" width="39.28515625" style="325" bestFit="1" customWidth="1"/>
    <col min="9474" max="9474" width="9.85546875" style="325" bestFit="1" customWidth="1"/>
    <col min="9475" max="9475" width="13.140625" style="325" bestFit="1" customWidth="1"/>
    <col min="9476" max="9477" width="9.140625" style="325"/>
    <col min="9478" max="9478" width="0" style="325" hidden="1" customWidth="1"/>
    <col min="9479" max="9728" width="9.140625" style="325"/>
    <col min="9729" max="9729" width="39.28515625" style="325" bestFit="1" customWidth="1"/>
    <col min="9730" max="9730" width="9.85546875" style="325" bestFit="1" customWidth="1"/>
    <col min="9731" max="9731" width="13.140625" style="325" bestFit="1" customWidth="1"/>
    <col min="9732" max="9733" width="9.140625" style="325"/>
    <col min="9734" max="9734" width="0" style="325" hidden="1" customWidth="1"/>
    <col min="9735" max="9984" width="9.140625" style="325"/>
    <col min="9985" max="9985" width="39.28515625" style="325" bestFit="1" customWidth="1"/>
    <col min="9986" max="9986" width="9.85546875" style="325" bestFit="1" customWidth="1"/>
    <col min="9987" max="9987" width="13.140625" style="325" bestFit="1" customWidth="1"/>
    <col min="9988" max="9989" width="9.140625" style="325"/>
    <col min="9990" max="9990" width="0" style="325" hidden="1" customWidth="1"/>
    <col min="9991" max="10240" width="9.140625" style="325"/>
    <col min="10241" max="10241" width="39.28515625" style="325" bestFit="1" customWidth="1"/>
    <col min="10242" max="10242" width="9.85546875" style="325" bestFit="1" customWidth="1"/>
    <col min="10243" max="10243" width="13.140625" style="325" bestFit="1" customWidth="1"/>
    <col min="10244" max="10245" width="9.140625" style="325"/>
    <col min="10246" max="10246" width="0" style="325" hidden="1" customWidth="1"/>
    <col min="10247" max="10496" width="9.140625" style="325"/>
    <col min="10497" max="10497" width="39.28515625" style="325" bestFit="1" customWidth="1"/>
    <col min="10498" max="10498" width="9.85546875" style="325" bestFit="1" customWidth="1"/>
    <col min="10499" max="10499" width="13.140625" style="325" bestFit="1" customWidth="1"/>
    <col min="10500" max="10501" width="9.140625" style="325"/>
    <col min="10502" max="10502" width="0" style="325" hidden="1" customWidth="1"/>
    <col min="10503" max="10752" width="9.140625" style="325"/>
    <col min="10753" max="10753" width="39.28515625" style="325" bestFit="1" customWidth="1"/>
    <col min="10754" max="10754" width="9.85546875" style="325" bestFit="1" customWidth="1"/>
    <col min="10755" max="10755" width="13.140625" style="325" bestFit="1" customWidth="1"/>
    <col min="10756" max="10757" width="9.140625" style="325"/>
    <col min="10758" max="10758" width="0" style="325" hidden="1" customWidth="1"/>
    <col min="10759" max="11008" width="9.140625" style="325"/>
    <col min="11009" max="11009" width="39.28515625" style="325" bestFit="1" customWidth="1"/>
    <col min="11010" max="11010" width="9.85546875" style="325" bestFit="1" customWidth="1"/>
    <col min="11011" max="11011" width="13.140625" style="325" bestFit="1" customWidth="1"/>
    <col min="11012" max="11013" width="9.140625" style="325"/>
    <col min="11014" max="11014" width="0" style="325" hidden="1" customWidth="1"/>
    <col min="11015" max="11264" width="9.140625" style="325"/>
    <col min="11265" max="11265" width="39.28515625" style="325" bestFit="1" customWidth="1"/>
    <col min="11266" max="11266" width="9.85546875" style="325" bestFit="1" customWidth="1"/>
    <col min="11267" max="11267" width="13.140625" style="325" bestFit="1" customWidth="1"/>
    <col min="11268" max="11269" width="9.140625" style="325"/>
    <col min="11270" max="11270" width="0" style="325" hidden="1" customWidth="1"/>
    <col min="11271" max="11520" width="9.140625" style="325"/>
    <col min="11521" max="11521" width="39.28515625" style="325" bestFit="1" customWidth="1"/>
    <col min="11522" max="11522" width="9.85546875" style="325" bestFit="1" customWidth="1"/>
    <col min="11523" max="11523" width="13.140625" style="325" bestFit="1" customWidth="1"/>
    <col min="11524" max="11525" width="9.140625" style="325"/>
    <col min="11526" max="11526" width="0" style="325" hidden="1" customWidth="1"/>
    <col min="11527" max="11776" width="9.140625" style="325"/>
    <col min="11777" max="11777" width="39.28515625" style="325" bestFit="1" customWidth="1"/>
    <col min="11778" max="11778" width="9.85546875" style="325" bestFit="1" customWidth="1"/>
    <col min="11779" max="11779" width="13.140625" style="325" bestFit="1" customWidth="1"/>
    <col min="11780" max="11781" width="9.140625" style="325"/>
    <col min="11782" max="11782" width="0" style="325" hidden="1" customWidth="1"/>
    <col min="11783" max="12032" width="9.140625" style="325"/>
    <col min="12033" max="12033" width="39.28515625" style="325" bestFit="1" customWidth="1"/>
    <col min="12034" max="12034" width="9.85546875" style="325" bestFit="1" customWidth="1"/>
    <col min="12035" max="12035" width="13.140625" style="325" bestFit="1" customWidth="1"/>
    <col min="12036" max="12037" width="9.140625" style="325"/>
    <col min="12038" max="12038" width="0" style="325" hidden="1" customWidth="1"/>
    <col min="12039" max="12288" width="9.140625" style="325"/>
    <col min="12289" max="12289" width="39.28515625" style="325" bestFit="1" customWidth="1"/>
    <col min="12290" max="12290" width="9.85546875" style="325" bestFit="1" customWidth="1"/>
    <col min="12291" max="12291" width="13.140625" style="325" bestFit="1" customWidth="1"/>
    <col min="12292" max="12293" width="9.140625" style="325"/>
    <col min="12294" max="12294" width="0" style="325" hidden="1" customWidth="1"/>
    <col min="12295" max="12544" width="9.140625" style="325"/>
    <col min="12545" max="12545" width="39.28515625" style="325" bestFit="1" customWidth="1"/>
    <col min="12546" max="12546" width="9.85546875" style="325" bestFit="1" customWidth="1"/>
    <col min="12547" max="12547" width="13.140625" style="325" bestFit="1" customWidth="1"/>
    <col min="12548" max="12549" width="9.140625" style="325"/>
    <col min="12550" max="12550" width="0" style="325" hidden="1" customWidth="1"/>
    <col min="12551" max="12800" width="9.140625" style="325"/>
    <col min="12801" max="12801" width="39.28515625" style="325" bestFit="1" customWidth="1"/>
    <col min="12802" max="12802" width="9.85546875" style="325" bestFit="1" customWidth="1"/>
    <col min="12803" max="12803" width="13.140625" style="325" bestFit="1" customWidth="1"/>
    <col min="12804" max="12805" width="9.140625" style="325"/>
    <col min="12806" max="12806" width="0" style="325" hidden="1" customWidth="1"/>
    <col min="12807" max="13056" width="9.140625" style="325"/>
    <col min="13057" max="13057" width="39.28515625" style="325" bestFit="1" customWidth="1"/>
    <col min="13058" max="13058" width="9.85546875" style="325" bestFit="1" customWidth="1"/>
    <col min="13059" max="13059" width="13.140625" style="325" bestFit="1" customWidth="1"/>
    <col min="13060" max="13061" width="9.140625" style="325"/>
    <col min="13062" max="13062" width="0" style="325" hidden="1" customWidth="1"/>
    <col min="13063" max="13312" width="9.140625" style="325"/>
    <col min="13313" max="13313" width="39.28515625" style="325" bestFit="1" customWidth="1"/>
    <col min="13314" max="13314" width="9.85546875" style="325" bestFit="1" customWidth="1"/>
    <col min="13315" max="13315" width="13.140625" style="325" bestFit="1" customWidth="1"/>
    <col min="13316" max="13317" width="9.140625" style="325"/>
    <col min="13318" max="13318" width="0" style="325" hidden="1" customWidth="1"/>
    <col min="13319" max="13568" width="9.140625" style="325"/>
    <col min="13569" max="13569" width="39.28515625" style="325" bestFit="1" customWidth="1"/>
    <col min="13570" max="13570" width="9.85546875" style="325" bestFit="1" customWidth="1"/>
    <col min="13571" max="13571" width="13.140625" style="325" bestFit="1" customWidth="1"/>
    <col min="13572" max="13573" width="9.140625" style="325"/>
    <col min="13574" max="13574" width="0" style="325" hidden="1" customWidth="1"/>
    <col min="13575" max="13824" width="9.140625" style="325"/>
    <col min="13825" max="13825" width="39.28515625" style="325" bestFit="1" customWidth="1"/>
    <col min="13826" max="13826" width="9.85546875" style="325" bestFit="1" customWidth="1"/>
    <col min="13827" max="13827" width="13.140625" style="325" bestFit="1" customWidth="1"/>
    <col min="13828" max="13829" width="9.140625" style="325"/>
    <col min="13830" max="13830" width="0" style="325" hidden="1" customWidth="1"/>
    <col min="13831" max="14080" width="9.140625" style="325"/>
    <col min="14081" max="14081" width="39.28515625" style="325" bestFit="1" customWidth="1"/>
    <col min="14082" max="14082" width="9.85546875" style="325" bestFit="1" customWidth="1"/>
    <col min="14083" max="14083" width="13.140625" style="325" bestFit="1" customWidth="1"/>
    <col min="14084" max="14085" width="9.140625" style="325"/>
    <col min="14086" max="14086" width="0" style="325" hidden="1" customWidth="1"/>
    <col min="14087" max="14336" width="9.140625" style="325"/>
    <col min="14337" max="14337" width="39.28515625" style="325" bestFit="1" customWidth="1"/>
    <col min="14338" max="14338" width="9.85546875" style="325" bestFit="1" customWidth="1"/>
    <col min="14339" max="14339" width="13.140625" style="325" bestFit="1" customWidth="1"/>
    <col min="14340" max="14341" width="9.140625" style="325"/>
    <col min="14342" max="14342" width="0" style="325" hidden="1" customWidth="1"/>
    <col min="14343" max="14592" width="9.140625" style="325"/>
    <col min="14593" max="14593" width="39.28515625" style="325" bestFit="1" customWidth="1"/>
    <col min="14594" max="14594" width="9.85546875" style="325" bestFit="1" customWidth="1"/>
    <col min="14595" max="14595" width="13.140625" style="325" bestFit="1" customWidth="1"/>
    <col min="14596" max="14597" width="9.140625" style="325"/>
    <col min="14598" max="14598" width="0" style="325" hidden="1" customWidth="1"/>
    <col min="14599" max="14848" width="9.140625" style="325"/>
    <col min="14849" max="14849" width="39.28515625" style="325" bestFit="1" customWidth="1"/>
    <col min="14850" max="14850" width="9.85546875" style="325" bestFit="1" customWidth="1"/>
    <col min="14851" max="14851" width="13.140625" style="325" bestFit="1" customWidth="1"/>
    <col min="14852" max="14853" width="9.140625" style="325"/>
    <col min="14854" max="14854" width="0" style="325" hidden="1" customWidth="1"/>
    <col min="14855" max="15104" width="9.140625" style="325"/>
    <col min="15105" max="15105" width="39.28515625" style="325" bestFit="1" customWidth="1"/>
    <col min="15106" max="15106" width="9.85546875" style="325" bestFit="1" customWidth="1"/>
    <col min="15107" max="15107" width="13.140625" style="325" bestFit="1" customWidth="1"/>
    <col min="15108" max="15109" width="9.140625" style="325"/>
    <col min="15110" max="15110" width="0" style="325" hidden="1" customWidth="1"/>
    <col min="15111" max="15360" width="9.140625" style="325"/>
    <col min="15361" max="15361" width="39.28515625" style="325" bestFit="1" customWidth="1"/>
    <col min="15362" max="15362" width="9.85546875" style="325" bestFit="1" customWidth="1"/>
    <col min="15363" max="15363" width="13.140625" style="325" bestFit="1" customWidth="1"/>
    <col min="15364" max="15365" width="9.140625" style="325"/>
    <col min="15366" max="15366" width="0" style="325" hidden="1" customWidth="1"/>
    <col min="15367" max="15616" width="9.140625" style="325"/>
    <col min="15617" max="15617" width="39.28515625" style="325" bestFit="1" customWidth="1"/>
    <col min="15618" max="15618" width="9.85546875" style="325" bestFit="1" customWidth="1"/>
    <col min="15619" max="15619" width="13.140625" style="325" bestFit="1" customWidth="1"/>
    <col min="15620" max="15621" width="9.140625" style="325"/>
    <col min="15622" max="15622" width="0" style="325" hidden="1" customWidth="1"/>
    <col min="15623" max="15872" width="9.140625" style="325"/>
    <col min="15873" max="15873" width="39.28515625" style="325" bestFit="1" customWidth="1"/>
    <col min="15874" max="15874" width="9.85546875" style="325" bestFit="1" customWidth="1"/>
    <col min="15875" max="15875" width="13.140625" style="325" bestFit="1" customWidth="1"/>
    <col min="15876" max="15877" width="9.140625" style="325"/>
    <col min="15878" max="15878" width="0" style="325" hidden="1" customWidth="1"/>
    <col min="15879" max="16128" width="9.140625" style="325"/>
    <col min="16129" max="16129" width="39.28515625" style="325" bestFit="1" customWidth="1"/>
    <col min="16130" max="16130" width="9.85546875" style="325" bestFit="1" customWidth="1"/>
    <col min="16131" max="16131" width="13.140625" style="325" bestFit="1" customWidth="1"/>
    <col min="16132" max="16133" width="9.140625" style="325"/>
    <col min="16134" max="16134" width="0" style="325" hidden="1" customWidth="1"/>
    <col min="16135" max="16384" width="9.140625" style="325"/>
  </cols>
  <sheetData>
    <row r="1" spans="1:6" x14ac:dyDescent="0.25">
      <c r="A1" s="322" t="s">
        <v>5</v>
      </c>
      <c r="B1" s="323" t="s">
        <v>587</v>
      </c>
      <c r="C1" s="323" t="s">
        <v>588</v>
      </c>
      <c r="D1" s="324"/>
      <c r="F1" s="326">
        <f>SUM('EL - pol'!F83,'EL - pol'!F85:F89,'EL - pol'!F91:F95,'EL - pol'!F98,'EL - pol'!F113,'EL - pol'!F115,'EL - pol'!F117,'EL - pol'!F119,'EL - pol'!F121,'EL - pol'!F123:F124,'EL - pol'!F126,'EL - pol'!F129,'EL - pol'!F131,'EL - pol'!F133,'EL - pol'!F135,'EL - pol'!F137,'EL - pol'!F139,'EL - pol'!F141,'EL - pol'!F143,'EL - pol'!F145,'EL - pol'!F147,'EL - pol'!F149,'EL - pol'!F151,'EL - pol'!F153,'EL - pol'!F155:F156,'EL - pol'!F158,'EL - pol'!F160,'EL - pol'!F162:F163,'EL - pol'!F165:F167)+SUM('EL - pol'!F181,'EL - pol'!F187:F188,'EL - pol'!F234,'EL - pol'!F236:F241)</f>
        <v>0</v>
      </c>
    </row>
    <row r="2" spans="1:6" x14ac:dyDescent="0.25">
      <c r="A2" s="327" t="s">
        <v>589</v>
      </c>
      <c r="B2" s="328"/>
      <c r="C2" s="328"/>
      <c r="D2" s="324"/>
      <c r="F2" s="326">
        <f>SUM('EL - pol'!H83,'EL - pol'!H85:H89,'EL - pol'!H91:H95,'EL - pol'!H98,'EL - pol'!H113,'EL - pol'!H115,'EL - pol'!H117,'EL - pol'!H119,'EL - pol'!H121,'EL - pol'!H123:H124,'EL - pol'!H126,'EL - pol'!H129,'EL - pol'!H131,'EL - pol'!H133,'EL - pol'!H135,'EL - pol'!H137,'EL - pol'!H139,'EL - pol'!H141,'EL - pol'!H143,'EL - pol'!H145,'EL - pol'!H147,'EL - pol'!H149,'EL - pol'!H151,'EL - pol'!H153,'EL - pol'!H155:H156,'EL - pol'!H158,'EL - pol'!H160,'EL - pol'!H162:H163,'EL - pol'!H165:H167)+SUM('EL - pol'!H181,'EL - pol'!H187:H188,'EL - pol'!H234,'EL - pol'!H236:H241)</f>
        <v>0</v>
      </c>
    </row>
    <row r="3" spans="1:6" x14ac:dyDescent="0.25">
      <c r="A3" s="329" t="s">
        <v>31</v>
      </c>
      <c r="B3" s="330">
        <f>('EL - pol'!F52)</f>
        <v>0</v>
      </c>
      <c r="C3" s="330"/>
      <c r="D3" s="324"/>
    </row>
    <row r="4" spans="1:6" x14ac:dyDescent="0.25">
      <c r="A4" s="329" t="s">
        <v>590</v>
      </c>
      <c r="B4" s="330">
        <f>B3 * [2]Parametry!B16 / 100</f>
        <v>0</v>
      </c>
      <c r="C4" s="330">
        <f>B3 * [2]Parametry!B17 / 100</f>
        <v>0</v>
      </c>
      <c r="D4" s="324"/>
    </row>
    <row r="5" spans="1:6" x14ac:dyDescent="0.25">
      <c r="A5" s="329" t="s">
        <v>591</v>
      </c>
      <c r="B5" s="330"/>
      <c r="C5" s="330">
        <f>('EL - pol'!F262) + 0</f>
        <v>0</v>
      </c>
      <c r="D5" s="324"/>
    </row>
    <row r="6" spans="1:6" x14ac:dyDescent="0.25">
      <c r="A6" s="329" t="s">
        <v>592</v>
      </c>
      <c r="B6" s="330"/>
      <c r="C6" s="330">
        <f>('EL - pol'!H52) + ('EL - pol'!H262) + 0</f>
        <v>0</v>
      </c>
      <c r="D6" s="324"/>
    </row>
    <row r="7" spans="1:6" x14ac:dyDescent="0.25">
      <c r="A7" s="331" t="s">
        <v>593</v>
      </c>
      <c r="B7" s="332">
        <f>B3 + B4</f>
        <v>0</v>
      </c>
      <c r="C7" s="332">
        <f>C3 + C4 + C5 + C6</f>
        <v>0</v>
      </c>
      <c r="D7" s="324"/>
    </row>
    <row r="8" spans="1:6" x14ac:dyDescent="0.25">
      <c r="A8" s="329" t="s">
        <v>594</v>
      </c>
      <c r="B8" s="330"/>
      <c r="C8" s="330">
        <f>(C5 + C6) * [2]Parametry!B18 / 100</f>
        <v>0</v>
      </c>
      <c r="D8" s="324"/>
    </row>
    <row r="9" spans="1:6" x14ac:dyDescent="0.25">
      <c r="A9" s="329" t="s">
        <v>595</v>
      </c>
      <c r="B9" s="330"/>
      <c r="C9" s="330">
        <f>0 + 0</f>
        <v>0</v>
      </c>
      <c r="D9" s="324"/>
    </row>
    <row r="10" spans="1:6" x14ac:dyDescent="0.25">
      <c r="A10" s="329" t="s">
        <v>596</v>
      </c>
      <c r="B10" s="330"/>
      <c r="C10" s="330">
        <f>0 + 0</f>
        <v>0</v>
      </c>
      <c r="D10" s="324"/>
    </row>
    <row r="11" spans="1:6" x14ac:dyDescent="0.25">
      <c r="A11" s="329" t="s">
        <v>597</v>
      </c>
      <c r="B11" s="330"/>
      <c r="C11" s="330">
        <f>(C9 + C10) * [2]Parametry!B19 / 100</f>
        <v>0</v>
      </c>
      <c r="D11" s="324"/>
    </row>
    <row r="12" spans="1:6" x14ac:dyDescent="0.25">
      <c r="A12" s="331" t="s">
        <v>598</v>
      </c>
      <c r="B12" s="332">
        <f>B7</f>
        <v>0</v>
      </c>
      <c r="C12" s="332">
        <f>C7 + C8 + C9 + C10 + C11</f>
        <v>0</v>
      </c>
      <c r="D12" s="324"/>
    </row>
    <row r="13" spans="1:6" x14ac:dyDescent="0.25">
      <c r="A13" s="329" t="s">
        <v>599</v>
      </c>
      <c r="B13" s="330"/>
      <c r="C13" s="330">
        <f>(B12 + C12) * [2]Parametry!B20 / 100</f>
        <v>0</v>
      </c>
      <c r="D13" s="324"/>
    </row>
    <row r="14" spans="1:6" x14ac:dyDescent="0.25">
      <c r="A14" s="329" t="s">
        <v>600</v>
      </c>
      <c r="B14" s="330"/>
      <c r="C14" s="330">
        <f>(B12 + C12) * [2]Parametry!B21 / 100</f>
        <v>0</v>
      </c>
      <c r="D14" s="324"/>
    </row>
    <row r="15" spans="1:6" x14ac:dyDescent="0.25">
      <c r="A15" s="329" t="s">
        <v>601</v>
      </c>
      <c r="B15" s="330"/>
      <c r="C15" s="330">
        <f>(B7 + C7) * [2]Parametry!B22 / 100</f>
        <v>0</v>
      </c>
      <c r="D15" s="324"/>
    </row>
    <row r="16" spans="1:6" x14ac:dyDescent="0.25">
      <c r="A16" s="327" t="s">
        <v>602</v>
      </c>
      <c r="B16" s="328"/>
      <c r="C16" s="328">
        <f>B12 + C12 + C13 + C14 + C15</f>
        <v>0</v>
      </c>
      <c r="D16" s="324"/>
    </row>
    <row r="17" spans="1:4" x14ac:dyDescent="0.25">
      <c r="A17" s="329" t="s">
        <v>603</v>
      </c>
      <c r="B17" s="330"/>
      <c r="C17" s="330"/>
      <c r="D17" s="324"/>
    </row>
    <row r="18" spans="1:4" x14ac:dyDescent="0.25">
      <c r="A18" s="327" t="s">
        <v>28</v>
      </c>
      <c r="B18" s="328"/>
      <c r="C18" s="328"/>
      <c r="D18" s="324"/>
    </row>
    <row r="19" spans="1:4" x14ac:dyDescent="0.25">
      <c r="A19" s="329" t="s">
        <v>604</v>
      </c>
      <c r="B19" s="330"/>
      <c r="C19" s="330">
        <f>C12 * [2]Parametry!B23 / 100</f>
        <v>0</v>
      </c>
      <c r="D19" s="324"/>
    </row>
    <row r="20" spans="1:4" x14ac:dyDescent="0.25">
      <c r="A20" s="329" t="s">
        <v>605</v>
      </c>
      <c r="B20" s="330"/>
      <c r="C20" s="330">
        <f>C12 * [2]Parametry!B24 / 100</f>
        <v>0</v>
      </c>
      <c r="D20" s="324"/>
    </row>
    <row r="21" spans="1:4" x14ac:dyDescent="0.25">
      <c r="A21" s="327" t="s">
        <v>606</v>
      </c>
      <c r="B21" s="328"/>
      <c r="C21" s="328">
        <f>C19 + C20</f>
        <v>0</v>
      </c>
      <c r="D21" s="324"/>
    </row>
    <row r="22" spans="1:4" x14ac:dyDescent="0.25">
      <c r="A22" s="329" t="s">
        <v>607</v>
      </c>
      <c r="B22" s="330"/>
      <c r="C22" s="330">
        <f>[2]Parametry!B25 * [2]Parametry!B28 * (C16 * [2]Parametry!B27)^[2]Parametry!B26</f>
        <v>0</v>
      </c>
      <c r="D22" s="324"/>
    </row>
    <row r="23" spans="1:4" x14ac:dyDescent="0.25">
      <c r="A23" s="329" t="s">
        <v>603</v>
      </c>
      <c r="B23" s="330"/>
      <c r="C23" s="330"/>
      <c r="D23" s="324"/>
    </row>
    <row r="24" spans="1:4" x14ac:dyDescent="0.25">
      <c r="A24" s="333" t="s">
        <v>608</v>
      </c>
      <c r="B24" s="334"/>
      <c r="C24" s="334">
        <f>C16 + C21 + C22</f>
        <v>0</v>
      </c>
      <c r="D24" s="324"/>
    </row>
    <row r="25" spans="1:4" x14ac:dyDescent="0.25">
      <c r="A25" s="329" t="s">
        <v>609</v>
      </c>
      <c r="B25" s="330">
        <v>0</v>
      </c>
      <c r="C25" s="330">
        <f>SUM(C24)/100*21</f>
        <v>0</v>
      </c>
      <c r="D25" s="324"/>
    </row>
    <row r="26" spans="1:4" x14ac:dyDescent="0.25">
      <c r="A26" s="329" t="s">
        <v>610</v>
      </c>
      <c r="B26" s="330">
        <f>0 + 0</f>
        <v>0</v>
      </c>
      <c r="C26" s="330">
        <f>B26 * [2]Parametry!B32 / 100</f>
        <v>0</v>
      </c>
      <c r="D26" s="324"/>
    </row>
    <row r="27" spans="1:4" x14ac:dyDescent="0.25">
      <c r="A27" s="333" t="s">
        <v>611</v>
      </c>
      <c r="B27" s="334"/>
      <c r="C27" s="334">
        <f>C24 + C25 + C26</f>
        <v>0</v>
      </c>
      <c r="D27" s="324"/>
    </row>
    <row r="28" spans="1:4" x14ac:dyDescent="0.25">
      <c r="A28" s="329" t="s">
        <v>603</v>
      </c>
      <c r="B28" s="330"/>
      <c r="C28" s="330"/>
      <c r="D28" s="324"/>
    </row>
    <row r="29" spans="1:4" x14ac:dyDescent="0.25">
      <c r="A29" s="324"/>
      <c r="B29" s="325"/>
      <c r="C29" s="325"/>
    </row>
    <row r="30" spans="1:4" x14ac:dyDescent="0.25">
      <c r="A30" s="324"/>
      <c r="B30" s="325"/>
      <c r="C30" s="325"/>
    </row>
    <row r="31" spans="1:4" x14ac:dyDescent="0.25">
      <c r="A31" s="324"/>
      <c r="B31" s="325"/>
      <c r="C31" s="325"/>
    </row>
    <row r="32" spans="1:4" x14ac:dyDescent="0.25">
      <c r="A32" s="324"/>
      <c r="B32" s="325"/>
      <c r="C32" s="325"/>
    </row>
    <row r="33" spans="1:4" x14ac:dyDescent="0.25">
      <c r="A33" s="324"/>
      <c r="B33" s="325"/>
      <c r="C33" s="325"/>
    </row>
    <row r="34" spans="1:4" x14ac:dyDescent="0.25">
      <c r="A34" s="324"/>
      <c r="B34" s="325"/>
      <c r="C34" s="325"/>
    </row>
    <row r="35" spans="1:4" x14ac:dyDescent="0.25">
      <c r="A35" s="324"/>
      <c r="B35" s="325"/>
      <c r="C35" s="325"/>
    </row>
    <row r="36" spans="1:4" x14ac:dyDescent="0.25">
      <c r="A36" s="324"/>
      <c r="B36" s="325"/>
      <c r="C36" s="325"/>
    </row>
    <row r="37" spans="1:4" x14ac:dyDescent="0.25">
      <c r="A37" s="324"/>
      <c r="B37" s="325"/>
      <c r="C37" s="325"/>
    </row>
    <row r="38" spans="1:4" x14ac:dyDescent="0.25">
      <c r="A38" s="329" t="s">
        <v>603</v>
      </c>
      <c r="B38" s="330"/>
      <c r="C38" s="330"/>
      <c r="D38" s="324"/>
    </row>
    <row r="39" spans="1:4" x14ac:dyDescent="0.25">
      <c r="A39" s="329" t="s">
        <v>603</v>
      </c>
      <c r="B39" s="330"/>
      <c r="C39" s="330"/>
      <c r="D39" s="324"/>
    </row>
    <row r="40" spans="1:4" x14ac:dyDescent="0.25">
      <c r="A40" s="329" t="s">
        <v>603</v>
      </c>
      <c r="B40" s="330"/>
      <c r="C40" s="330"/>
      <c r="D40" s="324"/>
    </row>
    <row r="41" spans="1:4" x14ac:dyDescent="0.25">
      <c r="A41" s="329" t="s">
        <v>603</v>
      </c>
      <c r="B41" s="330"/>
      <c r="C41" s="330"/>
      <c r="D41" s="324"/>
    </row>
    <row r="42" spans="1:4" x14ac:dyDescent="0.25">
      <c r="A42" s="329" t="s">
        <v>603</v>
      </c>
      <c r="B42" s="330"/>
      <c r="C42" s="330"/>
      <c r="D42" s="324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&amp;C- &amp;N+2 -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E4810-7AB1-4AFA-B99E-18F94D36D256}">
  <dimension ref="A1:L313"/>
  <sheetViews>
    <sheetView topLeftCell="A34" workbookViewId="0">
      <selection activeCell="G12" sqref="G12"/>
    </sheetView>
  </sheetViews>
  <sheetFormatPr defaultRowHeight="15" x14ac:dyDescent="0.25"/>
  <cols>
    <col min="1" max="1" width="4.85546875" style="335" customWidth="1"/>
    <col min="2" max="2" width="49.140625" style="335" bestFit="1" customWidth="1"/>
    <col min="3" max="3" width="4" style="335" bestFit="1" customWidth="1"/>
    <col min="4" max="4" width="6.42578125" style="326" bestFit="1" customWidth="1"/>
    <col min="5" max="5" width="9.85546875" style="326" bestFit="1" customWidth="1"/>
    <col min="6" max="6" width="13.42578125" style="326" bestFit="1" customWidth="1"/>
    <col min="7" max="7" width="8.85546875" style="326" bestFit="1" customWidth="1"/>
    <col min="8" max="8" width="12.5703125" style="326" bestFit="1" customWidth="1"/>
    <col min="9" max="9" width="9.85546875" style="326" bestFit="1" customWidth="1"/>
    <col min="10" max="10" width="11.42578125" style="326" bestFit="1" customWidth="1"/>
    <col min="11" max="12" width="9.140625" style="325"/>
    <col min="13" max="13" width="0" style="325" hidden="1" customWidth="1"/>
    <col min="14" max="256" width="9.140625" style="325"/>
    <col min="257" max="257" width="4.85546875" style="325" customWidth="1"/>
    <col min="258" max="258" width="49.140625" style="325" bestFit="1" customWidth="1"/>
    <col min="259" max="259" width="4" style="325" bestFit="1" customWidth="1"/>
    <col min="260" max="260" width="6.42578125" style="325" bestFit="1" customWidth="1"/>
    <col min="261" max="261" width="9.85546875" style="325" bestFit="1" customWidth="1"/>
    <col min="262" max="262" width="13.42578125" style="325" bestFit="1" customWidth="1"/>
    <col min="263" max="263" width="8.85546875" style="325" bestFit="1" customWidth="1"/>
    <col min="264" max="264" width="12.5703125" style="325" bestFit="1" customWidth="1"/>
    <col min="265" max="265" width="9.85546875" style="325" bestFit="1" customWidth="1"/>
    <col min="266" max="266" width="11.42578125" style="325" bestFit="1" customWidth="1"/>
    <col min="267" max="268" width="9.140625" style="325"/>
    <col min="269" max="269" width="0" style="325" hidden="1" customWidth="1"/>
    <col min="270" max="512" width="9.140625" style="325"/>
    <col min="513" max="513" width="4.85546875" style="325" customWidth="1"/>
    <col min="514" max="514" width="49.140625" style="325" bestFit="1" customWidth="1"/>
    <col min="515" max="515" width="4" style="325" bestFit="1" customWidth="1"/>
    <col min="516" max="516" width="6.42578125" style="325" bestFit="1" customWidth="1"/>
    <col min="517" max="517" width="9.85546875" style="325" bestFit="1" customWidth="1"/>
    <col min="518" max="518" width="13.42578125" style="325" bestFit="1" customWidth="1"/>
    <col min="519" max="519" width="8.85546875" style="325" bestFit="1" customWidth="1"/>
    <col min="520" max="520" width="12.5703125" style="325" bestFit="1" customWidth="1"/>
    <col min="521" max="521" width="9.85546875" style="325" bestFit="1" customWidth="1"/>
    <col min="522" max="522" width="11.42578125" style="325" bestFit="1" customWidth="1"/>
    <col min="523" max="524" width="9.140625" style="325"/>
    <col min="525" max="525" width="0" style="325" hidden="1" customWidth="1"/>
    <col min="526" max="768" width="9.140625" style="325"/>
    <col min="769" max="769" width="4.85546875" style="325" customWidth="1"/>
    <col min="770" max="770" width="49.140625" style="325" bestFit="1" customWidth="1"/>
    <col min="771" max="771" width="4" style="325" bestFit="1" customWidth="1"/>
    <col min="772" max="772" width="6.42578125" style="325" bestFit="1" customWidth="1"/>
    <col min="773" max="773" width="9.85546875" style="325" bestFit="1" customWidth="1"/>
    <col min="774" max="774" width="13.42578125" style="325" bestFit="1" customWidth="1"/>
    <col min="775" max="775" width="8.85546875" style="325" bestFit="1" customWidth="1"/>
    <col min="776" max="776" width="12.5703125" style="325" bestFit="1" customWidth="1"/>
    <col min="777" max="777" width="9.85546875" style="325" bestFit="1" customWidth="1"/>
    <col min="778" max="778" width="11.42578125" style="325" bestFit="1" customWidth="1"/>
    <col min="779" max="780" width="9.140625" style="325"/>
    <col min="781" max="781" width="0" style="325" hidden="1" customWidth="1"/>
    <col min="782" max="1024" width="9.140625" style="325"/>
    <col min="1025" max="1025" width="4.85546875" style="325" customWidth="1"/>
    <col min="1026" max="1026" width="49.140625" style="325" bestFit="1" customWidth="1"/>
    <col min="1027" max="1027" width="4" style="325" bestFit="1" customWidth="1"/>
    <col min="1028" max="1028" width="6.42578125" style="325" bestFit="1" customWidth="1"/>
    <col min="1029" max="1029" width="9.85546875" style="325" bestFit="1" customWidth="1"/>
    <col min="1030" max="1030" width="13.42578125" style="325" bestFit="1" customWidth="1"/>
    <col min="1031" max="1031" width="8.85546875" style="325" bestFit="1" customWidth="1"/>
    <col min="1032" max="1032" width="12.5703125" style="325" bestFit="1" customWidth="1"/>
    <col min="1033" max="1033" width="9.85546875" style="325" bestFit="1" customWidth="1"/>
    <col min="1034" max="1034" width="11.42578125" style="325" bestFit="1" customWidth="1"/>
    <col min="1035" max="1036" width="9.140625" style="325"/>
    <col min="1037" max="1037" width="0" style="325" hidden="1" customWidth="1"/>
    <col min="1038" max="1280" width="9.140625" style="325"/>
    <col min="1281" max="1281" width="4.85546875" style="325" customWidth="1"/>
    <col min="1282" max="1282" width="49.140625" style="325" bestFit="1" customWidth="1"/>
    <col min="1283" max="1283" width="4" style="325" bestFit="1" customWidth="1"/>
    <col min="1284" max="1284" width="6.42578125" style="325" bestFit="1" customWidth="1"/>
    <col min="1285" max="1285" width="9.85546875" style="325" bestFit="1" customWidth="1"/>
    <col min="1286" max="1286" width="13.42578125" style="325" bestFit="1" customWidth="1"/>
    <col min="1287" max="1287" width="8.85546875" style="325" bestFit="1" customWidth="1"/>
    <col min="1288" max="1288" width="12.5703125" style="325" bestFit="1" customWidth="1"/>
    <col min="1289" max="1289" width="9.85546875" style="325" bestFit="1" customWidth="1"/>
    <col min="1290" max="1290" width="11.42578125" style="325" bestFit="1" customWidth="1"/>
    <col min="1291" max="1292" width="9.140625" style="325"/>
    <col min="1293" max="1293" width="0" style="325" hidden="1" customWidth="1"/>
    <col min="1294" max="1536" width="9.140625" style="325"/>
    <col min="1537" max="1537" width="4.85546875" style="325" customWidth="1"/>
    <col min="1538" max="1538" width="49.140625" style="325" bestFit="1" customWidth="1"/>
    <col min="1539" max="1539" width="4" style="325" bestFit="1" customWidth="1"/>
    <col min="1540" max="1540" width="6.42578125" style="325" bestFit="1" customWidth="1"/>
    <col min="1541" max="1541" width="9.85546875" style="325" bestFit="1" customWidth="1"/>
    <col min="1542" max="1542" width="13.42578125" style="325" bestFit="1" customWidth="1"/>
    <col min="1543" max="1543" width="8.85546875" style="325" bestFit="1" customWidth="1"/>
    <col min="1544" max="1544" width="12.5703125" style="325" bestFit="1" customWidth="1"/>
    <col min="1545" max="1545" width="9.85546875" style="325" bestFit="1" customWidth="1"/>
    <col min="1546" max="1546" width="11.42578125" style="325" bestFit="1" customWidth="1"/>
    <col min="1547" max="1548" width="9.140625" style="325"/>
    <col min="1549" max="1549" width="0" style="325" hidden="1" customWidth="1"/>
    <col min="1550" max="1792" width="9.140625" style="325"/>
    <col min="1793" max="1793" width="4.85546875" style="325" customWidth="1"/>
    <col min="1794" max="1794" width="49.140625" style="325" bestFit="1" customWidth="1"/>
    <col min="1795" max="1795" width="4" style="325" bestFit="1" customWidth="1"/>
    <col min="1796" max="1796" width="6.42578125" style="325" bestFit="1" customWidth="1"/>
    <col min="1797" max="1797" width="9.85546875" style="325" bestFit="1" customWidth="1"/>
    <col min="1798" max="1798" width="13.42578125" style="325" bestFit="1" customWidth="1"/>
    <col min="1799" max="1799" width="8.85546875" style="325" bestFit="1" customWidth="1"/>
    <col min="1800" max="1800" width="12.5703125" style="325" bestFit="1" customWidth="1"/>
    <col min="1801" max="1801" width="9.85546875" style="325" bestFit="1" customWidth="1"/>
    <col min="1802" max="1802" width="11.42578125" style="325" bestFit="1" customWidth="1"/>
    <col min="1803" max="1804" width="9.140625" style="325"/>
    <col min="1805" max="1805" width="0" style="325" hidden="1" customWidth="1"/>
    <col min="1806" max="2048" width="9.140625" style="325"/>
    <col min="2049" max="2049" width="4.85546875" style="325" customWidth="1"/>
    <col min="2050" max="2050" width="49.140625" style="325" bestFit="1" customWidth="1"/>
    <col min="2051" max="2051" width="4" style="325" bestFit="1" customWidth="1"/>
    <col min="2052" max="2052" width="6.42578125" style="325" bestFit="1" customWidth="1"/>
    <col min="2053" max="2053" width="9.85546875" style="325" bestFit="1" customWidth="1"/>
    <col min="2054" max="2054" width="13.42578125" style="325" bestFit="1" customWidth="1"/>
    <col min="2055" max="2055" width="8.85546875" style="325" bestFit="1" customWidth="1"/>
    <col min="2056" max="2056" width="12.5703125" style="325" bestFit="1" customWidth="1"/>
    <col min="2057" max="2057" width="9.85546875" style="325" bestFit="1" customWidth="1"/>
    <col min="2058" max="2058" width="11.42578125" style="325" bestFit="1" customWidth="1"/>
    <col min="2059" max="2060" width="9.140625" style="325"/>
    <col min="2061" max="2061" width="0" style="325" hidden="1" customWidth="1"/>
    <col min="2062" max="2304" width="9.140625" style="325"/>
    <col min="2305" max="2305" width="4.85546875" style="325" customWidth="1"/>
    <col min="2306" max="2306" width="49.140625" style="325" bestFit="1" customWidth="1"/>
    <col min="2307" max="2307" width="4" style="325" bestFit="1" customWidth="1"/>
    <col min="2308" max="2308" width="6.42578125" style="325" bestFit="1" customWidth="1"/>
    <col min="2309" max="2309" width="9.85546875" style="325" bestFit="1" customWidth="1"/>
    <col min="2310" max="2310" width="13.42578125" style="325" bestFit="1" customWidth="1"/>
    <col min="2311" max="2311" width="8.85546875" style="325" bestFit="1" customWidth="1"/>
    <col min="2312" max="2312" width="12.5703125" style="325" bestFit="1" customWidth="1"/>
    <col min="2313" max="2313" width="9.85546875" style="325" bestFit="1" customWidth="1"/>
    <col min="2314" max="2314" width="11.42578125" style="325" bestFit="1" customWidth="1"/>
    <col min="2315" max="2316" width="9.140625" style="325"/>
    <col min="2317" max="2317" width="0" style="325" hidden="1" customWidth="1"/>
    <col min="2318" max="2560" width="9.140625" style="325"/>
    <col min="2561" max="2561" width="4.85546875" style="325" customWidth="1"/>
    <col min="2562" max="2562" width="49.140625" style="325" bestFit="1" customWidth="1"/>
    <col min="2563" max="2563" width="4" style="325" bestFit="1" customWidth="1"/>
    <col min="2564" max="2564" width="6.42578125" style="325" bestFit="1" customWidth="1"/>
    <col min="2565" max="2565" width="9.85546875" style="325" bestFit="1" customWidth="1"/>
    <col min="2566" max="2566" width="13.42578125" style="325" bestFit="1" customWidth="1"/>
    <col min="2567" max="2567" width="8.85546875" style="325" bestFit="1" customWidth="1"/>
    <col min="2568" max="2568" width="12.5703125" style="325" bestFit="1" customWidth="1"/>
    <col min="2569" max="2569" width="9.85546875" style="325" bestFit="1" customWidth="1"/>
    <col min="2570" max="2570" width="11.42578125" style="325" bestFit="1" customWidth="1"/>
    <col min="2571" max="2572" width="9.140625" style="325"/>
    <col min="2573" max="2573" width="0" style="325" hidden="1" customWidth="1"/>
    <col min="2574" max="2816" width="9.140625" style="325"/>
    <col min="2817" max="2817" width="4.85546875" style="325" customWidth="1"/>
    <col min="2818" max="2818" width="49.140625" style="325" bestFit="1" customWidth="1"/>
    <col min="2819" max="2819" width="4" style="325" bestFit="1" customWidth="1"/>
    <col min="2820" max="2820" width="6.42578125" style="325" bestFit="1" customWidth="1"/>
    <col min="2821" max="2821" width="9.85546875" style="325" bestFit="1" customWidth="1"/>
    <col min="2822" max="2822" width="13.42578125" style="325" bestFit="1" customWidth="1"/>
    <col min="2823" max="2823" width="8.85546875" style="325" bestFit="1" customWidth="1"/>
    <col min="2824" max="2824" width="12.5703125" style="325" bestFit="1" customWidth="1"/>
    <col min="2825" max="2825" width="9.85546875" style="325" bestFit="1" customWidth="1"/>
    <col min="2826" max="2826" width="11.42578125" style="325" bestFit="1" customWidth="1"/>
    <col min="2827" max="2828" width="9.140625" style="325"/>
    <col min="2829" max="2829" width="0" style="325" hidden="1" customWidth="1"/>
    <col min="2830" max="3072" width="9.140625" style="325"/>
    <col min="3073" max="3073" width="4.85546875" style="325" customWidth="1"/>
    <col min="3074" max="3074" width="49.140625" style="325" bestFit="1" customWidth="1"/>
    <col min="3075" max="3075" width="4" style="325" bestFit="1" customWidth="1"/>
    <col min="3076" max="3076" width="6.42578125" style="325" bestFit="1" customWidth="1"/>
    <col min="3077" max="3077" width="9.85546875" style="325" bestFit="1" customWidth="1"/>
    <col min="3078" max="3078" width="13.42578125" style="325" bestFit="1" customWidth="1"/>
    <col min="3079" max="3079" width="8.85546875" style="325" bestFit="1" customWidth="1"/>
    <col min="3080" max="3080" width="12.5703125" style="325" bestFit="1" customWidth="1"/>
    <col min="3081" max="3081" width="9.85546875" style="325" bestFit="1" customWidth="1"/>
    <col min="3082" max="3082" width="11.42578125" style="325" bestFit="1" customWidth="1"/>
    <col min="3083" max="3084" width="9.140625" style="325"/>
    <col min="3085" max="3085" width="0" style="325" hidden="1" customWidth="1"/>
    <col min="3086" max="3328" width="9.140625" style="325"/>
    <col min="3329" max="3329" width="4.85546875" style="325" customWidth="1"/>
    <col min="3330" max="3330" width="49.140625" style="325" bestFit="1" customWidth="1"/>
    <col min="3331" max="3331" width="4" style="325" bestFit="1" customWidth="1"/>
    <col min="3332" max="3332" width="6.42578125" style="325" bestFit="1" customWidth="1"/>
    <col min="3333" max="3333" width="9.85546875" style="325" bestFit="1" customWidth="1"/>
    <col min="3334" max="3334" width="13.42578125" style="325" bestFit="1" customWidth="1"/>
    <col min="3335" max="3335" width="8.85546875" style="325" bestFit="1" customWidth="1"/>
    <col min="3336" max="3336" width="12.5703125" style="325" bestFit="1" customWidth="1"/>
    <col min="3337" max="3337" width="9.85546875" style="325" bestFit="1" customWidth="1"/>
    <col min="3338" max="3338" width="11.42578125" style="325" bestFit="1" customWidth="1"/>
    <col min="3339" max="3340" width="9.140625" style="325"/>
    <col min="3341" max="3341" width="0" style="325" hidden="1" customWidth="1"/>
    <col min="3342" max="3584" width="9.140625" style="325"/>
    <col min="3585" max="3585" width="4.85546875" style="325" customWidth="1"/>
    <col min="3586" max="3586" width="49.140625" style="325" bestFit="1" customWidth="1"/>
    <col min="3587" max="3587" width="4" style="325" bestFit="1" customWidth="1"/>
    <col min="3588" max="3588" width="6.42578125" style="325" bestFit="1" customWidth="1"/>
    <col min="3589" max="3589" width="9.85546875" style="325" bestFit="1" customWidth="1"/>
    <col min="3590" max="3590" width="13.42578125" style="325" bestFit="1" customWidth="1"/>
    <col min="3591" max="3591" width="8.85546875" style="325" bestFit="1" customWidth="1"/>
    <col min="3592" max="3592" width="12.5703125" style="325" bestFit="1" customWidth="1"/>
    <col min="3593" max="3593" width="9.85546875" style="325" bestFit="1" customWidth="1"/>
    <col min="3594" max="3594" width="11.42578125" style="325" bestFit="1" customWidth="1"/>
    <col min="3595" max="3596" width="9.140625" style="325"/>
    <col min="3597" max="3597" width="0" style="325" hidden="1" customWidth="1"/>
    <col min="3598" max="3840" width="9.140625" style="325"/>
    <col min="3841" max="3841" width="4.85546875" style="325" customWidth="1"/>
    <col min="3842" max="3842" width="49.140625" style="325" bestFit="1" customWidth="1"/>
    <col min="3843" max="3843" width="4" style="325" bestFit="1" customWidth="1"/>
    <col min="3844" max="3844" width="6.42578125" style="325" bestFit="1" customWidth="1"/>
    <col min="3845" max="3845" width="9.85546875" style="325" bestFit="1" customWidth="1"/>
    <col min="3846" max="3846" width="13.42578125" style="325" bestFit="1" customWidth="1"/>
    <col min="3847" max="3847" width="8.85546875" style="325" bestFit="1" customWidth="1"/>
    <col min="3848" max="3848" width="12.5703125" style="325" bestFit="1" customWidth="1"/>
    <col min="3849" max="3849" width="9.85546875" style="325" bestFit="1" customWidth="1"/>
    <col min="3850" max="3850" width="11.42578125" style="325" bestFit="1" customWidth="1"/>
    <col min="3851" max="3852" width="9.140625" style="325"/>
    <col min="3853" max="3853" width="0" style="325" hidden="1" customWidth="1"/>
    <col min="3854" max="4096" width="9.140625" style="325"/>
    <col min="4097" max="4097" width="4.85546875" style="325" customWidth="1"/>
    <col min="4098" max="4098" width="49.140625" style="325" bestFit="1" customWidth="1"/>
    <col min="4099" max="4099" width="4" style="325" bestFit="1" customWidth="1"/>
    <col min="4100" max="4100" width="6.42578125" style="325" bestFit="1" customWidth="1"/>
    <col min="4101" max="4101" width="9.85546875" style="325" bestFit="1" customWidth="1"/>
    <col min="4102" max="4102" width="13.42578125" style="325" bestFit="1" customWidth="1"/>
    <col min="4103" max="4103" width="8.85546875" style="325" bestFit="1" customWidth="1"/>
    <col min="4104" max="4104" width="12.5703125" style="325" bestFit="1" customWidth="1"/>
    <col min="4105" max="4105" width="9.85546875" style="325" bestFit="1" customWidth="1"/>
    <col min="4106" max="4106" width="11.42578125" style="325" bestFit="1" customWidth="1"/>
    <col min="4107" max="4108" width="9.140625" style="325"/>
    <col min="4109" max="4109" width="0" style="325" hidden="1" customWidth="1"/>
    <col min="4110" max="4352" width="9.140625" style="325"/>
    <col min="4353" max="4353" width="4.85546875" style="325" customWidth="1"/>
    <col min="4354" max="4354" width="49.140625" style="325" bestFit="1" customWidth="1"/>
    <col min="4355" max="4355" width="4" style="325" bestFit="1" customWidth="1"/>
    <col min="4356" max="4356" width="6.42578125" style="325" bestFit="1" customWidth="1"/>
    <col min="4357" max="4357" width="9.85546875" style="325" bestFit="1" customWidth="1"/>
    <col min="4358" max="4358" width="13.42578125" style="325" bestFit="1" customWidth="1"/>
    <col min="4359" max="4359" width="8.85546875" style="325" bestFit="1" customWidth="1"/>
    <col min="4360" max="4360" width="12.5703125" style="325" bestFit="1" customWidth="1"/>
    <col min="4361" max="4361" width="9.85546875" style="325" bestFit="1" customWidth="1"/>
    <col min="4362" max="4362" width="11.42578125" style="325" bestFit="1" customWidth="1"/>
    <col min="4363" max="4364" width="9.140625" style="325"/>
    <col min="4365" max="4365" width="0" style="325" hidden="1" customWidth="1"/>
    <col min="4366" max="4608" width="9.140625" style="325"/>
    <col min="4609" max="4609" width="4.85546875" style="325" customWidth="1"/>
    <col min="4610" max="4610" width="49.140625" style="325" bestFit="1" customWidth="1"/>
    <col min="4611" max="4611" width="4" style="325" bestFit="1" customWidth="1"/>
    <col min="4612" max="4612" width="6.42578125" style="325" bestFit="1" customWidth="1"/>
    <col min="4613" max="4613" width="9.85546875" style="325" bestFit="1" customWidth="1"/>
    <col min="4614" max="4614" width="13.42578125" style="325" bestFit="1" customWidth="1"/>
    <col min="4615" max="4615" width="8.85546875" style="325" bestFit="1" customWidth="1"/>
    <col min="4616" max="4616" width="12.5703125" style="325" bestFit="1" customWidth="1"/>
    <col min="4617" max="4617" width="9.85546875" style="325" bestFit="1" customWidth="1"/>
    <col min="4618" max="4618" width="11.42578125" style="325" bestFit="1" customWidth="1"/>
    <col min="4619" max="4620" width="9.140625" style="325"/>
    <col min="4621" max="4621" width="0" style="325" hidden="1" customWidth="1"/>
    <col min="4622" max="4864" width="9.140625" style="325"/>
    <col min="4865" max="4865" width="4.85546875" style="325" customWidth="1"/>
    <col min="4866" max="4866" width="49.140625" style="325" bestFit="1" customWidth="1"/>
    <col min="4867" max="4867" width="4" style="325" bestFit="1" customWidth="1"/>
    <col min="4868" max="4868" width="6.42578125" style="325" bestFit="1" customWidth="1"/>
    <col min="4869" max="4869" width="9.85546875" style="325" bestFit="1" customWidth="1"/>
    <col min="4870" max="4870" width="13.42578125" style="325" bestFit="1" customWidth="1"/>
    <col min="4871" max="4871" width="8.85546875" style="325" bestFit="1" customWidth="1"/>
    <col min="4872" max="4872" width="12.5703125" style="325" bestFit="1" customWidth="1"/>
    <col min="4873" max="4873" width="9.85546875" style="325" bestFit="1" customWidth="1"/>
    <col min="4874" max="4874" width="11.42578125" style="325" bestFit="1" customWidth="1"/>
    <col min="4875" max="4876" width="9.140625" style="325"/>
    <col min="4877" max="4877" width="0" style="325" hidden="1" customWidth="1"/>
    <col min="4878" max="5120" width="9.140625" style="325"/>
    <col min="5121" max="5121" width="4.85546875" style="325" customWidth="1"/>
    <col min="5122" max="5122" width="49.140625" style="325" bestFit="1" customWidth="1"/>
    <col min="5123" max="5123" width="4" style="325" bestFit="1" customWidth="1"/>
    <col min="5124" max="5124" width="6.42578125" style="325" bestFit="1" customWidth="1"/>
    <col min="5125" max="5125" width="9.85546875" style="325" bestFit="1" customWidth="1"/>
    <col min="5126" max="5126" width="13.42578125" style="325" bestFit="1" customWidth="1"/>
    <col min="5127" max="5127" width="8.85546875" style="325" bestFit="1" customWidth="1"/>
    <col min="5128" max="5128" width="12.5703125" style="325" bestFit="1" customWidth="1"/>
    <col min="5129" max="5129" width="9.85546875" style="325" bestFit="1" customWidth="1"/>
    <col min="5130" max="5130" width="11.42578125" style="325" bestFit="1" customWidth="1"/>
    <col min="5131" max="5132" width="9.140625" style="325"/>
    <col min="5133" max="5133" width="0" style="325" hidden="1" customWidth="1"/>
    <col min="5134" max="5376" width="9.140625" style="325"/>
    <col min="5377" max="5377" width="4.85546875" style="325" customWidth="1"/>
    <col min="5378" max="5378" width="49.140625" style="325" bestFit="1" customWidth="1"/>
    <col min="5379" max="5379" width="4" style="325" bestFit="1" customWidth="1"/>
    <col min="5380" max="5380" width="6.42578125" style="325" bestFit="1" customWidth="1"/>
    <col min="5381" max="5381" width="9.85546875" style="325" bestFit="1" customWidth="1"/>
    <col min="5382" max="5382" width="13.42578125" style="325" bestFit="1" customWidth="1"/>
    <col min="5383" max="5383" width="8.85546875" style="325" bestFit="1" customWidth="1"/>
    <col min="5384" max="5384" width="12.5703125" style="325" bestFit="1" customWidth="1"/>
    <col min="5385" max="5385" width="9.85546875" style="325" bestFit="1" customWidth="1"/>
    <col min="5386" max="5386" width="11.42578125" style="325" bestFit="1" customWidth="1"/>
    <col min="5387" max="5388" width="9.140625" style="325"/>
    <col min="5389" max="5389" width="0" style="325" hidden="1" customWidth="1"/>
    <col min="5390" max="5632" width="9.140625" style="325"/>
    <col min="5633" max="5633" width="4.85546875" style="325" customWidth="1"/>
    <col min="5634" max="5634" width="49.140625" style="325" bestFit="1" customWidth="1"/>
    <col min="5635" max="5635" width="4" style="325" bestFit="1" customWidth="1"/>
    <col min="5636" max="5636" width="6.42578125" style="325" bestFit="1" customWidth="1"/>
    <col min="5637" max="5637" width="9.85546875" style="325" bestFit="1" customWidth="1"/>
    <col min="5638" max="5638" width="13.42578125" style="325" bestFit="1" customWidth="1"/>
    <col min="5639" max="5639" width="8.85546875" style="325" bestFit="1" customWidth="1"/>
    <col min="5640" max="5640" width="12.5703125" style="325" bestFit="1" customWidth="1"/>
    <col min="5641" max="5641" width="9.85546875" style="325" bestFit="1" customWidth="1"/>
    <col min="5642" max="5642" width="11.42578125" style="325" bestFit="1" customWidth="1"/>
    <col min="5643" max="5644" width="9.140625" style="325"/>
    <col min="5645" max="5645" width="0" style="325" hidden="1" customWidth="1"/>
    <col min="5646" max="5888" width="9.140625" style="325"/>
    <col min="5889" max="5889" width="4.85546875" style="325" customWidth="1"/>
    <col min="5890" max="5890" width="49.140625" style="325" bestFit="1" customWidth="1"/>
    <col min="5891" max="5891" width="4" style="325" bestFit="1" customWidth="1"/>
    <col min="5892" max="5892" width="6.42578125" style="325" bestFit="1" customWidth="1"/>
    <col min="5893" max="5893" width="9.85546875" style="325" bestFit="1" customWidth="1"/>
    <col min="5894" max="5894" width="13.42578125" style="325" bestFit="1" customWidth="1"/>
    <col min="5895" max="5895" width="8.85546875" style="325" bestFit="1" customWidth="1"/>
    <col min="5896" max="5896" width="12.5703125" style="325" bestFit="1" customWidth="1"/>
    <col min="5897" max="5897" width="9.85546875" style="325" bestFit="1" customWidth="1"/>
    <col min="5898" max="5898" width="11.42578125" style="325" bestFit="1" customWidth="1"/>
    <col min="5899" max="5900" width="9.140625" style="325"/>
    <col min="5901" max="5901" width="0" style="325" hidden="1" customWidth="1"/>
    <col min="5902" max="6144" width="9.140625" style="325"/>
    <col min="6145" max="6145" width="4.85546875" style="325" customWidth="1"/>
    <col min="6146" max="6146" width="49.140625" style="325" bestFit="1" customWidth="1"/>
    <col min="6147" max="6147" width="4" style="325" bestFit="1" customWidth="1"/>
    <col min="6148" max="6148" width="6.42578125" style="325" bestFit="1" customWidth="1"/>
    <col min="6149" max="6149" width="9.85546875" style="325" bestFit="1" customWidth="1"/>
    <col min="6150" max="6150" width="13.42578125" style="325" bestFit="1" customWidth="1"/>
    <col min="6151" max="6151" width="8.85546875" style="325" bestFit="1" customWidth="1"/>
    <col min="6152" max="6152" width="12.5703125" style="325" bestFit="1" customWidth="1"/>
    <col min="6153" max="6153" width="9.85546875" style="325" bestFit="1" customWidth="1"/>
    <col min="6154" max="6154" width="11.42578125" style="325" bestFit="1" customWidth="1"/>
    <col min="6155" max="6156" width="9.140625" style="325"/>
    <col min="6157" max="6157" width="0" style="325" hidden="1" customWidth="1"/>
    <col min="6158" max="6400" width="9.140625" style="325"/>
    <col min="6401" max="6401" width="4.85546875" style="325" customWidth="1"/>
    <col min="6402" max="6402" width="49.140625" style="325" bestFit="1" customWidth="1"/>
    <col min="6403" max="6403" width="4" style="325" bestFit="1" customWidth="1"/>
    <col min="6404" max="6404" width="6.42578125" style="325" bestFit="1" customWidth="1"/>
    <col min="6405" max="6405" width="9.85546875" style="325" bestFit="1" customWidth="1"/>
    <col min="6406" max="6406" width="13.42578125" style="325" bestFit="1" customWidth="1"/>
    <col min="6407" max="6407" width="8.85546875" style="325" bestFit="1" customWidth="1"/>
    <col min="6408" max="6408" width="12.5703125" style="325" bestFit="1" customWidth="1"/>
    <col min="6409" max="6409" width="9.85546875" style="325" bestFit="1" customWidth="1"/>
    <col min="6410" max="6410" width="11.42578125" style="325" bestFit="1" customWidth="1"/>
    <col min="6411" max="6412" width="9.140625" style="325"/>
    <col min="6413" max="6413" width="0" style="325" hidden="1" customWidth="1"/>
    <col min="6414" max="6656" width="9.140625" style="325"/>
    <col min="6657" max="6657" width="4.85546875" style="325" customWidth="1"/>
    <col min="6658" max="6658" width="49.140625" style="325" bestFit="1" customWidth="1"/>
    <col min="6659" max="6659" width="4" style="325" bestFit="1" customWidth="1"/>
    <col min="6660" max="6660" width="6.42578125" style="325" bestFit="1" customWidth="1"/>
    <col min="6661" max="6661" width="9.85546875" style="325" bestFit="1" customWidth="1"/>
    <col min="6662" max="6662" width="13.42578125" style="325" bestFit="1" customWidth="1"/>
    <col min="6663" max="6663" width="8.85546875" style="325" bestFit="1" customWidth="1"/>
    <col min="6664" max="6664" width="12.5703125" style="325" bestFit="1" customWidth="1"/>
    <col min="6665" max="6665" width="9.85546875" style="325" bestFit="1" customWidth="1"/>
    <col min="6666" max="6666" width="11.42578125" style="325" bestFit="1" customWidth="1"/>
    <col min="6667" max="6668" width="9.140625" style="325"/>
    <col min="6669" max="6669" width="0" style="325" hidden="1" customWidth="1"/>
    <col min="6670" max="6912" width="9.140625" style="325"/>
    <col min="6913" max="6913" width="4.85546875" style="325" customWidth="1"/>
    <col min="6914" max="6914" width="49.140625" style="325" bestFit="1" customWidth="1"/>
    <col min="6915" max="6915" width="4" style="325" bestFit="1" customWidth="1"/>
    <col min="6916" max="6916" width="6.42578125" style="325" bestFit="1" customWidth="1"/>
    <col min="6917" max="6917" width="9.85546875" style="325" bestFit="1" customWidth="1"/>
    <col min="6918" max="6918" width="13.42578125" style="325" bestFit="1" customWidth="1"/>
    <col min="6919" max="6919" width="8.85546875" style="325" bestFit="1" customWidth="1"/>
    <col min="6920" max="6920" width="12.5703125" style="325" bestFit="1" customWidth="1"/>
    <col min="6921" max="6921" width="9.85546875" style="325" bestFit="1" customWidth="1"/>
    <col min="6922" max="6922" width="11.42578125" style="325" bestFit="1" customWidth="1"/>
    <col min="6923" max="6924" width="9.140625" style="325"/>
    <col min="6925" max="6925" width="0" style="325" hidden="1" customWidth="1"/>
    <col min="6926" max="7168" width="9.140625" style="325"/>
    <col min="7169" max="7169" width="4.85546875" style="325" customWidth="1"/>
    <col min="7170" max="7170" width="49.140625" style="325" bestFit="1" customWidth="1"/>
    <col min="7171" max="7171" width="4" style="325" bestFit="1" customWidth="1"/>
    <col min="7172" max="7172" width="6.42578125" style="325" bestFit="1" customWidth="1"/>
    <col min="7173" max="7173" width="9.85546875" style="325" bestFit="1" customWidth="1"/>
    <col min="7174" max="7174" width="13.42578125" style="325" bestFit="1" customWidth="1"/>
    <col min="7175" max="7175" width="8.85546875" style="325" bestFit="1" customWidth="1"/>
    <col min="7176" max="7176" width="12.5703125" style="325" bestFit="1" customWidth="1"/>
    <col min="7177" max="7177" width="9.85546875" style="325" bestFit="1" customWidth="1"/>
    <col min="7178" max="7178" width="11.42578125" style="325" bestFit="1" customWidth="1"/>
    <col min="7179" max="7180" width="9.140625" style="325"/>
    <col min="7181" max="7181" width="0" style="325" hidden="1" customWidth="1"/>
    <col min="7182" max="7424" width="9.140625" style="325"/>
    <col min="7425" max="7425" width="4.85546875" style="325" customWidth="1"/>
    <col min="7426" max="7426" width="49.140625" style="325" bestFit="1" customWidth="1"/>
    <col min="7427" max="7427" width="4" style="325" bestFit="1" customWidth="1"/>
    <col min="7428" max="7428" width="6.42578125" style="325" bestFit="1" customWidth="1"/>
    <col min="7429" max="7429" width="9.85546875" style="325" bestFit="1" customWidth="1"/>
    <col min="7430" max="7430" width="13.42578125" style="325" bestFit="1" customWidth="1"/>
    <col min="7431" max="7431" width="8.85546875" style="325" bestFit="1" customWidth="1"/>
    <col min="7432" max="7432" width="12.5703125" style="325" bestFit="1" customWidth="1"/>
    <col min="7433" max="7433" width="9.85546875" style="325" bestFit="1" customWidth="1"/>
    <col min="7434" max="7434" width="11.42578125" style="325" bestFit="1" customWidth="1"/>
    <col min="7435" max="7436" width="9.140625" style="325"/>
    <col min="7437" max="7437" width="0" style="325" hidden="1" customWidth="1"/>
    <col min="7438" max="7680" width="9.140625" style="325"/>
    <col min="7681" max="7681" width="4.85546875" style="325" customWidth="1"/>
    <col min="7682" max="7682" width="49.140625" style="325" bestFit="1" customWidth="1"/>
    <col min="7683" max="7683" width="4" style="325" bestFit="1" customWidth="1"/>
    <col min="7684" max="7684" width="6.42578125" style="325" bestFit="1" customWidth="1"/>
    <col min="7685" max="7685" width="9.85546875" style="325" bestFit="1" customWidth="1"/>
    <col min="7686" max="7686" width="13.42578125" style="325" bestFit="1" customWidth="1"/>
    <col min="7687" max="7687" width="8.85546875" style="325" bestFit="1" customWidth="1"/>
    <col min="7688" max="7688" width="12.5703125" style="325" bestFit="1" customWidth="1"/>
    <col min="7689" max="7689" width="9.85546875" style="325" bestFit="1" customWidth="1"/>
    <col min="7690" max="7690" width="11.42578125" style="325" bestFit="1" customWidth="1"/>
    <col min="7691" max="7692" width="9.140625" style="325"/>
    <col min="7693" max="7693" width="0" style="325" hidden="1" customWidth="1"/>
    <col min="7694" max="7936" width="9.140625" style="325"/>
    <col min="7937" max="7937" width="4.85546875" style="325" customWidth="1"/>
    <col min="7938" max="7938" width="49.140625" style="325" bestFit="1" customWidth="1"/>
    <col min="7939" max="7939" width="4" style="325" bestFit="1" customWidth="1"/>
    <col min="7940" max="7940" width="6.42578125" style="325" bestFit="1" customWidth="1"/>
    <col min="7941" max="7941" width="9.85546875" style="325" bestFit="1" customWidth="1"/>
    <col min="7942" max="7942" width="13.42578125" style="325" bestFit="1" customWidth="1"/>
    <col min="7943" max="7943" width="8.85546875" style="325" bestFit="1" customWidth="1"/>
    <col min="7944" max="7944" width="12.5703125" style="325" bestFit="1" customWidth="1"/>
    <col min="7945" max="7945" width="9.85546875" style="325" bestFit="1" customWidth="1"/>
    <col min="7946" max="7946" width="11.42578125" style="325" bestFit="1" customWidth="1"/>
    <col min="7947" max="7948" width="9.140625" style="325"/>
    <col min="7949" max="7949" width="0" style="325" hidden="1" customWidth="1"/>
    <col min="7950" max="8192" width="9.140625" style="325"/>
    <col min="8193" max="8193" width="4.85546875" style="325" customWidth="1"/>
    <col min="8194" max="8194" width="49.140625" style="325" bestFit="1" customWidth="1"/>
    <col min="8195" max="8195" width="4" style="325" bestFit="1" customWidth="1"/>
    <col min="8196" max="8196" width="6.42578125" style="325" bestFit="1" customWidth="1"/>
    <col min="8197" max="8197" width="9.85546875" style="325" bestFit="1" customWidth="1"/>
    <col min="8198" max="8198" width="13.42578125" style="325" bestFit="1" customWidth="1"/>
    <col min="8199" max="8199" width="8.85546875" style="325" bestFit="1" customWidth="1"/>
    <col min="8200" max="8200" width="12.5703125" style="325" bestFit="1" customWidth="1"/>
    <col min="8201" max="8201" width="9.85546875" style="325" bestFit="1" customWidth="1"/>
    <col min="8202" max="8202" width="11.42578125" style="325" bestFit="1" customWidth="1"/>
    <col min="8203" max="8204" width="9.140625" style="325"/>
    <col min="8205" max="8205" width="0" style="325" hidden="1" customWidth="1"/>
    <col min="8206" max="8448" width="9.140625" style="325"/>
    <col min="8449" max="8449" width="4.85546875" style="325" customWidth="1"/>
    <col min="8450" max="8450" width="49.140625" style="325" bestFit="1" customWidth="1"/>
    <col min="8451" max="8451" width="4" style="325" bestFit="1" customWidth="1"/>
    <col min="8452" max="8452" width="6.42578125" style="325" bestFit="1" customWidth="1"/>
    <col min="8453" max="8453" width="9.85546875" style="325" bestFit="1" customWidth="1"/>
    <col min="8454" max="8454" width="13.42578125" style="325" bestFit="1" customWidth="1"/>
    <col min="8455" max="8455" width="8.85546875" style="325" bestFit="1" customWidth="1"/>
    <col min="8456" max="8456" width="12.5703125" style="325" bestFit="1" customWidth="1"/>
    <col min="8457" max="8457" width="9.85546875" style="325" bestFit="1" customWidth="1"/>
    <col min="8458" max="8458" width="11.42578125" style="325" bestFit="1" customWidth="1"/>
    <col min="8459" max="8460" width="9.140625" style="325"/>
    <col min="8461" max="8461" width="0" style="325" hidden="1" customWidth="1"/>
    <col min="8462" max="8704" width="9.140625" style="325"/>
    <col min="8705" max="8705" width="4.85546875" style="325" customWidth="1"/>
    <col min="8706" max="8706" width="49.140625" style="325" bestFit="1" customWidth="1"/>
    <col min="8707" max="8707" width="4" style="325" bestFit="1" customWidth="1"/>
    <col min="8708" max="8708" width="6.42578125" style="325" bestFit="1" customWidth="1"/>
    <col min="8709" max="8709" width="9.85546875" style="325" bestFit="1" customWidth="1"/>
    <col min="8710" max="8710" width="13.42578125" style="325" bestFit="1" customWidth="1"/>
    <col min="8711" max="8711" width="8.85546875" style="325" bestFit="1" customWidth="1"/>
    <col min="8712" max="8712" width="12.5703125" style="325" bestFit="1" customWidth="1"/>
    <col min="8713" max="8713" width="9.85546875" style="325" bestFit="1" customWidth="1"/>
    <col min="8714" max="8714" width="11.42578125" style="325" bestFit="1" customWidth="1"/>
    <col min="8715" max="8716" width="9.140625" style="325"/>
    <col min="8717" max="8717" width="0" style="325" hidden="1" customWidth="1"/>
    <col min="8718" max="8960" width="9.140625" style="325"/>
    <col min="8961" max="8961" width="4.85546875" style="325" customWidth="1"/>
    <col min="8962" max="8962" width="49.140625" style="325" bestFit="1" customWidth="1"/>
    <col min="8963" max="8963" width="4" style="325" bestFit="1" customWidth="1"/>
    <col min="8964" max="8964" width="6.42578125" style="325" bestFit="1" customWidth="1"/>
    <col min="8965" max="8965" width="9.85546875" style="325" bestFit="1" customWidth="1"/>
    <col min="8966" max="8966" width="13.42578125" style="325" bestFit="1" customWidth="1"/>
    <col min="8967" max="8967" width="8.85546875" style="325" bestFit="1" customWidth="1"/>
    <col min="8968" max="8968" width="12.5703125" style="325" bestFit="1" customWidth="1"/>
    <col min="8969" max="8969" width="9.85546875" style="325" bestFit="1" customWidth="1"/>
    <col min="8970" max="8970" width="11.42578125" style="325" bestFit="1" customWidth="1"/>
    <col min="8971" max="8972" width="9.140625" style="325"/>
    <col min="8973" max="8973" width="0" style="325" hidden="1" customWidth="1"/>
    <col min="8974" max="9216" width="9.140625" style="325"/>
    <col min="9217" max="9217" width="4.85546875" style="325" customWidth="1"/>
    <col min="9218" max="9218" width="49.140625" style="325" bestFit="1" customWidth="1"/>
    <col min="9219" max="9219" width="4" style="325" bestFit="1" customWidth="1"/>
    <col min="9220" max="9220" width="6.42578125" style="325" bestFit="1" customWidth="1"/>
    <col min="9221" max="9221" width="9.85546875" style="325" bestFit="1" customWidth="1"/>
    <col min="9222" max="9222" width="13.42578125" style="325" bestFit="1" customWidth="1"/>
    <col min="9223" max="9223" width="8.85546875" style="325" bestFit="1" customWidth="1"/>
    <col min="9224" max="9224" width="12.5703125" style="325" bestFit="1" customWidth="1"/>
    <col min="9225" max="9225" width="9.85546875" style="325" bestFit="1" customWidth="1"/>
    <col min="9226" max="9226" width="11.42578125" style="325" bestFit="1" customWidth="1"/>
    <col min="9227" max="9228" width="9.140625" style="325"/>
    <col min="9229" max="9229" width="0" style="325" hidden="1" customWidth="1"/>
    <col min="9230" max="9472" width="9.140625" style="325"/>
    <col min="9473" max="9473" width="4.85546875" style="325" customWidth="1"/>
    <col min="9474" max="9474" width="49.140625" style="325" bestFit="1" customWidth="1"/>
    <col min="9475" max="9475" width="4" style="325" bestFit="1" customWidth="1"/>
    <col min="9476" max="9476" width="6.42578125" style="325" bestFit="1" customWidth="1"/>
    <col min="9477" max="9477" width="9.85546875" style="325" bestFit="1" customWidth="1"/>
    <col min="9478" max="9478" width="13.42578125" style="325" bestFit="1" customWidth="1"/>
    <col min="9479" max="9479" width="8.85546875" style="325" bestFit="1" customWidth="1"/>
    <col min="9480" max="9480" width="12.5703125" style="325" bestFit="1" customWidth="1"/>
    <col min="9481" max="9481" width="9.85546875" style="325" bestFit="1" customWidth="1"/>
    <col min="9482" max="9482" width="11.42578125" style="325" bestFit="1" customWidth="1"/>
    <col min="9483" max="9484" width="9.140625" style="325"/>
    <col min="9485" max="9485" width="0" style="325" hidden="1" customWidth="1"/>
    <col min="9486" max="9728" width="9.140625" style="325"/>
    <col min="9729" max="9729" width="4.85546875" style="325" customWidth="1"/>
    <col min="9730" max="9730" width="49.140625" style="325" bestFit="1" customWidth="1"/>
    <col min="9731" max="9731" width="4" style="325" bestFit="1" customWidth="1"/>
    <col min="9732" max="9732" width="6.42578125" style="325" bestFit="1" customWidth="1"/>
    <col min="9733" max="9733" width="9.85546875" style="325" bestFit="1" customWidth="1"/>
    <col min="9734" max="9734" width="13.42578125" style="325" bestFit="1" customWidth="1"/>
    <col min="9735" max="9735" width="8.85546875" style="325" bestFit="1" customWidth="1"/>
    <col min="9736" max="9736" width="12.5703125" style="325" bestFit="1" customWidth="1"/>
    <col min="9737" max="9737" width="9.85546875" style="325" bestFit="1" customWidth="1"/>
    <col min="9738" max="9738" width="11.42578125" style="325" bestFit="1" customWidth="1"/>
    <col min="9739" max="9740" width="9.140625" style="325"/>
    <col min="9741" max="9741" width="0" style="325" hidden="1" customWidth="1"/>
    <col min="9742" max="9984" width="9.140625" style="325"/>
    <col min="9985" max="9985" width="4.85546875" style="325" customWidth="1"/>
    <col min="9986" max="9986" width="49.140625" style="325" bestFit="1" customWidth="1"/>
    <col min="9987" max="9987" width="4" style="325" bestFit="1" customWidth="1"/>
    <col min="9988" max="9988" width="6.42578125" style="325" bestFit="1" customWidth="1"/>
    <col min="9989" max="9989" width="9.85546875" style="325" bestFit="1" customWidth="1"/>
    <col min="9990" max="9990" width="13.42578125" style="325" bestFit="1" customWidth="1"/>
    <col min="9991" max="9991" width="8.85546875" style="325" bestFit="1" customWidth="1"/>
    <col min="9992" max="9992" width="12.5703125" style="325" bestFit="1" customWidth="1"/>
    <col min="9993" max="9993" width="9.85546875" style="325" bestFit="1" customWidth="1"/>
    <col min="9994" max="9994" width="11.42578125" style="325" bestFit="1" customWidth="1"/>
    <col min="9995" max="9996" width="9.140625" style="325"/>
    <col min="9997" max="9997" width="0" style="325" hidden="1" customWidth="1"/>
    <col min="9998" max="10240" width="9.140625" style="325"/>
    <col min="10241" max="10241" width="4.85546875" style="325" customWidth="1"/>
    <col min="10242" max="10242" width="49.140625" style="325" bestFit="1" customWidth="1"/>
    <col min="10243" max="10243" width="4" style="325" bestFit="1" customWidth="1"/>
    <col min="10244" max="10244" width="6.42578125" style="325" bestFit="1" customWidth="1"/>
    <col min="10245" max="10245" width="9.85546875" style="325" bestFit="1" customWidth="1"/>
    <col min="10246" max="10246" width="13.42578125" style="325" bestFit="1" customWidth="1"/>
    <col min="10247" max="10247" width="8.85546875" style="325" bestFit="1" customWidth="1"/>
    <col min="10248" max="10248" width="12.5703125" style="325" bestFit="1" customWidth="1"/>
    <col min="10249" max="10249" width="9.85546875" style="325" bestFit="1" customWidth="1"/>
    <col min="10250" max="10250" width="11.42578125" style="325" bestFit="1" customWidth="1"/>
    <col min="10251" max="10252" width="9.140625" style="325"/>
    <col min="10253" max="10253" width="0" style="325" hidden="1" customWidth="1"/>
    <col min="10254" max="10496" width="9.140625" style="325"/>
    <col min="10497" max="10497" width="4.85546875" style="325" customWidth="1"/>
    <col min="10498" max="10498" width="49.140625" style="325" bestFit="1" customWidth="1"/>
    <col min="10499" max="10499" width="4" style="325" bestFit="1" customWidth="1"/>
    <col min="10500" max="10500" width="6.42578125" style="325" bestFit="1" customWidth="1"/>
    <col min="10501" max="10501" width="9.85546875" style="325" bestFit="1" customWidth="1"/>
    <col min="10502" max="10502" width="13.42578125" style="325" bestFit="1" customWidth="1"/>
    <col min="10503" max="10503" width="8.85546875" style="325" bestFit="1" customWidth="1"/>
    <col min="10504" max="10504" width="12.5703125" style="325" bestFit="1" customWidth="1"/>
    <col min="10505" max="10505" width="9.85546875" style="325" bestFit="1" customWidth="1"/>
    <col min="10506" max="10506" width="11.42578125" style="325" bestFit="1" customWidth="1"/>
    <col min="10507" max="10508" width="9.140625" style="325"/>
    <col min="10509" max="10509" width="0" style="325" hidden="1" customWidth="1"/>
    <col min="10510" max="10752" width="9.140625" style="325"/>
    <col min="10753" max="10753" width="4.85546875" style="325" customWidth="1"/>
    <col min="10754" max="10754" width="49.140625" style="325" bestFit="1" customWidth="1"/>
    <col min="10755" max="10755" width="4" style="325" bestFit="1" customWidth="1"/>
    <col min="10756" max="10756" width="6.42578125" style="325" bestFit="1" customWidth="1"/>
    <col min="10757" max="10757" width="9.85546875" style="325" bestFit="1" customWidth="1"/>
    <col min="10758" max="10758" width="13.42578125" style="325" bestFit="1" customWidth="1"/>
    <col min="10759" max="10759" width="8.85546875" style="325" bestFit="1" customWidth="1"/>
    <col min="10760" max="10760" width="12.5703125" style="325" bestFit="1" customWidth="1"/>
    <col min="10761" max="10761" width="9.85546875" style="325" bestFit="1" customWidth="1"/>
    <col min="10762" max="10762" width="11.42578125" style="325" bestFit="1" customWidth="1"/>
    <col min="10763" max="10764" width="9.140625" style="325"/>
    <col min="10765" max="10765" width="0" style="325" hidden="1" customWidth="1"/>
    <col min="10766" max="11008" width="9.140625" style="325"/>
    <col min="11009" max="11009" width="4.85546875" style="325" customWidth="1"/>
    <col min="11010" max="11010" width="49.140625" style="325" bestFit="1" customWidth="1"/>
    <col min="11011" max="11011" width="4" style="325" bestFit="1" customWidth="1"/>
    <col min="11012" max="11012" width="6.42578125" style="325" bestFit="1" customWidth="1"/>
    <col min="11013" max="11013" width="9.85546875" style="325" bestFit="1" customWidth="1"/>
    <col min="11014" max="11014" width="13.42578125" style="325" bestFit="1" customWidth="1"/>
    <col min="11015" max="11015" width="8.85546875" style="325" bestFit="1" customWidth="1"/>
    <col min="11016" max="11016" width="12.5703125" style="325" bestFit="1" customWidth="1"/>
    <col min="11017" max="11017" width="9.85546875" style="325" bestFit="1" customWidth="1"/>
    <col min="11018" max="11018" width="11.42578125" style="325" bestFit="1" customWidth="1"/>
    <col min="11019" max="11020" width="9.140625" style="325"/>
    <col min="11021" max="11021" width="0" style="325" hidden="1" customWidth="1"/>
    <col min="11022" max="11264" width="9.140625" style="325"/>
    <col min="11265" max="11265" width="4.85546875" style="325" customWidth="1"/>
    <col min="11266" max="11266" width="49.140625" style="325" bestFit="1" customWidth="1"/>
    <col min="11267" max="11267" width="4" style="325" bestFit="1" customWidth="1"/>
    <col min="11268" max="11268" width="6.42578125" style="325" bestFit="1" customWidth="1"/>
    <col min="11269" max="11269" width="9.85546875" style="325" bestFit="1" customWidth="1"/>
    <col min="11270" max="11270" width="13.42578125" style="325" bestFit="1" customWidth="1"/>
    <col min="11271" max="11271" width="8.85546875" style="325" bestFit="1" customWidth="1"/>
    <col min="11272" max="11272" width="12.5703125" style="325" bestFit="1" customWidth="1"/>
    <col min="11273" max="11273" width="9.85546875" style="325" bestFit="1" customWidth="1"/>
    <col min="11274" max="11274" width="11.42578125" style="325" bestFit="1" customWidth="1"/>
    <col min="11275" max="11276" width="9.140625" style="325"/>
    <col min="11277" max="11277" width="0" style="325" hidden="1" customWidth="1"/>
    <col min="11278" max="11520" width="9.140625" style="325"/>
    <col min="11521" max="11521" width="4.85546875" style="325" customWidth="1"/>
    <col min="11522" max="11522" width="49.140625" style="325" bestFit="1" customWidth="1"/>
    <col min="11523" max="11523" width="4" style="325" bestFit="1" customWidth="1"/>
    <col min="11524" max="11524" width="6.42578125" style="325" bestFit="1" customWidth="1"/>
    <col min="11525" max="11525" width="9.85546875" style="325" bestFit="1" customWidth="1"/>
    <col min="11526" max="11526" width="13.42578125" style="325" bestFit="1" customWidth="1"/>
    <col min="11527" max="11527" width="8.85546875" style="325" bestFit="1" customWidth="1"/>
    <col min="11528" max="11528" width="12.5703125" style="325" bestFit="1" customWidth="1"/>
    <col min="11529" max="11529" width="9.85546875" style="325" bestFit="1" customWidth="1"/>
    <col min="11530" max="11530" width="11.42578125" style="325" bestFit="1" customWidth="1"/>
    <col min="11531" max="11532" width="9.140625" style="325"/>
    <col min="11533" max="11533" width="0" style="325" hidden="1" customWidth="1"/>
    <col min="11534" max="11776" width="9.140625" style="325"/>
    <col min="11777" max="11777" width="4.85546875" style="325" customWidth="1"/>
    <col min="11778" max="11778" width="49.140625" style="325" bestFit="1" customWidth="1"/>
    <col min="11779" max="11779" width="4" style="325" bestFit="1" customWidth="1"/>
    <col min="11780" max="11780" width="6.42578125" style="325" bestFit="1" customWidth="1"/>
    <col min="11781" max="11781" width="9.85546875" style="325" bestFit="1" customWidth="1"/>
    <col min="11782" max="11782" width="13.42578125" style="325" bestFit="1" customWidth="1"/>
    <col min="11783" max="11783" width="8.85546875" style="325" bestFit="1" customWidth="1"/>
    <col min="11784" max="11784" width="12.5703125" style="325" bestFit="1" customWidth="1"/>
    <col min="11785" max="11785" width="9.85546875" style="325" bestFit="1" customWidth="1"/>
    <col min="11786" max="11786" width="11.42578125" style="325" bestFit="1" customWidth="1"/>
    <col min="11787" max="11788" width="9.140625" style="325"/>
    <col min="11789" max="11789" width="0" style="325" hidden="1" customWidth="1"/>
    <col min="11790" max="12032" width="9.140625" style="325"/>
    <col min="12033" max="12033" width="4.85546875" style="325" customWidth="1"/>
    <col min="12034" max="12034" width="49.140625" style="325" bestFit="1" customWidth="1"/>
    <col min="12035" max="12035" width="4" style="325" bestFit="1" customWidth="1"/>
    <col min="12036" max="12036" width="6.42578125" style="325" bestFit="1" customWidth="1"/>
    <col min="12037" max="12037" width="9.85546875" style="325" bestFit="1" customWidth="1"/>
    <col min="12038" max="12038" width="13.42578125" style="325" bestFit="1" customWidth="1"/>
    <col min="12039" max="12039" width="8.85546875" style="325" bestFit="1" customWidth="1"/>
    <col min="12040" max="12040" width="12.5703125" style="325" bestFit="1" customWidth="1"/>
    <col min="12041" max="12041" width="9.85546875" style="325" bestFit="1" customWidth="1"/>
    <col min="12042" max="12042" width="11.42578125" style="325" bestFit="1" customWidth="1"/>
    <col min="12043" max="12044" width="9.140625" style="325"/>
    <col min="12045" max="12045" width="0" style="325" hidden="1" customWidth="1"/>
    <col min="12046" max="12288" width="9.140625" style="325"/>
    <col min="12289" max="12289" width="4.85546875" style="325" customWidth="1"/>
    <col min="12290" max="12290" width="49.140625" style="325" bestFit="1" customWidth="1"/>
    <col min="12291" max="12291" width="4" style="325" bestFit="1" customWidth="1"/>
    <col min="12292" max="12292" width="6.42578125" style="325" bestFit="1" customWidth="1"/>
    <col min="12293" max="12293" width="9.85546875" style="325" bestFit="1" customWidth="1"/>
    <col min="12294" max="12294" width="13.42578125" style="325" bestFit="1" customWidth="1"/>
    <col min="12295" max="12295" width="8.85546875" style="325" bestFit="1" customWidth="1"/>
    <col min="12296" max="12296" width="12.5703125" style="325" bestFit="1" customWidth="1"/>
    <col min="12297" max="12297" width="9.85546875" style="325" bestFit="1" customWidth="1"/>
    <col min="12298" max="12298" width="11.42578125" style="325" bestFit="1" customWidth="1"/>
    <col min="12299" max="12300" width="9.140625" style="325"/>
    <col min="12301" max="12301" width="0" style="325" hidden="1" customWidth="1"/>
    <col min="12302" max="12544" width="9.140625" style="325"/>
    <col min="12545" max="12545" width="4.85546875" style="325" customWidth="1"/>
    <col min="12546" max="12546" width="49.140625" style="325" bestFit="1" customWidth="1"/>
    <col min="12547" max="12547" width="4" style="325" bestFit="1" customWidth="1"/>
    <col min="12548" max="12548" width="6.42578125" style="325" bestFit="1" customWidth="1"/>
    <col min="12549" max="12549" width="9.85546875" style="325" bestFit="1" customWidth="1"/>
    <col min="12550" max="12550" width="13.42578125" style="325" bestFit="1" customWidth="1"/>
    <col min="12551" max="12551" width="8.85546875" style="325" bestFit="1" customWidth="1"/>
    <col min="12552" max="12552" width="12.5703125" style="325" bestFit="1" customWidth="1"/>
    <col min="12553" max="12553" width="9.85546875" style="325" bestFit="1" customWidth="1"/>
    <col min="12554" max="12554" width="11.42578125" style="325" bestFit="1" customWidth="1"/>
    <col min="12555" max="12556" width="9.140625" style="325"/>
    <col min="12557" max="12557" width="0" style="325" hidden="1" customWidth="1"/>
    <col min="12558" max="12800" width="9.140625" style="325"/>
    <col min="12801" max="12801" width="4.85546875" style="325" customWidth="1"/>
    <col min="12802" max="12802" width="49.140625" style="325" bestFit="1" customWidth="1"/>
    <col min="12803" max="12803" width="4" style="325" bestFit="1" customWidth="1"/>
    <col min="12804" max="12804" width="6.42578125" style="325" bestFit="1" customWidth="1"/>
    <col min="12805" max="12805" width="9.85546875" style="325" bestFit="1" customWidth="1"/>
    <col min="12806" max="12806" width="13.42578125" style="325" bestFit="1" customWidth="1"/>
    <col min="12807" max="12807" width="8.85546875" style="325" bestFit="1" customWidth="1"/>
    <col min="12808" max="12808" width="12.5703125" style="325" bestFit="1" customWidth="1"/>
    <col min="12809" max="12809" width="9.85546875" style="325" bestFit="1" customWidth="1"/>
    <col min="12810" max="12810" width="11.42578125" style="325" bestFit="1" customWidth="1"/>
    <col min="12811" max="12812" width="9.140625" style="325"/>
    <col min="12813" max="12813" width="0" style="325" hidden="1" customWidth="1"/>
    <col min="12814" max="13056" width="9.140625" style="325"/>
    <col min="13057" max="13057" width="4.85546875" style="325" customWidth="1"/>
    <col min="13058" max="13058" width="49.140625" style="325" bestFit="1" customWidth="1"/>
    <col min="13059" max="13059" width="4" style="325" bestFit="1" customWidth="1"/>
    <col min="13060" max="13060" width="6.42578125" style="325" bestFit="1" customWidth="1"/>
    <col min="13061" max="13061" width="9.85546875" style="325" bestFit="1" customWidth="1"/>
    <col min="13062" max="13062" width="13.42578125" style="325" bestFit="1" customWidth="1"/>
    <col min="13063" max="13063" width="8.85546875" style="325" bestFit="1" customWidth="1"/>
    <col min="13064" max="13064" width="12.5703125" style="325" bestFit="1" customWidth="1"/>
    <col min="13065" max="13065" width="9.85546875" style="325" bestFit="1" customWidth="1"/>
    <col min="13066" max="13066" width="11.42578125" style="325" bestFit="1" customWidth="1"/>
    <col min="13067" max="13068" width="9.140625" style="325"/>
    <col min="13069" max="13069" width="0" style="325" hidden="1" customWidth="1"/>
    <col min="13070" max="13312" width="9.140625" style="325"/>
    <col min="13313" max="13313" width="4.85546875" style="325" customWidth="1"/>
    <col min="13314" max="13314" width="49.140625" style="325" bestFit="1" customWidth="1"/>
    <col min="13315" max="13315" width="4" style="325" bestFit="1" customWidth="1"/>
    <col min="13316" max="13316" width="6.42578125" style="325" bestFit="1" customWidth="1"/>
    <col min="13317" max="13317" width="9.85546875" style="325" bestFit="1" customWidth="1"/>
    <col min="13318" max="13318" width="13.42578125" style="325" bestFit="1" customWidth="1"/>
    <col min="13319" max="13319" width="8.85546875" style="325" bestFit="1" customWidth="1"/>
    <col min="13320" max="13320" width="12.5703125" style="325" bestFit="1" customWidth="1"/>
    <col min="13321" max="13321" width="9.85546875" style="325" bestFit="1" customWidth="1"/>
    <col min="13322" max="13322" width="11.42578125" style="325" bestFit="1" customWidth="1"/>
    <col min="13323" max="13324" width="9.140625" style="325"/>
    <col min="13325" max="13325" width="0" style="325" hidden="1" customWidth="1"/>
    <col min="13326" max="13568" width="9.140625" style="325"/>
    <col min="13569" max="13569" width="4.85546875" style="325" customWidth="1"/>
    <col min="13570" max="13570" width="49.140625" style="325" bestFit="1" customWidth="1"/>
    <col min="13571" max="13571" width="4" style="325" bestFit="1" customWidth="1"/>
    <col min="13572" max="13572" width="6.42578125" style="325" bestFit="1" customWidth="1"/>
    <col min="13573" max="13573" width="9.85546875" style="325" bestFit="1" customWidth="1"/>
    <col min="13574" max="13574" width="13.42578125" style="325" bestFit="1" customWidth="1"/>
    <col min="13575" max="13575" width="8.85546875" style="325" bestFit="1" customWidth="1"/>
    <col min="13576" max="13576" width="12.5703125" style="325" bestFit="1" customWidth="1"/>
    <col min="13577" max="13577" width="9.85546875" style="325" bestFit="1" customWidth="1"/>
    <col min="13578" max="13578" width="11.42578125" style="325" bestFit="1" customWidth="1"/>
    <col min="13579" max="13580" width="9.140625" style="325"/>
    <col min="13581" max="13581" width="0" style="325" hidden="1" customWidth="1"/>
    <col min="13582" max="13824" width="9.140625" style="325"/>
    <col min="13825" max="13825" width="4.85546875" style="325" customWidth="1"/>
    <col min="13826" max="13826" width="49.140625" style="325" bestFit="1" customWidth="1"/>
    <col min="13827" max="13827" width="4" style="325" bestFit="1" customWidth="1"/>
    <col min="13828" max="13828" width="6.42578125" style="325" bestFit="1" customWidth="1"/>
    <col min="13829" max="13829" width="9.85546875" style="325" bestFit="1" customWidth="1"/>
    <col min="13830" max="13830" width="13.42578125" style="325" bestFit="1" customWidth="1"/>
    <col min="13831" max="13831" width="8.85546875" style="325" bestFit="1" customWidth="1"/>
    <col min="13832" max="13832" width="12.5703125" style="325" bestFit="1" customWidth="1"/>
    <col min="13833" max="13833" width="9.85546875" style="325" bestFit="1" customWidth="1"/>
    <col min="13834" max="13834" width="11.42578125" style="325" bestFit="1" customWidth="1"/>
    <col min="13835" max="13836" width="9.140625" style="325"/>
    <col min="13837" max="13837" width="0" style="325" hidden="1" customWidth="1"/>
    <col min="13838" max="14080" width="9.140625" style="325"/>
    <col min="14081" max="14081" width="4.85546875" style="325" customWidth="1"/>
    <col min="14082" max="14082" width="49.140625" style="325" bestFit="1" customWidth="1"/>
    <col min="14083" max="14083" width="4" style="325" bestFit="1" customWidth="1"/>
    <col min="14084" max="14084" width="6.42578125" style="325" bestFit="1" customWidth="1"/>
    <col min="14085" max="14085" width="9.85546875" style="325" bestFit="1" customWidth="1"/>
    <col min="14086" max="14086" width="13.42578125" style="325" bestFit="1" customWidth="1"/>
    <col min="14087" max="14087" width="8.85546875" style="325" bestFit="1" customWidth="1"/>
    <col min="14088" max="14088" width="12.5703125" style="325" bestFit="1" customWidth="1"/>
    <col min="14089" max="14089" width="9.85546875" style="325" bestFit="1" customWidth="1"/>
    <col min="14090" max="14090" width="11.42578125" style="325" bestFit="1" customWidth="1"/>
    <col min="14091" max="14092" width="9.140625" style="325"/>
    <col min="14093" max="14093" width="0" style="325" hidden="1" customWidth="1"/>
    <col min="14094" max="14336" width="9.140625" style="325"/>
    <col min="14337" max="14337" width="4.85546875" style="325" customWidth="1"/>
    <col min="14338" max="14338" width="49.140625" style="325" bestFit="1" customWidth="1"/>
    <col min="14339" max="14339" width="4" style="325" bestFit="1" customWidth="1"/>
    <col min="14340" max="14340" width="6.42578125" style="325" bestFit="1" customWidth="1"/>
    <col min="14341" max="14341" width="9.85546875" style="325" bestFit="1" customWidth="1"/>
    <col min="14342" max="14342" width="13.42578125" style="325" bestFit="1" customWidth="1"/>
    <col min="14343" max="14343" width="8.85546875" style="325" bestFit="1" customWidth="1"/>
    <col min="14344" max="14344" width="12.5703125" style="325" bestFit="1" customWidth="1"/>
    <col min="14345" max="14345" width="9.85546875" style="325" bestFit="1" customWidth="1"/>
    <col min="14346" max="14346" width="11.42578125" style="325" bestFit="1" customWidth="1"/>
    <col min="14347" max="14348" width="9.140625" style="325"/>
    <col min="14349" max="14349" width="0" style="325" hidden="1" customWidth="1"/>
    <col min="14350" max="14592" width="9.140625" style="325"/>
    <col min="14593" max="14593" width="4.85546875" style="325" customWidth="1"/>
    <col min="14594" max="14594" width="49.140625" style="325" bestFit="1" customWidth="1"/>
    <col min="14595" max="14595" width="4" style="325" bestFit="1" customWidth="1"/>
    <col min="14596" max="14596" width="6.42578125" style="325" bestFit="1" customWidth="1"/>
    <col min="14597" max="14597" width="9.85546875" style="325" bestFit="1" customWidth="1"/>
    <col min="14598" max="14598" width="13.42578125" style="325" bestFit="1" customWidth="1"/>
    <col min="14599" max="14599" width="8.85546875" style="325" bestFit="1" customWidth="1"/>
    <col min="14600" max="14600" width="12.5703125" style="325" bestFit="1" customWidth="1"/>
    <col min="14601" max="14601" width="9.85546875" style="325" bestFit="1" customWidth="1"/>
    <col min="14602" max="14602" width="11.42578125" style="325" bestFit="1" customWidth="1"/>
    <col min="14603" max="14604" width="9.140625" style="325"/>
    <col min="14605" max="14605" width="0" style="325" hidden="1" customWidth="1"/>
    <col min="14606" max="14848" width="9.140625" style="325"/>
    <col min="14849" max="14849" width="4.85546875" style="325" customWidth="1"/>
    <col min="14850" max="14850" width="49.140625" style="325" bestFit="1" customWidth="1"/>
    <col min="14851" max="14851" width="4" style="325" bestFit="1" customWidth="1"/>
    <col min="14852" max="14852" width="6.42578125" style="325" bestFit="1" customWidth="1"/>
    <col min="14853" max="14853" width="9.85546875" style="325" bestFit="1" customWidth="1"/>
    <col min="14854" max="14854" width="13.42578125" style="325" bestFit="1" customWidth="1"/>
    <col min="14855" max="14855" width="8.85546875" style="325" bestFit="1" customWidth="1"/>
    <col min="14856" max="14856" width="12.5703125" style="325" bestFit="1" customWidth="1"/>
    <col min="14857" max="14857" width="9.85546875" style="325" bestFit="1" customWidth="1"/>
    <col min="14858" max="14858" width="11.42578125" style="325" bestFit="1" customWidth="1"/>
    <col min="14859" max="14860" width="9.140625" style="325"/>
    <col min="14861" max="14861" width="0" style="325" hidden="1" customWidth="1"/>
    <col min="14862" max="15104" width="9.140625" style="325"/>
    <col min="15105" max="15105" width="4.85546875" style="325" customWidth="1"/>
    <col min="15106" max="15106" width="49.140625" style="325" bestFit="1" customWidth="1"/>
    <col min="15107" max="15107" width="4" style="325" bestFit="1" customWidth="1"/>
    <col min="15108" max="15108" width="6.42578125" style="325" bestFit="1" customWidth="1"/>
    <col min="15109" max="15109" width="9.85546875" style="325" bestFit="1" customWidth="1"/>
    <col min="15110" max="15110" width="13.42578125" style="325" bestFit="1" customWidth="1"/>
    <col min="15111" max="15111" width="8.85546875" style="325" bestFit="1" customWidth="1"/>
    <col min="15112" max="15112" width="12.5703125" style="325" bestFit="1" customWidth="1"/>
    <col min="15113" max="15113" width="9.85546875" style="325" bestFit="1" customWidth="1"/>
    <col min="15114" max="15114" width="11.42578125" style="325" bestFit="1" customWidth="1"/>
    <col min="15115" max="15116" width="9.140625" style="325"/>
    <col min="15117" max="15117" width="0" style="325" hidden="1" customWidth="1"/>
    <col min="15118" max="15360" width="9.140625" style="325"/>
    <col min="15361" max="15361" width="4.85546875" style="325" customWidth="1"/>
    <col min="15362" max="15362" width="49.140625" style="325" bestFit="1" customWidth="1"/>
    <col min="15363" max="15363" width="4" style="325" bestFit="1" customWidth="1"/>
    <col min="15364" max="15364" width="6.42578125" style="325" bestFit="1" customWidth="1"/>
    <col min="15365" max="15365" width="9.85546875" style="325" bestFit="1" customWidth="1"/>
    <col min="15366" max="15366" width="13.42578125" style="325" bestFit="1" customWidth="1"/>
    <col min="15367" max="15367" width="8.85546875" style="325" bestFit="1" customWidth="1"/>
    <col min="15368" max="15368" width="12.5703125" style="325" bestFit="1" customWidth="1"/>
    <col min="15369" max="15369" width="9.85546875" style="325" bestFit="1" customWidth="1"/>
    <col min="15370" max="15370" width="11.42578125" style="325" bestFit="1" customWidth="1"/>
    <col min="15371" max="15372" width="9.140625" style="325"/>
    <col min="15373" max="15373" width="0" style="325" hidden="1" customWidth="1"/>
    <col min="15374" max="15616" width="9.140625" style="325"/>
    <col min="15617" max="15617" width="4.85546875" style="325" customWidth="1"/>
    <col min="15618" max="15618" width="49.140625" style="325" bestFit="1" customWidth="1"/>
    <col min="15619" max="15619" width="4" style="325" bestFit="1" customWidth="1"/>
    <col min="15620" max="15620" width="6.42578125" style="325" bestFit="1" customWidth="1"/>
    <col min="15621" max="15621" width="9.85546875" style="325" bestFit="1" customWidth="1"/>
    <col min="15622" max="15622" width="13.42578125" style="325" bestFit="1" customWidth="1"/>
    <col min="15623" max="15623" width="8.85546875" style="325" bestFit="1" customWidth="1"/>
    <col min="15624" max="15624" width="12.5703125" style="325" bestFit="1" customWidth="1"/>
    <col min="15625" max="15625" width="9.85546875" style="325" bestFit="1" customWidth="1"/>
    <col min="15626" max="15626" width="11.42578125" style="325" bestFit="1" customWidth="1"/>
    <col min="15627" max="15628" width="9.140625" style="325"/>
    <col min="15629" max="15629" width="0" style="325" hidden="1" customWidth="1"/>
    <col min="15630" max="15872" width="9.140625" style="325"/>
    <col min="15873" max="15873" width="4.85546875" style="325" customWidth="1"/>
    <col min="15874" max="15874" width="49.140625" style="325" bestFit="1" customWidth="1"/>
    <col min="15875" max="15875" width="4" style="325" bestFit="1" customWidth="1"/>
    <col min="15876" max="15876" width="6.42578125" style="325" bestFit="1" customWidth="1"/>
    <col min="15877" max="15877" width="9.85546875" style="325" bestFit="1" customWidth="1"/>
    <col min="15878" max="15878" width="13.42578125" style="325" bestFit="1" customWidth="1"/>
    <col min="15879" max="15879" width="8.85546875" style="325" bestFit="1" customWidth="1"/>
    <col min="15880" max="15880" width="12.5703125" style="325" bestFit="1" customWidth="1"/>
    <col min="15881" max="15881" width="9.85546875" style="325" bestFit="1" customWidth="1"/>
    <col min="15882" max="15882" width="11.42578125" style="325" bestFit="1" customWidth="1"/>
    <col min="15883" max="15884" width="9.140625" style="325"/>
    <col min="15885" max="15885" width="0" style="325" hidden="1" customWidth="1"/>
    <col min="15886" max="16128" width="9.140625" style="325"/>
    <col min="16129" max="16129" width="4.85546875" style="325" customWidth="1"/>
    <col min="16130" max="16130" width="49.140625" style="325" bestFit="1" customWidth="1"/>
    <col min="16131" max="16131" width="4" style="325" bestFit="1" customWidth="1"/>
    <col min="16132" max="16132" width="6.42578125" style="325" bestFit="1" customWidth="1"/>
    <col min="16133" max="16133" width="9.85546875" style="325" bestFit="1" customWidth="1"/>
    <col min="16134" max="16134" width="13.42578125" style="325" bestFit="1" customWidth="1"/>
    <col min="16135" max="16135" width="8.85546875" style="325" bestFit="1" customWidth="1"/>
    <col min="16136" max="16136" width="12.5703125" style="325" bestFit="1" customWidth="1"/>
    <col min="16137" max="16137" width="9.85546875" style="325" bestFit="1" customWidth="1"/>
    <col min="16138" max="16138" width="11.42578125" style="325" bestFit="1" customWidth="1"/>
    <col min="16139" max="16140" width="9.140625" style="325"/>
    <col min="16141" max="16141" width="0" style="325" hidden="1" customWidth="1"/>
    <col min="16142" max="16384" width="9.140625" style="325"/>
  </cols>
  <sheetData>
    <row r="1" spans="1:12" x14ac:dyDescent="0.25">
      <c r="A1" s="322" t="s">
        <v>612</v>
      </c>
      <c r="B1" s="322" t="s">
        <v>5</v>
      </c>
      <c r="C1" s="322" t="s">
        <v>613</v>
      </c>
      <c r="D1" s="323" t="s">
        <v>614</v>
      </c>
      <c r="E1" s="323" t="s">
        <v>615</v>
      </c>
      <c r="F1" s="323" t="s">
        <v>616</v>
      </c>
      <c r="G1" s="323" t="s">
        <v>32</v>
      </c>
      <c r="H1" s="323" t="s">
        <v>617</v>
      </c>
      <c r="I1" s="323" t="s">
        <v>618</v>
      </c>
      <c r="J1" s="323" t="s">
        <v>1</v>
      </c>
      <c r="K1" s="324"/>
      <c r="L1" s="324"/>
    </row>
    <row r="2" spans="1:12" x14ac:dyDescent="0.25">
      <c r="A2" s="329" t="s">
        <v>603</v>
      </c>
      <c r="B2" s="329" t="s">
        <v>603</v>
      </c>
      <c r="C2" s="329" t="s">
        <v>603</v>
      </c>
      <c r="D2" s="330"/>
      <c r="E2" s="330"/>
      <c r="F2" s="330"/>
      <c r="G2" s="330"/>
      <c r="H2" s="330"/>
      <c r="I2" s="330"/>
      <c r="J2" s="330"/>
      <c r="K2" s="324"/>
      <c r="L2" s="324"/>
    </row>
    <row r="3" spans="1:12" x14ac:dyDescent="0.25">
      <c r="A3" s="333" t="s">
        <v>603</v>
      </c>
      <c r="B3" s="333" t="s">
        <v>619</v>
      </c>
      <c r="C3" s="333" t="s">
        <v>603</v>
      </c>
      <c r="D3" s="334"/>
      <c r="E3" s="334"/>
      <c r="F3" s="334"/>
      <c r="G3" s="334"/>
      <c r="H3" s="334"/>
      <c r="I3" s="334"/>
      <c r="J3" s="334"/>
      <c r="K3" s="324"/>
      <c r="L3" s="324"/>
    </row>
    <row r="4" spans="1:12" x14ac:dyDescent="0.25">
      <c r="A4" s="329" t="s">
        <v>603</v>
      </c>
      <c r="B4" s="329" t="s">
        <v>620</v>
      </c>
      <c r="C4" s="329" t="s">
        <v>603</v>
      </c>
      <c r="D4" s="330"/>
      <c r="E4" s="330"/>
      <c r="F4" s="330"/>
      <c r="G4" s="330"/>
      <c r="H4" s="330"/>
      <c r="I4" s="330"/>
      <c r="J4" s="330"/>
      <c r="K4" s="324"/>
      <c r="L4" s="324"/>
    </row>
    <row r="5" spans="1:12" x14ac:dyDescent="0.25">
      <c r="A5" s="329" t="s">
        <v>603</v>
      </c>
      <c r="B5" s="329" t="s">
        <v>621</v>
      </c>
      <c r="C5" s="329" t="s">
        <v>603</v>
      </c>
      <c r="D5" s="330"/>
      <c r="E5" s="330"/>
      <c r="F5" s="330"/>
      <c r="G5" s="330"/>
      <c r="H5" s="330"/>
      <c r="I5" s="330"/>
      <c r="J5" s="330"/>
      <c r="K5" s="324"/>
      <c r="L5" s="324"/>
    </row>
    <row r="6" spans="1:12" x14ac:dyDescent="0.25">
      <c r="A6" s="329" t="s">
        <v>603</v>
      </c>
      <c r="B6" s="329" t="s">
        <v>622</v>
      </c>
      <c r="C6" s="329" t="s">
        <v>603</v>
      </c>
      <c r="D6" s="330"/>
      <c r="E6" s="330"/>
      <c r="F6" s="330"/>
      <c r="G6" s="330"/>
      <c r="H6" s="330"/>
      <c r="I6" s="330"/>
      <c r="J6" s="330"/>
      <c r="K6" s="324"/>
      <c r="L6" s="324"/>
    </row>
    <row r="7" spans="1:12" x14ac:dyDescent="0.25">
      <c r="A7" s="329" t="s">
        <v>603</v>
      </c>
      <c r="B7" s="329" t="s">
        <v>623</v>
      </c>
      <c r="C7" s="329" t="s">
        <v>603</v>
      </c>
      <c r="D7" s="330"/>
      <c r="E7" s="330"/>
      <c r="F7" s="330"/>
      <c r="G7" s="330"/>
      <c r="H7" s="330"/>
      <c r="I7" s="330"/>
      <c r="J7" s="330"/>
      <c r="K7" s="324"/>
      <c r="L7" s="324"/>
    </row>
    <row r="8" spans="1:12" x14ac:dyDescent="0.25">
      <c r="A8" s="329" t="s">
        <v>603</v>
      </c>
      <c r="B8" s="329" t="s">
        <v>624</v>
      </c>
      <c r="C8" s="329" t="s">
        <v>603</v>
      </c>
      <c r="D8" s="330"/>
      <c r="E8" s="330"/>
      <c r="F8" s="330"/>
      <c r="G8" s="330"/>
      <c r="H8" s="330"/>
      <c r="I8" s="330"/>
      <c r="J8" s="330"/>
      <c r="K8" s="324"/>
      <c r="L8" s="324"/>
    </row>
    <row r="9" spans="1:12" x14ac:dyDescent="0.25">
      <c r="A9" s="329" t="s">
        <v>603</v>
      </c>
      <c r="B9" s="329" t="s">
        <v>625</v>
      </c>
      <c r="C9" s="329" t="s">
        <v>603</v>
      </c>
      <c r="D9" s="330"/>
      <c r="E9" s="330"/>
      <c r="F9" s="330"/>
      <c r="G9" s="330"/>
      <c r="H9" s="330"/>
      <c r="I9" s="330"/>
      <c r="J9" s="330"/>
      <c r="K9" s="324"/>
      <c r="L9" s="324"/>
    </row>
    <row r="10" spans="1:12" x14ac:dyDescent="0.25">
      <c r="A10" s="329" t="s">
        <v>603</v>
      </c>
      <c r="B10" s="329" t="s">
        <v>603</v>
      </c>
      <c r="C10" s="329" t="s">
        <v>603</v>
      </c>
      <c r="D10" s="330"/>
      <c r="E10" s="330"/>
      <c r="F10" s="330"/>
      <c r="G10" s="330"/>
      <c r="H10" s="330"/>
      <c r="I10" s="330"/>
      <c r="J10" s="330"/>
      <c r="K10" s="324"/>
      <c r="L10" s="324"/>
    </row>
    <row r="11" spans="1:12" x14ac:dyDescent="0.25">
      <c r="A11" s="329" t="s">
        <v>603</v>
      </c>
      <c r="B11" s="329" t="s">
        <v>626</v>
      </c>
      <c r="C11" s="329" t="s">
        <v>603</v>
      </c>
      <c r="D11" s="330"/>
      <c r="E11" s="330"/>
      <c r="F11" s="330"/>
      <c r="G11" s="330"/>
      <c r="H11" s="330"/>
      <c r="I11" s="330"/>
      <c r="J11" s="330"/>
      <c r="K11" s="324"/>
      <c r="L11" s="324"/>
    </row>
    <row r="12" spans="1:12" x14ac:dyDescent="0.25">
      <c r="A12" s="329" t="s">
        <v>627</v>
      </c>
      <c r="B12" s="329" t="s">
        <v>628</v>
      </c>
      <c r="C12" s="329" t="s">
        <v>184</v>
      </c>
      <c r="D12" s="330">
        <v>1</v>
      </c>
      <c r="E12" s="330"/>
      <c r="F12" s="330">
        <f>D12*E12</f>
        <v>0</v>
      </c>
      <c r="G12" s="330"/>
      <c r="H12" s="330">
        <f>D12*G12</f>
        <v>0</v>
      </c>
      <c r="I12" s="330">
        <f>E12+G12</f>
        <v>0</v>
      </c>
      <c r="J12" s="330">
        <f>F12+H12</f>
        <v>0</v>
      </c>
      <c r="K12" s="324"/>
      <c r="L12" s="324"/>
    </row>
    <row r="13" spans="1:12" x14ac:dyDescent="0.25">
      <c r="A13" s="329" t="s">
        <v>603</v>
      </c>
      <c r="B13" s="329" t="s">
        <v>629</v>
      </c>
      <c r="C13" s="329" t="s">
        <v>603</v>
      </c>
      <c r="D13" s="330"/>
      <c r="E13" s="330"/>
      <c r="F13" s="330"/>
      <c r="G13" s="330"/>
      <c r="H13" s="330"/>
      <c r="I13" s="330"/>
      <c r="J13" s="330"/>
      <c r="K13" s="324"/>
      <c r="L13" s="324"/>
    </row>
    <row r="14" spans="1:12" x14ac:dyDescent="0.25">
      <c r="A14" s="329" t="s">
        <v>603</v>
      </c>
      <c r="B14" s="329" t="s">
        <v>630</v>
      </c>
      <c r="C14" s="329" t="s">
        <v>603</v>
      </c>
      <c r="D14" s="330"/>
      <c r="E14" s="330"/>
      <c r="F14" s="330"/>
      <c r="G14" s="330"/>
      <c r="H14" s="330"/>
      <c r="I14" s="330"/>
      <c r="J14" s="330"/>
      <c r="K14" s="324"/>
      <c r="L14" s="324"/>
    </row>
    <row r="15" spans="1:12" x14ac:dyDescent="0.25">
      <c r="A15" s="329" t="s">
        <v>603</v>
      </c>
      <c r="B15" s="329" t="s">
        <v>631</v>
      </c>
      <c r="C15" s="329" t="s">
        <v>603</v>
      </c>
      <c r="D15" s="330"/>
      <c r="E15" s="330"/>
      <c r="F15" s="330"/>
      <c r="G15" s="330"/>
      <c r="H15" s="330"/>
      <c r="I15" s="330"/>
      <c r="J15" s="330"/>
      <c r="K15" s="324"/>
      <c r="L15" s="324"/>
    </row>
    <row r="16" spans="1:12" x14ac:dyDescent="0.25">
      <c r="A16" s="329" t="s">
        <v>603</v>
      </c>
      <c r="B16" s="329" t="s">
        <v>632</v>
      </c>
      <c r="C16" s="329" t="s">
        <v>603</v>
      </c>
      <c r="D16" s="330"/>
      <c r="E16" s="330"/>
      <c r="F16" s="330"/>
      <c r="G16" s="330"/>
      <c r="H16" s="330"/>
      <c r="I16" s="330"/>
      <c r="J16" s="330"/>
      <c r="K16" s="324"/>
      <c r="L16" s="324"/>
    </row>
    <row r="17" spans="1:12" x14ac:dyDescent="0.25">
      <c r="A17" s="329" t="s">
        <v>633</v>
      </c>
      <c r="B17" s="329" t="s">
        <v>634</v>
      </c>
      <c r="C17" s="329" t="s">
        <v>184</v>
      </c>
      <c r="D17" s="330">
        <v>1</v>
      </c>
      <c r="E17" s="330"/>
      <c r="F17" s="330">
        <f t="shared" ref="F17:F22" si="0">D17*E17</f>
        <v>0</v>
      </c>
      <c r="G17" s="330"/>
      <c r="H17" s="330">
        <f t="shared" ref="H17:H22" si="1">D17*G17</f>
        <v>0</v>
      </c>
      <c r="I17" s="330">
        <f t="shared" ref="I17:J22" si="2">E17+G17</f>
        <v>0</v>
      </c>
      <c r="J17" s="330">
        <f t="shared" si="2"/>
        <v>0</v>
      </c>
      <c r="K17" s="324"/>
      <c r="L17" s="324"/>
    </row>
    <row r="18" spans="1:12" x14ac:dyDescent="0.25">
      <c r="A18" s="329" t="s">
        <v>54</v>
      </c>
      <c r="B18" s="329" t="s">
        <v>635</v>
      </c>
      <c r="C18" s="329" t="s">
        <v>184</v>
      </c>
      <c r="D18" s="330">
        <v>5</v>
      </c>
      <c r="E18" s="330"/>
      <c r="F18" s="330">
        <f t="shared" si="0"/>
        <v>0</v>
      </c>
      <c r="G18" s="330"/>
      <c r="H18" s="330">
        <f t="shared" si="1"/>
        <v>0</v>
      </c>
      <c r="I18" s="330">
        <f t="shared" si="2"/>
        <v>0</v>
      </c>
      <c r="J18" s="330">
        <f t="shared" si="2"/>
        <v>0</v>
      </c>
      <c r="K18" s="324"/>
      <c r="L18" s="324"/>
    </row>
    <row r="19" spans="1:12" x14ac:dyDescent="0.25">
      <c r="A19" s="329" t="s">
        <v>56</v>
      </c>
      <c r="B19" s="329" t="s">
        <v>636</v>
      </c>
      <c r="C19" s="329" t="s">
        <v>184</v>
      </c>
      <c r="D19" s="330">
        <v>25</v>
      </c>
      <c r="E19" s="330"/>
      <c r="F19" s="330">
        <f t="shared" si="0"/>
        <v>0</v>
      </c>
      <c r="G19" s="330"/>
      <c r="H19" s="330">
        <f t="shared" si="1"/>
        <v>0</v>
      </c>
      <c r="I19" s="330">
        <f t="shared" si="2"/>
        <v>0</v>
      </c>
      <c r="J19" s="330">
        <f t="shared" si="2"/>
        <v>0</v>
      </c>
      <c r="K19" s="324"/>
      <c r="L19" s="324"/>
    </row>
    <row r="20" spans="1:12" x14ac:dyDescent="0.25">
      <c r="A20" s="329" t="s">
        <v>637</v>
      </c>
      <c r="B20" s="329" t="s">
        <v>638</v>
      </c>
      <c r="C20" s="329" t="s">
        <v>639</v>
      </c>
      <c r="D20" s="330">
        <v>3</v>
      </c>
      <c r="E20" s="330"/>
      <c r="F20" s="330">
        <f t="shared" si="0"/>
        <v>0</v>
      </c>
      <c r="G20" s="330"/>
      <c r="H20" s="330">
        <f t="shared" si="1"/>
        <v>0</v>
      </c>
      <c r="I20" s="330">
        <f t="shared" si="2"/>
        <v>0</v>
      </c>
      <c r="J20" s="330">
        <f t="shared" si="2"/>
        <v>0</v>
      </c>
      <c r="K20" s="324"/>
      <c r="L20" s="324"/>
    </row>
    <row r="21" spans="1:12" x14ac:dyDescent="0.25">
      <c r="A21" s="329" t="s">
        <v>58</v>
      </c>
      <c r="B21" s="329" t="s">
        <v>640</v>
      </c>
      <c r="C21" s="329" t="s">
        <v>639</v>
      </c>
      <c r="D21" s="330">
        <v>3</v>
      </c>
      <c r="E21" s="330"/>
      <c r="F21" s="330">
        <f t="shared" si="0"/>
        <v>0</v>
      </c>
      <c r="G21" s="330"/>
      <c r="H21" s="330">
        <f t="shared" si="1"/>
        <v>0</v>
      </c>
      <c r="I21" s="330">
        <f t="shared" si="2"/>
        <v>0</v>
      </c>
      <c r="J21" s="330">
        <f t="shared" si="2"/>
        <v>0</v>
      </c>
      <c r="K21" s="324"/>
      <c r="L21" s="324"/>
    </row>
    <row r="22" spans="1:12" x14ac:dyDescent="0.25">
      <c r="A22" s="329" t="s">
        <v>641</v>
      </c>
      <c r="B22" s="329" t="s">
        <v>642</v>
      </c>
      <c r="C22" s="329" t="s">
        <v>639</v>
      </c>
      <c r="D22" s="330">
        <v>3</v>
      </c>
      <c r="E22" s="330"/>
      <c r="F22" s="330">
        <f t="shared" si="0"/>
        <v>0</v>
      </c>
      <c r="G22" s="330"/>
      <c r="H22" s="330">
        <f t="shared" si="1"/>
        <v>0</v>
      </c>
      <c r="I22" s="330">
        <f t="shared" si="2"/>
        <v>0</v>
      </c>
      <c r="J22" s="330">
        <f t="shared" si="2"/>
        <v>0</v>
      </c>
      <c r="K22" s="324"/>
      <c r="L22" s="324"/>
    </row>
    <row r="23" spans="1:12" x14ac:dyDescent="0.25">
      <c r="A23" s="329" t="s">
        <v>603</v>
      </c>
      <c r="B23" s="329" t="s">
        <v>643</v>
      </c>
      <c r="C23" s="329" t="s">
        <v>603</v>
      </c>
      <c r="D23" s="330"/>
      <c r="E23" s="330"/>
      <c r="F23" s="330"/>
      <c r="G23" s="330"/>
      <c r="H23" s="330"/>
      <c r="I23" s="330"/>
      <c r="J23" s="330"/>
      <c r="K23" s="324"/>
      <c r="L23" s="324"/>
    </row>
    <row r="24" spans="1:12" x14ac:dyDescent="0.25">
      <c r="A24" s="329" t="s">
        <v>644</v>
      </c>
      <c r="B24" s="329" t="s">
        <v>642</v>
      </c>
      <c r="C24" s="329" t="s">
        <v>639</v>
      </c>
      <c r="D24" s="330">
        <v>9</v>
      </c>
      <c r="E24" s="330"/>
      <c r="F24" s="330">
        <f>D24*E24</f>
        <v>0</v>
      </c>
      <c r="G24" s="330"/>
      <c r="H24" s="330">
        <f>D24*G24</f>
        <v>0</v>
      </c>
      <c r="I24" s="330">
        <f>E24+G24</f>
        <v>0</v>
      </c>
      <c r="J24" s="330">
        <f>F24+H24</f>
        <v>0</v>
      </c>
      <c r="K24" s="324"/>
      <c r="L24" s="324"/>
    </row>
    <row r="25" spans="1:12" x14ac:dyDescent="0.25">
      <c r="A25" s="329" t="s">
        <v>603</v>
      </c>
      <c r="B25" s="329" t="s">
        <v>645</v>
      </c>
      <c r="C25" s="329" t="s">
        <v>603</v>
      </c>
      <c r="D25" s="330"/>
      <c r="E25" s="330"/>
      <c r="F25" s="330"/>
      <c r="G25" s="330"/>
      <c r="H25" s="330"/>
      <c r="I25" s="330"/>
      <c r="J25" s="330"/>
      <c r="K25" s="324"/>
      <c r="L25" s="324"/>
    </row>
    <row r="26" spans="1:12" x14ac:dyDescent="0.25">
      <c r="A26" s="329" t="s">
        <v>60</v>
      </c>
      <c r="B26" s="329" t="s">
        <v>642</v>
      </c>
      <c r="C26" s="329" t="s">
        <v>639</v>
      </c>
      <c r="D26" s="330">
        <v>6</v>
      </c>
      <c r="E26" s="330"/>
      <c r="F26" s="330">
        <f>D26*E26</f>
        <v>0</v>
      </c>
      <c r="G26" s="330"/>
      <c r="H26" s="330">
        <f>D26*G26</f>
        <v>0</v>
      </c>
      <c r="I26" s="330">
        <f>E26+G26</f>
        <v>0</v>
      </c>
      <c r="J26" s="330">
        <f>F26+H26</f>
        <v>0</v>
      </c>
      <c r="K26" s="324"/>
      <c r="L26" s="324"/>
    </row>
    <row r="27" spans="1:12" x14ac:dyDescent="0.25">
      <c r="A27" s="329" t="s">
        <v>603</v>
      </c>
      <c r="B27" s="329" t="s">
        <v>646</v>
      </c>
      <c r="C27" s="329" t="s">
        <v>603</v>
      </c>
      <c r="D27" s="330"/>
      <c r="E27" s="330"/>
      <c r="F27" s="330"/>
      <c r="G27" s="330"/>
      <c r="H27" s="330"/>
      <c r="I27" s="330"/>
      <c r="J27" s="330"/>
      <c r="K27" s="324"/>
      <c r="L27" s="324"/>
    </row>
    <row r="28" spans="1:12" x14ac:dyDescent="0.25">
      <c r="A28" s="329" t="s">
        <v>647</v>
      </c>
      <c r="B28" s="329" t="s">
        <v>642</v>
      </c>
      <c r="C28" s="329" t="s">
        <v>639</v>
      </c>
      <c r="D28" s="330">
        <v>1</v>
      </c>
      <c r="E28" s="330"/>
      <c r="F28" s="330">
        <f>D28*E28</f>
        <v>0</v>
      </c>
      <c r="G28" s="330"/>
      <c r="H28" s="330">
        <f>D28*G28</f>
        <v>0</v>
      </c>
      <c r="I28" s="330">
        <f>E28+G28</f>
        <v>0</v>
      </c>
      <c r="J28" s="330">
        <f>F28+H28</f>
        <v>0</v>
      </c>
      <c r="K28" s="324"/>
      <c r="L28" s="324"/>
    </row>
    <row r="29" spans="1:12" x14ac:dyDescent="0.25">
      <c r="A29" s="329" t="s">
        <v>603</v>
      </c>
      <c r="B29" s="329" t="s">
        <v>648</v>
      </c>
      <c r="C29" s="329" t="s">
        <v>603</v>
      </c>
      <c r="D29" s="330"/>
      <c r="E29" s="330"/>
      <c r="F29" s="330"/>
      <c r="G29" s="330"/>
      <c r="H29" s="330"/>
      <c r="I29" s="330"/>
      <c r="J29" s="330"/>
      <c r="K29" s="324"/>
      <c r="L29" s="324"/>
    </row>
    <row r="30" spans="1:12" x14ac:dyDescent="0.25">
      <c r="A30" s="329" t="s">
        <v>649</v>
      </c>
      <c r="B30" s="329" t="s">
        <v>650</v>
      </c>
      <c r="C30" s="329" t="s">
        <v>639</v>
      </c>
      <c r="D30" s="330">
        <v>1</v>
      </c>
      <c r="E30" s="330"/>
      <c r="F30" s="330">
        <f>D30*E30</f>
        <v>0</v>
      </c>
      <c r="G30" s="330"/>
      <c r="H30" s="330">
        <f>D30*G30</f>
        <v>0</v>
      </c>
      <c r="I30" s="330">
        <f>E30+G30</f>
        <v>0</v>
      </c>
      <c r="J30" s="330">
        <f>F30+H30</f>
        <v>0</v>
      </c>
      <c r="K30" s="324"/>
      <c r="L30" s="324"/>
    </row>
    <row r="31" spans="1:12" x14ac:dyDescent="0.25">
      <c r="A31" s="329" t="s">
        <v>651</v>
      </c>
      <c r="B31" s="329" t="s">
        <v>652</v>
      </c>
      <c r="C31" s="329" t="s">
        <v>184</v>
      </c>
      <c r="D31" s="330">
        <v>1</v>
      </c>
      <c r="E31" s="330"/>
      <c r="F31" s="330">
        <f>D31*E31</f>
        <v>0</v>
      </c>
      <c r="G31" s="330"/>
      <c r="H31" s="330">
        <f>D31*G31</f>
        <v>0</v>
      </c>
      <c r="I31" s="330">
        <f>E31+G31</f>
        <v>0</v>
      </c>
      <c r="J31" s="330">
        <f>F31+H31</f>
        <v>0</v>
      </c>
      <c r="K31" s="324"/>
      <c r="L31" s="324"/>
    </row>
    <row r="32" spans="1:12" x14ac:dyDescent="0.25">
      <c r="A32" s="329" t="s">
        <v>603</v>
      </c>
      <c r="B32" s="329" t="s">
        <v>653</v>
      </c>
      <c r="C32" s="329" t="s">
        <v>603</v>
      </c>
      <c r="D32" s="330"/>
      <c r="E32" s="330"/>
      <c r="F32" s="330"/>
      <c r="G32" s="330"/>
      <c r="H32" s="330"/>
      <c r="I32" s="330"/>
      <c r="J32" s="330"/>
      <c r="K32" s="324"/>
      <c r="L32" s="324"/>
    </row>
    <row r="33" spans="1:12" x14ac:dyDescent="0.25">
      <c r="A33" s="329" t="s">
        <v>603</v>
      </c>
      <c r="B33" s="329" t="s">
        <v>654</v>
      </c>
      <c r="C33" s="329" t="s">
        <v>603</v>
      </c>
      <c r="D33" s="330"/>
      <c r="E33" s="330"/>
      <c r="F33" s="330"/>
      <c r="G33" s="330"/>
      <c r="H33" s="330"/>
      <c r="I33" s="330"/>
      <c r="J33" s="330"/>
      <c r="K33" s="324"/>
      <c r="L33" s="324"/>
    </row>
    <row r="34" spans="1:12" x14ac:dyDescent="0.25">
      <c r="A34" s="329" t="s">
        <v>655</v>
      </c>
      <c r="B34" s="329" t="s">
        <v>656</v>
      </c>
      <c r="C34" s="329" t="s">
        <v>184</v>
      </c>
      <c r="D34" s="330">
        <v>50</v>
      </c>
      <c r="E34" s="330"/>
      <c r="F34" s="330">
        <f>D34*E34</f>
        <v>0</v>
      </c>
      <c r="G34" s="330"/>
      <c r="H34" s="330">
        <f>D34*G34</f>
        <v>0</v>
      </c>
      <c r="I34" s="330">
        <f t="shared" ref="I34:J38" si="3">E34+G34</f>
        <v>0</v>
      </c>
      <c r="J34" s="330">
        <f t="shared" si="3"/>
        <v>0</v>
      </c>
      <c r="K34" s="324"/>
      <c r="L34" s="324"/>
    </row>
    <row r="35" spans="1:12" x14ac:dyDescent="0.25">
      <c r="A35" s="329" t="s">
        <v>657</v>
      </c>
      <c r="B35" s="329" t="s">
        <v>658</v>
      </c>
      <c r="C35" s="329" t="s">
        <v>184</v>
      </c>
      <c r="D35" s="330">
        <v>3</v>
      </c>
      <c r="E35" s="330"/>
      <c r="F35" s="330">
        <f>D35*E35</f>
        <v>0</v>
      </c>
      <c r="G35" s="330"/>
      <c r="H35" s="330">
        <f>D35*G35</f>
        <v>0</v>
      </c>
      <c r="I35" s="330">
        <f t="shared" si="3"/>
        <v>0</v>
      </c>
      <c r="J35" s="330">
        <f t="shared" si="3"/>
        <v>0</v>
      </c>
      <c r="K35" s="324"/>
      <c r="L35" s="324"/>
    </row>
    <row r="36" spans="1:12" x14ac:dyDescent="0.25">
      <c r="A36" s="329" t="s">
        <v>659</v>
      </c>
      <c r="B36" s="329" t="s">
        <v>660</v>
      </c>
      <c r="C36" s="329" t="s">
        <v>184</v>
      </c>
      <c r="D36" s="330">
        <v>25</v>
      </c>
      <c r="E36" s="330"/>
      <c r="F36" s="330">
        <f>D36*E36</f>
        <v>0</v>
      </c>
      <c r="G36" s="330"/>
      <c r="H36" s="330">
        <f>D36*G36</f>
        <v>0</v>
      </c>
      <c r="I36" s="330">
        <f t="shared" si="3"/>
        <v>0</v>
      </c>
      <c r="J36" s="330">
        <f t="shared" si="3"/>
        <v>0</v>
      </c>
      <c r="K36" s="324"/>
      <c r="L36" s="324"/>
    </row>
    <row r="37" spans="1:12" x14ac:dyDescent="0.25">
      <c r="A37" s="329" t="s">
        <v>661</v>
      </c>
      <c r="B37" s="329" t="s">
        <v>662</v>
      </c>
      <c r="C37" s="329" t="s">
        <v>184</v>
      </c>
      <c r="D37" s="330">
        <v>1</v>
      </c>
      <c r="E37" s="330"/>
      <c r="F37" s="330">
        <f>D37*E37</f>
        <v>0</v>
      </c>
      <c r="G37" s="330"/>
      <c r="H37" s="330">
        <f>D37*G37</f>
        <v>0</v>
      </c>
      <c r="I37" s="330">
        <f t="shared" si="3"/>
        <v>0</v>
      </c>
      <c r="J37" s="330">
        <f t="shared" si="3"/>
        <v>0</v>
      </c>
      <c r="K37" s="324"/>
      <c r="L37" s="324"/>
    </row>
    <row r="38" spans="1:12" x14ac:dyDescent="0.25">
      <c r="A38" s="329" t="s">
        <v>663</v>
      </c>
      <c r="B38" s="329" t="s">
        <v>664</v>
      </c>
      <c r="C38" s="329" t="s">
        <v>665</v>
      </c>
      <c r="D38" s="330">
        <v>1</v>
      </c>
      <c r="E38" s="330"/>
      <c r="F38" s="330">
        <f>D38*E38</f>
        <v>0</v>
      </c>
      <c r="G38" s="330"/>
      <c r="H38" s="330">
        <f>D38*G38</f>
        <v>0</v>
      </c>
      <c r="I38" s="330">
        <f t="shared" si="3"/>
        <v>0</v>
      </c>
      <c r="J38" s="330">
        <f t="shared" si="3"/>
        <v>0</v>
      </c>
      <c r="K38" s="324"/>
      <c r="L38" s="324"/>
    </row>
    <row r="39" spans="1:12" x14ac:dyDescent="0.25">
      <c r="A39" s="329" t="s">
        <v>603</v>
      </c>
      <c r="B39" s="329" t="s">
        <v>666</v>
      </c>
      <c r="C39" s="329" t="s">
        <v>603</v>
      </c>
      <c r="D39" s="330"/>
      <c r="E39" s="330"/>
      <c r="F39" s="330"/>
      <c r="G39" s="330"/>
      <c r="H39" s="330"/>
      <c r="I39" s="330"/>
      <c r="J39" s="330"/>
      <c r="K39" s="324"/>
      <c r="L39" s="324"/>
    </row>
    <row r="40" spans="1:12" x14ac:dyDescent="0.25">
      <c r="A40" s="329" t="s">
        <v>603</v>
      </c>
      <c r="B40" s="329" t="s">
        <v>667</v>
      </c>
      <c r="C40" s="329" t="s">
        <v>603</v>
      </c>
      <c r="D40" s="330"/>
      <c r="E40" s="330"/>
      <c r="F40" s="330"/>
      <c r="G40" s="330"/>
      <c r="H40" s="330"/>
      <c r="I40" s="330"/>
      <c r="J40" s="330"/>
      <c r="K40" s="324"/>
      <c r="L40" s="324"/>
    </row>
    <row r="41" spans="1:12" x14ac:dyDescent="0.25">
      <c r="A41" s="329" t="s">
        <v>663</v>
      </c>
      <c r="B41" s="329" t="s">
        <v>668</v>
      </c>
      <c r="C41" s="329" t="s">
        <v>665</v>
      </c>
      <c r="D41" s="330">
        <v>1</v>
      </c>
      <c r="E41" s="330"/>
      <c r="F41" s="330">
        <f>D41*E41</f>
        <v>0</v>
      </c>
      <c r="G41" s="330"/>
      <c r="H41" s="330">
        <f>D41*G41</f>
        <v>0</v>
      </c>
      <c r="I41" s="330">
        <f>E41+G41</f>
        <v>0</v>
      </c>
      <c r="J41" s="330">
        <f>F41+H41</f>
        <v>0</v>
      </c>
      <c r="K41" s="324"/>
      <c r="L41" s="324"/>
    </row>
    <row r="42" spans="1:12" x14ac:dyDescent="0.25">
      <c r="A42" s="329" t="s">
        <v>603</v>
      </c>
      <c r="B42" s="329" t="s">
        <v>669</v>
      </c>
      <c r="C42" s="329" t="s">
        <v>603</v>
      </c>
      <c r="D42" s="330"/>
      <c r="E42" s="330"/>
      <c r="F42" s="330"/>
      <c r="G42" s="330"/>
      <c r="H42" s="330"/>
      <c r="I42" s="330"/>
      <c r="J42" s="330"/>
      <c r="K42" s="324"/>
      <c r="L42" s="324"/>
    </row>
    <row r="43" spans="1:12" x14ac:dyDescent="0.25">
      <c r="A43" s="329" t="s">
        <v>603</v>
      </c>
      <c r="B43" s="329" t="s">
        <v>670</v>
      </c>
      <c r="C43" s="329" t="s">
        <v>603</v>
      </c>
      <c r="D43" s="330"/>
      <c r="E43" s="330"/>
      <c r="F43" s="330"/>
      <c r="G43" s="330"/>
      <c r="H43" s="330"/>
      <c r="I43" s="330"/>
      <c r="J43" s="330"/>
      <c r="K43" s="324"/>
      <c r="L43" s="324"/>
    </row>
    <row r="44" spans="1:12" x14ac:dyDescent="0.25">
      <c r="A44" s="329" t="s">
        <v>603</v>
      </c>
      <c r="B44" s="329" t="s">
        <v>667</v>
      </c>
      <c r="C44" s="329" t="s">
        <v>603</v>
      </c>
      <c r="D44" s="330"/>
      <c r="E44" s="330"/>
      <c r="F44" s="330"/>
      <c r="G44" s="330"/>
      <c r="H44" s="330"/>
      <c r="I44" s="330"/>
      <c r="J44" s="330"/>
      <c r="K44" s="324"/>
      <c r="L44" s="324"/>
    </row>
    <row r="45" spans="1:12" x14ac:dyDescent="0.25">
      <c r="A45" s="329" t="s">
        <v>663</v>
      </c>
      <c r="B45" s="329" t="s">
        <v>671</v>
      </c>
      <c r="C45" s="329" t="s">
        <v>672</v>
      </c>
      <c r="D45" s="330">
        <v>15</v>
      </c>
      <c r="E45" s="330">
        <v>0</v>
      </c>
      <c r="F45" s="330">
        <f>D45*E45</f>
        <v>0</v>
      </c>
      <c r="G45" s="330"/>
      <c r="H45" s="330">
        <f>D45*G45</f>
        <v>0</v>
      </c>
      <c r="I45" s="330">
        <f>E45+G45</f>
        <v>0</v>
      </c>
      <c r="J45" s="330">
        <f>F45+H45</f>
        <v>0</v>
      </c>
      <c r="K45" s="324"/>
      <c r="L45" s="324"/>
    </row>
    <row r="46" spans="1:12" x14ac:dyDescent="0.25">
      <c r="A46" s="329" t="s">
        <v>663</v>
      </c>
      <c r="B46" s="329" t="s">
        <v>673</v>
      </c>
      <c r="C46" s="329" t="s">
        <v>674</v>
      </c>
      <c r="D46" s="330">
        <v>3</v>
      </c>
      <c r="E46" s="330">
        <f>SUM(F12:F45)/100</f>
        <v>0</v>
      </c>
      <c r="F46" s="330">
        <f>D46*E46</f>
        <v>0</v>
      </c>
      <c r="G46" s="330">
        <f>SUM(H12:H45)/100</f>
        <v>0</v>
      </c>
      <c r="H46" s="330">
        <f>D46*G46</f>
        <v>0</v>
      </c>
      <c r="I46" s="330">
        <f>E46+G46</f>
        <v>0</v>
      </c>
      <c r="J46" s="330">
        <f>F46+H46</f>
        <v>0</v>
      </c>
      <c r="K46" s="324"/>
      <c r="L46" s="324"/>
    </row>
    <row r="47" spans="1:12" x14ac:dyDescent="0.25">
      <c r="A47" s="329" t="s">
        <v>603</v>
      </c>
      <c r="B47" s="329" t="s">
        <v>675</v>
      </c>
      <c r="C47" s="329" t="s">
        <v>603</v>
      </c>
      <c r="D47" s="330"/>
      <c r="E47" s="330"/>
      <c r="F47" s="330"/>
      <c r="G47" s="330"/>
      <c r="H47" s="330"/>
      <c r="I47" s="330"/>
      <c r="J47" s="330"/>
      <c r="K47" s="324"/>
      <c r="L47" s="324"/>
    </row>
    <row r="48" spans="1:12" x14ac:dyDescent="0.25">
      <c r="A48" s="333" t="s">
        <v>603</v>
      </c>
      <c r="B48" s="333" t="s">
        <v>676</v>
      </c>
      <c r="C48" s="333" t="s">
        <v>603</v>
      </c>
      <c r="D48" s="334"/>
      <c r="E48" s="334"/>
      <c r="F48" s="334">
        <f>SUM(F4:F47)</f>
        <v>0</v>
      </c>
      <c r="G48" s="334"/>
      <c r="H48" s="334">
        <f>SUM(H4:H47)</f>
        <v>0</v>
      </c>
      <c r="I48" s="334"/>
      <c r="J48" s="334">
        <f>SUM(J4:J47)</f>
        <v>0</v>
      </c>
      <c r="K48" s="324"/>
      <c r="L48" s="324"/>
    </row>
    <row r="49" spans="1:12" x14ac:dyDescent="0.25">
      <c r="A49" s="329" t="s">
        <v>603</v>
      </c>
      <c r="B49" s="329" t="s">
        <v>603</v>
      </c>
      <c r="C49" s="329" t="s">
        <v>603</v>
      </c>
      <c r="D49" s="330"/>
      <c r="E49" s="330"/>
      <c r="F49" s="330"/>
      <c r="G49" s="330"/>
      <c r="H49" s="330"/>
      <c r="I49" s="330"/>
      <c r="J49" s="330"/>
      <c r="K49" s="324"/>
      <c r="L49" s="324"/>
    </row>
    <row r="50" spans="1:12" x14ac:dyDescent="0.25">
      <c r="A50" s="333" t="s">
        <v>603</v>
      </c>
      <c r="B50" s="333" t="s">
        <v>677</v>
      </c>
      <c r="C50" s="333" t="s">
        <v>603</v>
      </c>
      <c r="D50" s="334"/>
      <c r="E50" s="334"/>
      <c r="F50" s="334"/>
      <c r="G50" s="334"/>
      <c r="H50" s="334"/>
      <c r="I50" s="334"/>
      <c r="J50" s="334"/>
      <c r="K50" s="324"/>
      <c r="L50" s="324"/>
    </row>
    <row r="51" spans="1:12" x14ac:dyDescent="0.25">
      <c r="A51" s="329" t="s">
        <v>603</v>
      </c>
      <c r="B51" s="329" t="s">
        <v>619</v>
      </c>
      <c r="C51" s="329" t="s">
        <v>184</v>
      </c>
      <c r="D51" s="330">
        <v>1</v>
      </c>
      <c r="E51" s="330">
        <f>J48</f>
        <v>0</v>
      </c>
      <c r="F51" s="330">
        <f>D51*E51</f>
        <v>0</v>
      </c>
      <c r="G51" s="330">
        <v>0</v>
      </c>
      <c r="H51" s="330">
        <f>D51*G51</f>
        <v>0</v>
      </c>
      <c r="I51" s="330">
        <f>E51+G51</f>
        <v>0</v>
      </c>
      <c r="J51" s="330">
        <f>F51+H51</f>
        <v>0</v>
      </c>
      <c r="K51" s="324"/>
      <c r="L51" s="324"/>
    </row>
    <row r="52" spans="1:12" x14ac:dyDescent="0.25">
      <c r="A52" s="333" t="s">
        <v>603</v>
      </c>
      <c r="B52" s="333" t="s">
        <v>678</v>
      </c>
      <c r="C52" s="333" t="s">
        <v>603</v>
      </c>
      <c r="D52" s="334"/>
      <c r="E52" s="334"/>
      <c r="F52" s="334">
        <f>SUM(F51:F51)</f>
        <v>0</v>
      </c>
      <c r="G52" s="334"/>
      <c r="H52" s="334">
        <f>SUM(H51:H51)</f>
        <v>0</v>
      </c>
      <c r="I52" s="334"/>
      <c r="J52" s="334">
        <f>SUM(J51:J51)</f>
        <v>0</v>
      </c>
      <c r="K52" s="324"/>
      <c r="L52" s="324"/>
    </row>
    <row r="53" spans="1:12" x14ac:dyDescent="0.25">
      <c r="A53" s="329" t="s">
        <v>603</v>
      </c>
      <c r="B53" s="329" t="s">
        <v>603</v>
      </c>
      <c r="C53" s="329" t="s">
        <v>603</v>
      </c>
      <c r="D53" s="330"/>
      <c r="E53" s="330"/>
      <c r="F53" s="330"/>
      <c r="G53" s="330"/>
      <c r="H53" s="330"/>
      <c r="I53" s="330">
        <f>E53+G53</f>
        <v>0</v>
      </c>
      <c r="J53" s="330">
        <f>F53+H53</f>
        <v>0</v>
      </c>
      <c r="K53" s="324"/>
      <c r="L53" s="324"/>
    </row>
    <row r="54" spans="1:12" x14ac:dyDescent="0.25">
      <c r="A54" s="333" t="s">
        <v>603</v>
      </c>
      <c r="B54" s="333" t="s">
        <v>85</v>
      </c>
      <c r="C54" s="333" t="s">
        <v>603</v>
      </c>
      <c r="D54" s="334"/>
      <c r="E54" s="334"/>
      <c r="F54" s="334"/>
      <c r="G54" s="334"/>
      <c r="H54" s="334"/>
      <c r="I54" s="334"/>
      <c r="J54" s="334"/>
      <c r="K54" s="324"/>
      <c r="L54" s="324"/>
    </row>
    <row r="55" spans="1:12" x14ac:dyDescent="0.25">
      <c r="A55" s="329" t="s">
        <v>603</v>
      </c>
      <c r="B55" s="329" t="s">
        <v>679</v>
      </c>
      <c r="C55" s="329" t="s">
        <v>603</v>
      </c>
      <c r="D55" s="330"/>
      <c r="E55" s="330"/>
      <c r="F55" s="330"/>
      <c r="G55" s="330"/>
      <c r="H55" s="330"/>
      <c r="I55" s="330"/>
      <c r="J55" s="330"/>
      <c r="K55" s="324"/>
      <c r="L55" s="324"/>
    </row>
    <row r="56" spans="1:12" x14ac:dyDescent="0.25">
      <c r="A56" s="329" t="s">
        <v>603</v>
      </c>
      <c r="B56" s="329" t="s">
        <v>621</v>
      </c>
      <c r="C56" s="329" t="s">
        <v>603</v>
      </c>
      <c r="D56" s="330"/>
      <c r="E56" s="330"/>
      <c r="F56" s="330"/>
      <c r="G56" s="330"/>
      <c r="H56" s="330"/>
      <c r="I56" s="330"/>
      <c r="J56" s="330"/>
      <c r="K56" s="324"/>
      <c r="L56" s="324"/>
    </row>
    <row r="57" spans="1:12" x14ac:dyDescent="0.25">
      <c r="A57" s="329" t="s">
        <v>603</v>
      </c>
      <c r="B57" s="329" t="s">
        <v>622</v>
      </c>
      <c r="C57" s="329" t="s">
        <v>603</v>
      </c>
      <c r="D57" s="330"/>
      <c r="E57" s="330"/>
      <c r="F57" s="330"/>
      <c r="G57" s="330"/>
      <c r="H57" s="330"/>
      <c r="I57" s="330"/>
      <c r="J57" s="330"/>
      <c r="K57" s="324"/>
      <c r="L57" s="324"/>
    </row>
    <row r="58" spans="1:12" x14ac:dyDescent="0.25">
      <c r="A58" s="329" t="s">
        <v>603</v>
      </c>
      <c r="B58" s="329" t="s">
        <v>623</v>
      </c>
      <c r="C58" s="329" t="s">
        <v>603</v>
      </c>
      <c r="D58" s="330"/>
      <c r="E58" s="330"/>
      <c r="F58" s="330"/>
      <c r="G58" s="330"/>
      <c r="H58" s="330"/>
      <c r="I58" s="330"/>
      <c r="J58" s="330"/>
      <c r="K58" s="324"/>
      <c r="L58" s="324"/>
    </row>
    <row r="59" spans="1:12" x14ac:dyDescent="0.25">
      <c r="A59" s="329" t="s">
        <v>603</v>
      </c>
      <c r="B59" s="329" t="s">
        <v>624</v>
      </c>
      <c r="C59" s="329" t="s">
        <v>603</v>
      </c>
      <c r="D59" s="330"/>
      <c r="E59" s="330"/>
      <c r="F59" s="330"/>
      <c r="G59" s="330"/>
      <c r="H59" s="330"/>
      <c r="I59" s="330"/>
      <c r="J59" s="330"/>
      <c r="K59" s="324"/>
      <c r="L59" s="324"/>
    </row>
    <row r="60" spans="1:12" x14ac:dyDescent="0.25">
      <c r="A60" s="329" t="s">
        <v>603</v>
      </c>
      <c r="B60" s="329" t="s">
        <v>625</v>
      </c>
      <c r="C60" s="329" t="s">
        <v>603</v>
      </c>
      <c r="D60" s="330"/>
      <c r="E60" s="330"/>
      <c r="F60" s="330"/>
      <c r="G60" s="330"/>
      <c r="H60" s="330"/>
      <c r="I60" s="330"/>
      <c r="J60" s="330"/>
      <c r="K60" s="324"/>
      <c r="L60" s="324"/>
    </row>
    <row r="61" spans="1:12" x14ac:dyDescent="0.25">
      <c r="A61" s="329" t="s">
        <v>603</v>
      </c>
      <c r="B61" s="329" t="s">
        <v>603</v>
      </c>
      <c r="C61" s="329" t="s">
        <v>603</v>
      </c>
      <c r="D61" s="330"/>
      <c r="E61" s="330"/>
      <c r="F61" s="330"/>
      <c r="G61" s="330"/>
      <c r="H61" s="330"/>
      <c r="I61" s="330"/>
      <c r="J61" s="330"/>
      <c r="K61" s="324"/>
      <c r="L61" s="324"/>
    </row>
    <row r="62" spans="1:12" x14ac:dyDescent="0.25">
      <c r="A62" s="327" t="s">
        <v>603</v>
      </c>
      <c r="B62" s="327" t="s">
        <v>680</v>
      </c>
      <c r="C62" s="327" t="s">
        <v>603</v>
      </c>
      <c r="D62" s="328"/>
      <c r="E62" s="328"/>
      <c r="F62" s="328"/>
      <c r="G62" s="328"/>
      <c r="H62" s="328"/>
      <c r="I62" s="328"/>
      <c r="J62" s="328"/>
      <c r="K62" s="324"/>
      <c r="L62" s="324"/>
    </row>
    <row r="63" spans="1:12" x14ac:dyDescent="0.25">
      <c r="A63" s="329" t="s">
        <v>603</v>
      </c>
      <c r="B63" s="329" t="s">
        <v>681</v>
      </c>
      <c r="C63" s="329" t="s">
        <v>603</v>
      </c>
      <c r="D63" s="330"/>
      <c r="E63" s="330"/>
      <c r="F63" s="330"/>
      <c r="G63" s="330"/>
      <c r="H63" s="330"/>
      <c r="I63" s="330"/>
      <c r="J63" s="330"/>
      <c r="K63" s="324"/>
      <c r="L63" s="324"/>
    </row>
    <row r="64" spans="1:12" x14ac:dyDescent="0.25">
      <c r="A64" s="329" t="s">
        <v>603</v>
      </c>
      <c r="B64" s="329" t="s">
        <v>682</v>
      </c>
      <c r="C64" s="329" t="s">
        <v>603</v>
      </c>
      <c r="D64" s="330"/>
      <c r="E64" s="330"/>
      <c r="F64" s="330"/>
      <c r="G64" s="330"/>
      <c r="H64" s="330"/>
      <c r="I64" s="330"/>
      <c r="J64" s="330"/>
      <c r="K64" s="324"/>
      <c r="L64" s="324"/>
    </row>
    <row r="65" spans="1:12" x14ac:dyDescent="0.25">
      <c r="A65" s="329" t="s">
        <v>683</v>
      </c>
      <c r="B65" s="329" t="s">
        <v>684</v>
      </c>
      <c r="C65" s="329" t="s">
        <v>184</v>
      </c>
      <c r="D65" s="330">
        <v>43</v>
      </c>
      <c r="E65" s="330"/>
      <c r="F65" s="330">
        <f t="shared" ref="F65:F72" si="4">D65*E65</f>
        <v>0</v>
      </c>
      <c r="G65" s="330"/>
      <c r="H65" s="330">
        <f t="shared" ref="H65:H72" si="5">D65*G65</f>
        <v>0</v>
      </c>
      <c r="I65" s="330">
        <f t="shared" ref="I65:J72" si="6">E65+G65</f>
        <v>0</v>
      </c>
      <c r="J65" s="330">
        <f t="shared" si="6"/>
        <v>0</v>
      </c>
      <c r="K65" s="324"/>
      <c r="L65" s="324"/>
    </row>
    <row r="66" spans="1:12" x14ac:dyDescent="0.25">
      <c r="A66" s="329" t="s">
        <v>685</v>
      </c>
      <c r="B66" s="329" t="s">
        <v>686</v>
      </c>
      <c r="C66" s="329" t="s">
        <v>184</v>
      </c>
      <c r="D66" s="330">
        <v>6</v>
      </c>
      <c r="E66" s="330"/>
      <c r="F66" s="330">
        <f t="shared" si="4"/>
        <v>0</v>
      </c>
      <c r="G66" s="330"/>
      <c r="H66" s="330">
        <f t="shared" si="5"/>
        <v>0</v>
      </c>
      <c r="I66" s="330">
        <f t="shared" si="6"/>
        <v>0</v>
      </c>
      <c r="J66" s="330">
        <f t="shared" si="6"/>
        <v>0</v>
      </c>
      <c r="K66" s="324"/>
      <c r="L66" s="324"/>
    </row>
    <row r="67" spans="1:12" x14ac:dyDescent="0.25">
      <c r="A67" s="329" t="s">
        <v>687</v>
      </c>
      <c r="B67" s="329" t="s">
        <v>688</v>
      </c>
      <c r="C67" s="329" t="s">
        <v>184</v>
      </c>
      <c r="D67" s="330">
        <v>8</v>
      </c>
      <c r="E67" s="330"/>
      <c r="F67" s="330">
        <f t="shared" si="4"/>
        <v>0</v>
      </c>
      <c r="G67" s="330"/>
      <c r="H67" s="330">
        <f t="shared" si="5"/>
        <v>0</v>
      </c>
      <c r="I67" s="330">
        <f t="shared" si="6"/>
        <v>0</v>
      </c>
      <c r="J67" s="330">
        <f t="shared" si="6"/>
        <v>0</v>
      </c>
      <c r="K67" s="324"/>
      <c r="L67" s="324"/>
    </row>
    <row r="68" spans="1:12" x14ac:dyDescent="0.25">
      <c r="A68" s="329" t="s">
        <v>689</v>
      </c>
      <c r="B68" s="329" t="s">
        <v>690</v>
      </c>
      <c r="C68" s="329" t="s">
        <v>184</v>
      </c>
      <c r="D68" s="330">
        <v>2</v>
      </c>
      <c r="E68" s="330"/>
      <c r="F68" s="330">
        <f t="shared" si="4"/>
        <v>0</v>
      </c>
      <c r="G68" s="330"/>
      <c r="H68" s="330">
        <f t="shared" si="5"/>
        <v>0</v>
      </c>
      <c r="I68" s="330">
        <f t="shared" si="6"/>
        <v>0</v>
      </c>
      <c r="J68" s="330">
        <f t="shared" si="6"/>
        <v>0</v>
      </c>
      <c r="K68" s="324"/>
      <c r="L68" s="324"/>
    </row>
    <row r="69" spans="1:12" x14ac:dyDescent="0.25">
      <c r="A69" s="329" t="s">
        <v>691</v>
      </c>
      <c r="B69" s="329" t="s">
        <v>692</v>
      </c>
      <c r="C69" s="329" t="s">
        <v>184</v>
      </c>
      <c r="D69" s="330">
        <v>3</v>
      </c>
      <c r="E69" s="330"/>
      <c r="F69" s="330">
        <f t="shared" si="4"/>
        <v>0</v>
      </c>
      <c r="G69" s="330"/>
      <c r="H69" s="330">
        <f t="shared" si="5"/>
        <v>0</v>
      </c>
      <c r="I69" s="330">
        <f t="shared" si="6"/>
        <v>0</v>
      </c>
      <c r="J69" s="330">
        <f t="shared" si="6"/>
        <v>0</v>
      </c>
      <c r="K69" s="324"/>
      <c r="L69" s="324"/>
    </row>
    <row r="70" spans="1:12" x14ac:dyDescent="0.25">
      <c r="A70" s="329" t="s">
        <v>693</v>
      </c>
      <c r="B70" s="329" t="s">
        <v>694</v>
      </c>
      <c r="C70" s="329" t="s">
        <v>184</v>
      </c>
      <c r="D70" s="330">
        <v>26</v>
      </c>
      <c r="E70" s="330"/>
      <c r="F70" s="330">
        <f t="shared" si="4"/>
        <v>0</v>
      </c>
      <c r="G70" s="330"/>
      <c r="H70" s="330">
        <f t="shared" si="5"/>
        <v>0</v>
      </c>
      <c r="I70" s="330">
        <f t="shared" si="6"/>
        <v>0</v>
      </c>
      <c r="J70" s="330">
        <f t="shared" si="6"/>
        <v>0</v>
      </c>
      <c r="K70" s="324"/>
      <c r="L70" s="324"/>
    </row>
    <row r="71" spans="1:12" x14ac:dyDescent="0.25">
      <c r="A71" s="329" t="s">
        <v>695</v>
      </c>
      <c r="B71" s="329" t="s">
        <v>696</v>
      </c>
      <c r="C71" s="329" t="s">
        <v>184</v>
      </c>
      <c r="D71" s="330">
        <v>3</v>
      </c>
      <c r="E71" s="330"/>
      <c r="F71" s="330">
        <f t="shared" si="4"/>
        <v>0</v>
      </c>
      <c r="G71" s="330"/>
      <c r="H71" s="330">
        <f t="shared" si="5"/>
        <v>0</v>
      </c>
      <c r="I71" s="330">
        <f t="shared" si="6"/>
        <v>0</v>
      </c>
      <c r="J71" s="330">
        <f t="shared" si="6"/>
        <v>0</v>
      </c>
      <c r="K71" s="324"/>
      <c r="L71" s="324"/>
    </row>
    <row r="72" spans="1:12" x14ac:dyDescent="0.25">
      <c r="A72" s="329" t="s">
        <v>697</v>
      </c>
      <c r="B72" s="329" t="s">
        <v>698</v>
      </c>
      <c r="C72" s="329" t="s">
        <v>184</v>
      </c>
      <c r="D72" s="330">
        <v>5</v>
      </c>
      <c r="E72" s="330"/>
      <c r="F72" s="330">
        <f t="shared" si="4"/>
        <v>0</v>
      </c>
      <c r="G72" s="330"/>
      <c r="H72" s="330">
        <f t="shared" si="5"/>
        <v>0</v>
      </c>
      <c r="I72" s="330">
        <f t="shared" si="6"/>
        <v>0</v>
      </c>
      <c r="J72" s="330">
        <f t="shared" si="6"/>
        <v>0</v>
      </c>
      <c r="K72" s="324"/>
      <c r="L72" s="324"/>
    </row>
    <row r="73" spans="1:12" x14ac:dyDescent="0.25">
      <c r="A73" s="329" t="s">
        <v>603</v>
      </c>
      <c r="B73" s="329" t="s">
        <v>699</v>
      </c>
      <c r="C73" s="329" t="s">
        <v>603</v>
      </c>
      <c r="D73" s="330"/>
      <c r="E73" s="330"/>
      <c r="F73" s="330"/>
      <c r="G73" s="330"/>
      <c r="H73" s="330"/>
      <c r="I73" s="330"/>
      <c r="J73" s="330"/>
      <c r="K73" s="324"/>
      <c r="L73" s="324"/>
    </row>
    <row r="74" spans="1:12" x14ac:dyDescent="0.25">
      <c r="A74" s="329" t="s">
        <v>700</v>
      </c>
      <c r="B74" s="329" t="s">
        <v>701</v>
      </c>
      <c r="C74" s="329" t="s">
        <v>184</v>
      </c>
      <c r="D74" s="330">
        <v>7</v>
      </c>
      <c r="E74" s="330"/>
      <c r="F74" s="330">
        <f>D74*E74</f>
        <v>0</v>
      </c>
      <c r="G74" s="330"/>
      <c r="H74" s="330">
        <f>D74*G74</f>
        <v>0</v>
      </c>
      <c r="I74" s="330">
        <f>E74+G74</f>
        <v>0</v>
      </c>
      <c r="J74" s="330">
        <f>F74+H74</f>
        <v>0</v>
      </c>
      <c r="K74" s="324"/>
      <c r="L74" s="324"/>
    </row>
    <row r="75" spans="1:12" x14ac:dyDescent="0.25">
      <c r="A75" s="329" t="s">
        <v>603</v>
      </c>
      <c r="B75" s="329" t="s">
        <v>702</v>
      </c>
      <c r="C75" s="329" t="s">
        <v>603</v>
      </c>
      <c r="D75" s="330"/>
      <c r="E75" s="330"/>
      <c r="F75" s="330"/>
      <c r="G75" s="330"/>
      <c r="H75" s="330"/>
      <c r="I75" s="330"/>
      <c r="J75" s="330"/>
      <c r="K75" s="324"/>
      <c r="L75" s="324"/>
    </row>
    <row r="76" spans="1:12" x14ac:dyDescent="0.25">
      <c r="A76" s="329" t="s">
        <v>703</v>
      </c>
      <c r="B76" s="329" t="s">
        <v>704</v>
      </c>
      <c r="C76" s="329" t="s">
        <v>184</v>
      </c>
      <c r="D76" s="330">
        <v>103</v>
      </c>
      <c r="E76" s="330"/>
      <c r="F76" s="330">
        <f>D76*E76</f>
        <v>0</v>
      </c>
      <c r="G76" s="330"/>
      <c r="H76" s="330">
        <f>D76*G76</f>
        <v>0</v>
      </c>
      <c r="I76" s="330">
        <f>E76+G76</f>
        <v>0</v>
      </c>
      <c r="J76" s="330">
        <f>F76+H76</f>
        <v>0</v>
      </c>
      <c r="K76" s="324"/>
      <c r="L76" s="324"/>
    </row>
    <row r="77" spans="1:12" x14ac:dyDescent="0.25">
      <c r="A77" s="327" t="s">
        <v>603</v>
      </c>
      <c r="B77" s="327" t="s">
        <v>705</v>
      </c>
      <c r="C77" s="327" t="s">
        <v>603</v>
      </c>
      <c r="D77" s="328"/>
      <c r="E77" s="328"/>
      <c r="F77" s="328">
        <f>SUM(F63:F76)</f>
        <v>0</v>
      </c>
      <c r="G77" s="328"/>
      <c r="H77" s="328">
        <f>SUM(H63:H76)</f>
        <v>0</v>
      </c>
      <c r="I77" s="328"/>
      <c r="J77" s="328">
        <f>SUM(J63:J76)</f>
        <v>0</v>
      </c>
      <c r="K77" s="324"/>
      <c r="L77" s="324"/>
    </row>
    <row r="78" spans="1:12" x14ac:dyDescent="0.25">
      <c r="A78" s="329" t="s">
        <v>603</v>
      </c>
      <c r="B78" s="329" t="s">
        <v>603</v>
      </c>
      <c r="C78" s="329" t="s">
        <v>603</v>
      </c>
      <c r="D78" s="330"/>
      <c r="E78" s="330"/>
      <c r="F78" s="330"/>
      <c r="G78" s="330"/>
      <c r="H78" s="330"/>
      <c r="I78" s="330"/>
      <c r="J78" s="330"/>
      <c r="K78" s="324"/>
      <c r="L78" s="324"/>
    </row>
    <row r="79" spans="1:12" x14ac:dyDescent="0.25">
      <c r="A79" s="327" t="s">
        <v>603</v>
      </c>
      <c r="B79" s="327" t="s">
        <v>706</v>
      </c>
      <c r="C79" s="327" t="s">
        <v>603</v>
      </c>
      <c r="D79" s="328"/>
      <c r="E79" s="328"/>
      <c r="F79" s="328"/>
      <c r="G79" s="328"/>
      <c r="H79" s="328"/>
      <c r="I79" s="328"/>
      <c r="J79" s="328"/>
      <c r="K79" s="324"/>
      <c r="L79" s="324"/>
    </row>
    <row r="80" spans="1:12" x14ac:dyDescent="0.25">
      <c r="A80" s="329" t="s">
        <v>603</v>
      </c>
      <c r="B80" s="329" t="s">
        <v>681</v>
      </c>
      <c r="C80" s="329" t="s">
        <v>603</v>
      </c>
      <c r="D80" s="330"/>
      <c r="E80" s="330"/>
      <c r="F80" s="330"/>
      <c r="G80" s="330"/>
      <c r="H80" s="330"/>
      <c r="I80" s="330"/>
      <c r="J80" s="330"/>
      <c r="K80" s="324"/>
      <c r="L80" s="324"/>
    </row>
    <row r="81" spans="1:12" x14ac:dyDescent="0.25">
      <c r="A81" s="329" t="s">
        <v>707</v>
      </c>
      <c r="B81" s="329" t="s">
        <v>708</v>
      </c>
      <c r="C81" s="329" t="s">
        <v>184</v>
      </c>
      <c r="D81" s="330">
        <v>1</v>
      </c>
      <c r="E81" s="330"/>
      <c r="F81" s="330">
        <f>D81*E81</f>
        <v>0</v>
      </c>
      <c r="G81" s="330"/>
      <c r="H81" s="330">
        <f>D81*G81</f>
        <v>0</v>
      </c>
      <c r="I81" s="330">
        <f t="shared" ref="I81:J83" si="7">E81+G81</f>
        <v>0</v>
      </c>
      <c r="J81" s="330">
        <f t="shared" si="7"/>
        <v>0</v>
      </c>
      <c r="K81" s="324"/>
      <c r="L81" s="324"/>
    </row>
    <row r="82" spans="1:12" x14ac:dyDescent="0.25">
      <c r="A82" s="329" t="s">
        <v>709</v>
      </c>
      <c r="B82" s="329" t="s">
        <v>710</v>
      </c>
      <c r="C82" s="329" t="s">
        <v>217</v>
      </c>
      <c r="D82" s="330">
        <v>55</v>
      </c>
      <c r="E82" s="330"/>
      <c r="F82" s="330">
        <f>D82*E82</f>
        <v>0</v>
      </c>
      <c r="G82" s="330"/>
      <c r="H82" s="330">
        <f>D82*G82</f>
        <v>0</v>
      </c>
      <c r="I82" s="330">
        <f t="shared" si="7"/>
        <v>0</v>
      </c>
      <c r="J82" s="330">
        <f t="shared" si="7"/>
        <v>0</v>
      </c>
      <c r="K82" s="324"/>
      <c r="L82" s="324"/>
    </row>
    <row r="83" spans="1:12" x14ac:dyDescent="0.25">
      <c r="A83" s="329" t="s">
        <v>711</v>
      </c>
      <c r="B83" s="329" t="s">
        <v>712</v>
      </c>
      <c r="C83" s="329" t="s">
        <v>184</v>
      </c>
      <c r="D83" s="330">
        <v>103</v>
      </c>
      <c r="E83" s="330"/>
      <c r="F83" s="330">
        <f>D83*E83</f>
        <v>0</v>
      </c>
      <c r="G83" s="330"/>
      <c r="H83" s="330">
        <f>D83*G83</f>
        <v>0</v>
      </c>
      <c r="I83" s="330">
        <f t="shared" si="7"/>
        <v>0</v>
      </c>
      <c r="J83" s="330">
        <f t="shared" si="7"/>
        <v>0</v>
      </c>
      <c r="K83" s="324"/>
      <c r="L83" s="324"/>
    </row>
    <row r="84" spans="1:12" x14ac:dyDescent="0.25">
      <c r="A84" s="329" t="s">
        <v>603</v>
      </c>
      <c r="B84" s="329" t="s">
        <v>713</v>
      </c>
      <c r="C84" s="329" t="s">
        <v>603</v>
      </c>
      <c r="D84" s="330"/>
      <c r="E84" s="330"/>
      <c r="F84" s="330"/>
      <c r="G84" s="330"/>
      <c r="H84" s="330"/>
      <c r="I84" s="330"/>
      <c r="J84" s="330"/>
      <c r="K84" s="324"/>
      <c r="L84" s="324"/>
    </row>
    <row r="85" spans="1:12" x14ac:dyDescent="0.25">
      <c r="A85" s="329" t="s">
        <v>714</v>
      </c>
      <c r="B85" s="329" t="s">
        <v>715</v>
      </c>
      <c r="C85" s="329" t="s">
        <v>184</v>
      </c>
      <c r="D85" s="330">
        <v>8</v>
      </c>
      <c r="E85" s="330"/>
      <c r="F85" s="330">
        <f>D85*E85</f>
        <v>0</v>
      </c>
      <c r="G85" s="330"/>
      <c r="H85" s="330">
        <f>D85*G85</f>
        <v>0</v>
      </c>
      <c r="I85" s="330">
        <f t="shared" ref="I85:J89" si="8">E85+G85</f>
        <v>0</v>
      </c>
      <c r="J85" s="330">
        <f t="shared" si="8"/>
        <v>0</v>
      </c>
      <c r="K85" s="324"/>
      <c r="L85" s="324"/>
    </row>
    <row r="86" spans="1:12" x14ac:dyDescent="0.25">
      <c r="A86" s="329" t="s">
        <v>716</v>
      </c>
      <c r="B86" s="329" t="s">
        <v>717</v>
      </c>
      <c r="C86" s="329" t="s">
        <v>184</v>
      </c>
      <c r="D86" s="330">
        <v>20</v>
      </c>
      <c r="E86" s="330"/>
      <c r="F86" s="330">
        <f>D86*E86</f>
        <v>0</v>
      </c>
      <c r="G86" s="330"/>
      <c r="H86" s="330">
        <f>D86*G86</f>
        <v>0</v>
      </c>
      <c r="I86" s="330">
        <f t="shared" si="8"/>
        <v>0</v>
      </c>
      <c r="J86" s="330">
        <f t="shared" si="8"/>
        <v>0</v>
      </c>
      <c r="K86" s="324"/>
      <c r="L86" s="324"/>
    </row>
    <row r="87" spans="1:12" x14ac:dyDescent="0.25">
      <c r="A87" s="329" t="s">
        <v>718</v>
      </c>
      <c r="B87" s="329" t="s">
        <v>719</v>
      </c>
      <c r="C87" s="329" t="s">
        <v>184</v>
      </c>
      <c r="D87" s="330">
        <v>5</v>
      </c>
      <c r="E87" s="330"/>
      <c r="F87" s="330">
        <f>D87*E87</f>
        <v>0</v>
      </c>
      <c r="G87" s="330"/>
      <c r="H87" s="330">
        <f>D87*G87</f>
        <v>0</v>
      </c>
      <c r="I87" s="330">
        <f t="shared" si="8"/>
        <v>0</v>
      </c>
      <c r="J87" s="330">
        <f t="shared" si="8"/>
        <v>0</v>
      </c>
      <c r="K87" s="324"/>
      <c r="L87" s="324"/>
    </row>
    <row r="88" spans="1:12" x14ac:dyDescent="0.25">
      <c r="A88" s="329" t="s">
        <v>720</v>
      </c>
      <c r="B88" s="329" t="s">
        <v>721</v>
      </c>
      <c r="C88" s="329" t="s">
        <v>184</v>
      </c>
      <c r="D88" s="330">
        <v>1</v>
      </c>
      <c r="E88" s="330"/>
      <c r="F88" s="330">
        <f>D88*E88</f>
        <v>0</v>
      </c>
      <c r="G88" s="330"/>
      <c r="H88" s="330">
        <f>D88*G88</f>
        <v>0</v>
      </c>
      <c r="I88" s="330">
        <f t="shared" si="8"/>
        <v>0</v>
      </c>
      <c r="J88" s="330">
        <f t="shared" si="8"/>
        <v>0</v>
      </c>
      <c r="K88" s="324"/>
      <c r="L88" s="324"/>
    </row>
    <row r="89" spans="1:12" x14ac:dyDescent="0.25">
      <c r="A89" s="329" t="s">
        <v>722</v>
      </c>
      <c r="B89" s="329" t="s">
        <v>723</v>
      </c>
      <c r="C89" s="329" t="s">
        <v>184</v>
      </c>
      <c r="D89" s="330">
        <v>3</v>
      </c>
      <c r="E89" s="330"/>
      <c r="F89" s="330">
        <f>D89*E89</f>
        <v>0</v>
      </c>
      <c r="G89" s="330"/>
      <c r="H89" s="330">
        <f>D89*G89</f>
        <v>0</v>
      </c>
      <c r="I89" s="330">
        <f t="shared" si="8"/>
        <v>0</v>
      </c>
      <c r="J89" s="330">
        <f t="shared" si="8"/>
        <v>0</v>
      </c>
      <c r="K89" s="324"/>
      <c r="L89" s="324"/>
    </row>
    <row r="90" spans="1:12" x14ac:dyDescent="0.25">
      <c r="A90" s="329" t="s">
        <v>603</v>
      </c>
      <c r="B90" s="329" t="s">
        <v>724</v>
      </c>
      <c r="C90" s="329" t="s">
        <v>603</v>
      </c>
      <c r="D90" s="330"/>
      <c r="E90" s="330"/>
      <c r="F90" s="330"/>
      <c r="G90" s="330"/>
      <c r="H90" s="330"/>
      <c r="I90" s="330"/>
      <c r="J90" s="330"/>
      <c r="K90" s="324"/>
      <c r="L90" s="324"/>
    </row>
    <row r="91" spans="1:12" x14ac:dyDescent="0.25">
      <c r="A91" s="329" t="s">
        <v>725</v>
      </c>
      <c r="B91" s="329" t="s">
        <v>726</v>
      </c>
      <c r="C91" s="329" t="s">
        <v>184</v>
      </c>
      <c r="D91" s="330">
        <v>25</v>
      </c>
      <c r="E91" s="330"/>
      <c r="F91" s="330">
        <f t="shared" ref="F91:F96" si="9">D91*E91</f>
        <v>0</v>
      </c>
      <c r="G91" s="330"/>
      <c r="H91" s="330">
        <f t="shared" ref="H91:H96" si="10">D91*G91</f>
        <v>0</v>
      </c>
      <c r="I91" s="330">
        <f t="shared" ref="I91:J96" si="11">E91+G91</f>
        <v>0</v>
      </c>
      <c r="J91" s="330">
        <f t="shared" si="11"/>
        <v>0</v>
      </c>
      <c r="K91" s="324"/>
      <c r="L91" s="324"/>
    </row>
    <row r="92" spans="1:12" x14ac:dyDescent="0.25">
      <c r="A92" s="329" t="s">
        <v>727</v>
      </c>
      <c r="B92" s="329" t="s">
        <v>717</v>
      </c>
      <c r="C92" s="329" t="s">
        <v>184</v>
      </c>
      <c r="D92" s="330">
        <v>60</v>
      </c>
      <c r="E92" s="330"/>
      <c r="F92" s="330">
        <f t="shared" si="9"/>
        <v>0</v>
      </c>
      <c r="G92" s="330"/>
      <c r="H92" s="330">
        <f t="shared" si="10"/>
        <v>0</v>
      </c>
      <c r="I92" s="330">
        <f t="shared" si="11"/>
        <v>0</v>
      </c>
      <c r="J92" s="330">
        <f t="shared" si="11"/>
        <v>0</v>
      </c>
      <c r="K92" s="324"/>
      <c r="L92" s="324"/>
    </row>
    <row r="93" spans="1:12" x14ac:dyDescent="0.25">
      <c r="A93" s="329" t="s">
        <v>728</v>
      </c>
      <c r="B93" s="329" t="s">
        <v>719</v>
      </c>
      <c r="C93" s="329" t="s">
        <v>184</v>
      </c>
      <c r="D93" s="330">
        <v>15</v>
      </c>
      <c r="E93" s="330"/>
      <c r="F93" s="330">
        <f t="shared" si="9"/>
        <v>0</v>
      </c>
      <c r="G93" s="330"/>
      <c r="H93" s="330">
        <f t="shared" si="10"/>
        <v>0</v>
      </c>
      <c r="I93" s="330">
        <f t="shared" si="11"/>
        <v>0</v>
      </c>
      <c r="J93" s="330">
        <f t="shared" si="11"/>
        <v>0</v>
      </c>
      <c r="K93" s="324"/>
      <c r="L93" s="324"/>
    </row>
    <row r="94" spans="1:12" x14ac:dyDescent="0.25">
      <c r="A94" s="329" t="s">
        <v>729</v>
      </c>
      <c r="B94" s="329" t="s">
        <v>721</v>
      </c>
      <c r="C94" s="329" t="s">
        <v>184</v>
      </c>
      <c r="D94" s="330">
        <v>5</v>
      </c>
      <c r="E94" s="330"/>
      <c r="F94" s="330">
        <f t="shared" si="9"/>
        <v>0</v>
      </c>
      <c r="G94" s="330"/>
      <c r="H94" s="330">
        <f t="shared" si="10"/>
        <v>0</v>
      </c>
      <c r="I94" s="330">
        <f t="shared" si="11"/>
        <v>0</v>
      </c>
      <c r="J94" s="330">
        <f t="shared" si="11"/>
        <v>0</v>
      </c>
      <c r="K94" s="324"/>
      <c r="L94" s="324"/>
    </row>
    <row r="95" spans="1:12" x14ac:dyDescent="0.25">
      <c r="A95" s="329" t="s">
        <v>730</v>
      </c>
      <c r="B95" s="329" t="s">
        <v>731</v>
      </c>
      <c r="C95" s="329" t="s">
        <v>184</v>
      </c>
      <c r="D95" s="330">
        <v>20</v>
      </c>
      <c r="E95" s="330"/>
      <c r="F95" s="330">
        <f t="shared" si="9"/>
        <v>0</v>
      </c>
      <c r="G95" s="330"/>
      <c r="H95" s="330">
        <f t="shared" si="10"/>
        <v>0</v>
      </c>
      <c r="I95" s="330">
        <f t="shared" si="11"/>
        <v>0</v>
      </c>
      <c r="J95" s="330">
        <f t="shared" si="11"/>
        <v>0</v>
      </c>
      <c r="K95" s="324"/>
      <c r="L95" s="324"/>
    </row>
    <row r="96" spans="1:12" x14ac:dyDescent="0.25">
      <c r="A96" s="329" t="s">
        <v>732</v>
      </c>
      <c r="B96" s="329" t="s">
        <v>733</v>
      </c>
      <c r="C96" s="329" t="s">
        <v>184</v>
      </c>
      <c r="D96" s="330">
        <v>320</v>
      </c>
      <c r="E96" s="330"/>
      <c r="F96" s="330">
        <f t="shared" si="9"/>
        <v>0</v>
      </c>
      <c r="G96" s="330"/>
      <c r="H96" s="330">
        <f t="shared" si="10"/>
        <v>0</v>
      </c>
      <c r="I96" s="330">
        <f t="shared" si="11"/>
        <v>0</v>
      </c>
      <c r="J96" s="330">
        <f t="shared" si="11"/>
        <v>0</v>
      </c>
      <c r="K96" s="324"/>
      <c r="L96" s="324"/>
    </row>
    <row r="97" spans="1:12" x14ac:dyDescent="0.25">
      <c r="A97" s="329" t="s">
        <v>603</v>
      </c>
      <c r="B97" s="329" t="s">
        <v>734</v>
      </c>
      <c r="C97" s="329" t="s">
        <v>603</v>
      </c>
      <c r="D97" s="330"/>
      <c r="E97" s="330"/>
      <c r="F97" s="330"/>
      <c r="G97" s="330"/>
      <c r="H97" s="330"/>
      <c r="I97" s="330"/>
      <c r="J97" s="330"/>
      <c r="K97" s="324"/>
      <c r="L97" s="324"/>
    </row>
    <row r="98" spans="1:12" x14ac:dyDescent="0.25">
      <c r="A98" s="329" t="s">
        <v>735</v>
      </c>
      <c r="B98" s="329" t="s">
        <v>736</v>
      </c>
      <c r="C98" s="329" t="s">
        <v>184</v>
      </c>
      <c r="D98" s="330">
        <v>10</v>
      </c>
      <c r="E98" s="330"/>
      <c r="F98" s="330">
        <f>D98*E98</f>
        <v>0</v>
      </c>
      <c r="G98" s="330"/>
      <c r="H98" s="330">
        <f>D98*G98</f>
        <v>0</v>
      </c>
      <c r="I98" s="330">
        <f t="shared" ref="I98:J100" si="12">E98+G98</f>
        <v>0</v>
      </c>
      <c r="J98" s="330">
        <f t="shared" si="12"/>
        <v>0</v>
      </c>
      <c r="K98" s="324"/>
      <c r="L98" s="324"/>
    </row>
    <row r="99" spans="1:12" x14ac:dyDescent="0.25">
      <c r="A99" s="329" t="s">
        <v>737</v>
      </c>
      <c r="B99" s="329" t="s">
        <v>738</v>
      </c>
      <c r="C99" s="329" t="s">
        <v>184</v>
      </c>
      <c r="D99" s="330">
        <v>6</v>
      </c>
      <c r="E99" s="330"/>
      <c r="F99" s="330">
        <f>D99*E99</f>
        <v>0</v>
      </c>
      <c r="G99" s="330"/>
      <c r="H99" s="330">
        <f>D99*G99</f>
        <v>0</v>
      </c>
      <c r="I99" s="330">
        <f t="shared" si="12"/>
        <v>0</v>
      </c>
      <c r="J99" s="330">
        <f t="shared" si="12"/>
        <v>0</v>
      </c>
      <c r="K99" s="324"/>
      <c r="L99" s="324"/>
    </row>
    <row r="100" spans="1:12" x14ac:dyDescent="0.25">
      <c r="A100" s="329" t="s">
        <v>739</v>
      </c>
      <c r="B100" s="329" t="s">
        <v>740</v>
      </c>
      <c r="C100" s="329" t="s">
        <v>184</v>
      </c>
      <c r="D100" s="330">
        <v>2</v>
      </c>
      <c r="E100" s="330"/>
      <c r="F100" s="330">
        <f>D100*E100</f>
        <v>0</v>
      </c>
      <c r="G100" s="330"/>
      <c r="H100" s="330">
        <f>D100*G100</f>
        <v>0</v>
      </c>
      <c r="I100" s="330">
        <f t="shared" si="12"/>
        <v>0</v>
      </c>
      <c r="J100" s="330">
        <f t="shared" si="12"/>
        <v>0</v>
      </c>
      <c r="K100" s="324"/>
      <c r="L100" s="324"/>
    </row>
    <row r="101" spans="1:12" x14ac:dyDescent="0.25">
      <c r="A101" s="329" t="s">
        <v>603</v>
      </c>
      <c r="B101" s="329" t="s">
        <v>741</v>
      </c>
      <c r="C101" s="329" t="s">
        <v>603</v>
      </c>
      <c r="D101" s="330"/>
      <c r="E101" s="330"/>
      <c r="F101" s="330"/>
      <c r="G101" s="330"/>
      <c r="H101" s="330"/>
      <c r="I101" s="330"/>
      <c r="J101" s="330"/>
      <c r="K101" s="324"/>
      <c r="L101" s="324"/>
    </row>
    <row r="102" spans="1:12" x14ac:dyDescent="0.25">
      <c r="A102" s="329" t="s">
        <v>742</v>
      </c>
      <c r="B102" s="329" t="s">
        <v>743</v>
      </c>
      <c r="C102" s="329" t="s">
        <v>184</v>
      </c>
      <c r="D102" s="330">
        <v>24</v>
      </c>
      <c r="E102" s="330"/>
      <c r="F102" s="330">
        <f>D102*E102</f>
        <v>0</v>
      </c>
      <c r="G102" s="330"/>
      <c r="H102" s="330">
        <f>D102*G102</f>
        <v>0</v>
      </c>
      <c r="I102" s="330">
        <f>E102+G102</f>
        <v>0</v>
      </c>
      <c r="J102" s="330">
        <f>F102+H102</f>
        <v>0</v>
      </c>
      <c r="K102" s="324"/>
      <c r="L102" s="324"/>
    </row>
    <row r="103" spans="1:12" x14ac:dyDescent="0.25">
      <c r="A103" s="329" t="s">
        <v>744</v>
      </c>
      <c r="B103" s="329" t="s">
        <v>745</v>
      </c>
      <c r="C103" s="329" t="s">
        <v>184</v>
      </c>
      <c r="D103" s="330">
        <v>8</v>
      </c>
      <c r="E103" s="330"/>
      <c r="F103" s="330">
        <f>D103*E103</f>
        <v>0</v>
      </c>
      <c r="G103" s="330"/>
      <c r="H103" s="330">
        <f>D103*G103</f>
        <v>0</v>
      </c>
      <c r="I103" s="330">
        <f>E103+G103</f>
        <v>0</v>
      </c>
      <c r="J103" s="330">
        <f>F103+H103</f>
        <v>0</v>
      </c>
      <c r="K103" s="324"/>
      <c r="L103" s="324"/>
    </row>
    <row r="104" spans="1:12" x14ac:dyDescent="0.25">
      <c r="A104" s="329" t="s">
        <v>603</v>
      </c>
      <c r="B104" s="329" t="s">
        <v>746</v>
      </c>
      <c r="C104" s="329" t="s">
        <v>603</v>
      </c>
      <c r="D104" s="330"/>
      <c r="E104" s="330"/>
      <c r="F104" s="330"/>
      <c r="G104" s="330"/>
      <c r="H104" s="330"/>
      <c r="I104" s="330"/>
      <c r="J104" s="330"/>
      <c r="K104" s="324"/>
      <c r="L104" s="324"/>
    </row>
    <row r="105" spans="1:12" x14ac:dyDescent="0.25">
      <c r="A105" s="329" t="s">
        <v>747</v>
      </c>
      <c r="B105" s="329" t="s">
        <v>748</v>
      </c>
      <c r="C105" s="329" t="s">
        <v>184</v>
      </c>
      <c r="D105" s="330">
        <v>3</v>
      </c>
      <c r="E105" s="330"/>
      <c r="F105" s="330">
        <f>D105*E105</f>
        <v>0</v>
      </c>
      <c r="G105" s="330"/>
      <c r="H105" s="330">
        <f>D105*G105</f>
        <v>0</v>
      </c>
      <c r="I105" s="330">
        <f>E105+G105</f>
        <v>0</v>
      </c>
      <c r="J105" s="330">
        <f>F105+H105</f>
        <v>0</v>
      </c>
      <c r="K105" s="324"/>
      <c r="L105" s="324"/>
    </row>
    <row r="106" spans="1:12" x14ac:dyDescent="0.25">
      <c r="A106" s="329" t="s">
        <v>603</v>
      </c>
      <c r="B106" s="329" t="s">
        <v>749</v>
      </c>
      <c r="C106" s="329" t="s">
        <v>603</v>
      </c>
      <c r="D106" s="330"/>
      <c r="E106" s="330"/>
      <c r="F106" s="330"/>
      <c r="G106" s="330"/>
      <c r="H106" s="330"/>
      <c r="I106" s="330"/>
      <c r="J106" s="330"/>
      <c r="K106" s="324"/>
      <c r="L106" s="324"/>
    </row>
    <row r="107" spans="1:12" x14ac:dyDescent="0.25">
      <c r="A107" s="329" t="s">
        <v>750</v>
      </c>
      <c r="B107" s="329" t="s">
        <v>751</v>
      </c>
      <c r="C107" s="329" t="s">
        <v>184</v>
      </c>
      <c r="D107" s="330">
        <v>1</v>
      </c>
      <c r="E107" s="330"/>
      <c r="F107" s="330">
        <f>D107*E107</f>
        <v>0</v>
      </c>
      <c r="G107" s="330"/>
      <c r="H107" s="330">
        <f>D107*G107</f>
        <v>0</v>
      </c>
      <c r="I107" s="330">
        <f t="shared" ref="I107:J111" si="13">E107+G107</f>
        <v>0</v>
      </c>
      <c r="J107" s="330">
        <f t="shared" si="13"/>
        <v>0</v>
      </c>
      <c r="K107" s="324"/>
      <c r="L107" s="324"/>
    </row>
    <row r="108" spans="1:12" x14ac:dyDescent="0.25">
      <c r="A108" s="329" t="s">
        <v>752</v>
      </c>
      <c r="B108" s="329" t="s">
        <v>753</v>
      </c>
      <c r="C108" s="329" t="s">
        <v>184</v>
      </c>
      <c r="D108" s="330">
        <v>5</v>
      </c>
      <c r="E108" s="330"/>
      <c r="F108" s="330">
        <f>D108*E108</f>
        <v>0</v>
      </c>
      <c r="G108" s="330"/>
      <c r="H108" s="330">
        <f>D108*G108</f>
        <v>0</v>
      </c>
      <c r="I108" s="330">
        <f t="shared" si="13"/>
        <v>0</v>
      </c>
      <c r="J108" s="330">
        <f t="shared" si="13"/>
        <v>0</v>
      </c>
      <c r="K108" s="324"/>
      <c r="L108" s="324"/>
    </row>
    <row r="109" spans="1:12" x14ac:dyDescent="0.25">
      <c r="A109" s="329" t="s">
        <v>754</v>
      </c>
      <c r="B109" s="329" t="s">
        <v>755</v>
      </c>
      <c r="C109" s="329" t="s">
        <v>184</v>
      </c>
      <c r="D109" s="330">
        <v>5</v>
      </c>
      <c r="E109" s="330"/>
      <c r="F109" s="330">
        <f>D109*E109</f>
        <v>0</v>
      </c>
      <c r="G109" s="330"/>
      <c r="H109" s="330">
        <f>D109*G109</f>
        <v>0</v>
      </c>
      <c r="I109" s="330">
        <f t="shared" si="13"/>
        <v>0</v>
      </c>
      <c r="J109" s="330">
        <f t="shared" si="13"/>
        <v>0</v>
      </c>
      <c r="K109" s="324"/>
      <c r="L109" s="324"/>
    </row>
    <row r="110" spans="1:12" x14ac:dyDescent="0.25">
      <c r="A110" s="329" t="s">
        <v>754</v>
      </c>
      <c r="B110" s="329" t="s">
        <v>756</v>
      </c>
      <c r="C110" s="329" t="s">
        <v>184</v>
      </c>
      <c r="D110" s="330">
        <v>1</v>
      </c>
      <c r="E110" s="330"/>
      <c r="F110" s="330">
        <f>D110*E110</f>
        <v>0</v>
      </c>
      <c r="G110" s="330"/>
      <c r="H110" s="330">
        <f>D110*G110</f>
        <v>0</v>
      </c>
      <c r="I110" s="330">
        <f t="shared" si="13"/>
        <v>0</v>
      </c>
      <c r="J110" s="330">
        <f t="shared" si="13"/>
        <v>0</v>
      </c>
      <c r="K110" s="324"/>
      <c r="L110" s="324"/>
    </row>
    <row r="111" spans="1:12" x14ac:dyDescent="0.25">
      <c r="A111" s="329" t="s">
        <v>757</v>
      </c>
      <c r="B111" s="329" t="s">
        <v>758</v>
      </c>
      <c r="C111" s="329" t="s">
        <v>184</v>
      </c>
      <c r="D111" s="330">
        <v>2</v>
      </c>
      <c r="E111" s="330"/>
      <c r="F111" s="330">
        <f>D111*E111</f>
        <v>0</v>
      </c>
      <c r="G111" s="330"/>
      <c r="H111" s="330">
        <f>D111*G111</f>
        <v>0</v>
      </c>
      <c r="I111" s="330">
        <f t="shared" si="13"/>
        <v>0</v>
      </c>
      <c r="J111" s="330">
        <f t="shared" si="13"/>
        <v>0</v>
      </c>
      <c r="K111" s="324"/>
      <c r="L111" s="324"/>
    </row>
    <row r="112" spans="1:12" x14ac:dyDescent="0.25">
      <c r="A112" s="329" t="s">
        <v>603</v>
      </c>
      <c r="B112" s="329" t="s">
        <v>759</v>
      </c>
      <c r="C112" s="329" t="s">
        <v>603</v>
      </c>
      <c r="D112" s="330"/>
      <c r="E112" s="330"/>
      <c r="F112" s="330"/>
      <c r="G112" s="330"/>
      <c r="H112" s="330"/>
      <c r="I112" s="330"/>
      <c r="J112" s="330"/>
      <c r="K112" s="324"/>
      <c r="L112" s="324"/>
    </row>
    <row r="113" spans="1:12" x14ac:dyDescent="0.25">
      <c r="A113" s="329" t="s">
        <v>760</v>
      </c>
      <c r="B113" s="329" t="s">
        <v>761</v>
      </c>
      <c r="C113" s="329" t="s">
        <v>187</v>
      </c>
      <c r="D113" s="330">
        <v>420</v>
      </c>
      <c r="E113" s="330"/>
      <c r="F113" s="330">
        <f>D113*E113</f>
        <v>0</v>
      </c>
      <c r="G113" s="330"/>
      <c r="H113" s="330">
        <f>D113*G113</f>
        <v>0</v>
      </c>
      <c r="I113" s="330">
        <f>E113+G113</f>
        <v>0</v>
      </c>
      <c r="J113" s="330">
        <f>F113+H113</f>
        <v>0</v>
      </c>
      <c r="K113" s="324"/>
      <c r="L113" s="324"/>
    </row>
    <row r="114" spans="1:12" x14ac:dyDescent="0.25">
      <c r="A114" s="329" t="s">
        <v>603</v>
      </c>
      <c r="B114" s="329" t="s">
        <v>762</v>
      </c>
      <c r="C114" s="329" t="s">
        <v>603</v>
      </c>
      <c r="D114" s="330"/>
      <c r="E114" s="330"/>
      <c r="F114" s="330"/>
      <c r="G114" s="330"/>
      <c r="H114" s="330"/>
      <c r="I114" s="330"/>
      <c r="J114" s="330"/>
      <c r="K114" s="324"/>
      <c r="L114" s="324"/>
    </row>
    <row r="115" spans="1:12" x14ac:dyDescent="0.25">
      <c r="A115" s="329" t="s">
        <v>763</v>
      </c>
      <c r="B115" s="329" t="s">
        <v>764</v>
      </c>
      <c r="C115" s="329" t="s">
        <v>187</v>
      </c>
      <c r="D115" s="330">
        <v>20</v>
      </c>
      <c r="E115" s="330"/>
      <c r="F115" s="330">
        <f>D115*E115</f>
        <v>0</v>
      </c>
      <c r="G115" s="330"/>
      <c r="H115" s="330">
        <f>D115*G115</f>
        <v>0</v>
      </c>
      <c r="I115" s="330">
        <f>E115+G115</f>
        <v>0</v>
      </c>
      <c r="J115" s="330">
        <f>F115+H115</f>
        <v>0</v>
      </c>
      <c r="K115" s="324"/>
      <c r="L115" s="324"/>
    </row>
    <row r="116" spans="1:12" x14ac:dyDescent="0.25">
      <c r="A116" s="329" t="s">
        <v>603</v>
      </c>
      <c r="B116" s="329" t="s">
        <v>765</v>
      </c>
      <c r="C116" s="329" t="s">
        <v>603</v>
      </c>
      <c r="D116" s="330"/>
      <c r="E116" s="330"/>
      <c r="F116" s="330"/>
      <c r="G116" s="330"/>
      <c r="H116" s="330"/>
      <c r="I116" s="330"/>
      <c r="J116" s="330"/>
      <c r="K116" s="324"/>
      <c r="L116" s="324"/>
    </row>
    <row r="117" spans="1:12" x14ac:dyDescent="0.25">
      <c r="A117" s="329" t="s">
        <v>766</v>
      </c>
      <c r="B117" s="329" t="s">
        <v>767</v>
      </c>
      <c r="C117" s="329" t="s">
        <v>187</v>
      </c>
      <c r="D117" s="330">
        <v>10</v>
      </c>
      <c r="E117" s="330"/>
      <c r="F117" s="330">
        <f>D117*E117</f>
        <v>0</v>
      </c>
      <c r="G117" s="330"/>
      <c r="H117" s="330">
        <f>D117*G117</f>
        <v>0</v>
      </c>
      <c r="I117" s="330">
        <f>E117+G117</f>
        <v>0</v>
      </c>
      <c r="J117" s="330">
        <f>F117+H117</f>
        <v>0</v>
      </c>
      <c r="K117" s="324"/>
      <c r="L117" s="324"/>
    </row>
    <row r="118" spans="1:12" x14ac:dyDescent="0.25">
      <c r="A118" s="329" t="s">
        <v>603</v>
      </c>
      <c r="B118" s="329" t="s">
        <v>768</v>
      </c>
      <c r="C118" s="329" t="s">
        <v>603</v>
      </c>
      <c r="D118" s="330"/>
      <c r="E118" s="330"/>
      <c r="F118" s="330"/>
      <c r="G118" s="330"/>
      <c r="H118" s="330"/>
      <c r="I118" s="330"/>
      <c r="J118" s="330"/>
      <c r="K118" s="324"/>
      <c r="L118" s="324"/>
    </row>
    <row r="119" spans="1:12" x14ac:dyDescent="0.25">
      <c r="A119" s="329" t="s">
        <v>769</v>
      </c>
      <c r="B119" s="329" t="s">
        <v>770</v>
      </c>
      <c r="C119" s="329" t="s">
        <v>187</v>
      </c>
      <c r="D119" s="330">
        <v>10</v>
      </c>
      <c r="E119" s="330"/>
      <c r="F119" s="330">
        <f>D119*E119</f>
        <v>0</v>
      </c>
      <c r="G119" s="330"/>
      <c r="H119" s="330">
        <f>D119*G119</f>
        <v>0</v>
      </c>
      <c r="I119" s="330">
        <f>E119+G119</f>
        <v>0</v>
      </c>
      <c r="J119" s="330">
        <f>F119+H119</f>
        <v>0</v>
      </c>
      <c r="K119" s="324"/>
      <c r="L119" s="324"/>
    </row>
    <row r="120" spans="1:12" x14ac:dyDescent="0.25">
      <c r="A120" s="329" t="s">
        <v>603</v>
      </c>
      <c r="B120" s="329" t="s">
        <v>771</v>
      </c>
      <c r="C120" s="329" t="s">
        <v>603</v>
      </c>
      <c r="D120" s="330"/>
      <c r="E120" s="330"/>
      <c r="F120" s="330"/>
      <c r="G120" s="330"/>
      <c r="H120" s="330"/>
      <c r="I120" s="330"/>
      <c r="J120" s="330"/>
      <c r="K120" s="324"/>
      <c r="L120" s="324"/>
    </row>
    <row r="121" spans="1:12" x14ac:dyDescent="0.25">
      <c r="A121" s="329" t="s">
        <v>772</v>
      </c>
      <c r="B121" s="329" t="s">
        <v>773</v>
      </c>
      <c r="C121" s="329" t="s">
        <v>187</v>
      </c>
      <c r="D121" s="330">
        <v>15</v>
      </c>
      <c r="E121" s="330"/>
      <c r="F121" s="330">
        <f>D121*E121</f>
        <v>0</v>
      </c>
      <c r="G121" s="330"/>
      <c r="H121" s="330">
        <f>D121*G121</f>
        <v>0</v>
      </c>
      <c r="I121" s="330">
        <f>E121+G121</f>
        <v>0</v>
      </c>
      <c r="J121" s="330">
        <f>F121+H121</f>
        <v>0</v>
      </c>
      <c r="K121" s="324"/>
      <c r="L121" s="324"/>
    </row>
    <row r="122" spans="1:12" x14ac:dyDescent="0.25">
      <c r="A122" s="329" t="s">
        <v>603</v>
      </c>
      <c r="B122" s="329" t="s">
        <v>774</v>
      </c>
      <c r="C122" s="329" t="s">
        <v>603</v>
      </c>
      <c r="D122" s="330"/>
      <c r="E122" s="330"/>
      <c r="F122" s="330"/>
      <c r="G122" s="330"/>
      <c r="H122" s="330"/>
      <c r="I122" s="330"/>
      <c r="J122" s="330"/>
      <c r="K122" s="324"/>
      <c r="L122" s="324"/>
    </row>
    <row r="123" spans="1:12" x14ac:dyDescent="0.25">
      <c r="A123" s="329" t="s">
        <v>775</v>
      </c>
      <c r="B123" s="329" t="s">
        <v>776</v>
      </c>
      <c r="C123" s="329" t="s">
        <v>184</v>
      </c>
      <c r="D123" s="330">
        <v>15</v>
      </c>
      <c r="E123" s="330"/>
      <c r="F123" s="330">
        <f>D123*E123</f>
        <v>0</v>
      </c>
      <c r="G123" s="330"/>
      <c r="H123" s="330">
        <f>D123*G123</f>
        <v>0</v>
      </c>
      <c r="I123" s="330">
        <f>E123+G123</f>
        <v>0</v>
      </c>
      <c r="J123" s="330">
        <f>F123+H123</f>
        <v>0</v>
      </c>
      <c r="K123" s="324"/>
      <c r="L123" s="324"/>
    </row>
    <row r="124" spans="1:12" x14ac:dyDescent="0.25">
      <c r="A124" s="329" t="s">
        <v>777</v>
      </c>
      <c r="B124" s="329" t="s">
        <v>778</v>
      </c>
      <c r="C124" s="329" t="s">
        <v>184</v>
      </c>
      <c r="D124" s="330">
        <v>10</v>
      </c>
      <c r="E124" s="330"/>
      <c r="F124" s="330">
        <f>D124*E124</f>
        <v>0</v>
      </c>
      <c r="G124" s="330"/>
      <c r="H124" s="330">
        <f>D124*G124</f>
        <v>0</v>
      </c>
      <c r="I124" s="330">
        <f>E124+G124</f>
        <v>0</v>
      </c>
      <c r="J124" s="330">
        <f>F124+H124</f>
        <v>0</v>
      </c>
      <c r="K124" s="324"/>
      <c r="L124" s="324"/>
    </row>
    <row r="125" spans="1:12" x14ac:dyDescent="0.25">
      <c r="A125" s="329" t="s">
        <v>603</v>
      </c>
      <c r="B125" s="329" t="s">
        <v>771</v>
      </c>
      <c r="C125" s="329" t="s">
        <v>603</v>
      </c>
      <c r="D125" s="330"/>
      <c r="E125" s="330"/>
      <c r="F125" s="330"/>
      <c r="G125" s="330"/>
      <c r="H125" s="330"/>
      <c r="I125" s="330"/>
      <c r="J125" s="330"/>
      <c r="K125" s="324"/>
      <c r="L125" s="324"/>
    </row>
    <row r="126" spans="1:12" x14ac:dyDescent="0.25">
      <c r="A126" s="329" t="s">
        <v>779</v>
      </c>
      <c r="B126" s="329" t="s">
        <v>780</v>
      </c>
      <c r="C126" s="329" t="s">
        <v>184</v>
      </c>
      <c r="D126" s="330">
        <v>10</v>
      </c>
      <c r="E126" s="330"/>
      <c r="F126" s="330">
        <f>D126*E126</f>
        <v>0</v>
      </c>
      <c r="G126" s="330"/>
      <c r="H126" s="330">
        <f>D126*G126</f>
        <v>0</v>
      </c>
      <c r="I126" s="330">
        <f>E126+G126</f>
        <v>0</v>
      </c>
      <c r="J126" s="330">
        <f>F126+H126</f>
        <v>0</v>
      </c>
      <c r="K126" s="324"/>
      <c r="L126" s="324"/>
    </row>
    <row r="127" spans="1:12" x14ac:dyDescent="0.25">
      <c r="A127" s="329" t="s">
        <v>603</v>
      </c>
      <c r="B127" s="329" t="s">
        <v>781</v>
      </c>
      <c r="C127" s="329" t="s">
        <v>603</v>
      </c>
      <c r="D127" s="330"/>
      <c r="E127" s="330"/>
      <c r="F127" s="330"/>
      <c r="G127" s="330"/>
      <c r="H127" s="330"/>
      <c r="I127" s="330"/>
      <c r="J127" s="330"/>
      <c r="K127" s="324"/>
      <c r="L127" s="324"/>
    </row>
    <row r="128" spans="1:12" x14ac:dyDescent="0.25">
      <c r="A128" s="329" t="s">
        <v>603</v>
      </c>
      <c r="B128" s="329" t="s">
        <v>782</v>
      </c>
      <c r="C128" s="329" t="s">
        <v>603</v>
      </c>
      <c r="D128" s="330"/>
      <c r="E128" s="330"/>
      <c r="F128" s="330"/>
      <c r="G128" s="330"/>
      <c r="H128" s="330"/>
      <c r="I128" s="330"/>
      <c r="J128" s="330"/>
      <c r="K128" s="324"/>
      <c r="L128" s="324"/>
    </row>
    <row r="129" spans="1:12" x14ac:dyDescent="0.25">
      <c r="A129" s="329" t="s">
        <v>783</v>
      </c>
      <c r="B129" s="329" t="s">
        <v>784</v>
      </c>
      <c r="C129" s="329" t="s">
        <v>187</v>
      </c>
      <c r="D129" s="330">
        <v>10</v>
      </c>
      <c r="E129" s="330"/>
      <c r="F129" s="330">
        <f>D129*E129</f>
        <v>0</v>
      </c>
      <c r="G129" s="330"/>
      <c r="H129" s="330">
        <f>D129*G129</f>
        <v>0</v>
      </c>
      <c r="I129" s="330">
        <f>E129+G129</f>
        <v>0</v>
      </c>
      <c r="J129" s="330">
        <f>F129+H129</f>
        <v>0</v>
      </c>
      <c r="K129" s="324"/>
      <c r="L129" s="324"/>
    </row>
    <row r="130" spans="1:12" x14ac:dyDescent="0.25">
      <c r="A130" s="329" t="s">
        <v>603</v>
      </c>
      <c r="B130" s="329" t="s">
        <v>785</v>
      </c>
      <c r="C130" s="329" t="s">
        <v>603</v>
      </c>
      <c r="D130" s="330"/>
      <c r="E130" s="330"/>
      <c r="F130" s="330"/>
      <c r="G130" s="330"/>
      <c r="H130" s="330"/>
      <c r="I130" s="330"/>
      <c r="J130" s="330"/>
      <c r="K130" s="324"/>
      <c r="L130" s="324"/>
    </row>
    <row r="131" spans="1:12" x14ac:dyDescent="0.25">
      <c r="A131" s="329" t="s">
        <v>786</v>
      </c>
      <c r="B131" s="329" t="s">
        <v>787</v>
      </c>
      <c r="C131" s="329" t="s">
        <v>187</v>
      </c>
      <c r="D131" s="330">
        <v>15</v>
      </c>
      <c r="E131" s="330"/>
      <c r="F131" s="330">
        <f>D131*E131</f>
        <v>0</v>
      </c>
      <c r="G131" s="330"/>
      <c r="H131" s="330">
        <f>D131*G131</f>
        <v>0</v>
      </c>
      <c r="I131" s="330">
        <f>E131+G131</f>
        <v>0</v>
      </c>
      <c r="J131" s="330">
        <f>F131+H131</f>
        <v>0</v>
      </c>
      <c r="K131" s="324"/>
      <c r="L131" s="324"/>
    </row>
    <row r="132" spans="1:12" x14ac:dyDescent="0.25">
      <c r="A132" s="329" t="s">
        <v>603</v>
      </c>
      <c r="B132" s="329" t="s">
        <v>788</v>
      </c>
      <c r="C132" s="329" t="s">
        <v>603</v>
      </c>
      <c r="D132" s="330"/>
      <c r="E132" s="330"/>
      <c r="F132" s="330"/>
      <c r="G132" s="330"/>
      <c r="H132" s="330"/>
      <c r="I132" s="330"/>
      <c r="J132" s="330"/>
      <c r="K132" s="324"/>
      <c r="L132" s="324"/>
    </row>
    <row r="133" spans="1:12" x14ac:dyDescent="0.25">
      <c r="A133" s="329" t="s">
        <v>789</v>
      </c>
      <c r="B133" s="329" t="s">
        <v>790</v>
      </c>
      <c r="C133" s="329" t="s">
        <v>187</v>
      </c>
      <c r="D133" s="330">
        <v>10</v>
      </c>
      <c r="E133" s="330"/>
      <c r="F133" s="330">
        <f>D133*E133</f>
        <v>0</v>
      </c>
      <c r="G133" s="330"/>
      <c r="H133" s="330">
        <f>D133*G133</f>
        <v>0</v>
      </c>
      <c r="I133" s="330">
        <f>E133+G133</f>
        <v>0</v>
      </c>
      <c r="J133" s="330">
        <f>F133+H133</f>
        <v>0</v>
      </c>
      <c r="K133" s="324"/>
      <c r="L133" s="324"/>
    </row>
    <row r="134" spans="1:12" x14ac:dyDescent="0.25">
      <c r="A134" s="329" t="s">
        <v>603</v>
      </c>
      <c r="B134" s="329" t="s">
        <v>785</v>
      </c>
      <c r="C134" s="329" t="s">
        <v>603</v>
      </c>
      <c r="D134" s="330"/>
      <c r="E134" s="330"/>
      <c r="F134" s="330"/>
      <c r="G134" s="330"/>
      <c r="H134" s="330"/>
      <c r="I134" s="330"/>
      <c r="J134" s="330"/>
      <c r="K134" s="324"/>
      <c r="L134" s="324"/>
    </row>
    <row r="135" spans="1:12" x14ac:dyDescent="0.25">
      <c r="A135" s="329" t="s">
        <v>791</v>
      </c>
      <c r="B135" s="329" t="s">
        <v>792</v>
      </c>
      <c r="C135" s="329" t="s">
        <v>187</v>
      </c>
      <c r="D135" s="330">
        <v>35</v>
      </c>
      <c r="E135" s="330"/>
      <c r="F135" s="330">
        <f>D135*E135</f>
        <v>0</v>
      </c>
      <c r="G135" s="330"/>
      <c r="H135" s="330">
        <f>D135*G135</f>
        <v>0</v>
      </c>
      <c r="I135" s="330">
        <f>E135+G135</f>
        <v>0</v>
      </c>
      <c r="J135" s="330">
        <f>F135+H135</f>
        <v>0</v>
      </c>
      <c r="K135" s="324"/>
      <c r="L135" s="324"/>
    </row>
    <row r="136" spans="1:12" x14ac:dyDescent="0.25">
      <c r="A136" s="329" t="s">
        <v>603</v>
      </c>
      <c r="B136" s="329" t="s">
        <v>793</v>
      </c>
      <c r="C136" s="329" t="s">
        <v>603</v>
      </c>
      <c r="D136" s="330"/>
      <c r="E136" s="330"/>
      <c r="F136" s="330"/>
      <c r="G136" s="330"/>
      <c r="H136" s="330"/>
      <c r="I136" s="330"/>
      <c r="J136" s="330"/>
      <c r="K136" s="324"/>
      <c r="L136" s="324"/>
    </row>
    <row r="137" spans="1:12" x14ac:dyDescent="0.25">
      <c r="A137" s="329" t="s">
        <v>794</v>
      </c>
      <c r="B137" s="329" t="s">
        <v>795</v>
      </c>
      <c r="C137" s="329" t="s">
        <v>187</v>
      </c>
      <c r="D137" s="330">
        <v>25</v>
      </c>
      <c r="E137" s="330"/>
      <c r="F137" s="330">
        <f>D137*E137</f>
        <v>0</v>
      </c>
      <c r="G137" s="330"/>
      <c r="H137" s="330">
        <f>D137*G137</f>
        <v>0</v>
      </c>
      <c r="I137" s="330">
        <f>E137+G137</f>
        <v>0</v>
      </c>
      <c r="J137" s="330">
        <f>F137+H137</f>
        <v>0</v>
      </c>
      <c r="K137" s="324"/>
      <c r="L137" s="324"/>
    </row>
    <row r="138" spans="1:12" x14ac:dyDescent="0.25">
      <c r="A138" s="329" t="s">
        <v>603</v>
      </c>
      <c r="B138" s="329" t="s">
        <v>796</v>
      </c>
      <c r="C138" s="329" t="s">
        <v>603</v>
      </c>
      <c r="D138" s="330"/>
      <c r="E138" s="330"/>
      <c r="F138" s="330"/>
      <c r="G138" s="330"/>
      <c r="H138" s="330"/>
      <c r="I138" s="330"/>
      <c r="J138" s="330"/>
      <c r="K138" s="324"/>
      <c r="L138" s="324"/>
    </row>
    <row r="139" spans="1:12" x14ac:dyDescent="0.25">
      <c r="A139" s="329" t="s">
        <v>797</v>
      </c>
      <c r="B139" s="329" t="s">
        <v>798</v>
      </c>
      <c r="C139" s="329" t="s">
        <v>187</v>
      </c>
      <c r="D139" s="330">
        <v>360</v>
      </c>
      <c r="E139" s="330"/>
      <c r="F139" s="330">
        <f>D139*E139</f>
        <v>0</v>
      </c>
      <c r="G139" s="330"/>
      <c r="H139" s="330">
        <f>D139*G139</f>
        <v>0</v>
      </c>
      <c r="I139" s="330">
        <f>E139+G139</f>
        <v>0</v>
      </c>
      <c r="J139" s="330">
        <f>F139+H139</f>
        <v>0</v>
      </c>
      <c r="K139" s="324"/>
      <c r="L139" s="324"/>
    </row>
    <row r="140" spans="1:12" x14ac:dyDescent="0.25">
      <c r="A140" s="329" t="s">
        <v>603</v>
      </c>
      <c r="B140" s="329" t="s">
        <v>799</v>
      </c>
      <c r="C140" s="329" t="s">
        <v>603</v>
      </c>
      <c r="D140" s="330"/>
      <c r="E140" s="330"/>
      <c r="F140" s="330"/>
      <c r="G140" s="330"/>
      <c r="H140" s="330"/>
      <c r="I140" s="330"/>
      <c r="J140" s="330"/>
      <c r="K140" s="324"/>
      <c r="L140" s="324"/>
    </row>
    <row r="141" spans="1:12" x14ac:dyDescent="0.25">
      <c r="A141" s="329" t="s">
        <v>800</v>
      </c>
      <c r="B141" s="329" t="s">
        <v>801</v>
      </c>
      <c r="C141" s="329" t="s">
        <v>187</v>
      </c>
      <c r="D141" s="330">
        <v>60</v>
      </c>
      <c r="E141" s="330"/>
      <c r="F141" s="330">
        <f>D141*E141</f>
        <v>0</v>
      </c>
      <c r="G141" s="330"/>
      <c r="H141" s="330">
        <f>D141*G141</f>
        <v>0</v>
      </c>
      <c r="I141" s="330">
        <f>E141+G141</f>
        <v>0</v>
      </c>
      <c r="J141" s="330">
        <f>F141+H141</f>
        <v>0</v>
      </c>
      <c r="K141" s="324"/>
      <c r="L141" s="324"/>
    </row>
    <row r="142" spans="1:12" x14ac:dyDescent="0.25">
      <c r="A142" s="329" t="s">
        <v>603</v>
      </c>
      <c r="B142" s="329" t="s">
        <v>802</v>
      </c>
      <c r="C142" s="329" t="s">
        <v>603</v>
      </c>
      <c r="D142" s="330"/>
      <c r="E142" s="330"/>
      <c r="F142" s="330"/>
      <c r="G142" s="330"/>
      <c r="H142" s="330"/>
      <c r="I142" s="330"/>
      <c r="J142" s="330"/>
      <c r="K142" s="324"/>
      <c r="L142" s="324"/>
    </row>
    <row r="143" spans="1:12" x14ac:dyDescent="0.25">
      <c r="A143" s="329" t="s">
        <v>803</v>
      </c>
      <c r="B143" s="329" t="s">
        <v>804</v>
      </c>
      <c r="C143" s="329" t="s">
        <v>187</v>
      </c>
      <c r="D143" s="330">
        <v>325</v>
      </c>
      <c r="E143" s="330"/>
      <c r="F143" s="330">
        <f>D143*E143</f>
        <v>0</v>
      </c>
      <c r="G143" s="330"/>
      <c r="H143" s="330">
        <f>D143*G143</f>
        <v>0</v>
      </c>
      <c r="I143" s="330">
        <f>E143+G143</f>
        <v>0</v>
      </c>
      <c r="J143" s="330">
        <f>F143+H143</f>
        <v>0</v>
      </c>
      <c r="K143" s="324"/>
      <c r="L143" s="324"/>
    </row>
    <row r="144" spans="1:12" x14ac:dyDescent="0.25">
      <c r="A144" s="329" t="s">
        <v>603</v>
      </c>
      <c r="B144" s="329" t="s">
        <v>805</v>
      </c>
      <c r="C144" s="329" t="s">
        <v>603</v>
      </c>
      <c r="D144" s="330"/>
      <c r="E144" s="330"/>
      <c r="F144" s="330"/>
      <c r="G144" s="330"/>
      <c r="H144" s="330"/>
      <c r="I144" s="330"/>
      <c r="J144" s="330"/>
      <c r="K144" s="324"/>
      <c r="L144" s="324"/>
    </row>
    <row r="145" spans="1:12" x14ac:dyDescent="0.25">
      <c r="A145" s="329" t="s">
        <v>806</v>
      </c>
      <c r="B145" s="329" t="s">
        <v>807</v>
      </c>
      <c r="C145" s="329" t="s">
        <v>187</v>
      </c>
      <c r="D145" s="330">
        <v>75</v>
      </c>
      <c r="E145" s="330"/>
      <c r="F145" s="330">
        <f>D145*E145</f>
        <v>0</v>
      </c>
      <c r="G145" s="330"/>
      <c r="H145" s="330">
        <f>D145*G145</f>
        <v>0</v>
      </c>
      <c r="I145" s="330">
        <f>E145+G145</f>
        <v>0</v>
      </c>
      <c r="J145" s="330">
        <f>F145+H145</f>
        <v>0</v>
      </c>
      <c r="K145" s="324"/>
      <c r="L145" s="324"/>
    </row>
    <row r="146" spans="1:12" x14ac:dyDescent="0.25">
      <c r="A146" s="329" t="s">
        <v>603</v>
      </c>
      <c r="B146" s="329" t="s">
        <v>808</v>
      </c>
      <c r="C146" s="329" t="s">
        <v>603</v>
      </c>
      <c r="D146" s="330"/>
      <c r="E146" s="330"/>
      <c r="F146" s="330"/>
      <c r="G146" s="330"/>
      <c r="H146" s="330"/>
      <c r="I146" s="330"/>
      <c r="J146" s="330"/>
      <c r="K146" s="324"/>
      <c r="L146" s="324"/>
    </row>
    <row r="147" spans="1:12" x14ac:dyDescent="0.25">
      <c r="A147" s="329" t="s">
        <v>809</v>
      </c>
      <c r="B147" s="329" t="s">
        <v>810</v>
      </c>
      <c r="C147" s="329" t="s">
        <v>187</v>
      </c>
      <c r="D147" s="330">
        <v>40</v>
      </c>
      <c r="E147" s="330"/>
      <c r="F147" s="330">
        <f>D147*E147</f>
        <v>0</v>
      </c>
      <c r="G147" s="330"/>
      <c r="H147" s="330">
        <f>D147*G147</f>
        <v>0</v>
      </c>
      <c r="I147" s="330">
        <f>E147+G147</f>
        <v>0</v>
      </c>
      <c r="J147" s="330">
        <f>F147+H147</f>
        <v>0</v>
      </c>
      <c r="K147" s="324"/>
      <c r="L147" s="324"/>
    </row>
    <row r="148" spans="1:12" x14ac:dyDescent="0.25">
      <c r="A148" s="329" t="s">
        <v>603</v>
      </c>
      <c r="B148" s="329" t="s">
        <v>811</v>
      </c>
      <c r="C148" s="329" t="s">
        <v>603</v>
      </c>
      <c r="D148" s="330"/>
      <c r="E148" s="330"/>
      <c r="F148" s="330"/>
      <c r="G148" s="330"/>
      <c r="H148" s="330"/>
      <c r="I148" s="330"/>
      <c r="J148" s="330"/>
      <c r="K148" s="324"/>
      <c r="L148" s="324"/>
    </row>
    <row r="149" spans="1:12" x14ac:dyDescent="0.25">
      <c r="A149" s="329" t="s">
        <v>812</v>
      </c>
      <c r="B149" s="329" t="s">
        <v>813</v>
      </c>
      <c r="C149" s="329" t="s">
        <v>187</v>
      </c>
      <c r="D149" s="330">
        <v>5</v>
      </c>
      <c r="E149" s="330"/>
      <c r="F149" s="330">
        <f>D149*E149</f>
        <v>0</v>
      </c>
      <c r="G149" s="330"/>
      <c r="H149" s="330">
        <f>D149*G149</f>
        <v>0</v>
      </c>
      <c r="I149" s="330">
        <f>E149+G149</f>
        <v>0</v>
      </c>
      <c r="J149" s="330">
        <f>F149+H149</f>
        <v>0</v>
      </c>
      <c r="K149" s="324"/>
      <c r="L149" s="324"/>
    </row>
    <row r="150" spans="1:12" x14ac:dyDescent="0.25">
      <c r="A150" s="329" t="s">
        <v>603</v>
      </c>
      <c r="B150" s="329" t="s">
        <v>814</v>
      </c>
      <c r="C150" s="329" t="s">
        <v>603</v>
      </c>
      <c r="D150" s="330"/>
      <c r="E150" s="330"/>
      <c r="F150" s="330"/>
      <c r="G150" s="330"/>
      <c r="H150" s="330"/>
      <c r="I150" s="330"/>
      <c r="J150" s="330"/>
      <c r="K150" s="324"/>
      <c r="L150" s="324"/>
    </row>
    <row r="151" spans="1:12" x14ac:dyDescent="0.25">
      <c r="A151" s="329" t="s">
        <v>815</v>
      </c>
      <c r="B151" s="329" t="s">
        <v>816</v>
      </c>
      <c r="C151" s="329" t="s">
        <v>187</v>
      </c>
      <c r="D151" s="330">
        <v>5</v>
      </c>
      <c r="E151" s="330"/>
      <c r="F151" s="330">
        <f>D151*E151</f>
        <v>0</v>
      </c>
      <c r="G151" s="330"/>
      <c r="H151" s="330">
        <f>D151*G151</f>
        <v>0</v>
      </c>
      <c r="I151" s="330">
        <f>E151+G151</f>
        <v>0</v>
      </c>
      <c r="J151" s="330">
        <f>F151+H151</f>
        <v>0</v>
      </c>
      <c r="K151" s="324"/>
      <c r="L151" s="324"/>
    </row>
    <row r="152" spans="1:12" x14ac:dyDescent="0.25">
      <c r="A152" s="329" t="s">
        <v>603</v>
      </c>
      <c r="B152" s="329" t="s">
        <v>814</v>
      </c>
      <c r="C152" s="329" t="s">
        <v>603</v>
      </c>
      <c r="D152" s="330"/>
      <c r="E152" s="330"/>
      <c r="F152" s="330"/>
      <c r="G152" s="330"/>
      <c r="H152" s="330"/>
      <c r="I152" s="330"/>
      <c r="J152" s="330"/>
      <c r="K152" s="324"/>
      <c r="L152" s="324"/>
    </row>
    <row r="153" spans="1:12" x14ac:dyDescent="0.25">
      <c r="A153" s="329" t="s">
        <v>817</v>
      </c>
      <c r="B153" s="329" t="s">
        <v>818</v>
      </c>
      <c r="C153" s="329" t="s">
        <v>187</v>
      </c>
      <c r="D153" s="330">
        <v>800</v>
      </c>
      <c r="E153" s="330"/>
      <c r="F153" s="330">
        <f>D153*E153</f>
        <v>0</v>
      </c>
      <c r="G153" s="330"/>
      <c r="H153" s="330">
        <f>D153*G153</f>
        <v>0</v>
      </c>
      <c r="I153" s="330">
        <f>E153+G153</f>
        <v>0</v>
      </c>
      <c r="J153" s="330">
        <f>F153+H153</f>
        <v>0</v>
      </c>
      <c r="K153" s="324"/>
      <c r="L153" s="324"/>
    </row>
    <row r="154" spans="1:12" x14ac:dyDescent="0.25">
      <c r="A154" s="329" t="s">
        <v>603</v>
      </c>
      <c r="B154" s="329" t="s">
        <v>819</v>
      </c>
      <c r="C154" s="329" t="s">
        <v>603</v>
      </c>
      <c r="D154" s="330"/>
      <c r="E154" s="330"/>
      <c r="F154" s="330"/>
      <c r="G154" s="330"/>
      <c r="H154" s="330"/>
      <c r="I154" s="330"/>
      <c r="J154" s="330"/>
      <c r="K154" s="324"/>
      <c r="L154" s="324"/>
    </row>
    <row r="155" spans="1:12" x14ac:dyDescent="0.25">
      <c r="A155" s="329" t="s">
        <v>820</v>
      </c>
      <c r="B155" s="329" t="s">
        <v>821</v>
      </c>
      <c r="C155" s="329" t="s">
        <v>184</v>
      </c>
      <c r="D155" s="330">
        <v>1</v>
      </c>
      <c r="E155" s="330"/>
      <c r="F155" s="330">
        <f>D155*E155</f>
        <v>0</v>
      </c>
      <c r="G155" s="330"/>
      <c r="H155" s="330">
        <f>D155*G155</f>
        <v>0</v>
      </c>
      <c r="I155" s="330">
        <f>E155+G155</f>
        <v>0</v>
      </c>
      <c r="J155" s="330">
        <f>F155+H155</f>
        <v>0</v>
      </c>
      <c r="K155" s="324"/>
      <c r="L155" s="324"/>
    </row>
    <row r="156" spans="1:12" x14ac:dyDescent="0.25">
      <c r="A156" s="329" t="s">
        <v>822</v>
      </c>
      <c r="B156" s="329" t="s">
        <v>823</v>
      </c>
      <c r="C156" s="329" t="s">
        <v>187</v>
      </c>
      <c r="D156" s="330">
        <v>420</v>
      </c>
      <c r="E156" s="330"/>
      <c r="F156" s="330">
        <f>D156*E156</f>
        <v>0</v>
      </c>
      <c r="G156" s="330"/>
      <c r="H156" s="330">
        <f>D156*G156</f>
        <v>0</v>
      </c>
      <c r="I156" s="330">
        <f>E156+G156</f>
        <v>0</v>
      </c>
      <c r="J156" s="330">
        <f>F156+H156</f>
        <v>0</v>
      </c>
      <c r="K156" s="324"/>
      <c r="L156" s="324"/>
    </row>
    <row r="157" spans="1:12" x14ac:dyDescent="0.25">
      <c r="A157" s="329" t="s">
        <v>603</v>
      </c>
      <c r="B157" s="329" t="s">
        <v>762</v>
      </c>
      <c r="C157" s="329" t="s">
        <v>603</v>
      </c>
      <c r="D157" s="330"/>
      <c r="E157" s="330"/>
      <c r="F157" s="330"/>
      <c r="G157" s="330"/>
      <c r="H157" s="330"/>
      <c r="I157" s="330"/>
      <c r="J157" s="330"/>
      <c r="K157" s="324"/>
      <c r="L157" s="324"/>
    </row>
    <row r="158" spans="1:12" x14ac:dyDescent="0.25">
      <c r="A158" s="329" t="s">
        <v>824</v>
      </c>
      <c r="B158" s="329" t="s">
        <v>825</v>
      </c>
      <c r="C158" s="329" t="s">
        <v>187</v>
      </c>
      <c r="D158" s="330">
        <v>5</v>
      </c>
      <c r="E158" s="330"/>
      <c r="F158" s="330">
        <f>D158*E158</f>
        <v>0</v>
      </c>
      <c r="G158" s="330"/>
      <c r="H158" s="330">
        <f>D158*G158</f>
        <v>0</v>
      </c>
      <c r="I158" s="330">
        <f>E158+G158</f>
        <v>0</v>
      </c>
      <c r="J158" s="330">
        <f>F158+H158</f>
        <v>0</v>
      </c>
      <c r="K158" s="324"/>
      <c r="L158" s="324"/>
    </row>
    <row r="159" spans="1:12" x14ac:dyDescent="0.25">
      <c r="A159" s="329" t="s">
        <v>603</v>
      </c>
      <c r="B159" s="329" t="s">
        <v>826</v>
      </c>
      <c r="C159" s="329" t="s">
        <v>603</v>
      </c>
      <c r="D159" s="330"/>
      <c r="E159" s="330"/>
      <c r="F159" s="330"/>
      <c r="G159" s="330"/>
      <c r="H159" s="330"/>
      <c r="I159" s="330"/>
      <c r="J159" s="330"/>
      <c r="K159" s="324"/>
      <c r="L159" s="324"/>
    </row>
    <row r="160" spans="1:12" x14ac:dyDescent="0.25">
      <c r="A160" s="329" t="s">
        <v>62</v>
      </c>
      <c r="B160" s="329" t="s">
        <v>827</v>
      </c>
      <c r="C160" s="329" t="s">
        <v>187</v>
      </c>
      <c r="D160" s="330">
        <v>15</v>
      </c>
      <c r="E160" s="330"/>
      <c r="F160" s="330">
        <f>D160*E160</f>
        <v>0</v>
      </c>
      <c r="G160" s="330"/>
      <c r="H160" s="330">
        <f>D160*G160</f>
        <v>0</v>
      </c>
      <c r="I160" s="330">
        <f>E160+G160</f>
        <v>0</v>
      </c>
      <c r="J160" s="330">
        <f>F160+H160</f>
        <v>0</v>
      </c>
      <c r="K160" s="324"/>
      <c r="L160" s="324"/>
    </row>
    <row r="161" spans="1:12" x14ac:dyDescent="0.25">
      <c r="A161" s="329" t="s">
        <v>603</v>
      </c>
      <c r="B161" s="329" t="s">
        <v>828</v>
      </c>
      <c r="C161" s="329" t="s">
        <v>603</v>
      </c>
      <c r="D161" s="330"/>
      <c r="E161" s="330"/>
      <c r="F161" s="330"/>
      <c r="G161" s="330"/>
      <c r="H161" s="330"/>
      <c r="I161" s="330"/>
      <c r="J161" s="330"/>
      <c r="K161" s="324"/>
      <c r="L161" s="324"/>
    </row>
    <row r="162" spans="1:12" x14ac:dyDescent="0.25">
      <c r="A162" s="329" t="s">
        <v>829</v>
      </c>
      <c r="B162" s="329" t="s">
        <v>830</v>
      </c>
      <c r="C162" s="329" t="s">
        <v>184</v>
      </c>
      <c r="D162" s="330">
        <v>1</v>
      </c>
      <c r="E162" s="330"/>
      <c r="F162" s="330">
        <f>D162*E162</f>
        <v>0</v>
      </c>
      <c r="G162" s="330"/>
      <c r="H162" s="330">
        <f>D162*G162</f>
        <v>0</v>
      </c>
      <c r="I162" s="330">
        <f>E162+G162</f>
        <v>0</v>
      </c>
      <c r="J162" s="330">
        <f>F162+H162</f>
        <v>0</v>
      </c>
      <c r="K162" s="324"/>
      <c r="L162" s="324"/>
    </row>
    <row r="163" spans="1:12" x14ac:dyDescent="0.25">
      <c r="A163" s="329" t="s">
        <v>831</v>
      </c>
      <c r="B163" s="329" t="s">
        <v>832</v>
      </c>
      <c r="C163" s="329" t="s">
        <v>184</v>
      </c>
      <c r="D163" s="330">
        <v>1</v>
      </c>
      <c r="E163" s="330"/>
      <c r="F163" s="330">
        <f>D163*E163</f>
        <v>0</v>
      </c>
      <c r="G163" s="330"/>
      <c r="H163" s="330">
        <f>D163*G163</f>
        <v>0</v>
      </c>
      <c r="I163" s="330">
        <f>E163+G163</f>
        <v>0</v>
      </c>
      <c r="J163" s="330">
        <f>F163+H163</f>
        <v>0</v>
      </c>
      <c r="K163" s="324"/>
      <c r="L163" s="324"/>
    </row>
    <row r="164" spans="1:12" x14ac:dyDescent="0.25">
      <c r="A164" s="329" t="s">
        <v>603</v>
      </c>
      <c r="B164" s="329" t="s">
        <v>833</v>
      </c>
      <c r="C164" s="329" t="s">
        <v>603</v>
      </c>
      <c r="D164" s="330"/>
      <c r="E164" s="330"/>
      <c r="F164" s="330"/>
      <c r="G164" s="330"/>
      <c r="H164" s="330"/>
      <c r="I164" s="330"/>
      <c r="J164" s="330"/>
      <c r="K164" s="324"/>
      <c r="L164" s="324"/>
    </row>
    <row r="165" spans="1:12" x14ac:dyDescent="0.25">
      <c r="A165" s="329" t="s">
        <v>834</v>
      </c>
      <c r="B165" s="329" t="s">
        <v>835</v>
      </c>
      <c r="C165" s="329" t="s">
        <v>184</v>
      </c>
      <c r="D165" s="330">
        <v>11</v>
      </c>
      <c r="E165" s="330"/>
      <c r="F165" s="330">
        <f>D165*E165</f>
        <v>0</v>
      </c>
      <c r="G165" s="330"/>
      <c r="H165" s="330">
        <f>D165*G165</f>
        <v>0</v>
      </c>
      <c r="I165" s="330">
        <f t="shared" ref="I165:J167" si="14">E165+G165</f>
        <v>0</v>
      </c>
      <c r="J165" s="330">
        <f t="shared" si="14"/>
        <v>0</v>
      </c>
      <c r="K165" s="324"/>
      <c r="L165" s="324"/>
    </row>
    <row r="166" spans="1:12" x14ac:dyDescent="0.25">
      <c r="A166" s="329" t="s">
        <v>836</v>
      </c>
      <c r="B166" s="329" t="s">
        <v>837</v>
      </c>
      <c r="C166" s="329" t="s">
        <v>184</v>
      </c>
      <c r="D166" s="330">
        <v>2</v>
      </c>
      <c r="E166" s="330"/>
      <c r="F166" s="330">
        <f>D166*E166</f>
        <v>0</v>
      </c>
      <c r="G166" s="330"/>
      <c r="H166" s="330">
        <f>D166*G166</f>
        <v>0</v>
      </c>
      <c r="I166" s="330">
        <f t="shared" si="14"/>
        <v>0</v>
      </c>
      <c r="J166" s="330">
        <f t="shared" si="14"/>
        <v>0</v>
      </c>
      <c r="K166" s="324"/>
      <c r="L166" s="324"/>
    </row>
    <row r="167" spans="1:12" x14ac:dyDescent="0.25">
      <c r="A167" s="329" t="s">
        <v>838</v>
      </c>
      <c r="B167" s="329" t="s">
        <v>839</v>
      </c>
      <c r="C167" s="329" t="s">
        <v>184</v>
      </c>
      <c r="D167" s="330">
        <v>6</v>
      </c>
      <c r="E167" s="330"/>
      <c r="F167" s="330">
        <f>D167*E167</f>
        <v>0</v>
      </c>
      <c r="G167" s="330"/>
      <c r="H167" s="330">
        <f>D167*G167</f>
        <v>0</v>
      </c>
      <c r="I167" s="330">
        <f t="shared" si="14"/>
        <v>0</v>
      </c>
      <c r="J167" s="330">
        <f t="shared" si="14"/>
        <v>0</v>
      </c>
      <c r="K167" s="324"/>
      <c r="L167" s="324"/>
    </row>
    <row r="168" spans="1:12" x14ac:dyDescent="0.25">
      <c r="A168" s="329" t="s">
        <v>603</v>
      </c>
      <c r="B168" s="329" t="s">
        <v>840</v>
      </c>
      <c r="C168" s="329" t="s">
        <v>603</v>
      </c>
      <c r="D168" s="330"/>
      <c r="E168" s="330"/>
      <c r="F168" s="330"/>
      <c r="G168" s="330"/>
      <c r="H168" s="330"/>
      <c r="I168" s="330"/>
      <c r="J168" s="330"/>
      <c r="K168" s="324"/>
      <c r="L168" s="324"/>
    </row>
    <row r="169" spans="1:12" x14ac:dyDescent="0.25">
      <c r="A169" s="329" t="s">
        <v>841</v>
      </c>
      <c r="B169" s="329" t="s">
        <v>842</v>
      </c>
      <c r="C169" s="329" t="s">
        <v>184</v>
      </c>
      <c r="D169" s="330">
        <v>670</v>
      </c>
      <c r="E169" s="330"/>
      <c r="F169" s="330">
        <f>D169*E169</f>
        <v>0</v>
      </c>
      <c r="G169" s="330"/>
      <c r="H169" s="330">
        <f>D169*G169</f>
        <v>0</v>
      </c>
      <c r="I169" s="330">
        <f t="shared" ref="I169:J171" si="15">E169+G169</f>
        <v>0</v>
      </c>
      <c r="J169" s="330">
        <f t="shared" si="15"/>
        <v>0</v>
      </c>
      <c r="K169" s="324"/>
      <c r="L169" s="324"/>
    </row>
    <row r="170" spans="1:12" x14ac:dyDescent="0.25">
      <c r="A170" s="329" t="s">
        <v>843</v>
      </c>
      <c r="B170" s="329" t="s">
        <v>844</v>
      </c>
      <c r="C170" s="329" t="s">
        <v>184</v>
      </c>
      <c r="D170" s="330">
        <v>2</v>
      </c>
      <c r="E170" s="330"/>
      <c r="F170" s="330">
        <f>D170*E170</f>
        <v>0</v>
      </c>
      <c r="G170" s="330"/>
      <c r="H170" s="330">
        <f>D170*G170</f>
        <v>0</v>
      </c>
      <c r="I170" s="330">
        <f t="shared" si="15"/>
        <v>0</v>
      </c>
      <c r="J170" s="330">
        <f t="shared" si="15"/>
        <v>0</v>
      </c>
      <c r="K170" s="324"/>
      <c r="L170" s="324"/>
    </row>
    <row r="171" spans="1:12" x14ac:dyDescent="0.25">
      <c r="A171" s="329" t="s">
        <v>845</v>
      </c>
      <c r="B171" s="329" t="s">
        <v>846</v>
      </c>
      <c r="C171" s="329" t="s">
        <v>184</v>
      </c>
      <c r="D171" s="330">
        <v>1</v>
      </c>
      <c r="E171" s="330"/>
      <c r="F171" s="330">
        <f>D171*E171</f>
        <v>0</v>
      </c>
      <c r="G171" s="330"/>
      <c r="H171" s="330">
        <f>D171*G171</f>
        <v>0</v>
      </c>
      <c r="I171" s="330">
        <f t="shared" si="15"/>
        <v>0</v>
      </c>
      <c r="J171" s="330">
        <f t="shared" si="15"/>
        <v>0</v>
      </c>
      <c r="K171" s="324"/>
      <c r="L171" s="324"/>
    </row>
    <row r="172" spans="1:12" x14ac:dyDescent="0.25">
      <c r="A172" s="329" t="s">
        <v>603</v>
      </c>
      <c r="B172" s="329" t="s">
        <v>847</v>
      </c>
      <c r="C172" s="329" t="s">
        <v>603</v>
      </c>
      <c r="D172" s="330"/>
      <c r="E172" s="330"/>
      <c r="F172" s="330"/>
      <c r="G172" s="330"/>
      <c r="H172" s="330"/>
      <c r="I172" s="330"/>
      <c r="J172" s="330"/>
      <c r="K172" s="324"/>
      <c r="L172" s="324"/>
    </row>
    <row r="173" spans="1:12" x14ac:dyDescent="0.25">
      <c r="A173" s="329" t="s">
        <v>603</v>
      </c>
      <c r="B173" s="329" t="s">
        <v>848</v>
      </c>
      <c r="C173" s="329" t="s">
        <v>603</v>
      </c>
      <c r="D173" s="330"/>
      <c r="E173" s="330"/>
      <c r="F173" s="330"/>
      <c r="G173" s="330"/>
      <c r="H173" s="330"/>
      <c r="I173" s="330"/>
      <c r="J173" s="330"/>
      <c r="K173" s="324"/>
      <c r="L173" s="324"/>
    </row>
    <row r="174" spans="1:12" x14ac:dyDescent="0.25">
      <c r="A174" s="329" t="s">
        <v>603</v>
      </c>
      <c r="B174" s="329" t="s">
        <v>849</v>
      </c>
      <c r="C174" s="329" t="s">
        <v>603</v>
      </c>
      <c r="D174" s="330"/>
      <c r="E174" s="330"/>
      <c r="F174" s="330"/>
      <c r="G174" s="330"/>
      <c r="H174" s="330"/>
      <c r="I174" s="330"/>
      <c r="J174" s="330"/>
      <c r="K174" s="324"/>
      <c r="L174" s="324"/>
    </row>
    <row r="175" spans="1:12" x14ac:dyDescent="0.25">
      <c r="A175" s="329" t="s">
        <v>850</v>
      </c>
      <c r="B175" s="329" t="s">
        <v>851</v>
      </c>
      <c r="C175" s="329" t="s">
        <v>187</v>
      </c>
      <c r="D175" s="330">
        <v>40</v>
      </c>
      <c r="E175" s="330"/>
      <c r="F175" s="330">
        <f>D175*E175</f>
        <v>0</v>
      </c>
      <c r="G175" s="330"/>
      <c r="H175" s="330">
        <f>D175*G175</f>
        <v>0</v>
      </c>
      <c r="I175" s="330">
        <f>E175+G175</f>
        <v>0</v>
      </c>
      <c r="J175" s="330">
        <f>F175+H175</f>
        <v>0</v>
      </c>
      <c r="K175" s="324"/>
      <c r="L175" s="324"/>
    </row>
    <row r="176" spans="1:12" x14ac:dyDescent="0.25">
      <c r="A176" s="329" t="s">
        <v>603</v>
      </c>
      <c r="B176" s="329" t="s">
        <v>852</v>
      </c>
      <c r="C176" s="329" t="s">
        <v>603</v>
      </c>
      <c r="D176" s="330"/>
      <c r="E176" s="330"/>
      <c r="F176" s="330"/>
      <c r="G176" s="330"/>
      <c r="H176" s="330"/>
      <c r="I176" s="330"/>
      <c r="J176" s="330"/>
      <c r="K176" s="324"/>
      <c r="L176" s="324"/>
    </row>
    <row r="177" spans="1:12" x14ac:dyDescent="0.25">
      <c r="A177" s="329" t="s">
        <v>853</v>
      </c>
      <c r="B177" s="329" t="s">
        <v>854</v>
      </c>
      <c r="C177" s="329" t="s">
        <v>187</v>
      </c>
      <c r="D177" s="330">
        <v>30</v>
      </c>
      <c r="E177" s="330"/>
      <c r="F177" s="330">
        <f>D177*E177</f>
        <v>0</v>
      </c>
      <c r="G177" s="330"/>
      <c r="H177" s="330">
        <f>D177*G177</f>
        <v>0</v>
      </c>
      <c r="I177" s="330">
        <f>E177+G177</f>
        <v>0</v>
      </c>
      <c r="J177" s="330">
        <f>F177+H177</f>
        <v>0</v>
      </c>
      <c r="K177" s="324"/>
      <c r="L177" s="324"/>
    </row>
    <row r="178" spans="1:12" x14ac:dyDescent="0.25">
      <c r="A178" s="329" t="s">
        <v>603</v>
      </c>
      <c r="B178" s="329" t="s">
        <v>855</v>
      </c>
      <c r="C178" s="329" t="s">
        <v>603</v>
      </c>
      <c r="D178" s="330"/>
      <c r="E178" s="330"/>
      <c r="F178" s="330"/>
      <c r="G178" s="330"/>
      <c r="H178" s="330"/>
      <c r="I178" s="330"/>
      <c r="J178" s="330"/>
      <c r="K178" s="324"/>
      <c r="L178" s="324"/>
    </row>
    <row r="179" spans="1:12" x14ac:dyDescent="0.25">
      <c r="A179" s="329" t="s">
        <v>856</v>
      </c>
      <c r="B179" s="329" t="s">
        <v>857</v>
      </c>
      <c r="C179" s="329" t="s">
        <v>187</v>
      </c>
      <c r="D179" s="330">
        <v>40</v>
      </c>
      <c r="E179" s="330"/>
      <c r="F179" s="330">
        <f>D179*E179</f>
        <v>0</v>
      </c>
      <c r="G179" s="330"/>
      <c r="H179" s="330">
        <f>D179*G179</f>
        <v>0</v>
      </c>
      <c r="I179" s="330">
        <f>E179+G179</f>
        <v>0</v>
      </c>
      <c r="J179" s="330">
        <f>F179+H179</f>
        <v>0</v>
      </c>
      <c r="K179" s="324"/>
      <c r="L179" s="324"/>
    </row>
    <row r="180" spans="1:12" x14ac:dyDescent="0.25">
      <c r="A180" s="329" t="s">
        <v>603</v>
      </c>
      <c r="B180" s="329" t="s">
        <v>852</v>
      </c>
      <c r="C180" s="329" t="s">
        <v>603</v>
      </c>
      <c r="D180" s="330"/>
      <c r="E180" s="330"/>
      <c r="F180" s="330"/>
      <c r="G180" s="330"/>
      <c r="H180" s="330"/>
      <c r="I180" s="330"/>
      <c r="J180" s="330"/>
      <c r="K180" s="324"/>
      <c r="L180" s="324"/>
    </row>
    <row r="181" spans="1:12" x14ac:dyDescent="0.25">
      <c r="A181" s="329" t="s">
        <v>858</v>
      </c>
      <c r="B181" s="329" t="s">
        <v>770</v>
      </c>
      <c r="C181" s="329" t="s">
        <v>187</v>
      </c>
      <c r="D181" s="330">
        <v>6</v>
      </c>
      <c r="E181" s="330"/>
      <c r="F181" s="330">
        <f>D181*E181</f>
        <v>0</v>
      </c>
      <c r="G181" s="330"/>
      <c r="H181" s="330">
        <f>D181*G181</f>
        <v>0</v>
      </c>
      <c r="I181" s="330">
        <f>E181+G181</f>
        <v>0</v>
      </c>
      <c r="J181" s="330">
        <f>F181+H181</f>
        <v>0</v>
      </c>
      <c r="K181" s="324"/>
      <c r="L181" s="324"/>
    </row>
    <row r="182" spans="1:12" x14ac:dyDescent="0.25">
      <c r="A182" s="329" t="s">
        <v>603</v>
      </c>
      <c r="B182" s="329" t="s">
        <v>859</v>
      </c>
      <c r="C182" s="329" t="s">
        <v>603</v>
      </c>
      <c r="D182" s="330"/>
      <c r="E182" s="330"/>
      <c r="F182" s="330"/>
      <c r="G182" s="330"/>
      <c r="H182" s="330"/>
      <c r="I182" s="330"/>
      <c r="J182" s="330"/>
      <c r="K182" s="324"/>
      <c r="L182" s="324"/>
    </row>
    <row r="183" spans="1:12" x14ac:dyDescent="0.25">
      <c r="A183" s="329" t="s">
        <v>603</v>
      </c>
      <c r="B183" s="329" t="s">
        <v>860</v>
      </c>
      <c r="C183" s="329" t="s">
        <v>603</v>
      </c>
      <c r="D183" s="330"/>
      <c r="E183" s="330"/>
      <c r="F183" s="330"/>
      <c r="G183" s="330"/>
      <c r="H183" s="330"/>
      <c r="I183" s="330"/>
      <c r="J183" s="330"/>
      <c r="K183" s="324"/>
      <c r="L183" s="324"/>
    </row>
    <row r="184" spans="1:12" x14ac:dyDescent="0.25">
      <c r="A184" s="329" t="s">
        <v>861</v>
      </c>
      <c r="B184" s="329" t="s">
        <v>862</v>
      </c>
      <c r="C184" s="329" t="s">
        <v>184</v>
      </c>
      <c r="D184" s="330">
        <v>15</v>
      </c>
      <c r="E184" s="330"/>
      <c r="F184" s="330">
        <f>D184*E184</f>
        <v>0</v>
      </c>
      <c r="G184" s="330"/>
      <c r="H184" s="330">
        <f>D184*G184</f>
        <v>0</v>
      </c>
      <c r="I184" s="330">
        <f t="shared" ref="I184:J188" si="16">E184+G184</f>
        <v>0</v>
      </c>
      <c r="J184" s="330">
        <f t="shared" si="16"/>
        <v>0</v>
      </c>
      <c r="K184" s="324"/>
      <c r="L184" s="324"/>
    </row>
    <row r="185" spans="1:12" x14ac:dyDescent="0.25">
      <c r="A185" s="329" t="s">
        <v>863</v>
      </c>
      <c r="B185" s="329" t="s">
        <v>864</v>
      </c>
      <c r="C185" s="329" t="s">
        <v>184</v>
      </c>
      <c r="D185" s="330">
        <v>1</v>
      </c>
      <c r="E185" s="330"/>
      <c r="F185" s="330">
        <f>D185*E185</f>
        <v>0</v>
      </c>
      <c r="G185" s="330"/>
      <c r="H185" s="330">
        <f>D185*G185</f>
        <v>0</v>
      </c>
      <c r="I185" s="330">
        <f t="shared" si="16"/>
        <v>0</v>
      </c>
      <c r="J185" s="330">
        <f t="shared" si="16"/>
        <v>0</v>
      </c>
      <c r="K185" s="324"/>
      <c r="L185" s="324"/>
    </row>
    <row r="186" spans="1:12" x14ac:dyDescent="0.25">
      <c r="A186" s="329" t="s">
        <v>865</v>
      </c>
      <c r="B186" s="329" t="s">
        <v>866</v>
      </c>
      <c r="C186" s="329" t="s">
        <v>184</v>
      </c>
      <c r="D186" s="330">
        <v>1</v>
      </c>
      <c r="E186" s="330"/>
      <c r="F186" s="330">
        <f>D186*E186</f>
        <v>0</v>
      </c>
      <c r="G186" s="330"/>
      <c r="H186" s="330">
        <f>D186*G186</f>
        <v>0</v>
      </c>
      <c r="I186" s="330">
        <f t="shared" si="16"/>
        <v>0</v>
      </c>
      <c r="J186" s="330">
        <f t="shared" si="16"/>
        <v>0</v>
      </c>
      <c r="K186" s="324"/>
      <c r="L186" s="324"/>
    </row>
    <row r="187" spans="1:12" x14ac:dyDescent="0.25">
      <c r="A187" s="329" t="s">
        <v>867</v>
      </c>
      <c r="B187" s="329" t="s">
        <v>868</v>
      </c>
      <c r="C187" s="329" t="s">
        <v>184</v>
      </c>
      <c r="D187" s="330">
        <v>1</v>
      </c>
      <c r="E187" s="330"/>
      <c r="F187" s="330">
        <f>D187*E187</f>
        <v>0</v>
      </c>
      <c r="G187" s="330"/>
      <c r="H187" s="330">
        <f>D187*G187</f>
        <v>0</v>
      </c>
      <c r="I187" s="330">
        <f t="shared" si="16"/>
        <v>0</v>
      </c>
      <c r="J187" s="330">
        <f t="shared" si="16"/>
        <v>0</v>
      </c>
      <c r="K187" s="324"/>
      <c r="L187" s="324"/>
    </row>
    <row r="188" spans="1:12" x14ac:dyDescent="0.25">
      <c r="A188" s="329" t="s">
        <v>869</v>
      </c>
      <c r="B188" s="329" t="s">
        <v>870</v>
      </c>
      <c r="C188" s="329" t="s">
        <v>184</v>
      </c>
      <c r="D188" s="330">
        <v>1</v>
      </c>
      <c r="E188" s="330"/>
      <c r="F188" s="330">
        <f>D188*E188</f>
        <v>0</v>
      </c>
      <c r="G188" s="330"/>
      <c r="H188" s="330">
        <f>D188*G188</f>
        <v>0</v>
      </c>
      <c r="I188" s="330">
        <f t="shared" si="16"/>
        <v>0</v>
      </c>
      <c r="J188" s="330">
        <f t="shared" si="16"/>
        <v>0</v>
      </c>
      <c r="K188" s="324"/>
      <c r="L188" s="324"/>
    </row>
    <row r="189" spans="1:12" x14ac:dyDescent="0.25">
      <c r="A189" s="329" t="s">
        <v>603</v>
      </c>
      <c r="B189" s="329" t="s">
        <v>871</v>
      </c>
      <c r="C189" s="329" t="s">
        <v>603</v>
      </c>
      <c r="D189" s="330"/>
      <c r="E189" s="330"/>
      <c r="F189" s="330"/>
      <c r="G189" s="330"/>
      <c r="H189" s="330"/>
      <c r="I189" s="330"/>
      <c r="J189" s="330"/>
      <c r="K189" s="324"/>
      <c r="L189" s="324"/>
    </row>
    <row r="190" spans="1:12" x14ac:dyDescent="0.25">
      <c r="A190" s="329" t="s">
        <v>663</v>
      </c>
      <c r="B190" s="329" t="s">
        <v>872</v>
      </c>
      <c r="C190" s="329" t="s">
        <v>665</v>
      </c>
      <c r="D190" s="330">
        <v>1</v>
      </c>
      <c r="E190" s="330"/>
      <c r="F190" s="330">
        <f>D190*E190</f>
        <v>0</v>
      </c>
      <c r="G190" s="330"/>
      <c r="H190" s="330">
        <f>D190*G190</f>
        <v>0</v>
      </c>
      <c r="I190" s="330">
        <f>E190+G190</f>
        <v>0</v>
      </c>
      <c r="J190" s="330">
        <f>F190+H190</f>
        <v>0</v>
      </c>
      <c r="K190" s="324"/>
      <c r="L190" s="324"/>
    </row>
    <row r="191" spans="1:12" x14ac:dyDescent="0.25">
      <c r="A191" s="329" t="s">
        <v>603</v>
      </c>
      <c r="B191" s="329" t="s">
        <v>873</v>
      </c>
      <c r="C191" s="329" t="s">
        <v>603</v>
      </c>
      <c r="D191" s="330"/>
      <c r="E191" s="330"/>
      <c r="F191" s="330"/>
      <c r="G191" s="330"/>
      <c r="H191" s="330"/>
      <c r="I191" s="330"/>
      <c r="J191" s="330"/>
      <c r="K191" s="324"/>
      <c r="L191" s="324"/>
    </row>
    <row r="192" spans="1:12" x14ac:dyDescent="0.25">
      <c r="A192" s="329" t="s">
        <v>603</v>
      </c>
      <c r="B192" s="329" t="s">
        <v>874</v>
      </c>
      <c r="C192" s="329" t="s">
        <v>603</v>
      </c>
      <c r="D192" s="330"/>
      <c r="E192" s="330"/>
      <c r="F192" s="330"/>
      <c r="G192" s="330"/>
      <c r="H192" s="330"/>
      <c r="I192" s="330"/>
      <c r="J192" s="330"/>
      <c r="K192" s="324"/>
      <c r="L192" s="324"/>
    </row>
    <row r="193" spans="1:12" x14ac:dyDescent="0.25">
      <c r="A193" s="329" t="s">
        <v>875</v>
      </c>
      <c r="B193" s="329" t="s">
        <v>876</v>
      </c>
      <c r="C193" s="329" t="s">
        <v>184</v>
      </c>
      <c r="D193" s="330">
        <v>2</v>
      </c>
      <c r="E193" s="330"/>
      <c r="F193" s="330">
        <f>D193*E193</f>
        <v>0</v>
      </c>
      <c r="G193" s="330"/>
      <c r="H193" s="330">
        <f>D193*G193</f>
        <v>0</v>
      </c>
      <c r="I193" s="330">
        <f>E193+G193</f>
        <v>0</v>
      </c>
      <c r="J193" s="330">
        <f>F193+H193</f>
        <v>0</v>
      </c>
      <c r="K193" s="324"/>
      <c r="L193" s="324"/>
    </row>
    <row r="194" spans="1:12" x14ac:dyDescent="0.25">
      <c r="A194" s="329" t="s">
        <v>877</v>
      </c>
      <c r="B194" s="329" t="s">
        <v>878</v>
      </c>
      <c r="C194" s="329" t="s">
        <v>184</v>
      </c>
      <c r="D194" s="330">
        <v>2</v>
      </c>
      <c r="E194" s="330"/>
      <c r="F194" s="330">
        <f>D194*E194</f>
        <v>0</v>
      </c>
      <c r="G194" s="330"/>
      <c r="H194" s="330">
        <f>D194*G194</f>
        <v>0</v>
      </c>
      <c r="I194" s="330">
        <f>E194+G194</f>
        <v>0</v>
      </c>
      <c r="J194" s="330">
        <f>F194+H194</f>
        <v>0</v>
      </c>
      <c r="K194" s="324"/>
      <c r="L194" s="324"/>
    </row>
    <row r="195" spans="1:12" x14ac:dyDescent="0.25">
      <c r="A195" s="329" t="s">
        <v>603</v>
      </c>
      <c r="B195" s="329" t="s">
        <v>879</v>
      </c>
      <c r="C195" s="329" t="s">
        <v>603</v>
      </c>
      <c r="D195" s="330"/>
      <c r="E195" s="330"/>
      <c r="F195" s="330"/>
      <c r="G195" s="330"/>
      <c r="H195" s="330"/>
      <c r="I195" s="330"/>
      <c r="J195" s="330"/>
      <c r="K195" s="324"/>
      <c r="L195" s="324"/>
    </row>
    <row r="196" spans="1:12" x14ac:dyDescent="0.25">
      <c r="A196" s="329" t="s">
        <v>880</v>
      </c>
      <c r="B196" s="329" t="s">
        <v>881</v>
      </c>
      <c r="C196" s="329" t="s">
        <v>665</v>
      </c>
      <c r="D196" s="330">
        <v>1</v>
      </c>
      <c r="E196" s="330"/>
      <c r="F196" s="330">
        <f>D196*E196</f>
        <v>0</v>
      </c>
      <c r="G196" s="330"/>
      <c r="H196" s="330">
        <f>D196*G196</f>
        <v>0</v>
      </c>
      <c r="I196" s="330">
        <f>E196+G196</f>
        <v>0</v>
      </c>
      <c r="J196" s="330">
        <f>F196+H196</f>
        <v>0</v>
      </c>
      <c r="K196" s="324"/>
      <c r="L196" s="324"/>
    </row>
    <row r="197" spans="1:12" x14ac:dyDescent="0.25">
      <c r="A197" s="329" t="s">
        <v>603</v>
      </c>
      <c r="B197" s="329" t="s">
        <v>882</v>
      </c>
      <c r="C197" s="329" t="s">
        <v>603</v>
      </c>
      <c r="D197" s="336"/>
      <c r="E197" s="336"/>
      <c r="F197" s="336"/>
      <c r="G197" s="336"/>
      <c r="H197" s="336"/>
      <c r="I197" s="336"/>
      <c r="J197" s="336"/>
      <c r="K197" s="324"/>
      <c r="L197" s="324"/>
    </row>
    <row r="198" spans="1:12" x14ac:dyDescent="0.25">
      <c r="A198" s="329" t="s">
        <v>603</v>
      </c>
      <c r="B198" s="329" t="s">
        <v>883</v>
      </c>
      <c r="C198" s="329" t="s">
        <v>603</v>
      </c>
      <c r="D198" s="330"/>
      <c r="E198" s="330"/>
      <c r="F198" s="330"/>
      <c r="G198" s="330"/>
      <c r="H198" s="330"/>
      <c r="I198" s="330"/>
      <c r="J198" s="330"/>
      <c r="K198" s="324"/>
      <c r="L198" s="324"/>
    </row>
    <row r="199" spans="1:12" x14ac:dyDescent="0.25">
      <c r="A199" s="329" t="s">
        <v>603</v>
      </c>
      <c r="B199" s="329" t="s">
        <v>884</v>
      </c>
      <c r="C199" s="329" t="s">
        <v>603</v>
      </c>
      <c r="D199" s="336"/>
      <c r="E199" s="336"/>
      <c r="F199" s="336"/>
      <c r="G199" s="336"/>
      <c r="H199" s="336"/>
      <c r="I199" s="336"/>
      <c r="J199" s="336"/>
      <c r="K199" s="324"/>
      <c r="L199" s="324"/>
    </row>
    <row r="200" spans="1:12" x14ac:dyDescent="0.25">
      <c r="A200" s="329" t="s">
        <v>603</v>
      </c>
      <c r="B200" s="329" t="s">
        <v>885</v>
      </c>
      <c r="C200" s="329" t="s">
        <v>603</v>
      </c>
      <c r="D200" s="336"/>
      <c r="E200" s="336"/>
      <c r="F200" s="336"/>
      <c r="G200" s="336"/>
      <c r="H200" s="336"/>
      <c r="I200" s="336"/>
      <c r="J200" s="336"/>
      <c r="K200" s="324"/>
      <c r="L200" s="324"/>
    </row>
    <row r="201" spans="1:12" x14ac:dyDescent="0.25">
      <c r="A201" s="329" t="s">
        <v>603</v>
      </c>
      <c r="B201" s="329" t="s">
        <v>886</v>
      </c>
      <c r="C201" s="329" t="s">
        <v>603</v>
      </c>
      <c r="D201" s="336"/>
      <c r="E201" s="336"/>
      <c r="F201" s="336"/>
      <c r="G201" s="336"/>
      <c r="H201" s="336"/>
      <c r="I201" s="336"/>
      <c r="J201" s="336"/>
      <c r="K201" s="324"/>
      <c r="L201" s="324"/>
    </row>
    <row r="202" spans="1:12" x14ac:dyDescent="0.25">
      <c r="A202" s="329" t="s">
        <v>603</v>
      </c>
      <c r="B202" s="329" t="s">
        <v>887</v>
      </c>
      <c r="C202" s="329" t="s">
        <v>603</v>
      </c>
      <c r="D202" s="336"/>
      <c r="E202" s="336"/>
      <c r="F202" s="336"/>
      <c r="G202" s="336"/>
      <c r="H202" s="336"/>
      <c r="I202" s="336"/>
      <c r="J202" s="336"/>
      <c r="K202" s="324"/>
      <c r="L202" s="324"/>
    </row>
    <row r="203" spans="1:12" x14ac:dyDescent="0.25">
      <c r="A203" s="329" t="s">
        <v>603</v>
      </c>
      <c r="B203" s="329" t="s">
        <v>888</v>
      </c>
      <c r="C203" s="329" t="s">
        <v>603</v>
      </c>
      <c r="D203" s="336"/>
      <c r="E203" s="336"/>
      <c r="F203" s="336"/>
      <c r="G203" s="336"/>
      <c r="H203" s="336"/>
      <c r="I203" s="336"/>
      <c r="J203" s="336"/>
      <c r="K203" s="324"/>
      <c r="L203" s="324"/>
    </row>
    <row r="204" spans="1:12" x14ac:dyDescent="0.25">
      <c r="A204" s="329" t="s">
        <v>663</v>
      </c>
      <c r="B204" s="329" t="s">
        <v>889</v>
      </c>
      <c r="C204" s="329" t="s">
        <v>665</v>
      </c>
      <c r="D204" s="330">
        <v>1</v>
      </c>
      <c r="E204" s="330"/>
      <c r="F204" s="330">
        <f>D204*E204</f>
        <v>0</v>
      </c>
      <c r="G204" s="330"/>
      <c r="H204" s="330">
        <f>D204*G204</f>
        <v>0</v>
      </c>
      <c r="I204" s="330">
        <f>E204+G204</f>
        <v>0</v>
      </c>
      <c r="J204" s="330">
        <f>F204+H204</f>
        <v>0</v>
      </c>
      <c r="K204" s="324"/>
      <c r="L204" s="324"/>
    </row>
    <row r="205" spans="1:12" x14ac:dyDescent="0.25">
      <c r="A205" s="329" t="s">
        <v>603</v>
      </c>
      <c r="B205" s="329" t="s">
        <v>890</v>
      </c>
      <c r="C205" s="329" t="s">
        <v>603</v>
      </c>
      <c r="D205" s="330"/>
      <c r="E205" s="330"/>
      <c r="F205" s="330"/>
      <c r="G205" s="330"/>
      <c r="H205" s="330"/>
      <c r="I205" s="330"/>
      <c r="J205" s="330"/>
      <c r="K205" s="324"/>
      <c r="L205" s="324"/>
    </row>
    <row r="206" spans="1:12" x14ac:dyDescent="0.25">
      <c r="A206" s="329" t="s">
        <v>603</v>
      </c>
      <c r="B206" s="329" t="s">
        <v>891</v>
      </c>
      <c r="C206" s="329" t="s">
        <v>603</v>
      </c>
      <c r="D206" s="330"/>
      <c r="E206" s="330"/>
      <c r="F206" s="330"/>
      <c r="G206" s="330"/>
      <c r="H206" s="330"/>
      <c r="I206" s="330"/>
      <c r="J206" s="330"/>
      <c r="K206" s="324"/>
      <c r="L206" s="324"/>
    </row>
    <row r="207" spans="1:12" x14ac:dyDescent="0.25">
      <c r="A207" s="329" t="s">
        <v>603</v>
      </c>
      <c r="B207" s="329" t="s">
        <v>873</v>
      </c>
      <c r="C207" s="329" t="s">
        <v>603</v>
      </c>
      <c r="D207" s="330"/>
      <c r="E207" s="330"/>
      <c r="F207" s="330"/>
      <c r="G207" s="330"/>
      <c r="H207" s="330"/>
      <c r="I207" s="330"/>
      <c r="J207" s="330"/>
      <c r="K207" s="324"/>
      <c r="L207" s="324"/>
    </row>
    <row r="208" spans="1:12" x14ac:dyDescent="0.25">
      <c r="A208" s="329" t="s">
        <v>892</v>
      </c>
      <c r="B208" s="329" t="s">
        <v>893</v>
      </c>
      <c r="C208" s="329" t="s">
        <v>672</v>
      </c>
      <c r="D208" s="330">
        <v>10</v>
      </c>
      <c r="E208" s="330"/>
      <c r="F208" s="330">
        <f>D208*E208</f>
        <v>0</v>
      </c>
      <c r="G208" s="330"/>
      <c r="H208" s="330">
        <f>D208*G208</f>
        <v>0</v>
      </c>
      <c r="I208" s="330">
        <f>E208+G208</f>
        <v>0</v>
      </c>
      <c r="J208" s="330">
        <f>F208+H208</f>
        <v>0</v>
      </c>
      <c r="K208" s="324"/>
      <c r="L208" s="324"/>
    </row>
    <row r="209" spans="1:12" x14ac:dyDescent="0.25">
      <c r="A209" s="329" t="s">
        <v>603</v>
      </c>
      <c r="B209" s="329" t="s">
        <v>894</v>
      </c>
      <c r="C209" s="329" t="s">
        <v>603</v>
      </c>
      <c r="D209" s="330"/>
      <c r="E209" s="330"/>
      <c r="F209" s="330"/>
      <c r="G209" s="330"/>
      <c r="H209" s="330"/>
      <c r="I209" s="330"/>
      <c r="J209" s="330"/>
      <c r="K209" s="324"/>
      <c r="L209" s="324"/>
    </row>
    <row r="210" spans="1:12" x14ac:dyDescent="0.25">
      <c r="A210" s="329" t="s">
        <v>603</v>
      </c>
      <c r="B210" s="329" t="s">
        <v>895</v>
      </c>
      <c r="C210" s="329" t="s">
        <v>603</v>
      </c>
      <c r="D210" s="330"/>
      <c r="E210" s="330"/>
      <c r="F210" s="330"/>
      <c r="G210" s="330"/>
      <c r="H210" s="330"/>
      <c r="I210" s="330"/>
      <c r="J210" s="330"/>
      <c r="K210" s="324"/>
      <c r="L210" s="324"/>
    </row>
    <row r="211" spans="1:12" x14ac:dyDescent="0.25">
      <c r="A211" s="329" t="s">
        <v>896</v>
      </c>
      <c r="B211" s="329" t="s">
        <v>897</v>
      </c>
      <c r="C211" s="329" t="s">
        <v>672</v>
      </c>
      <c r="D211" s="330">
        <v>5</v>
      </c>
      <c r="E211" s="330"/>
      <c r="F211" s="330">
        <f>D211*E211</f>
        <v>0</v>
      </c>
      <c r="G211" s="330"/>
      <c r="H211" s="330">
        <f>D211*G211</f>
        <v>0</v>
      </c>
      <c r="I211" s="330">
        <f t="shared" ref="I211:J215" si="17">E211+G211</f>
        <v>0</v>
      </c>
      <c r="J211" s="330">
        <f t="shared" si="17"/>
        <v>0</v>
      </c>
      <c r="K211" s="324"/>
      <c r="L211" s="324"/>
    </row>
    <row r="212" spans="1:12" x14ac:dyDescent="0.25">
      <c r="A212" s="329" t="s">
        <v>898</v>
      </c>
      <c r="B212" s="329" t="s">
        <v>899</v>
      </c>
      <c r="C212" s="329" t="s">
        <v>672</v>
      </c>
      <c r="D212" s="330">
        <v>4</v>
      </c>
      <c r="E212" s="330"/>
      <c r="F212" s="330">
        <f>D212*E212</f>
        <v>0</v>
      </c>
      <c r="G212" s="330"/>
      <c r="H212" s="330">
        <f>D212*G212</f>
        <v>0</v>
      </c>
      <c r="I212" s="330">
        <f t="shared" si="17"/>
        <v>0</v>
      </c>
      <c r="J212" s="330">
        <f t="shared" si="17"/>
        <v>0</v>
      </c>
      <c r="K212" s="324"/>
      <c r="L212" s="324"/>
    </row>
    <row r="213" spans="1:12" x14ac:dyDescent="0.25">
      <c r="A213" s="329" t="s">
        <v>900</v>
      </c>
      <c r="B213" s="329" t="s">
        <v>901</v>
      </c>
      <c r="C213" s="329" t="s">
        <v>672</v>
      </c>
      <c r="D213" s="330">
        <v>10</v>
      </c>
      <c r="E213" s="330"/>
      <c r="F213" s="330">
        <f>D213*E213</f>
        <v>0</v>
      </c>
      <c r="G213" s="330"/>
      <c r="H213" s="330">
        <f>D213*G213</f>
        <v>0</v>
      </c>
      <c r="I213" s="330">
        <f t="shared" si="17"/>
        <v>0</v>
      </c>
      <c r="J213" s="330">
        <f t="shared" si="17"/>
        <v>0</v>
      </c>
      <c r="K213" s="324"/>
      <c r="L213" s="324"/>
    </row>
    <row r="214" spans="1:12" x14ac:dyDescent="0.25">
      <c r="A214" s="329" t="s">
        <v>902</v>
      </c>
      <c r="B214" s="329" t="s">
        <v>903</v>
      </c>
      <c r="C214" s="329" t="s">
        <v>672</v>
      </c>
      <c r="D214" s="330">
        <v>10</v>
      </c>
      <c r="E214" s="330"/>
      <c r="F214" s="330">
        <f>D214*E214</f>
        <v>0</v>
      </c>
      <c r="G214" s="330"/>
      <c r="H214" s="330">
        <f>D214*G214</f>
        <v>0</v>
      </c>
      <c r="I214" s="330">
        <f t="shared" si="17"/>
        <v>0</v>
      </c>
      <c r="J214" s="330">
        <f t="shared" si="17"/>
        <v>0</v>
      </c>
      <c r="K214" s="324"/>
      <c r="L214" s="324"/>
    </row>
    <row r="215" spans="1:12" x14ac:dyDescent="0.25">
      <c r="A215" s="329" t="s">
        <v>904</v>
      </c>
      <c r="B215" s="329" t="s">
        <v>905</v>
      </c>
      <c r="C215" s="329" t="s">
        <v>672</v>
      </c>
      <c r="D215" s="330">
        <v>20</v>
      </c>
      <c r="E215" s="330"/>
      <c r="F215" s="330">
        <f>D215*E215</f>
        <v>0</v>
      </c>
      <c r="G215" s="330"/>
      <c r="H215" s="330">
        <f>D215*G215</f>
        <v>0</v>
      </c>
      <c r="I215" s="330">
        <f t="shared" si="17"/>
        <v>0</v>
      </c>
      <c r="J215" s="330">
        <f t="shared" si="17"/>
        <v>0</v>
      </c>
      <c r="K215" s="324"/>
      <c r="L215" s="324"/>
    </row>
    <row r="216" spans="1:12" x14ac:dyDescent="0.25">
      <c r="A216" s="329" t="s">
        <v>603</v>
      </c>
      <c r="B216" s="329" t="s">
        <v>906</v>
      </c>
      <c r="C216" s="329" t="s">
        <v>603</v>
      </c>
      <c r="D216" s="330"/>
      <c r="E216" s="330"/>
      <c r="F216" s="330"/>
      <c r="G216" s="330"/>
      <c r="H216" s="330"/>
      <c r="I216" s="330"/>
      <c r="J216" s="330"/>
      <c r="K216" s="324"/>
      <c r="L216" s="324"/>
    </row>
    <row r="217" spans="1:12" x14ac:dyDescent="0.25">
      <c r="A217" s="329" t="s">
        <v>907</v>
      </c>
      <c r="B217" s="329" t="s">
        <v>908</v>
      </c>
      <c r="C217" s="329" t="s">
        <v>672</v>
      </c>
      <c r="D217" s="330">
        <v>15</v>
      </c>
      <c r="E217" s="330"/>
      <c r="F217" s="330">
        <f>D217*E217</f>
        <v>0</v>
      </c>
      <c r="G217" s="330"/>
      <c r="H217" s="330">
        <f>D217*G217</f>
        <v>0</v>
      </c>
      <c r="I217" s="330">
        <f t="shared" ref="I217:J221" si="18">E217+G217</f>
        <v>0</v>
      </c>
      <c r="J217" s="330">
        <f t="shared" si="18"/>
        <v>0</v>
      </c>
      <c r="K217" s="324"/>
      <c r="L217" s="324"/>
    </row>
    <row r="218" spans="1:12" x14ac:dyDescent="0.25">
      <c r="A218" s="329" t="s">
        <v>909</v>
      </c>
      <c r="B218" s="329" t="s">
        <v>910</v>
      </c>
      <c r="C218" s="329" t="s">
        <v>672</v>
      </c>
      <c r="D218" s="330">
        <v>10</v>
      </c>
      <c r="E218" s="330"/>
      <c r="F218" s="330">
        <f>D218*E218</f>
        <v>0</v>
      </c>
      <c r="G218" s="330"/>
      <c r="H218" s="330">
        <f>D218*G218</f>
        <v>0</v>
      </c>
      <c r="I218" s="330">
        <f t="shared" si="18"/>
        <v>0</v>
      </c>
      <c r="J218" s="330">
        <f t="shared" si="18"/>
        <v>0</v>
      </c>
      <c r="K218" s="324"/>
      <c r="L218" s="324"/>
    </row>
    <row r="219" spans="1:12" x14ac:dyDescent="0.25">
      <c r="A219" s="329" t="s">
        <v>603</v>
      </c>
      <c r="B219" s="329" t="s">
        <v>906</v>
      </c>
      <c r="C219" s="329" t="s">
        <v>603</v>
      </c>
      <c r="D219" s="330"/>
      <c r="E219" s="330"/>
      <c r="F219" s="330"/>
      <c r="G219" s="330"/>
      <c r="H219" s="330"/>
      <c r="I219" s="330">
        <f t="shared" si="18"/>
        <v>0</v>
      </c>
      <c r="J219" s="330">
        <f t="shared" si="18"/>
        <v>0</v>
      </c>
      <c r="K219" s="324"/>
      <c r="L219" s="324"/>
    </row>
    <row r="220" spans="1:12" x14ac:dyDescent="0.25">
      <c r="A220" s="329" t="s">
        <v>911</v>
      </c>
      <c r="B220" s="329" t="s">
        <v>912</v>
      </c>
      <c r="C220" s="329" t="s">
        <v>672</v>
      </c>
      <c r="D220" s="330">
        <v>25</v>
      </c>
      <c r="E220" s="330"/>
      <c r="F220" s="330">
        <f>D220*E220</f>
        <v>0</v>
      </c>
      <c r="G220" s="330"/>
      <c r="H220" s="330">
        <f>D220*G220</f>
        <v>0</v>
      </c>
      <c r="I220" s="330">
        <f t="shared" si="18"/>
        <v>0</v>
      </c>
      <c r="J220" s="330">
        <f t="shared" si="18"/>
        <v>0</v>
      </c>
      <c r="K220" s="324"/>
      <c r="L220" s="324"/>
    </row>
    <row r="221" spans="1:12" x14ac:dyDescent="0.25">
      <c r="A221" s="329" t="s">
        <v>913</v>
      </c>
      <c r="B221" s="329" t="s">
        <v>914</v>
      </c>
      <c r="C221" s="329" t="s">
        <v>672</v>
      </c>
      <c r="D221" s="330">
        <v>20</v>
      </c>
      <c r="E221" s="330"/>
      <c r="F221" s="330">
        <f>D221*E221</f>
        <v>0</v>
      </c>
      <c r="G221" s="330"/>
      <c r="H221" s="330">
        <f>D221*G221</f>
        <v>0</v>
      </c>
      <c r="I221" s="330">
        <f t="shared" si="18"/>
        <v>0</v>
      </c>
      <c r="J221" s="330">
        <f t="shared" si="18"/>
        <v>0</v>
      </c>
      <c r="K221" s="324"/>
      <c r="L221" s="324"/>
    </row>
    <row r="222" spans="1:12" x14ac:dyDescent="0.25">
      <c r="A222" s="329" t="s">
        <v>603</v>
      </c>
      <c r="B222" s="329" t="s">
        <v>915</v>
      </c>
      <c r="C222" s="329" t="s">
        <v>603</v>
      </c>
      <c r="D222" s="330"/>
      <c r="E222" s="330"/>
      <c r="F222" s="330"/>
      <c r="G222" s="330"/>
      <c r="H222" s="330"/>
      <c r="I222" s="330"/>
      <c r="J222" s="330"/>
      <c r="K222" s="324"/>
      <c r="L222" s="324"/>
    </row>
    <row r="223" spans="1:12" x14ac:dyDescent="0.25">
      <c r="A223" s="329" t="s">
        <v>916</v>
      </c>
      <c r="B223" s="329" t="s">
        <v>917</v>
      </c>
      <c r="C223" s="329" t="s">
        <v>672</v>
      </c>
      <c r="D223" s="330">
        <v>16</v>
      </c>
      <c r="E223" s="330"/>
      <c r="F223" s="330">
        <f>D223*E223</f>
        <v>0</v>
      </c>
      <c r="G223" s="330"/>
      <c r="H223" s="330">
        <f>D223*G223</f>
        <v>0</v>
      </c>
      <c r="I223" s="330">
        <f>E223+G223</f>
        <v>0</v>
      </c>
      <c r="J223" s="330">
        <f>F223+H223</f>
        <v>0</v>
      </c>
      <c r="K223" s="324"/>
      <c r="L223" s="324"/>
    </row>
    <row r="224" spans="1:12" x14ac:dyDescent="0.25">
      <c r="A224" s="329" t="s">
        <v>603</v>
      </c>
      <c r="B224" s="329" t="s">
        <v>918</v>
      </c>
      <c r="C224" s="329" t="s">
        <v>603</v>
      </c>
      <c r="D224" s="330"/>
      <c r="E224" s="330"/>
      <c r="F224" s="330"/>
      <c r="G224" s="330"/>
      <c r="H224" s="330"/>
      <c r="I224" s="330"/>
      <c r="J224" s="330"/>
      <c r="K224" s="324"/>
      <c r="L224" s="324"/>
    </row>
    <row r="225" spans="1:12" x14ac:dyDescent="0.25">
      <c r="A225" s="329" t="s">
        <v>663</v>
      </c>
      <c r="B225" s="329" t="s">
        <v>919</v>
      </c>
      <c r="C225" s="329" t="s">
        <v>665</v>
      </c>
      <c r="D225" s="330">
        <v>1</v>
      </c>
      <c r="E225" s="330"/>
      <c r="F225" s="330">
        <f>D225*E225</f>
        <v>0</v>
      </c>
      <c r="G225" s="330"/>
      <c r="H225" s="330">
        <f>D225*G225</f>
        <v>0</v>
      </c>
      <c r="I225" s="330">
        <f>E225+G225</f>
        <v>0</v>
      </c>
      <c r="J225" s="330">
        <f>F225+H225</f>
        <v>0</v>
      </c>
      <c r="K225" s="324"/>
      <c r="L225" s="324"/>
    </row>
    <row r="226" spans="1:12" x14ac:dyDescent="0.25">
      <c r="A226" s="329" t="s">
        <v>603</v>
      </c>
      <c r="B226" s="329" t="s">
        <v>669</v>
      </c>
      <c r="C226" s="329" t="s">
        <v>603</v>
      </c>
      <c r="D226" s="330"/>
      <c r="E226" s="330"/>
      <c r="F226" s="330"/>
      <c r="G226" s="330"/>
      <c r="H226" s="330"/>
      <c r="I226" s="330"/>
      <c r="J226" s="330"/>
      <c r="K226" s="324"/>
      <c r="L226" s="324"/>
    </row>
    <row r="227" spans="1:12" x14ac:dyDescent="0.25">
      <c r="A227" s="329" t="s">
        <v>603</v>
      </c>
      <c r="B227" s="329" t="s">
        <v>920</v>
      </c>
      <c r="C227" s="329" t="s">
        <v>603</v>
      </c>
      <c r="D227" s="330"/>
      <c r="E227" s="330"/>
      <c r="F227" s="330"/>
      <c r="G227" s="330"/>
      <c r="H227" s="330"/>
      <c r="I227" s="330"/>
      <c r="J227" s="330"/>
      <c r="K227" s="324"/>
      <c r="L227" s="324"/>
    </row>
    <row r="228" spans="1:12" x14ac:dyDescent="0.25">
      <c r="A228" s="329" t="s">
        <v>663</v>
      </c>
      <c r="B228" s="329" t="s">
        <v>673</v>
      </c>
      <c r="C228" s="329" t="s">
        <v>674</v>
      </c>
      <c r="D228" s="330">
        <v>3</v>
      </c>
      <c r="E228" s="330">
        <f>SUM(F81:F227)/100</f>
        <v>0</v>
      </c>
      <c r="F228" s="330">
        <f>D228*E228</f>
        <v>0</v>
      </c>
      <c r="G228" s="330">
        <f>SUM(H81:H227)/100</f>
        <v>0</v>
      </c>
      <c r="H228" s="330">
        <f>D228*G228</f>
        <v>0</v>
      </c>
      <c r="I228" s="330">
        <f>E228+G228</f>
        <v>0</v>
      </c>
      <c r="J228" s="330">
        <f>F228+H228</f>
        <v>0</v>
      </c>
      <c r="K228" s="324"/>
      <c r="L228" s="324"/>
    </row>
    <row r="229" spans="1:12" x14ac:dyDescent="0.25">
      <c r="A229" s="329" t="s">
        <v>603</v>
      </c>
      <c r="B229" s="329" t="s">
        <v>675</v>
      </c>
      <c r="C229" s="329" t="s">
        <v>603</v>
      </c>
      <c r="D229" s="330"/>
      <c r="E229" s="330"/>
      <c r="F229" s="330"/>
      <c r="G229" s="330"/>
      <c r="H229" s="330"/>
      <c r="I229" s="330"/>
      <c r="J229" s="330"/>
      <c r="K229" s="324"/>
      <c r="L229" s="324"/>
    </row>
    <row r="230" spans="1:12" x14ac:dyDescent="0.25">
      <c r="A230" s="327" t="s">
        <v>603</v>
      </c>
      <c r="B230" s="327" t="s">
        <v>921</v>
      </c>
      <c r="C230" s="327" t="s">
        <v>603</v>
      </c>
      <c r="D230" s="328"/>
      <c r="E230" s="328"/>
      <c r="F230" s="328">
        <f>SUM(F80:F229)</f>
        <v>0</v>
      </c>
      <c r="G230" s="328"/>
      <c r="H230" s="328">
        <f>SUM(H80:H229)</f>
        <v>0</v>
      </c>
      <c r="I230" s="328"/>
      <c r="J230" s="328">
        <f>SUM(J80:J229)</f>
        <v>0</v>
      </c>
      <c r="K230" s="324"/>
      <c r="L230" s="324"/>
    </row>
    <row r="231" spans="1:12" x14ac:dyDescent="0.25">
      <c r="A231" s="329" t="s">
        <v>603</v>
      </c>
      <c r="B231" s="329" t="s">
        <v>603</v>
      </c>
      <c r="C231" s="329" t="s">
        <v>603</v>
      </c>
      <c r="D231" s="330"/>
      <c r="E231" s="330"/>
      <c r="F231" s="330"/>
      <c r="G231" s="330"/>
      <c r="H231" s="330"/>
      <c r="I231" s="330"/>
      <c r="J231" s="330"/>
      <c r="K231" s="324"/>
      <c r="L231" s="324"/>
    </row>
    <row r="232" spans="1:12" x14ac:dyDescent="0.25">
      <c r="A232" s="327" t="s">
        <v>603</v>
      </c>
      <c r="B232" s="327" t="s">
        <v>922</v>
      </c>
      <c r="C232" s="327" t="s">
        <v>603</v>
      </c>
      <c r="D232" s="328"/>
      <c r="E232" s="328"/>
      <c r="F232" s="328"/>
      <c r="G232" s="328"/>
      <c r="H232" s="328"/>
      <c r="I232" s="328"/>
      <c r="J232" s="328"/>
      <c r="K232" s="324"/>
      <c r="L232" s="324"/>
    </row>
    <row r="233" spans="1:12" x14ac:dyDescent="0.25">
      <c r="A233" s="329" t="s">
        <v>603</v>
      </c>
      <c r="B233" s="329" t="s">
        <v>923</v>
      </c>
      <c r="C233" s="329" t="s">
        <v>603</v>
      </c>
      <c r="D233" s="330"/>
      <c r="E233" s="330"/>
      <c r="F233" s="330"/>
      <c r="G233" s="330"/>
      <c r="H233" s="330"/>
      <c r="I233" s="330"/>
      <c r="J233" s="330"/>
      <c r="K233" s="324"/>
      <c r="L233" s="324"/>
    </row>
    <row r="234" spans="1:12" x14ac:dyDescent="0.25">
      <c r="A234" s="329" t="s">
        <v>924</v>
      </c>
      <c r="B234" s="329" t="s">
        <v>925</v>
      </c>
      <c r="C234" s="329" t="s">
        <v>187</v>
      </c>
      <c r="D234" s="330">
        <v>75</v>
      </c>
      <c r="E234" s="330"/>
      <c r="F234" s="330">
        <f>D234*E234</f>
        <v>0</v>
      </c>
      <c r="G234" s="330"/>
      <c r="H234" s="330">
        <f>D234*G234</f>
        <v>0</v>
      </c>
      <c r="I234" s="330">
        <f>E234+G234</f>
        <v>0</v>
      </c>
      <c r="J234" s="330">
        <f>F234+H234</f>
        <v>0</v>
      </c>
      <c r="K234" s="324"/>
      <c r="L234" s="324"/>
    </row>
    <row r="235" spans="1:12" x14ac:dyDescent="0.25">
      <c r="A235" s="329" t="s">
        <v>603</v>
      </c>
      <c r="B235" s="329" t="s">
        <v>926</v>
      </c>
      <c r="C235" s="329" t="s">
        <v>603</v>
      </c>
      <c r="D235" s="330"/>
      <c r="E235" s="330"/>
      <c r="F235" s="330"/>
      <c r="G235" s="330"/>
      <c r="H235" s="330"/>
      <c r="I235" s="330"/>
      <c r="J235" s="330"/>
      <c r="K235" s="324"/>
      <c r="L235" s="324"/>
    </row>
    <row r="236" spans="1:12" x14ac:dyDescent="0.25">
      <c r="A236" s="329" t="s">
        <v>927</v>
      </c>
      <c r="B236" s="329" t="s">
        <v>928</v>
      </c>
      <c r="C236" s="329" t="s">
        <v>184</v>
      </c>
      <c r="D236" s="330">
        <v>10</v>
      </c>
      <c r="E236" s="330"/>
      <c r="F236" s="330">
        <f t="shared" ref="F236:F241" si="19">D236*E236</f>
        <v>0</v>
      </c>
      <c r="G236" s="330"/>
      <c r="H236" s="330">
        <f t="shared" ref="H236:H241" si="20">D236*G236</f>
        <v>0</v>
      </c>
      <c r="I236" s="330">
        <f t="shared" ref="I236:J241" si="21">E236+G236</f>
        <v>0</v>
      </c>
      <c r="J236" s="330">
        <f t="shared" si="21"/>
        <v>0</v>
      </c>
      <c r="K236" s="324"/>
      <c r="L236" s="324"/>
    </row>
    <row r="237" spans="1:12" x14ac:dyDescent="0.25">
      <c r="A237" s="329" t="s">
        <v>929</v>
      </c>
      <c r="B237" s="329" t="s">
        <v>930</v>
      </c>
      <c r="C237" s="329" t="s">
        <v>184</v>
      </c>
      <c r="D237" s="330">
        <v>4</v>
      </c>
      <c r="E237" s="330"/>
      <c r="F237" s="330">
        <f t="shared" si="19"/>
        <v>0</v>
      </c>
      <c r="G237" s="330"/>
      <c r="H237" s="330">
        <f t="shared" si="20"/>
        <v>0</v>
      </c>
      <c r="I237" s="330">
        <f t="shared" si="21"/>
        <v>0</v>
      </c>
      <c r="J237" s="330">
        <f t="shared" si="21"/>
        <v>0</v>
      </c>
      <c r="K237" s="324"/>
      <c r="L237" s="324"/>
    </row>
    <row r="238" spans="1:12" x14ac:dyDescent="0.25">
      <c r="A238" s="329" t="s">
        <v>931</v>
      </c>
      <c r="B238" s="329" t="s">
        <v>932</v>
      </c>
      <c r="C238" s="329" t="s">
        <v>184</v>
      </c>
      <c r="D238" s="330">
        <v>10</v>
      </c>
      <c r="E238" s="330"/>
      <c r="F238" s="330">
        <f t="shared" si="19"/>
        <v>0</v>
      </c>
      <c r="G238" s="330"/>
      <c r="H238" s="330">
        <f t="shared" si="20"/>
        <v>0</v>
      </c>
      <c r="I238" s="330">
        <f t="shared" si="21"/>
        <v>0</v>
      </c>
      <c r="J238" s="330">
        <f t="shared" si="21"/>
        <v>0</v>
      </c>
      <c r="K238" s="324"/>
      <c r="L238" s="324"/>
    </row>
    <row r="239" spans="1:12" x14ac:dyDescent="0.25">
      <c r="A239" s="329" t="s">
        <v>933</v>
      </c>
      <c r="B239" s="329" t="s">
        <v>934</v>
      </c>
      <c r="C239" s="329" t="s">
        <v>184</v>
      </c>
      <c r="D239" s="330">
        <v>2</v>
      </c>
      <c r="E239" s="330"/>
      <c r="F239" s="330">
        <f t="shared" si="19"/>
        <v>0</v>
      </c>
      <c r="G239" s="330"/>
      <c r="H239" s="330">
        <f t="shared" si="20"/>
        <v>0</v>
      </c>
      <c r="I239" s="330">
        <f t="shared" si="21"/>
        <v>0</v>
      </c>
      <c r="J239" s="330">
        <f t="shared" si="21"/>
        <v>0</v>
      </c>
      <c r="K239" s="324"/>
      <c r="L239" s="324"/>
    </row>
    <row r="240" spans="1:12" x14ac:dyDescent="0.25">
      <c r="A240" s="329" t="s">
        <v>935</v>
      </c>
      <c r="B240" s="329" t="s">
        <v>936</v>
      </c>
      <c r="C240" s="329" t="s">
        <v>184</v>
      </c>
      <c r="D240" s="330">
        <v>2</v>
      </c>
      <c r="E240" s="330"/>
      <c r="F240" s="330">
        <f t="shared" si="19"/>
        <v>0</v>
      </c>
      <c r="G240" s="330"/>
      <c r="H240" s="330">
        <f t="shared" si="20"/>
        <v>0</v>
      </c>
      <c r="I240" s="330">
        <f t="shared" si="21"/>
        <v>0</v>
      </c>
      <c r="J240" s="330">
        <f t="shared" si="21"/>
        <v>0</v>
      </c>
      <c r="K240" s="324"/>
      <c r="L240" s="324"/>
    </row>
    <row r="241" spans="1:12" x14ac:dyDescent="0.25">
      <c r="A241" s="329" t="s">
        <v>937</v>
      </c>
      <c r="B241" s="329" t="s">
        <v>938</v>
      </c>
      <c r="C241" s="329" t="s">
        <v>184</v>
      </c>
      <c r="D241" s="330">
        <v>4</v>
      </c>
      <c r="E241" s="330"/>
      <c r="F241" s="330">
        <f t="shared" si="19"/>
        <v>0</v>
      </c>
      <c r="G241" s="330"/>
      <c r="H241" s="330">
        <f t="shared" si="20"/>
        <v>0</v>
      </c>
      <c r="I241" s="330">
        <f t="shared" si="21"/>
        <v>0</v>
      </c>
      <c r="J241" s="330">
        <f t="shared" si="21"/>
        <v>0</v>
      </c>
      <c r="K241" s="324"/>
      <c r="L241" s="324"/>
    </row>
    <row r="242" spans="1:12" x14ac:dyDescent="0.25">
      <c r="A242" s="329" t="s">
        <v>603</v>
      </c>
      <c r="B242" s="329" t="s">
        <v>939</v>
      </c>
      <c r="C242" s="329" t="s">
        <v>603</v>
      </c>
      <c r="D242" s="330"/>
      <c r="E242" s="330"/>
      <c r="F242" s="330"/>
      <c r="G242" s="330"/>
      <c r="H242" s="330"/>
      <c r="I242" s="330"/>
      <c r="J242" s="330"/>
      <c r="K242" s="324"/>
      <c r="L242" s="324"/>
    </row>
    <row r="243" spans="1:12" x14ac:dyDescent="0.25">
      <c r="A243" s="329" t="s">
        <v>940</v>
      </c>
      <c r="B243" s="329" t="s">
        <v>941</v>
      </c>
      <c r="C243" s="329" t="s">
        <v>184</v>
      </c>
      <c r="D243" s="330">
        <v>4</v>
      </c>
      <c r="E243" s="330"/>
      <c r="F243" s="330">
        <f>D243*E243</f>
        <v>0</v>
      </c>
      <c r="G243" s="330"/>
      <c r="H243" s="330">
        <f>D243*G243</f>
        <v>0</v>
      </c>
      <c r="I243" s="330">
        <f>E243+G243</f>
        <v>0</v>
      </c>
      <c r="J243" s="330">
        <f>F243+H243</f>
        <v>0</v>
      </c>
      <c r="K243" s="324"/>
      <c r="L243" s="324"/>
    </row>
    <row r="244" spans="1:12" x14ac:dyDescent="0.25">
      <c r="A244" s="329" t="s">
        <v>603</v>
      </c>
      <c r="B244" s="329" t="s">
        <v>942</v>
      </c>
      <c r="C244" s="329" t="s">
        <v>603</v>
      </c>
      <c r="D244" s="330"/>
      <c r="E244" s="330"/>
      <c r="F244" s="330"/>
      <c r="G244" s="330"/>
      <c r="H244" s="330"/>
      <c r="I244" s="330"/>
      <c r="J244" s="330"/>
      <c r="K244" s="324"/>
      <c r="L244" s="324"/>
    </row>
    <row r="245" spans="1:12" x14ac:dyDescent="0.25">
      <c r="A245" s="329" t="s">
        <v>663</v>
      </c>
      <c r="B245" s="329" t="s">
        <v>943</v>
      </c>
      <c r="C245" s="329" t="s">
        <v>665</v>
      </c>
      <c r="D245" s="330">
        <v>1</v>
      </c>
      <c r="E245" s="330"/>
      <c r="F245" s="330">
        <f>D245*E245</f>
        <v>0</v>
      </c>
      <c r="G245" s="330"/>
      <c r="H245" s="330">
        <f>D245*G245</f>
        <v>0</v>
      </c>
      <c r="I245" s="330">
        <f>E245+G245</f>
        <v>0</v>
      </c>
      <c r="J245" s="330">
        <f>F245+H245</f>
        <v>0</v>
      </c>
      <c r="K245" s="324"/>
      <c r="L245" s="324"/>
    </row>
    <row r="246" spans="1:12" x14ac:dyDescent="0.25">
      <c r="A246" s="329" t="s">
        <v>603</v>
      </c>
      <c r="B246" s="329" t="s">
        <v>944</v>
      </c>
      <c r="C246" s="329" t="s">
        <v>603</v>
      </c>
      <c r="D246" s="330"/>
      <c r="E246" s="330"/>
      <c r="F246" s="330"/>
      <c r="G246" s="330"/>
      <c r="H246" s="330"/>
      <c r="I246" s="330"/>
      <c r="J246" s="330"/>
      <c r="K246" s="324"/>
      <c r="L246" s="324"/>
    </row>
    <row r="247" spans="1:12" x14ac:dyDescent="0.25">
      <c r="A247" s="329" t="s">
        <v>603</v>
      </c>
      <c r="B247" s="329" t="s">
        <v>945</v>
      </c>
      <c r="C247" s="329" t="s">
        <v>603</v>
      </c>
      <c r="D247" s="330"/>
      <c r="E247" s="330"/>
      <c r="F247" s="330"/>
      <c r="G247" s="330"/>
      <c r="H247" s="330"/>
      <c r="I247" s="330"/>
      <c r="J247" s="330"/>
      <c r="K247" s="324"/>
      <c r="L247" s="324"/>
    </row>
    <row r="248" spans="1:12" x14ac:dyDescent="0.25">
      <c r="A248" s="329" t="s">
        <v>603</v>
      </c>
      <c r="B248" s="329" t="s">
        <v>946</v>
      </c>
      <c r="C248" s="329" t="s">
        <v>603</v>
      </c>
      <c r="D248" s="330"/>
      <c r="E248" s="330"/>
      <c r="F248" s="330"/>
      <c r="G248" s="330"/>
      <c r="H248" s="330"/>
      <c r="I248" s="330"/>
      <c r="J248" s="330"/>
      <c r="K248" s="324"/>
      <c r="L248" s="324"/>
    </row>
    <row r="249" spans="1:12" x14ac:dyDescent="0.25">
      <c r="A249" s="329" t="s">
        <v>940</v>
      </c>
      <c r="B249" s="329" t="s">
        <v>897</v>
      </c>
      <c r="C249" s="329" t="s">
        <v>672</v>
      </c>
      <c r="D249" s="330">
        <v>2</v>
      </c>
      <c r="E249" s="330"/>
      <c r="F249" s="330">
        <f t="shared" ref="F249:F254" si="22">D249*E249</f>
        <v>0</v>
      </c>
      <c r="G249" s="330"/>
      <c r="H249" s="330">
        <f t="shared" ref="H249:H254" si="23">D249*G249</f>
        <v>0</v>
      </c>
      <c r="I249" s="330">
        <f t="shared" ref="I249:J254" si="24">E249+G249</f>
        <v>0</v>
      </c>
      <c r="J249" s="330">
        <f t="shared" si="24"/>
        <v>0</v>
      </c>
      <c r="K249" s="324"/>
      <c r="L249" s="324"/>
    </row>
    <row r="250" spans="1:12" x14ac:dyDescent="0.25">
      <c r="A250" s="329" t="s">
        <v>603</v>
      </c>
      <c r="B250" s="329" t="s">
        <v>947</v>
      </c>
      <c r="C250" s="329" t="s">
        <v>672</v>
      </c>
      <c r="D250" s="330">
        <v>10</v>
      </c>
      <c r="E250" s="330"/>
      <c r="F250" s="330">
        <f t="shared" si="22"/>
        <v>0</v>
      </c>
      <c r="G250" s="330"/>
      <c r="H250" s="330">
        <f t="shared" si="23"/>
        <v>0</v>
      </c>
      <c r="I250" s="330">
        <f t="shared" si="24"/>
        <v>0</v>
      </c>
      <c r="J250" s="330">
        <f t="shared" si="24"/>
        <v>0</v>
      </c>
      <c r="K250" s="324"/>
      <c r="L250" s="324"/>
    </row>
    <row r="251" spans="1:12" x14ac:dyDescent="0.25">
      <c r="A251" s="329" t="s">
        <v>948</v>
      </c>
      <c r="B251" s="329" t="s">
        <v>901</v>
      </c>
      <c r="C251" s="329" t="s">
        <v>672</v>
      </c>
      <c r="D251" s="330">
        <v>3</v>
      </c>
      <c r="E251" s="330"/>
      <c r="F251" s="330">
        <f t="shared" si="22"/>
        <v>0</v>
      </c>
      <c r="G251" s="330"/>
      <c r="H251" s="330">
        <f t="shared" si="23"/>
        <v>0</v>
      </c>
      <c r="I251" s="330">
        <f t="shared" si="24"/>
        <v>0</v>
      </c>
      <c r="J251" s="330">
        <f t="shared" si="24"/>
        <v>0</v>
      </c>
      <c r="K251" s="324"/>
      <c r="L251" s="324"/>
    </row>
    <row r="252" spans="1:12" x14ac:dyDescent="0.25">
      <c r="A252" s="329" t="s">
        <v>949</v>
      </c>
      <c r="B252" s="329" t="s">
        <v>950</v>
      </c>
      <c r="C252" s="329" t="s">
        <v>672</v>
      </c>
      <c r="D252" s="330">
        <v>10</v>
      </c>
      <c r="E252" s="330"/>
      <c r="F252" s="330">
        <f t="shared" si="22"/>
        <v>0</v>
      </c>
      <c r="G252" s="330"/>
      <c r="H252" s="330">
        <f t="shared" si="23"/>
        <v>0</v>
      </c>
      <c r="I252" s="330">
        <f t="shared" si="24"/>
        <v>0</v>
      </c>
      <c r="J252" s="330">
        <f t="shared" si="24"/>
        <v>0</v>
      </c>
      <c r="K252" s="324"/>
      <c r="L252" s="324"/>
    </row>
    <row r="253" spans="1:12" x14ac:dyDescent="0.25">
      <c r="A253" s="329" t="s">
        <v>951</v>
      </c>
      <c r="B253" s="329" t="s">
        <v>912</v>
      </c>
      <c r="C253" s="329" t="s">
        <v>672</v>
      </c>
      <c r="D253" s="330">
        <v>10</v>
      </c>
      <c r="E253" s="330"/>
      <c r="F253" s="330">
        <f t="shared" si="22"/>
        <v>0</v>
      </c>
      <c r="G253" s="330"/>
      <c r="H253" s="330">
        <f t="shared" si="23"/>
        <v>0</v>
      </c>
      <c r="I253" s="330">
        <f t="shared" si="24"/>
        <v>0</v>
      </c>
      <c r="J253" s="330">
        <f t="shared" si="24"/>
        <v>0</v>
      </c>
      <c r="K253" s="324"/>
      <c r="L253" s="324"/>
    </row>
    <row r="254" spans="1:12" x14ac:dyDescent="0.25">
      <c r="A254" s="329" t="s">
        <v>952</v>
      </c>
      <c r="B254" s="329" t="s">
        <v>914</v>
      </c>
      <c r="C254" s="329" t="s">
        <v>672</v>
      </c>
      <c r="D254" s="330">
        <v>10</v>
      </c>
      <c r="E254" s="330"/>
      <c r="F254" s="330">
        <f t="shared" si="22"/>
        <v>0</v>
      </c>
      <c r="G254" s="330"/>
      <c r="H254" s="330">
        <f t="shared" si="23"/>
        <v>0</v>
      </c>
      <c r="I254" s="330">
        <f t="shared" si="24"/>
        <v>0</v>
      </c>
      <c r="J254" s="330">
        <f t="shared" si="24"/>
        <v>0</v>
      </c>
      <c r="K254" s="324"/>
      <c r="L254" s="324"/>
    </row>
    <row r="255" spans="1:12" x14ac:dyDescent="0.25">
      <c r="A255" s="329" t="s">
        <v>603</v>
      </c>
      <c r="B255" s="329" t="s">
        <v>915</v>
      </c>
      <c r="C255" s="329" t="s">
        <v>603</v>
      </c>
      <c r="D255" s="330"/>
      <c r="E255" s="330"/>
      <c r="F255" s="330"/>
      <c r="G255" s="330"/>
      <c r="H255" s="330"/>
      <c r="I255" s="330"/>
      <c r="J255" s="330"/>
      <c r="K255" s="324"/>
      <c r="L255" s="324"/>
    </row>
    <row r="256" spans="1:12" x14ac:dyDescent="0.25">
      <c r="A256" s="329" t="s">
        <v>953</v>
      </c>
      <c r="B256" s="329" t="s">
        <v>917</v>
      </c>
      <c r="C256" s="329" t="s">
        <v>672</v>
      </c>
      <c r="D256" s="330">
        <v>10</v>
      </c>
      <c r="E256" s="330"/>
      <c r="F256" s="330">
        <f>D256*E256</f>
        <v>0</v>
      </c>
      <c r="G256" s="330"/>
      <c r="H256" s="330">
        <f>D256*G256</f>
        <v>0</v>
      </c>
      <c r="I256" s="330">
        <f>E256+G256</f>
        <v>0</v>
      </c>
      <c r="J256" s="330">
        <f>F256+H256</f>
        <v>0</v>
      </c>
      <c r="K256" s="324"/>
      <c r="L256" s="324"/>
    </row>
    <row r="257" spans="1:12" x14ac:dyDescent="0.25">
      <c r="A257" s="329" t="s">
        <v>603</v>
      </c>
      <c r="B257" s="329" t="s">
        <v>918</v>
      </c>
      <c r="C257" s="329" t="s">
        <v>603</v>
      </c>
      <c r="D257" s="330"/>
      <c r="E257" s="330"/>
      <c r="F257" s="330"/>
      <c r="G257" s="330"/>
      <c r="H257" s="330"/>
      <c r="I257" s="330"/>
      <c r="J257" s="330"/>
      <c r="K257" s="324"/>
      <c r="L257" s="324"/>
    </row>
    <row r="258" spans="1:12" x14ac:dyDescent="0.25">
      <c r="A258" s="329" t="s">
        <v>663</v>
      </c>
      <c r="B258" s="329" t="s">
        <v>673</v>
      </c>
      <c r="C258" s="329" t="s">
        <v>674</v>
      </c>
      <c r="D258" s="330">
        <v>3</v>
      </c>
      <c r="E258" s="330">
        <f>SUM(F234:F257)/100</f>
        <v>0</v>
      </c>
      <c r="F258" s="330">
        <f>D258*E258</f>
        <v>0</v>
      </c>
      <c r="G258" s="330">
        <f>SUM(H234:H257)/100</f>
        <v>0</v>
      </c>
      <c r="H258" s="330">
        <f>D258*G258</f>
        <v>0</v>
      </c>
      <c r="I258" s="330">
        <f>E258+G258</f>
        <v>0</v>
      </c>
      <c r="J258" s="330">
        <f>F258+H258</f>
        <v>0</v>
      </c>
      <c r="K258" s="324"/>
      <c r="L258" s="324"/>
    </row>
    <row r="259" spans="1:12" x14ac:dyDescent="0.25">
      <c r="A259" s="329" t="s">
        <v>603</v>
      </c>
      <c r="B259" s="329" t="s">
        <v>675</v>
      </c>
      <c r="C259" s="329" t="s">
        <v>603</v>
      </c>
      <c r="D259" s="330"/>
      <c r="E259" s="330"/>
      <c r="F259" s="330"/>
      <c r="G259" s="330"/>
      <c r="H259" s="330"/>
      <c r="I259" s="330"/>
      <c r="J259" s="330"/>
      <c r="K259" s="324"/>
      <c r="L259" s="324"/>
    </row>
    <row r="260" spans="1:12" x14ac:dyDescent="0.25">
      <c r="A260" s="327" t="s">
        <v>603</v>
      </c>
      <c r="B260" s="327" t="s">
        <v>954</v>
      </c>
      <c r="C260" s="327" t="s">
        <v>603</v>
      </c>
      <c r="D260" s="328"/>
      <c r="E260" s="328"/>
      <c r="F260" s="328">
        <f>SUM(F233:F259)</f>
        <v>0</v>
      </c>
      <c r="G260" s="328"/>
      <c r="H260" s="328">
        <f>SUM(H233:H259)</f>
        <v>0</v>
      </c>
      <c r="I260" s="328"/>
      <c r="J260" s="328">
        <f>SUM(J233:J259)</f>
        <v>0</v>
      </c>
      <c r="K260" s="324"/>
      <c r="L260" s="324"/>
    </row>
    <row r="261" spans="1:12" x14ac:dyDescent="0.25">
      <c r="A261" s="329" t="s">
        <v>603</v>
      </c>
      <c r="B261" s="329" t="s">
        <v>955</v>
      </c>
      <c r="C261" s="329" t="s">
        <v>674</v>
      </c>
      <c r="D261" s="330">
        <v>4.5</v>
      </c>
      <c r="E261" s="330">
        <f>SUM(F77+F230+F260)/100</f>
        <v>0</v>
      </c>
      <c r="F261" s="330">
        <f>D261*E261</f>
        <v>0</v>
      </c>
      <c r="G261" s="330">
        <v>0</v>
      </c>
      <c r="H261" s="330">
        <f>D261*G261</f>
        <v>0</v>
      </c>
      <c r="I261" s="330">
        <f>E261+G261</f>
        <v>0</v>
      </c>
      <c r="J261" s="330">
        <f>F261+H261</f>
        <v>0</v>
      </c>
      <c r="K261" s="324"/>
      <c r="L261" s="324"/>
    </row>
    <row r="262" spans="1:12" x14ac:dyDescent="0.25">
      <c r="A262" s="333" t="s">
        <v>603</v>
      </c>
      <c r="B262" s="333" t="s">
        <v>956</v>
      </c>
      <c r="C262" s="333" t="s">
        <v>603</v>
      </c>
      <c r="D262" s="334"/>
      <c r="E262" s="334"/>
      <c r="F262" s="334">
        <f>SUM(F55:F61,F63:F76,F78,F80:F229,F231,F233:F259,F261:F261)</f>
        <v>0</v>
      </c>
      <c r="G262" s="334"/>
      <c r="H262" s="334">
        <f>SUM(H55:H61,H63:H76,H78,H80:H229,H231,H233:H259,H261:H261)</f>
        <v>0</v>
      </c>
      <c r="I262" s="334"/>
      <c r="J262" s="334">
        <f>SUM(J55:J61,J63:J76,J78,J80:J229,J231,J233:J259,J261:J261)</f>
        <v>0</v>
      </c>
      <c r="K262" s="324"/>
      <c r="L262" s="324"/>
    </row>
    <row r="263" spans="1:12" x14ac:dyDescent="0.25">
      <c r="A263" s="329" t="s">
        <v>603</v>
      </c>
      <c r="B263" s="329" t="s">
        <v>603</v>
      </c>
      <c r="C263" s="329" t="s">
        <v>603</v>
      </c>
      <c r="D263" s="330"/>
      <c r="E263" s="330"/>
      <c r="F263" s="330"/>
      <c r="G263" s="330"/>
      <c r="H263" s="330"/>
      <c r="I263" s="330"/>
      <c r="J263" s="330"/>
      <c r="K263" s="324"/>
      <c r="L263" s="324"/>
    </row>
    <row r="264" spans="1:12" x14ac:dyDescent="0.25">
      <c r="A264" s="329" t="s">
        <v>603</v>
      </c>
      <c r="B264" s="329" t="s">
        <v>603</v>
      </c>
      <c r="C264" s="329" t="s">
        <v>603</v>
      </c>
      <c r="D264" s="330"/>
      <c r="E264" s="330"/>
      <c r="F264" s="330"/>
      <c r="G264" s="330"/>
      <c r="H264" s="330"/>
      <c r="I264" s="330"/>
      <c r="J264" s="330"/>
      <c r="K264" s="324"/>
      <c r="L264" s="324"/>
    </row>
    <row r="265" spans="1:12" x14ac:dyDescent="0.25">
      <c r="A265" s="329" t="s">
        <v>603</v>
      </c>
      <c r="B265" s="329" t="s">
        <v>957</v>
      </c>
      <c r="C265" s="329" t="s">
        <v>603</v>
      </c>
      <c r="D265" s="330"/>
      <c r="E265" s="330"/>
      <c r="F265" s="330"/>
      <c r="G265" s="330"/>
      <c r="H265" s="330"/>
      <c r="I265" s="330"/>
      <c r="J265" s="330"/>
      <c r="K265" s="324"/>
      <c r="L265" s="324"/>
    </row>
    <row r="266" spans="1:12" x14ac:dyDescent="0.25">
      <c r="A266" s="329" t="s">
        <v>603</v>
      </c>
      <c r="B266" s="329" t="s">
        <v>958</v>
      </c>
      <c r="C266" s="329" t="s">
        <v>603</v>
      </c>
      <c r="D266" s="330"/>
      <c r="E266" s="330"/>
      <c r="F266" s="330"/>
      <c r="G266" s="330"/>
      <c r="H266" s="330"/>
      <c r="I266" s="330"/>
      <c r="J266" s="330"/>
      <c r="K266" s="324"/>
      <c r="L266" s="324"/>
    </row>
    <row r="267" spans="1:12" x14ac:dyDescent="0.25">
      <c r="A267" s="329" t="s">
        <v>603</v>
      </c>
      <c r="B267" s="329" t="s">
        <v>959</v>
      </c>
      <c r="C267" s="329" t="s">
        <v>603</v>
      </c>
      <c r="D267" s="330"/>
      <c r="E267" s="330"/>
      <c r="F267" s="330"/>
      <c r="G267" s="330"/>
      <c r="H267" s="330"/>
      <c r="I267" s="330"/>
      <c r="J267" s="330"/>
      <c r="K267" s="324"/>
      <c r="L267" s="324"/>
    </row>
    <row r="268" spans="1:12" x14ac:dyDescent="0.25">
      <c r="A268" s="329" t="s">
        <v>603</v>
      </c>
      <c r="B268" s="329" t="s">
        <v>603</v>
      </c>
      <c r="C268" s="329" t="s">
        <v>603</v>
      </c>
      <c r="D268" s="330"/>
      <c r="E268" s="330"/>
      <c r="F268" s="330"/>
      <c r="G268" s="330"/>
      <c r="H268" s="330"/>
      <c r="I268" s="330"/>
      <c r="J268" s="330"/>
      <c r="K268" s="324"/>
      <c r="L268" s="324"/>
    </row>
    <row r="269" spans="1:12" x14ac:dyDescent="0.25">
      <c r="A269" s="329" t="s">
        <v>603</v>
      </c>
      <c r="B269" s="329" t="s">
        <v>960</v>
      </c>
      <c r="C269" s="329" t="s">
        <v>603</v>
      </c>
      <c r="D269" s="330"/>
      <c r="E269" s="330"/>
      <c r="F269" s="330"/>
      <c r="G269" s="330"/>
      <c r="H269" s="330"/>
      <c r="I269" s="330"/>
      <c r="J269" s="330"/>
      <c r="K269" s="324"/>
      <c r="L269" s="324"/>
    </row>
    <row r="270" spans="1:12" x14ac:dyDescent="0.25">
      <c r="A270" s="329" t="s">
        <v>603</v>
      </c>
      <c r="B270" s="329" t="s">
        <v>961</v>
      </c>
      <c r="C270" s="329" t="s">
        <v>603</v>
      </c>
      <c r="D270" s="330"/>
      <c r="E270" s="330"/>
      <c r="F270" s="330"/>
      <c r="G270" s="330"/>
      <c r="H270" s="330"/>
      <c r="I270" s="330"/>
      <c r="J270" s="330"/>
      <c r="K270" s="324"/>
      <c r="L270" s="324"/>
    </row>
    <row r="271" spans="1:12" x14ac:dyDescent="0.25">
      <c r="A271" s="329" t="s">
        <v>603</v>
      </c>
      <c r="B271" s="329" t="s">
        <v>962</v>
      </c>
      <c r="C271" s="329" t="s">
        <v>603</v>
      </c>
      <c r="D271" s="330"/>
      <c r="E271" s="330"/>
      <c r="F271" s="330"/>
      <c r="G271" s="330"/>
      <c r="H271" s="330"/>
      <c r="I271" s="330"/>
      <c r="J271" s="330"/>
      <c r="K271" s="324"/>
      <c r="L271" s="324"/>
    </row>
    <row r="272" spans="1:12" x14ac:dyDescent="0.25">
      <c r="A272" s="329" t="s">
        <v>603</v>
      </c>
      <c r="B272" s="329" t="s">
        <v>963</v>
      </c>
      <c r="C272" s="329" t="s">
        <v>603</v>
      </c>
      <c r="D272" s="330"/>
      <c r="E272" s="330"/>
      <c r="F272" s="330"/>
      <c r="G272" s="330"/>
      <c r="H272" s="330"/>
      <c r="I272" s="330"/>
      <c r="J272" s="330"/>
      <c r="K272" s="324"/>
      <c r="L272" s="324"/>
    </row>
    <row r="273" spans="1:12" x14ac:dyDescent="0.25">
      <c r="A273" s="329" t="s">
        <v>603</v>
      </c>
      <c r="B273" s="329" t="s">
        <v>964</v>
      </c>
      <c r="C273" s="329" t="s">
        <v>603</v>
      </c>
      <c r="D273" s="330"/>
      <c r="E273" s="330"/>
      <c r="F273" s="330"/>
      <c r="G273" s="330"/>
      <c r="H273" s="330"/>
      <c r="I273" s="330"/>
      <c r="J273" s="330"/>
      <c r="K273" s="324"/>
      <c r="L273" s="324"/>
    </row>
    <row r="274" spans="1:12" x14ac:dyDescent="0.25">
      <c r="A274" s="329" t="s">
        <v>603</v>
      </c>
      <c r="B274" s="329" t="s">
        <v>965</v>
      </c>
      <c r="C274" s="329" t="s">
        <v>603</v>
      </c>
      <c r="D274" s="330"/>
      <c r="E274" s="330"/>
      <c r="F274" s="330"/>
      <c r="G274" s="330"/>
      <c r="H274" s="330"/>
      <c r="I274" s="330"/>
      <c r="J274" s="330"/>
      <c r="K274" s="324"/>
      <c r="L274" s="324"/>
    </row>
    <row r="275" spans="1:12" x14ac:dyDescent="0.25">
      <c r="A275" s="329" t="s">
        <v>603</v>
      </c>
      <c r="B275" s="329" t="s">
        <v>966</v>
      </c>
      <c r="C275" s="329" t="s">
        <v>603</v>
      </c>
      <c r="D275" s="330"/>
      <c r="E275" s="330"/>
      <c r="F275" s="330"/>
      <c r="G275" s="330"/>
      <c r="H275" s="330"/>
      <c r="I275" s="330"/>
      <c r="J275" s="330"/>
      <c r="K275" s="324"/>
      <c r="L275" s="324"/>
    </row>
    <row r="276" spans="1:12" x14ac:dyDescent="0.25">
      <c r="A276" s="329" t="s">
        <v>603</v>
      </c>
      <c r="B276" s="329" t="s">
        <v>967</v>
      </c>
      <c r="C276" s="329" t="s">
        <v>603</v>
      </c>
      <c r="D276" s="330"/>
      <c r="E276" s="330"/>
      <c r="F276" s="330"/>
      <c r="G276" s="330"/>
      <c r="H276" s="330"/>
      <c r="I276" s="330"/>
      <c r="J276" s="330"/>
      <c r="K276" s="324"/>
      <c r="L276" s="324"/>
    </row>
    <row r="277" spans="1:12" x14ac:dyDescent="0.25">
      <c r="A277" s="329" t="s">
        <v>603</v>
      </c>
      <c r="B277" s="329" t="s">
        <v>968</v>
      </c>
      <c r="C277" s="329" t="s">
        <v>603</v>
      </c>
      <c r="D277" s="330"/>
      <c r="E277" s="330"/>
      <c r="F277" s="330"/>
      <c r="G277" s="330"/>
      <c r="H277" s="330"/>
      <c r="I277" s="330"/>
      <c r="J277" s="330"/>
      <c r="K277" s="324"/>
      <c r="L277" s="324"/>
    </row>
    <row r="278" spans="1:12" x14ac:dyDescent="0.25">
      <c r="A278" s="329" t="s">
        <v>603</v>
      </c>
      <c r="B278" s="329" t="s">
        <v>969</v>
      </c>
      <c r="C278" s="329" t="s">
        <v>603</v>
      </c>
      <c r="D278" s="330"/>
      <c r="E278" s="330"/>
      <c r="F278" s="330"/>
      <c r="G278" s="330"/>
      <c r="H278" s="330"/>
      <c r="I278" s="330"/>
      <c r="J278" s="330"/>
      <c r="K278" s="324"/>
      <c r="L278" s="324"/>
    </row>
    <row r="279" spans="1:12" x14ac:dyDescent="0.25">
      <c r="A279" s="329" t="s">
        <v>603</v>
      </c>
      <c r="B279" s="329" t="s">
        <v>970</v>
      </c>
      <c r="C279" s="329" t="s">
        <v>603</v>
      </c>
      <c r="D279" s="330"/>
      <c r="E279" s="330"/>
      <c r="F279" s="330"/>
      <c r="G279" s="330"/>
      <c r="H279" s="330"/>
      <c r="I279" s="330"/>
      <c r="J279" s="330"/>
      <c r="K279" s="324"/>
      <c r="L279" s="324"/>
    </row>
    <row r="280" spans="1:12" x14ac:dyDescent="0.25">
      <c r="A280" s="329" t="s">
        <v>603</v>
      </c>
      <c r="B280" s="329" t="s">
        <v>971</v>
      </c>
      <c r="C280" s="329" t="s">
        <v>603</v>
      </c>
      <c r="D280" s="330"/>
      <c r="E280" s="330"/>
      <c r="F280" s="330"/>
      <c r="G280" s="330"/>
      <c r="H280" s="330"/>
      <c r="I280" s="330"/>
      <c r="J280" s="330"/>
      <c r="K280" s="324"/>
      <c r="L280" s="324"/>
    </row>
    <row r="281" spans="1:12" x14ac:dyDescent="0.25">
      <c r="A281" s="329" t="s">
        <v>603</v>
      </c>
      <c r="B281" s="329" t="s">
        <v>972</v>
      </c>
      <c r="C281" s="329" t="s">
        <v>603</v>
      </c>
      <c r="D281" s="330"/>
      <c r="E281" s="330"/>
      <c r="F281" s="330"/>
      <c r="G281" s="330"/>
      <c r="H281" s="330"/>
      <c r="I281" s="330"/>
      <c r="J281" s="330"/>
      <c r="K281" s="324"/>
      <c r="L281" s="324"/>
    </row>
    <row r="282" spans="1:12" x14ac:dyDescent="0.25">
      <c r="A282" s="329" t="s">
        <v>603</v>
      </c>
      <c r="B282" s="329" t="s">
        <v>973</v>
      </c>
      <c r="C282" s="329" t="s">
        <v>603</v>
      </c>
      <c r="D282" s="330"/>
      <c r="E282" s="330"/>
      <c r="F282" s="330"/>
      <c r="G282" s="330"/>
      <c r="H282" s="330"/>
      <c r="I282" s="330"/>
      <c r="J282" s="330"/>
      <c r="K282" s="324"/>
      <c r="L282" s="324"/>
    </row>
    <row r="283" spans="1:12" x14ac:dyDescent="0.25">
      <c r="A283" s="329" t="s">
        <v>603</v>
      </c>
      <c r="B283" s="329" t="s">
        <v>974</v>
      </c>
      <c r="C283" s="329" t="s">
        <v>603</v>
      </c>
      <c r="D283" s="330"/>
      <c r="E283" s="330"/>
      <c r="F283" s="330"/>
      <c r="G283" s="330"/>
      <c r="H283" s="330"/>
      <c r="I283" s="330"/>
      <c r="J283" s="330"/>
      <c r="K283" s="324"/>
      <c r="L283" s="324"/>
    </row>
    <row r="284" spans="1:12" x14ac:dyDescent="0.25">
      <c r="A284" s="329" t="s">
        <v>603</v>
      </c>
      <c r="B284" s="329" t="s">
        <v>975</v>
      </c>
      <c r="C284" s="329" t="s">
        <v>603</v>
      </c>
      <c r="D284" s="330"/>
      <c r="E284" s="330"/>
      <c r="F284" s="330"/>
      <c r="G284" s="330"/>
      <c r="H284" s="330"/>
      <c r="I284" s="330"/>
      <c r="J284" s="330"/>
      <c r="K284" s="324"/>
      <c r="L284" s="324"/>
    </row>
    <row r="285" spans="1:12" x14ac:dyDescent="0.25">
      <c r="A285" s="329" t="s">
        <v>603</v>
      </c>
      <c r="B285" s="329" t="s">
        <v>976</v>
      </c>
      <c r="C285" s="329" t="s">
        <v>603</v>
      </c>
      <c r="D285" s="330"/>
      <c r="E285" s="330"/>
      <c r="F285" s="330"/>
      <c r="G285" s="330"/>
      <c r="H285" s="330"/>
      <c r="I285" s="330"/>
      <c r="J285" s="330"/>
      <c r="K285" s="324"/>
      <c r="L285" s="324"/>
    </row>
    <row r="286" spans="1:12" x14ac:dyDescent="0.25">
      <c r="A286" s="329" t="s">
        <v>603</v>
      </c>
      <c r="B286" s="329" t="s">
        <v>977</v>
      </c>
      <c r="C286" s="329" t="s">
        <v>603</v>
      </c>
      <c r="D286" s="330"/>
      <c r="E286" s="330"/>
      <c r="F286" s="330"/>
      <c r="G286" s="330"/>
      <c r="H286" s="330"/>
      <c r="I286" s="330"/>
      <c r="J286" s="330"/>
      <c r="K286" s="324"/>
      <c r="L286" s="324"/>
    </row>
    <row r="287" spans="1:12" x14ac:dyDescent="0.25">
      <c r="A287" s="329" t="s">
        <v>603</v>
      </c>
      <c r="B287" s="329" t="s">
        <v>978</v>
      </c>
      <c r="C287" s="329" t="s">
        <v>603</v>
      </c>
      <c r="D287" s="330"/>
      <c r="E287" s="330"/>
      <c r="F287" s="330"/>
      <c r="G287" s="330"/>
      <c r="H287" s="330"/>
      <c r="I287" s="330"/>
      <c r="J287" s="330"/>
      <c r="K287" s="324"/>
      <c r="L287" s="324"/>
    </row>
    <row r="288" spans="1:12" x14ac:dyDescent="0.25">
      <c r="A288" s="329" t="s">
        <v>603</v>
      </c>
      <c r="B288" s="329" t="s">
        <v>979</v>
      </c>
      <c r="C288" s="329" t="s">
        <v>603</v>
      </c>
      <c r="D288" s="330"/>
      <c r="E288" s="330"/>
      <c r="F288" s="330"/>
      <c r="G288" s="330"/>
      <c r="H288" s="330"/>
      <c r="I288" s="330"/>
      <c r="J288" s="330"/>
      <c r="K288" s="324"/>
      <c r="L288" s="324"/>
    </row>
    <row r="289" spans="1:12" x14ac:dyDescent="0.25">
      <c r="A289" s="329" t="s">
        <v>603</v>
      </c>
      <c r="B289" s="329" t="s">
        <v>980</v>
      </c>
      <c r="C289" s="329" t="s">
        <v>603</v>
      </c>
      <c r="D289" s="330"/>
      <c r="E289" s="330"/>
      <c r="F289" s="330"/>
      <c r="G289" s="330"/>
      <c r="H289" s="330"/>
      <c r="I289" s="330"/>
      <c r="J289" s="330"/>
      <c r="K289" s="324"/>
      <c r="L289" s="324"/>
    </row>
    <row r="290" spans="1:12" x14ac:dyDescent="0.25">
      <c r="A290" s="329" t="s">
        <v>603</v>
      </c>
      <c r="B290" s="329" t="s">
        <v>981</v>
      </c>
      <c r="C290" s="329" t="s">
        <v>603</v>
      </c>
      <c r="D290" s="330"/>
      <c r="E290" s="330"/>
      <c r="F290" s="330"/>
      <c r="G290" s="330"/>
      <c r="H290" s="330"/>
      <c r="I290" s="330"/>
      <c r="J290" s="330"/>
      <c r="K290" s="324"/>
      <c r="L290" s="324"/>
    </row>
    <row r="291" spans="1:12" x14ac:dyDescent="0.25">
      <c r="A291" s="329" t="s">
        <v>603</v>
      </c>
      <c r="B291" s="329" t="s">
        <v>982</v>
      </c>
      <c r="C291" s="329" t="s">
        <v>603</v>
      </c>
      <c r="D291" s="330"/>
      <c r="E291" s="330"/>
      <c r="F291" s="330"/>
      <c r="G291" s="330"/>
      <c r="H291" s="330"/>
      <c r="I291" s="330"/>
      <c r="J291" s="330"/>
      <c r="K291" s="324"/>
      <c r="L291" s="324"/>
    </row>
    <row r="292" spans="1:12" x14ac:dyDescent="0.25">
      <c r="A292" s="329" t="s">
        <v>603</v>
      </c>
      <c r="B292" s="329" t="s">
        <v>983</v>
      </c>
      <c r="C292" s="329" t="s">
        <v>603</v>
      </c>
      <c r="D292" s="330"/>
      <c r="E292" s="330"/>
      <c r="F292" s="330"/>
      <c r="G292" s="330"/>
      <c r="H292" s="330"/>
      <c r="I292" s="330"/>
      <c r="J292" s="330"/>
      <c r="K292" s="324"/>
      <c r="L292" s="324"/>
    </row>
    <row r="293" spans="1:12" x14ac:dyDescent="0.25">
      <c r="A293" s="329" t="s">
        <v>603</v>
      </c>
      <c r="B293" s="329" t="s">
        <v>984</v>
      </c>
      <c r="C293" s="329" t="s">
        <v>603</v>
      </c>
      <c r="D293" s="330"/>
      <c r="E293" s="330"/>
      <c r="F293" s="330"/>
      <c r="G293" s="330"/>
      <c r="H293" s="330"/>
      <c r="I293" s="330"/>
      <c r="J293" s="330"/>
      <c r="K293" s="324"/>
      <c r="L293" s="324"/>
    </row>
    <row r="294" spans="1:12" x14ac:dyDescent="0.25">
      <c r="A294" s="329" t="s">
        <v>603</v>
      </c>
      <c r="B294" s="329" t="s">
        <v>985</v>
      </c>
      <c r="C294" s="329" t="s">
        <v>603</v>
      </c>
      <c r="D294" s="330"/>
      <c r="E294" s="330"/>
      <c r="F294" s="330"/>
      <c r="G294" s="330"/>
      <c r="H294" s="330"/>
      <c r="I294" s="330"/>
      <c r="J294" s="330"/>
      <c r="K294" s="324"/>
      <c r="L294" s="324"/>
    </row>
    <row r="295" spans="1:12" x14ac:dyDescent="0.25">
      <c r="A295" s="329" t="s">
        <v>603</v>
      </c>
      <c r="B295" s="329" t="s">
        <v>986</v>
      </c>
      <c r="C295" s="329" t="s">
        <v>603</v>
      </c>
      <c r="D295" s="330"/>
      <c r="E295" s="330"/>
      <c r="F295" s="330"/>
      <c r="G295" s="330"/>
      <c r="H295" s="330"/>
      <c r="I295" s="330"/>
      <c r="J295" s="330"/>
      <c r="K295" s="324"/>
      <c r="L295" s="324"/>
    </row>
    <row r="296" spans="1:12" x14ac:dyDescent="0.25">
      <c r="A296" s="329" t="s">
        <v>603</v>
      </c>
      <c r="B296" s="329" t="s">
        <v>987</v>
      </c>
      <c r="C296" s="329" t="s">
        <v>603</v>
      </c>
      <c r="D296" s="330"/>
      <c r="E296" s="330"/>
      <c r="F296" s="330"/>
      <c r="G296" s="330"/>
      <c r="H296" s="330"/>
      <c r="I296" s="330"/>
      <c r="J296" s="330"/>
      <c r="K296" s="324"/>
      <c r="L296" s="324"/>
    </row>
    <row r="297" spans="1:12" x14ac:dyDescent="0.25">
      <c r="A297" s="329" t="s">
        <v>603</v>
      </c>
      <c r="B297" s="329" t="s">
        <v>988</v>
      </c>
      <c r="C297" s="329" t="s">
        <v>603</v>
      </c>
      <c r="D297" s="330"/>
      <c r="E297" s="330"/>
      <c r="F297" s="330"/>
      <c r="G297" s="330"/>
      <c r="H297" s="330"/>
      <c r="I297" s="330"/>
      <c r="J297" s="330"/>
      <c r="K297" s="324"/>
      <c r="L297" s="324"/>
    </row>
    <row r="298" spans="1:12" x14ac:dyDescent="0.25">
      <c r="A298" s="329" t="s">
        <v>603</v>
      </c>
      <c r="B298" s="329" t="s">
        <v>989</v>
      </c>
      <c r="C298" s="329" t="s">
        <v>603</v>
      </c>
      <c r="D298" s="330"/>
      <c r="E298" s="330"/>
      <c r="F298" s="330"/>
      <c r="G298" s="330"/>
      <c r="H298" s="330"/>
      <c r="I298" s="330"/>
      <c r="J298" s="330"/>
      <c r="K298" s="324"/>
      <c r="L298" s="324"/>
    </row>
    <row r="299" spans="1:12" x14ac:dyDescent="0.25">
      <c r="A299" s="329" t="s">
        <v>603</v>
      </c>
      <c r="B299" s="329" t="s">
        <v>990</v>
      </c>
      <c r="C299" s="329" t="s">
        <v>603</v>
      </c>
      <c r="D299" s="330"/>
      <c r="E299" s="330"/>
      <c r="F299" s="330"/>
      <c r="G299" s="330"/>
      <c r="H299" s="330"/>
      <c r="I299" s="330"/>
      <c r="J299" s="330"/>
      <c r="K299" s="324"/>
      <c r="L299" s="324"/>
    </row>
    <row r="300" spans="1:12" x14ac:dyDescent="0.25">
      <c r="A300" s="329" t="s">
        <v>603</v>
      </c>
      <c r="B300" s="329" t="s">
        <v>991</v>
      </c>
      <c r="C300" s="329" t="s">
        <v>603</v>
      </c>
      <c r="D300" s="330"/>
      <c r="E300" s="330"/>
      <c r="F300" s="330"/>
      <c r="G300" s="330"/>
      <c r="H300" s="330"/>
      <c r="I300" s="330"/>
      <c r="J300" s="330"/>
      <c r="K300" s="324"/>
      <c r="L300" s="324"/>
    </row>
    <row r="301" spans="1:12" x14ac:dyDescent="0.25">
      <c r="A301" s="329" t="s">
        <v>603</v>
      </c>
      <c r="B301" s="329" t="s">
        <v>603</v>
      </c>
      <c r="C301" s="329" t="s">
        <v>603</v>
      </c>
      <c r="D301" s="330"/>
      <c r="E301" s="330"/>
      <c r="F301" s="330"/>
      <c r="G301" s="330"/>
      <c r="H301" s="330"/>
      <c r="I301" s="330"/>
      <c r="J301" s="330"/>
      <c r="K301" s="324"/>
      <c r="L301" s="324"/>
    </row>
    <row r="302" spans="1:12" x14ac:dyDescent="0.25">
      <c r="A302" s="329" t="s">
        <v>603</v>
      </c>
      <c r="B302" s="329" t="s">
        <v>992</v>
      </c>
      <c r="C302" s="329" t="s">
        <v>603</v>
      </c>
      <c r="D302" s="330"/>
      <c r="E302" s="330"/>
      <c r="F302" s="330"/>
      <c r="G302" s="330"/>
      <c r="H302" s="330"/>
      <c r="I302" s="330"/>
      <c r="J302" s="330"/>
      <c r="K302" s="324"/>
      <c r="L302" s="324"/>
    </row>
    <row r="303" spans="1:12" x14ac:dyDescent="0.25">
      <c r="A303" s="329" t="s">
        <v>603</v>
      </c>
      <c r="B303" s="329" t="s">
        <v>993</v>
      </c>
      <c r="C303" s="329" t="s">
        <v>603</v>
      </c>
      <c r="D303" s="330"/>
      <c r="E303" s="330"/>
      <c r="F303" s="330"/>
      <c r="G303" s="330"/>
      <c r="H303" s="330"/>
      <c r="I303" s="330"/>
      <c r="J303" s="330"/>
      <c r="K303" s="324"/>
      <c r="L303" s="324"/>
    </row>
    <row r="304" spans="1:12" x14ac:dyDescent="0.25">
      <c r="A304" s="329" t="s">
        <v>603</v>
      </c>
      <c r="B304" s="329" t="s">
        <v>994</v>
      </c>
      <c r="C304" s="329" t="s">
        <v>603</v>
      </c>
      <c r="D304" s="330"/>
      <c r="E304" s="330"/>
      <c r="F304" s="330"/>
      <c r="G304" s="330"/>
      <c r="H304" s="330"/>
      <c r="I304" s="330"/>
      <c r="J304" s="330"/>
      <c r="K304" s="324"/>
      <c r="L304" s="324"/>
    </row>
    <row r="305" spans="1:12" x14ac:dyDescent="0.25">
      <c r="A305" s="329" t="s">
        <v>603</v>
      </c>
      <c r="B305" s="329" t="s">
        <v>995</v>
      </c>
      <c r="C305" s="329" t="s">
        <v>603</v>
      </c>
      <c r="D305" s="330"/>
      <c r="E305" s="330"/>
      <c r="F305" s="330"/>
      <c r="G305" s="330"/>
      <c r="H305" s="330"/>
      <c r="I305" s="330"/>
      <c r="J305" s="330"/>
      <c r="K305" s="324"/>
      <c r="L305" s="324"/>
    </row>
    <row r="306" spans="1:12" x14ac:dyDescent="0.25">
      <c r="A306" s="329" t="s">
        <v>603</v>
      </c>
      <c r="B306" s="329" t="s">
        <v>996</v>
      </c>
      <c r="C306" s="329" t="s">
        <v>603</v>
      </c>
      <c r="D306" s="330"/>
      <c r="E306" s="330"/>
      <c r="F306" s="330"/>
      <c r="G306" s="330"/>
      <c r="H306" s="330"/>
      <c r="I306" s="330"/>
      <c r="J306" s="330"/>
      <c r="K306" s="324"/>
      <c r="L306" s="324"/>
    </row>
    <row r="307" spans="1:12" x14ac:dyDescent="0.25">
      <c r="A307" s="329" t="s">
        <v>603</v>
      </c>
      <c r="B307" s="329" t="s">
        <v>997</v>
      </c>
      <c r="C307" s="329" t="s">
        <v>603</v>
      </c>
      <c r="D307" s="330"/>
      <c r="E307" s="330"/>
      <c r="F307" s="330"/>
      <c r="G307" s="330"/>
      <c r="H307" s="330"/>
      <c r="I307" s="330"/>
      <c r="J307" s="330"/>
      <c r="K307" s="324"/>
      <c r="L307" s="324"/>
    </row>
    <row r="308" spans="1:12" x14ac:dyDescent="0.25">
      <c r="A308" s="329" t="s">
        <v>603</v>
      </c>
      <c r="B308" s="329" t="s">
        <v>998</v>
      </c>
      <c r="C308" s="329" t="s">
        <v>603</v>
      </c>
      <c r="D308" s="330"/>
      <c r="E308" s="330"/>
      <c r="F308" s="330"/>
      <c r="G308" s="330"/>
      <c r="H308" s="330"/>
      <c r="I308" s="330"/>
      <c r="J308" s="330"/>
      <c r="K308" s="324"/>
      <c r="L308" s="324"/>
    </row>
    <row r="309" spans="1:12" x14ac:dyDescent="0.25">
      <c r="A309" s="329" t="s">
        <v>603</v>
      </c>
      <c r="B309" s="329" t="s">
        <v>999</v>
      </c>
      <c r="C309" s="329" t="s">
        <v>603</v>
      </c>
      <c r="D309" s="330"/>
      <c r="E309" s="330"/>
      <c r="F309" s="330"/>
      <c r="G309" s="330"/>
      <c r="H309" s="330"/>
      <c r="I309" s="330"/>
      <c r="J309" s="330"/>
      <c r="K309" s="324"/>
      <c r="L309" s="324"/>
    </row>
    <row r="310" spans="1:12" x14ac:dyDescent="0.25">
      <c r="A310" s="329" t="s">
        <v>603</v>
      </c>
      <c r="B310" s="329" t="s">
        <v>603</v>
      </c>
      <c r="C310" s="329" t="s">
        <v>603</v>
      </c>
      <c r="D310" s="330"/>
      <c r="E310" s="330"/>
      <c r="F310" s="330"/>
      <c r="G310" s="330"/>
      <c r="H310" s="330"/>
      <c r="I310" s="330"/>
      <c r="J310" s="330"/>
      <c r="K310" s="324"/>
      <c r="L310" s="324"/>
    </row>
    <row r="311" spans="1:12" x14ac:dyDescent="0.25">
      <c r="A311" s="329" t="s">
        <v>603</v>
      </c>
      <c r="B311" s="329" t="s">
        <v>603</v>
      </c>
      <c r="C311" s="329" t="s">
        <v>603</v>
      </c>
      <c r="D311" s="330"/>
      <c r="E311" s="330"/>
      <c r="F311" s="330"/>
      <c r="G311" s="330"/>
      <c r="H311" s="330"/>
      <c r="I311" s="330"/>
      <c r="J311" s="330"/>
      <c r="K311" s="324"/>
      <c r="L311" s="324"/>
    </row>
    <row r="312" spans="1:12" x14ac:dyDescent="0.25">
      <c r="A312" s="329" t="s">
        <v>603</v>
      </c>
      <c r="B312" s="329" t="s">
        <v>603</v>
      </c>
      <c r="C312" s="329" t="s">
        <v>603</v>
      </c>
      <c r="D312" s="330"/>
      <c r="E312" s="330"/>
      <c r="F312" s="330"/>
      <c r="G312" s="330"/>
      <c r="H312" s="330"/>
      <c r="I312" s="330"/>
      <c r="J312" s="330"/>
      <c r="K312" s="324"/>
      <c r="L312" s="324"/>
    </row>
    <row r="313" spans="1:12" x14ac:dyDescent="0.25">
      <c r="A313" s="329" t="s">
        <v>603</v>
      </c>
      <c r="B313" s="329" t="s">
        <v>603</v>
      </c>
      <c r="C313" s="329" t="s">
        <v>603</v>
      </c>
      <c r="D313" s="330"/>
      <c r="E313" s="330"/>
      <c r="F313" s="330"/>
      <c r="G313" s="330"/>
      <c r="H313" s="330"/>
      <c r="I313" s="330"/>
      <c r="J313" s="330"/>
      <c r="K313" s="324"/>
      <c r="L313" s="32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&amp;C- &amp;P+3-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54</vt:i4>
      </vt:variant>
    </vt:vector>
  </HeadingPairs>
  <TitlesOfParts>
    <vt:vector size="64" baseType="lpstr">
      <vt:lpstr>Pokyny pro vyplnění</vt:lpstr>
      <vt:lpstr>Stavba</vt:lpstr>
      <vt:lpstr>VzorPolozky</vt:lpstr>
      <vt:lpstr>01 11284_01 Pol</vt:lpstr>
      <vt:lpstr>ZTI</vt:lpstr>
      <vt:lpstr>ZAŘIZOVACÍ PŘEDMĚTY</vt:lpstr>
      <vt:lpstr>VYTÁPĚNÍ</vt:lpstr>
      <vt:lpstr>EL - rek</vt:lpstr>
      <vt:lpstr>EL - pol</vt:lpstr>
      <vt:lpstr>VZT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11284_01 Pol'!Názvy_tisku</vt:lpstr>
      <vt:lpstr>VYTÁPĚNÍ!Názvy_tisku</vt:lpstr>
      <vt:lpstr>VZT!Názvy_tisku</vt:lpstr>
      <vt:lpstr>'ZAŘIZOVACÍ PŘEDMĚTY'!Názvy_tisku</vt:lpstr>
      <vt:lpstr>oadresa</vt:lpstr>
      <vt:lpstr>Stavba!Objednatel</vt:lpstr>
      <vt:lpstr>Stavba!Objekt</vt:lpstr>
      <vt:lpstr>'01 11284_01 Pol'!Oblast_tisku</vt:lpstr>
      <vt:lpstr>'EL - pol'!Oblast_tisku</vt:lpstr>
      <vt:lpstr>'EL - rek'!Oblast_tisku</vt:lpstr>
      <vt:lpstr>Stavba!Oblast_tisku</vt:lpstr>
      <vt:lpstr>VZT!Oblast_tisku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Pavel Vogel</cp:lastModifiedBy>
  <cp:lastPrinted>2019-03-19T12:27:02Z</cp:lastPrinted>
  <dcterms:created xsi:type="dcterms:W3CDTF">2009-04-08T07:15:50Z</dcterms:created>
  <dcterms:modified xsi:type="dcterms:W3CDTF">2024-02-29T21:52:46Z</dcterms:modified>
</cp:coreProperties>
</file>