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zucz-my.sharepoint.com/personal/ebermannova_fzu_cz/Documents/Dokumenty/AKCE_stavebni/2204_Sofia_Juha/2404_ZD XUVIR/PD a VV_ k ZD_XUVIR_210624/"/>
    </mc:Choice>
  </mc:AlternateContent>
  <xr:revisionPtr revIDLastSave="350" documentId="8_{7D157E34-D0B3-4675-B923-EA1E9B79B3F4}" xr6:coauthVersionLast="47" xr6:coauthVersionMax="47" xr10:uidLastSave="{18C62801-0AAC-402D-A661-14C430ADD9ED}"/>
  <bookViews>
    <workbookView xWindow="300" yWindow="450" windowWidth="13725" windowHeight="11235" tabRatio="856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ASŘ" sheetId="12" r:id="rId4"/>
    <sheet name="ZTI" sheetId="13" r:id="rId5"/>
    <sheet name="Elektro" sheetId="15" r:id="rId6"/>
    <sheet name="VZT" sheetId="16" r:id="rId7"/>
    <sheet name="Chlazení" sheetId="17" r:id="rId8"/>
    <sheet name="MaR" sheetId="18" r:id="rId9"/>
    <sheet name="RozvodyPlynů_NEVYPLŇUJE SE" sheetId="14" r:id="rId10"/>
  </sheet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#REF!</definedName>
    <definedName name="CisloStavby" localSheetId="1">Stavba!$D$2</definedName>
    <definedName name="cislostavby">#REF!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#REF!</definedName>
    <definedName name="NazevStavby" localSheetId="1">Stavba!$E$2</definedName>
    <definedName name="nazevstavby">#REF!</definedName>
    <definedName name="NazevStavebnihoRozpoctu">Stavba!$E$4</definedName>
    <definedName name="_xlnm.Print_Titles" localSheetId="3">ASŘ!$1:$7</definedName>
    <definedName name="_xlnm.Print_Titles" localSheetId="7">Chlazení!$8:$10</definedName>
    <definedName name="_xlnm.Print_Titles" localSheetId="9">'RozvodyPlynů_NEVYPLŇUJE SE'!$5:$6</definedName>
    <definedName name="_xlnm.Print_Titles" localSheetId="6">VZT!$8:$9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ASŘ!$A$1:$Y$230</definedName>
    <definedName name="_xlnm.Print_Area" localSheetId="1">Stavba!$A$1:$J$73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#REF!</definedName>
    <definedName name="SazbaDPH2" localSheetId="1">Stavba!$E$25</definedName>
    <definedName name="SazbaDPH2">#REF!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8" l="1"/>
  <c r="E115" i="14" l="1"/>
  <c r="G13" i="18" l="1"/>
  <c r="G12" i="18"/>
  <c r="B12" i="18"/>
  <c r="G11" i="18"/>
  <c r="B11" i="18"/>
  <c r="G100" i="17"/>
  <c r="B100" i="17"/>
  <c r="G97" i="17"/>
  <c r="B97" i="17"/>
  <c r="G96" i="17"/>
  <c r="B96" i="17"/>
  <c r="G95" i="17"/>
  <c r="B95" i="17"/>
  <c r="G94" i="17"/>
  <c r="B94" i="17"/>
  <c r="G93" i="17"/>
  <c r="B93" i="17"/>
  <c r="G92" i="17"/>
  <c r="B92" i="17"/>
  <c r="G91" i="17"/>
  <c r="B91" i="17"/>
  <c r="G90" i="17"/>
  <c r="B90" i="17"/>
  <c r="G89" i="17"/>
  <c r="B89" i="17"/>
  <c r="G88" i="17"/>
  <c r="B88" i="17"/>
  <c r="G85" i="17"/>
  <c r="B85" i="17"/>
  <c r="G84" i="17"/>
  <c r="B84" i="17"/>
  <c r="G83" i="17"/>
  <c r="B83" i="17"/>
  <c r="G80" i="17"/>
  <c r="B80" i="17"/>
  <c r="G79" i="17"/>
  <c r="B79" i="17"/>
  <c r="G78" i="17"/>
  <c r="B78" i="17"/>
  <c r="G77" i="17"/>
  <c r="B77" i="17"/>
  <c r="G76" i="17"/>
  <c r="B76" i="17"/>
  <c r="G75" i="17"/>
  <c r="B75" i="17"/>
  <c r="G74" i="17"/>
  <c r="B74" i="17"/>
  <c r="G73" i="17"/>
  <c r="B73" i="17"/>
  <c r="G72" i="17"/>
  <c r="B72" i="17"/>
  <c r="G71" i="17"/>
  <c r="B71" i="17"/>
  <c r="E68" i="17"/>
  <c r="G68" i="17" s="1"/>
  <c r="B68" i="17"/>
  <c r="G67" i="17"/>
  <c r="B67" i="17"/>
  <c r="G66" i="17"/>
  <c r="B66" i="17"/>
  <c r="G65" i="17"/>
  <c r="B65" i="17"/>
  <c r="G64" i="17"/>
  <c r="B64" i="17"/>
  <c r="G63" i="17"/>
  <c r="B63" i="17"/>
  <c r="G62" i="17"/>
  <c r="B62" i="17"/>
  <c r="G61" i="17"/>
  <c r="B61" i="17"/>
  <c r="G60" i="17"/>
  <c r="B60" i="17"/>
  <c r="G59" i="17"/>
  <c r="B59" i="17"/>
  <c r="G58" i="17"/>
  <c r="B58" i="17"/>
  <c r="G57" i="17"/>
  <c r="B57" i="17"/>
  <c r="G54" i="17"/>
  <c r="B54" i="17"/>
  <c r="G53" i="17"/>
  <c r="B53" i="17"/>
  <c r="G52" i="17"/>
  <c r="B52" i="17"/>
  <c r="G51" i="17"/>
  <c r="B51" i="17"/>
  <c r="G50" i="17"/>
  <c r="B50" i="17"/>
  <c r="G49" i="17"/>
  <c r="B49" i="17"/>
  <c r="G48" i="17"/>
  <c r="B48" i="17"/>
  <c r="G47" i="17"/>
  <c r="B47" i="17"/>
  <c r="G46" i="17"/>
  <c r="B46" i="17"/>
  <c r="G45" i="17"/>
  <c r="B45" i="17"/>
  <c r="G44" i="17"/>
  <c r="B44" i="17"/>
  <c r="G43" i="17"/>
  <c r="B43" i="17"/>
  <c r="G42" i="17"/>
  <c r="B42" i="17"/>
  <c r="G41" i="17"/>
  <c r="B41" i="17"/>
  <c r="G40" i="17"/>
  <c r="B40" i="17"/>
  <c r="G39" i="17"/>
  <c r="B39" i="17"/>
  <c r="G38" i="17"/>
  <c r="B38" i="17"/>
  <c r="G37" i="17"/>
  <c r="B37" i="17"/>
  <c r="G36" i="17"/>
  <c r="B36" i="17"/>
  <c r="G35" i="17"/>
  <c r="B35" i="17"/>
  <c r="G34" i="17"/>
  <c r="B34" i="17"/>
  <c r="G33" i="17"/>
  <c r="B33" i="17"/>
  <c r="G32" i="17"/>
  <c r="G29" i="17"/>
  <c r="G28" i="17"/>
  <c r="B28" i="17"/>
  <c r="G27" i="17"/>
  <c r="G26" i="17"/>
  <c r="B26" i="17"/>
  <c r="G25" i="17"/>
  <c r="B25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B11" i="17"/>
  <c r="G67" i="16"/>
  <c r="G66" i="16"/>
  <c r="G65" i="16"/>
  <c r="G64" i="16"/>
  <c r="G63" i="16"/>
  <c r="G62" i="16"/>
  <c r="G61" i="16"/>
  <c r="G58" i="16"/>
  <c r="G57" i="16"/>
  <c r="G56" i="16"/>
  <c r="G55" i="16"/>
  <c r="G52" i="16"/>
  <c r="G51" i="16"/>
  <c r="G50" i="16"/>
  <c r="G49" i="16"/>
  <c r="G48" i="16"/>
  <c r="G45" i="16"/>
  <c r="G42" i="16"/>
  <c r="G41" i="16"/>
  <c r="G40" i="16"/>
  <c r="G39" i="16"/>
  <c r="G38" i="16"/>
  <c r="G37" i="16"/>
  <c r="G36" i="16"/>
  <c r="G35" i="16"/>
  <c r="G32" i="16"/>
  <c r="G31" i="16"/>
  <c r="G30" i="16"/>
  <c r="G29" i="16"/>
  <c r="G28" i="16"/>
  <c r="G27" i="16"/>
  <c r="G26" i="16"/>
  <c r="G25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A48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A10" i="15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F9" i="15"/>
  <c r="E114" i="14"/>
  <c r="E113" i="14"/>
  <c r="E112" i="14"/>
  <c r="E109" i="14"/>
  <c r="E108" i="14"/>
  <c r="E107" i="14"/>
  <c r="E106" i="14"/>
  <c r="E105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6" i="14"/>
  <c r="E75" i="14"/>
  <c r="E74" i="14"/>
  <c r="E73" i="14"/>
  <c r="E72" i="14"/>
  <c r="E69" i="14"/>
  <c r="E68" i="14"/>
  <c r="E67" i="14"/>
  <c r="E66" i="14"/>
  <c r="E65" i="14"/>
  <c r="E64" i="14"/>
  <c r="E63" i="14"/>
  <c r="E62" i="14"/>
  <c r="E61" i="14"/>
  <c r="E60" i="14"/>
  <c r="E59" i="14"/>
  <c r="E56" i="14"/>
  <c r="E55" i="14"/>
  <c r="E54" i="14"/>
  <c r="E53" i="14"/>
  <c r="E52" i="14"/>
  <c r="E51" i="14"/>
  <c r="E50" i="14"/>
  <c r="E49" i="14"/>
  <c r="E47" i="14"/>
  <c r="E46" i="14"/>
  <c r="E48" i="14" s="1"/>
  <c r="E43" i="14"/>
  <c r="E42" i="14"/>
  <c r="E41" i="14"/>
  <c r="E40" i="14"/>
  <c r="E39" i="14"/>
  <c r="E38" i="14"/>
  <c r="E37" i="14"/>
  <c r="E36" i="14"/>
  <c r="E34" i="14"/>
  <c r="E33" i="14"/>
  <c r="E30" i="14"/>
  <c r="E29" i="14"/>
  <c r="E28" i="14"/>
  <c r="E27" i="14"/>
  <c r="E26" i="14"/>
  <c r="E25" i="14"/>
  <c r="E24" i="14"/>
  <c r="E23" i="14"/>
  <c r="E22" i="14"/>
  <c r="E21" i="14"/>
  <c r="E20" i="14"/>
  <c r="E17" i="14"/>
  <c r="E16" i="14"/>
  <c r="E15" i="14"/>
  <c r="E14" i="14"/>
  <c r="E13" i="14"/>
  <c r="E12" i="14"/>
  <c r="E11" i="14"/>
  <c r="E10" i="14"/>
  <c r="E9" i="14"/>
  <c r="E8" i="14"/>
  <c r="E7" i="14"/>
  <c r="G72" i="16" l="1"/>
  <c r="D5" i="18"/>
  <c r="D5" i="17"/>
  <c r="D5" i="16"/>
  <c r="F48" i="15"/>
  <c r="F205" i="12" s="1"/>
  <c r="E70" i="14"/>
  <c r="E103" i="14"/>
  <c r="E31" i="14"/>
  <c r="E116" i="14"/>
  <c r="E77" i="14"/>
  <c r="E110" i="14"/>
  <c r="E18" i="14"/>
  <c r="E35" i="14"/>
  <c r="E44" i="14" s="1"/>
  <c r="E57" i="14"/>
  <c r="D6" i="16" l="1"/>
  <c r="D7" i="16" s="1"/>
  <c r="F207" i="12"/>
  <c r="G207" i="12" s="1"/>
  <c r="M207" i="12" s="1"/>
  <c r="D6" i="18"/>
  <c r="D7" i="18" s="1"/>
  <c r="F210" i="12"/>
  <c r="G210" i="12" s="1"/>
  <c r="G209" i="12" s="1"/>
  <c r="I70" i="1" s="1"/>
  <c r="D6" i="17"/>
  <c r="D7" i="17" s="1"/>
  <c r="F208" i="12"/>
  <c r="G208" i="12" s="1"/>
  <c r="M208" i="12" s="1"/>
  <c r="E117" i="14"/>
  <c r="F122" i="12" s="1"/>
  <c r="G22" i="13"/>
  <c r="B22" i="13"/>
  <c r="G21" i="13"/>
  <c r="B21" i="13"/>
  <c r="G20" i="13"/>
  <c r="B20" i="13"/>
  <c r="G19" i="13"/>
  <c r="B19" i="13"/>
  <c r="G18" i="13"/>
  <c r="B18" i="13"/>
  <c r="G17" i="13"/>
  <c r="B17" i="13"/>
  <c r="G16" i="13"/>
  <c r="B16" i="13"/>
  <c r="G15" i="13"/>
  <c r="B15" i="13"/>
  <c r="G14" i="13"/>
  <c r="B14" i="13"/>
  <c r="G13" i="13"/>
  <c r="B13" i="13"/>
  <c r="G12" i="13"/>
  <c r="B12" i="13"/>
  <c r="G11" i="13"/>
  <c r="B11" i="13"/>
  <c r="BA227" i="12"/>
  <c r="BA223" i="12"/>
  <c r="BA72" i="12"/>
  <c r="BA54" i="12"/>
  <c r="BA35" i="12"/>
  <c r="BA30" i="12"/>
  <c r="BA26" i="12"/>
  <c r="G9" i="12"/>
  <c r="M9" i="12" s="1"/>
  <c r="I9" i="12"/>
  <c r="K9" i="12"/>
  <c r="O9" i="12"/>
  <c r="Q9" i="12"/>
  <c r="V9" i="12"/>
  <c r="G13" i="12"/>
  <c r="M13" i="12" s="1"/>
  <c r="I13" i="12"/>
  <c r="K13" i="12"/>
  <c r="O13" i="12"/>
  <c r="Q13" i="12"/>
  <c r="V13" i="12"/>
  <c r="G18" i="12"/>
  <c r="M18" i="12" s="1"/>
  <c r="I18" i="12"/>
  <c r="K18" i="12"/>
  <c r="O18" i="12"/>
  <c r="Q18" i="12"/>
  <c r="V18" i="12"/>
  <c r="G21" i="12"/>
  <c r="M21" i="12" s="1"/>
  <c r="I21" i="12"/>
  <c r="K21" i="12"/>
  <c r="O21" i="12"/>
  <c r="Q21" i="12"/>
  <c r="V21" i="12"/>
  <c r="G25" i="12"/>
  <c r="M25" i="12" s="1"/>
  <c r="I25" i="12"/>
  <c r="K25" i="12"/>
  <c r="O25" i="12"/>
  <c r="Q25" i="12"/>
  <c r="V25" i="12"/>
  <c r="G27" i="12"/>
  <c r="M27" i="12" s="1"/>
  <c r="I27" i="12"/>
  <c r="K27" i="12"/>
  <c r="O27" i="12"/>
  <c r="Q27" i="12"/>
  <c r="V27" i="12"/>
  <c r="G29" i="12"/>
  <c r="I29" i="12"/>
  <c r="K29" i="12"/>
  <c r="O29" i="12"/>
  <c r="Q29" i="12"/>
  <c r="V29" i="12"/>
  <c r="G34" i="12"/>
  <c r="M34" i="12" s="1"/>
  <c r="I34" i="12"/>
  <c r="K34" i="12"/>
  <c r="O34" i="12"/>
  <c r="Q34" i="12"/>
  <c r="V34" i="12"/>
  <c r="G38" i="12"/>
  <c r="M38" i="12" s="1"/>
  <c r="I38" i="12"/>
  <c r="K38" i="12"/>
  <c r="O38" i="12"/>
  <c r="Q38" i="12"/>
  <c r="V38" i="12"/>
  <c r="G41" i="12"/>
  <c r="I41" i="12"/>
  <c r="K41" i="12"/>
  <c r="O41" i="12"/>
  <c r="Q41" i="12"/>
  <c r="V41" i="12"/>
  <c r="G42" i="12"/>
  <c r="M42" i="12" s="1"/>
  <c r="I42" i="12"/>
  <c r="K42" i="12"/>
  <c r="O42" i="12"/>
  <c r="Q42" i="12"/>
  <c r="V42" i="12"/>
  <c r="G46" i="12"/>
  <c r="M46" i="12" s="1"/>
  <c r="I46" i="12"/>
  <c r="K46" i="12"/>
  <c r="O46" i="12"/>
  <c r="Q46" i="12"/>
  <c r="V46" i="12"/>
  <c r="G50" i="12"/>
  <c r="G49" i="12" s="1"/>
  <c r="I56" i="1" s="1"/>
  <c r="I50" i="12"/>
  <c r="K50" i="12"/>
  <c r="O50" i="12"/>
  <c r="Q50" i="12"/>
  <c r="V50" i="12"/>
  <c r="G53" i="12"/>
  <c r="M53" i="12" s="1"/>
  <c r="I53" i="12"/>
  <c r="K53" i="12"/>
  <c r="K49" i="12" s="1"/>
  <c r="O53" i="12"/>
  <c r="Q53" i="12"/>
  <c r="V53" i="12"/>
  <c r="V49" i="12" s="1"/>
  <c r="G57" i="12"/>
  <c r="G56" i="12" s="1"/>
  <c r="I57" i="1" s="1"/>
  <c r="I57" i="12"/>
  <c r="I56" i="12" s="1"/>
  <c r="K57" i="12"/>
  <c r="K56" i="12" s="1"/>
  <c r="O57" i="12"/>
  <c r="Q57" i="12"/>
  <c r="V57" i="12"/>
  <c r="V56" i="12" s="1"/>
  <c r="G58" i="12"/>
  <c r="M58" i="12" s="1"/>
  <c r="I58" i="12"/>
  <c r="K58" i="12"/>
  <c r="O58" i="12"/>
  <c r="Q58" i="12"/>
  <c r="V58" i="12"/>
  <c r="G61" i="12"/>
  <c r="M61" i="12" s="1"/>
  <c r="I61" i="12"/>
  <c r="K61" i="12"/>
  <c r="O61" i="12"/>
  <c r="Q61" i="12"/>
  <c r="V61" i="12"/>
  <c r="G63" i="12"/>
  <c r="I63" i="12"/>
  <c r="K63" i="12"/>
  <c r="O63" i="12"/>
  <c r="Q63" i="12"/>
  <c r="V63" i="12"/>
  <c r="G64" i="12"/>
  <c r="M64" i="12" s="1"/>
  <c r="I64" i="12"/>
  <c r="K64" i="12"/>
  <c r="O64" i="12"/>
  <c r="Q64" i="12"/>
  <c r="V64" i="12"/>
  <c r="G66" i="12"/>
  <c r="M66" i="12" s="1"/>
  <c r="I66" i="12"/>
  <c r="K66" i="12"/>
  <c r="O66" i="12"/>
  <c r="Q66" i="12"/>
  <c r="Q60" i="12" s="1"/>
  <c r="V66" i="12"/>
  <c r="G67" i="12"/>
  <c r="M67" i="12" s="1"/>
  <c r="I67" i="12"/>
  <c r="K67" i="12"/>
  <c r="O67" i="12"/>
  <c r="Q67" i="12"/>
  <c r="V67" i="12"/>
  <c r="G69" i="12"/>
  <c r="I69" i="12"/>
  <c r="K69" i="12"/>
  <c r="O69" i="12"/>
  <c r="Q69" i="12"/>
  <c r="V69" i="12"/>
  <c r="G71" i="12"/>
  <c r="M71" i="12" s="1"/>
  <c r="I71" i="12"/>
  <c r="K71" i="12"/>
  <c r="K68" i="12" s="1"/>
  <c r="O71" i="12"/>
  <c r="Q71" i="12"/>
  <c r="V71" i="12"/>
  <c r="G74" i="12"/>
  <c r="M74" i="12" s="1"/>
  <c r="I74" i="12"/>
  <c r="K74" i="12"/>
  <c r="O74" i="12"/>
  <c r="Q74" i="12"/>
  <c r="V74" i="12"/>
  <c r="G78" i="12"/>
  <c r="M78" i="12" s="1"/>
  <c r="I78" i="12"/>
  <c r="K78" i="12"/>
  <c r="O78" i="12"/>
  <c r="Q78" i="12"/>
  <c r="V78" i="12"/>
  <c r="G80" i="12"/>
  <c r="M80" i="12" s="1"/>
  <c r="I80" i="12"/>
  <c r="K80" i="12"/>
  <c r="O80" i="12"/>
  <c r="Q80" i="12"/>
  <c r="V80" i="12"/>
  <c r="G82" i="12"/>
  <c r="M82" i="12" s="1"/>
  <c r="I82" i="12"/>
  <c r="K82" i="12"/>
  <c r="O82" i="12"/>
  <c r="Q82" i="12"/>
  <c r="V82" i="12"/>
  <c r="G83" i="12"/>
  <c r="M83" i="12" s="1"/>
  <c r="I83" i="12"/>
  <c r="K83" i="12"/>
  <c r="O83" i="12"/>
  <c r="Q83" i="12"/>
  <c r="V83" i="12"/>
  <c r="G84" i="12"/>
  <c r="M84" i="12" s="1"/>
  <c r="I84" i="12"/>
  <c r="K84" i="12"/>
  <c r="O84" i="12"/>
  <c r="Q84" i="12"/>
  <c r="V84" i="12"/>
  <c r="G85" i="12"/>
  <c r="M85" i="12" s="1"/>
  <c r="I85" i="12"/>
  <c r="K85" i="12"/>
  <c r="O85" i="12"/>
  <c r="Q85" i="12"/>
  <c r="V85" i="12"/>
  <c r="G86" i="12"/>
  <c r="M86" i="12" s="1"/>
  <c r="I86" i="12"/>
  <c r="K86" i="12"/>
  <c r="O86" i="12"/>
  <c r="Q86" i="12"/>
  <c r="V86" i="12"/>
  <c r="G87" i="12"/>
  <c r="M87" i="12" s="1"/>
  <c r="I87" i="12"/>
  <c r="K87" i="12"/>
  <c r="O87" i="12"/>
  <c r="Q87" i="12"/>
  <c r="V87" i="12"/>
  <c r="G90" i="12"/>
  <c r="M90" i="12" s="1"/>
  <c r="I90" i="12"/>
  <c r="K90" i="12"/>
  <c r="O90" i="12"/>
  <c r="Q90" i="12"/>
  <c r="V90" i="12"/>
  <c r="G93" i="12"/>
  <c r="M93" i="12" s="1"/>
  <c r="I93" i="12"/>
  <c r="K93" i="12"/>
  <c r="O93" i="12"/>
  <c r="Q93" i="12"/>
  <c r="V93" i="12"/>
  <c r="G96" i="12"/>
  <c r="M96" i="12" s="1"/>
  <c r="I96" i="12"/>
  <c r="K96" i="12"/>
  <c r="O96" i="12"/>
  <c r="Q96" i="12"/>
  <c r="V96" i="12"/>
  <c r="G99" i="12"/>
  <c r="M99" i="12" s="1"/>
  <c r="I99" i="12"/>
  <c r="K99" i="12"/>
  <c r="O99" i="12"/>
  <c r="Q99" i="12"/>
  <c r="V99" i="12"/>
  <c r="G104" i="12"/>
  <c r="M104" i="12" s="1"/>
  <c r="I104" i="12"/>
  <c r="K104" i="12"/>
  <c r="O104" i="12"/>
  <c r="Q104" i="12"/>
  <c r="V104" i="12"/>
  <c r="G108" i="12"/>
  <c r="M108" i="12" s="1"/>
  <c r="I108" i="12"/>
  <c r="K108" i="12"/>
  <c r="O108" i="12"/>
  <c r="Q108" i="12"/>
  <c r="V108" i="12"/>
  <c r="O110" i="12"/>
  <c r="G111" i="12"/>
  <c r="M111" i="12" s="1"/>
  <c r="M110" i="12" s="1"/>
  <c r="I111" i="12"/>
  <c r="I110" i="12" s="1"/>
  <c r="K111" i="12"/>
  <c r="K110" i="12" s="1"/>
  <c r="O111" i="12"/>
  <c r="Q111" i="12"/>
  <c r="Q110" i="12" s="1"/>
  <c r="V111" i="12"/>
  <c r="V110" i="12" s="1"/>
  <c r="G114" i="12"/>
  <c r="G113" i="12" s="1"/>
  <c r="I61" i="1" s="1"/>
  <c r="I114" i="12"/>
  <c r="K114" i="12"/>
  <c r="O114" i="12"/>
  <c r="Q114" i="12"/>
  <c r="V114" i="12"/>
  <c r="G116" i="12"/>
  <c r="M116" i="12" s="1"/>
  <c r="I116" i="12"/>
  <c r="K116" i="12"/>
  <c r="K113" i="12" s="1"/>
  <c r="O116" i="12"/>
  <c r="Q116" i="12"/>
  <c r="V116" i="12"/>
  <c r="V113" i="12" s="1"/>
  <c r="I120" i="12"/>
  <c r="I119" i="12" s="1"/>
  <c r="K120" i="12"/>
  <c r="K119" i="12" s="1"/>
  <c r="O120" i="12"/>
  <c r="O119" i="12" s="1"/>
  <c r="Q120" i="12"/>
  <c r="Q119" i="12" s="1"/>
  <c r="V120" i="12"/>
  <c r="V119" i="12" s="1"/>
  <c r="G121" i="12"/>
  <c r="I63" i="1" s="1"/>
  <c r="G122" i="12"/>
  <c r="M122" i="12" s="1"/>
  <c r="M121" i="12" s="1"/>
  <c r="I122" i="12"/>
  <c r="I121" i="12" s="1"/>
  <c r="K122" i="12"/>
  <c r="K121" i="12" s="1"/>
  <c r="O122" i="12"/>
  <c r="O121" i="12" s="1"/>
  <c r="Q122" i="12"/>
  <c r="Q121" i="12" s="1"/>
  <c r="V122" i="12"/>
  <c r="V121" i="12" s="1"/>
  <c r="G125" i="12"/>
  <c r="M125" i="12" s="1"/>
  <c r="I125" i="12"/>
  <c r="I124" i="12" s="1"/>
  <c r="K125" i="12"/>
  <c r="O125" i="12"/>
  <c r="Q125" i="12"/>
  <c r="V125" i="12"/>
  <c r="G129" i="12"/>
  <c r="M129" i="12" s="1"/>
  <c r="I129" i="12"/>
  <c r="K129" i="12"/>
  <c r="O129" i="12"/>
  <c r="Q129" i="12"/>
  <c r="V129" i="12"/>
  <c r="G130" i="12"/>
  <c r="M130" i="12" s="1"/>
  <c r="I130" i="12"/>
  <c r="K130" i="12"/>
  <c r="O130" i="12"/>
  <c r="Q130" i="12"/>
  <c r="V130" i="12"/>
  <c r="G132" i="12"/>
  <c r="M132" i="12" s="1"/>
  <c r="I132" i="12"/>
  <c r="K132" i="12"/>
  <c r="O132" i="12"/>
  <c r="Q132" i="12"/>
  <c r="V132" i="12"/>
  <c r="G135" i="12"/>
  <c r="M135" i="12" s="1"/>
  <c r="I135" i="12"/>
  <c r="K135" i="12"/>
  <c r="O135" i="12"/>
  <c r="Q135" i="12"/>
  <c r="V135" i="12"/>
  <c r="G138" i="12"/>
  <c r="M138" i="12" s="1"/>
  <c r="I138" i="12"/>
  <c r="K138" i="12"/>
  <c r="O138" i="12"/>
  <c r="Q138" i="12"/>
  <c r="V138" i="12"/>
  <c r="G141" i="12"/>
  <c r="M141" i="12" s="1"/>
  <c r="I141" i="12"/>
  <c r="K141" i="12"/>
  <c r="O141" i="12"/>
  <c r="Q141" i="12"/>
  <c r="V141" i="12"/>
  <c r="G144" i="12"/>
  <c r="M144" i="12" s="1"/>
  <c r="I144" i="12"/>
  <c r="K144" i="12"/>
  <c r="O144" i="12"/>
  <c r="Q144" i="12"/>
  <c r="V144" i="12"/>
  <c r="G147" i="12"/>
  <c r="M147" i="12" s="1"/>
  <c r="I147" i="12"/>
  <c r="K147" i="12"/>
  <c r="O147" i="12"/>
  <c r="Q147" i="12"/>
  <c r="V147" i="12"/>
  <c r="G149" i="12"/>
  <c r="M149" i="12" s="1"/>
  <c r="I149" i="12"/>
  <c r="K149" i="12"/>
  <c r="O149" i="12"/>
  <c r="Q149" i="12"/>
  <c r="V149" i="12"/>
  <c r="G151" i="12"/>
  <c r="M151" i="12" s="1"/>
  <c r="I151" i="12"/>
  <c r="K151" i="12"/>
  <c r="O151" i="12"/>
  <c r="Q151" i="12"/>
  <c r="V151" i="12"/>
  <c r="G153" i="12"/>
  <c r="M153" i="12" s="1"/>
  <c r="I153" i="12"/>
  <c r="K153" i="12"/>
  <c r="O153" i="12"/>
  <c r="Q153" i="12"/>
  <c r="V153" i="12"/>
  <c r="G154" i="12"/>
  <c r="M154" i="12" s="1"/>
  <c r="I154" i="12"/>
  <c r="K154" i="12"/>
  <c r="O154" i="12"/>
  <c r="Q154" i="12"/>
  <c r="V154" i="12"/>
  <c r="G162" i="12"/>
  <c r="M162" i="12" s="1"/>
  <c r="I162" i="12"/>
  <c r="K162" i="12"/>
  <c r="O162" i="12"/>
  <c r="Q162" i="12"/>
  <c r="V162" i="12"/>
  <c r="G166" i="12"/>
  <c r="M166" i="12" s="1"/>
  <c r="I166" i="12"/>
  <c r="K166" i="12"/>
  <c r="O166" i="12"/>
  <c r="Q166" i="12"/>
  <c r="V166" i="12"/>
  <c r="G169" i="12"/>
  <c r="M169" i="12" s="1"/>
  <c r="I169" i="12"/>
  <c r="K169" i="12"/>
  <c r="O169" i="12"/>
  <c r="Q169" i="12"/>
  <c r="V169" i="12"/>
  <c r="G174" i="12"/>
  <c r="M174" i="12" s="1"/>
  <c r="I174" i="12"/>
  <c r="K174" i="12"/>
  <c r="O174" i="12"/>
  <c r="Q174" i="12"/>
  <c r="V174" i="12"/>
  <c r="G176" i="12"/>
  <c r="M176" i="12" s="1"/>
  <c r="I176" i="12"/>
  <c r="K176" i="12"/>
  <c r="O176" i="12"/>
  <c r="Q176" i="12"/>
  <c r="V176" i="12"/>
  <c r="G179" i="12"/>
  <c r="M179" i="12" s="1"/>
  <c r="I179" i="12"/>
  <c r="K179" i="12"/>
  <c r="O179" i="12"/>
  <c r="Q179" i="12"/>
  <c r="V179" i="12"/>
  <c r="G182" i="12"/>
  <c r="M182" i="12" s="1"/>
  <c r="I182" i="12"/>
  <c r="K182" i="12"/>
  <c r="O182" i="12"/>
  <c r="Q182" i="12"/>
  <c r="V182" i="12"/>
  <c r="G183" i="12"/>
  <c r="M183" i="12" s="1"/>
  <c r="I183" i="12"/>
  <c r="K183" i="12"/>
  <c r="O183" i="12"/>
  <c r="Q183" i="12"/>
  <c r="V183" i="12"/>
  <c r="G186" i="12"/>
  <c r="M186" i="12" s="1"/>
  <c r="I186" i="12"/>
  <c r="I185" i="12" s="1"/>
  <c r="K186" i="12"/>
  <c r="O186" i="12"/>
  <c r="Q186" i="12"/>
  <c r="V186" i="12"/>
  <c r="G190" i="12"/>
  <c r="M190" i="12" s="1"/>
  <c r="I190" i="12"/>
  <c r="K190" i="12"/>
  <c r="O190" i="12"/>
  <c r="Q190" i="12"/>
  <c r="V190" i="12"/>
  <c r="G192" i="12"/>
  <c r="M192" i="12" s="1"/>
  <c r="I192" i="12"/>
  <c r="K192" i="12"/>
  <c r="O192" i="12"/>
  <c r="Q192" i="12"/>
  <c r="V192" i="12"/>
  <c r="G193" i="12"/>
  <c r="M193" i="12" s="1"/>
  <c r="I193" i="12"/>
  <c r="K193" i="12"/>
  <c r="O193" i="12"/>
  <c r="Q193" i="12"/>
  <c r="V193" i="12"/>
  <c r="G201" i="12"/>
  <c r="M201" i="12" s="1"/>
  <c r="I201" i="12"/>
  <c r="K201" i="12"/>
  <c r="O201" i="12"/>
  <c r="Q201" i="12"/>
  <c r="V201" i="12"/>
  <c r="G202" i="12"/>
  <c r="M202" i="12" s="1"/>
  <c r="I202" i="12"/>
  <c r="K202" i="12"/>
  <c r="O202" i="12"/>
  <c r="Q202" i="12"/>
  <c r="V202" i="12"/>
  <c r="G203" i="12"/>
  <c r="M203" i="12" s="1"/>
  <c r="I203" i="12"/>
  <c r="K203" i="12"/>
  <c r="O203" i="12"/>
  <c r="Q203" i="12"/>
  <c r="V203" i="12"/>
  <c r="G205" i="12"/>
  <c r="G204" i="12" s="1"/>
  <c r="I68" i="1" s="1"/>
  <c r="I205" i="12"/>
  <c r="I204" i="12" s="1"/>
  <c r="K205" i="12"/>
  <c r="K204" i="12" s="1"/>
  <c r="O205" i="12"/>
  <c r="O204" i="12" s="1"/>
  <c r="Q205" i="12"/>
  <c r="Q204" i="12" s="1"/>
  <c r="V205" i="12"/>
  <c r="V204" i="12" s="1"/>
  <c r="I207" i="12"/>
  <c r="K207" i="12"/>
  <c r="K206" i="12" s="1"/>
  <c r="O207" i="12"/>
  <c r="O206" i="12" s="1"/>
  <c r="Q207" i="12"/>
  <c r="V207" i="12"/>
  <c r="V206" i="12" s="1"/>
  <c r="I208" i="12"/>
  <c r="K208" i="12"/>
  <c r="O208" i="12"/>
  <c r="Q208" i="12"/>
  <c r="V208" i="12"/>
  <c r="K209" i="12"/>
  <c r="I210" i="12"/>
  <c r="I209" i="12" s="1"/>
  <c r="K210" i="12"/>
  <c r="O210" i="12"/>
  <c r="O209" i="12" s="1"/>
  <c r="Q210" i="12"/>
  <c r="Q209" i="12" s="1"/>
  <c r="V210" i="12"/>
  <c r="V209" i="12" s="1"/>
  <c r="G212" i="12"/>
  <c r="M212" i="12" s="1"/>
  <c r="I212" i="12"/>
  <c r="K212" i="12"/>
  <c r="O212" i="12"/>
  <c r="Q212" i="12"/>
  <c r="V212" i="12"/>
  <c r="G213" i="12"/>
  <c r="M213" i="12" s="1"/>
  <c r="I213" i="12"/>
  <c r="K213" i="12"/>
  <c r="O213" i="12"/>
  <c r="Q213" i="12"/>
  <c r="V213" i="12"/>
  <c r="G214" i="12"/>
  <c r="M214" i="12" s="1"/>
  <c r="I214" i="12"/>
  <c r="K214" i="12"/>
  <c r="O214" i="12"/>
  <c r="Q214" i="12"/>
  <c r="V214" i="12"/>
  <c r="G216" i="12"/>
  <c r="M216" i="12" s="1"/>
  <c r="I216" i="12"/>
  <c r="K216" i="12"/>
  <c r="O216" i="12"/>
  <c r="Q216" i="12"/>
  <c r="V216" i="12"/>
  <c r="G218" i="12"/>
  <c r="M218" i="12" s="1"/>
  <c r="I218" i="12"/>
  <c r="K218" i="12"/>
  <c r="O218" i="12"/>
  <c r="Q218" i="12"/>
  <c r="V218" i="12"/>
  <c r="G220" i="12"/>
  <c r="I220" i="12"/>
  <c r="K220" i="12"/>
  <c r="O220" i="12"/>
  <c r="Q220" i="12"/>
  <c r="V220" i="12"/>
  <c r="G222" i="12"/>
  <c r="M222" i="12" s="1"/>
  <c r="I222" i="12"/>
  <c r="K222" i="12"/>
  <c r="O222" i="12"/>
  <c r="Q222" i="12"/>
  <c r="V222" i="12"/>
  <c r="G224" i="12"/>
  <c r="M224" i="12" s="1"/>
  <c r="I224" i="12"/>
  <c r="K224" i="12"/>
  <c r="O224" i="12"/>
  <c r="Q224" i="12"/>
  <c r="V224" i="12"/>
  <c r="G226" i="12"/>
  <c r="M226" i="12" s="1"/>
  <c r="I226" i="12"/>
  <c r="K226" i="12"/>
  <c r="O226" i="12"/>
  <c r="Q226" i="12"/>
  <c r="V226" i="12"/>
  <c r="AE229" i="12"/>
  <c r="F42" i="1" s="1"/>
  <c r="I20" i="1"/>
  <c r="H40" i="1"/>
  <c r="Q219" i="12" l="1"/>
  <c r="Q206" i="12"/>
  <c r="O8" i="12"/>
  <c r="K40" i="12"/>
  <c r="Q24" i="12"/>
  <c r="O185" i="12"/>
  <c r="D5" i="13"/>
  <c r="F120" i="12" s="1"/>
  <c r="G120" i="12" s="1"/>
  <c r="G119" i="12" s="1"/>
  <c r="I62" i="1" s="1"/>
  <c r="V191" i="12"/>
  <c r="K211" i="12"/>
  <c r="O219" i="12"/>
  <c r="O191" i="12"/>
  <c r="V219" i="12"/>
  <c r="I219" i="12"/>
  <c r="O211" i="12"/>
  <c r="I191" i="12"/>
  <c r="V185" i="12"/>
  <c r="K140" i="12"/>
  <c r="K124" i="12"/>
  <c r="Q113" i="12"/>
  <c r="Q68" i="12"/>
  <c r="K60" i="12"/>
  <c r="Q49" i="12"/>
  <c r="Q8" i="12"/>
  <c r="Q185" i="12"/>
  <c r="I140" i="12"/>
  <c r="O113" i="12"/>
  <c r="V68" i="12"/>
  <c r="O68" i="12"/>
  <c r="O60" i="12"/>
  <c r="O49" i="12"/>
  <c r="I24" i="12"/>
  <c r="K191" i="12"/>
  <c r="O140" i="12"/>
  <c r="V211" i="12"/>
  <c r="I206" i="12"/>
  <c r="Q124" i="12"/>
  <c r="Q56" i="12"/>
  <c r="Q40" i="12"/>
  <c r="K24" i="12"/>
  <c r="K8" i="12"/>
  <c r="I211" i="12"/>
  <c r="Q140" i="12"/>
  <c r="K219" i="12"/>
  <c r="Q211" i="12"/>
  <c r="K185" i="12"/>
  <c r="V124" i="12"/>
  <c r="O124" i="12"/>
  <c r="I113" i="12"/>
  <c r="I68" i="12"/>
  <c r="O56" i="12"/>
  <c r="I49" i="12"/>
  <c r="V40" i="12"/>
  <c r="O40" i="12"/>
  <c r="I8" i="12"/>
  <c r="Q191" i="12"/>
  <c r="V140" i="12"/>
  <c r="V60" i="12"/>
  <c r="I40" i="12"/>
  <c r="O24" i="12"/>
  <c r="I60" i="12"/>
  <c r="V24" i="12"/>
  <c r="V8" i="12"/>
  <c r="G219" i="12"/>
  <c r="I72" i="1" s="1"/>
  <c r="I19" i="1" s="1"/>
  <c r="M220" i="12"/>
  <c r="M219" i="12" s="1"/>
  <c r="G211" i="12"/>
  <c r="I71" i="1" s="1"/>
  <c r="M206" i="12"/>
  <c r="M205" i="12"/>
  <c r="M204" i="12" s="1"/>
  <c r="M191" i="12"/>
  <c r="G185" i="12"/>
  <c r="I66" i="1" s="1"/>
  <c r="M185" i="12"/>
  <c r="G124" i="12"/>
  <c r="I64" i="1" s="1"/>
  <c r="G110" i="12"/>
  <c r="I60" i="1" s="1"/>
  <c r="G68" i="12"/>
  <c r="I59" i="1" s="1"/>
  <c r="G60" i="12"/>
  <c r="I58" i="1" s="1"/>
  <c r="M63" i="12"/>
  <c r="M60" i="12" s="1"/>
  <c r="M57" i="12"/>
  <c r="M56" i="12" s="1"/>
  <c r="G40" i="12"/>
  <c r="I55" i="1" s="1"/>
  <c r="G24" i="12"/>
  <c r="I54" i="1" s="1"/>
  <c r="AF229" i="12"/>
  <c r="G42" i="1" s="1"/>
  <c r="H42" i="1" s="1"/>
  <c r="I42" i="1" s="1"/>
  <c r="F41" i="1"/>
  <c r="F39" i="1"/>
  <c r="F43" i="1" s="1"/>
  <c r="G23" i="1" s="1"/>
  <c r="M8" i="12"/>
  <c r="M211" i="12"/>
  <c r="M140" i="12"/>
  <c r="M124" i="12"/>
  <c r="G206" i="12"/>
  <c r="I69" i="1" s="1"/>
  <c r="I18" i="1" s="1"/>
  <c r="G191" i="12"/>
  <c r="I67" i="1" s="1"/>
  <c r="G8" i="12"/>
  <c r="M210" i="12"/>
  <c r="M209" i="12" s="1"/>
  <c r="G140" i="12"/>
  <c r="I65" i="1" s="1"/>
  <c r="M114" i="12"/>
  <c r="M113" i="12" s="1"/>
  <c r="M69" i="12"/>
  <c r="M68" i="12" s="1"/>
  <c r="M50" i="12"/>
  <c r="M49" i="12" s="1"/>
  <c r="M41" i="12"/>
  <c r="M40" i="12" s="1"/>
  <c r="M29" i="12"/>
  <c r="M24" i="12" s="1"/>
  <c r="J28" i="1"/>
  <c r="J26" i="1"/>
  <c r="G38" i="1"/>
  <c r="F38" i="1"/>
  <c r="J23" i="1"/>
  <c r="J24" i="1"/>
  <c r="J25" i="1"/>
  <c r="J27" i="1"/>
  <c r="E24" i="1"/>
  <c r="E26" i="1"/>
  <c r="D6" i="13" l="1"/>
  <c r="D7" i="13" s="1"/>
  <c r="M120" i="12"/>
  <c r="M119" i="12" s="1"/>
  <c r="I17" i="1"/>
  <c r="G41" i="1"/>
  <c r="H41" i="1" s="1"/>
  <c r="I41" i="1" s="1"/>
  <c r="G39" i="1"/>
  <c r="G43" i="1" s="1"/>
  <c r="G25" i="1" s="1"/>
  <c r="A25" i="1" s="1"/>
  <c r="A26" i="1" s="1"/>
  <c r="G229" i="12"/>
  <c r="I53" i="1"/>
  <c r="A23" i="1"/>
  <c r="H39" i="1" l="1"/>
  <c r="I39" i="1" s="1"/>
  <c r="I43" i="1" s="1"/>
  <c r="G28" i="1"/>
  <c r="G26" i="1"/>
  <c r="I16" i="1"/>
  <c r="I21" i="1" s="1"/>
  <c r="I73" i="1"/>
  <c r="G24" i="1"/>
  <c r="A24" i="1"/>
  <c r="H43" i="1" l="1"/>
  <c r="A27" i="1"/>
  <c r="A29" i="1" s="1"/>
  <c r="J69" i="1"/>
  <c r="J54" i="1"/>
  <c r="J59" i="1"/>
  <c r="J58" i="1"/>
  <c r="J56" i="1"/>
  <c r="J72" i="1"/>
  <c r="J65" i="1"/>
  <c r="J63" i="1"/>
  <c r="J62" i="1"/>
  <c r="J60" i="1"/>
  <c r="J53" i="1"/>
  <c r="J67" i="1"/>
  <c r="J66" i="1"/>
  <c r="J64" i="1"/>
  <c r="J57" i="1"/>
  <c r="J71" i="1"/>
  <c r="J61" i="1"/>
  <c r="J55" i="1"/>
  <c r="J70" i="1"/>
  <c r="J68" i="1"/>
  <c r="J42" i="1"/>
  <c r="J39" i="1"/>
  <c r="J43" i="1" s="1"/>
  <c r="J41" i="1"/>
  <c r="G29" i="1" l="1"/>
  <c r="G27" i="1" s="1"/>
  <c r="J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 Šafář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<sst xmlns="http://schemas.openxmlformats.org/spreadsheetml/2006/main" count="1896" uniqueCount="716">
  <si>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</si>
  <si>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</si>
  <si>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</si>
  <si>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</si>
  <si>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</si>
  <si>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</si>
  <si>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</si>
  <si>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</si>
  <si>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</si>
  <si>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</si>
  <si>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</si>
  <si>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</si>
  <si>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</si>
  <si>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</si>
  <si>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</si>
  <si>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</si>
  <si>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</si>
  <si>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</si>
  <si>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</si>
  <si>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</si>
  <si>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</si>
  <si>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</si>
  <si>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</si>
  <si>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</si>
  <si>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</si>
  <si>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</si>
  <si>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</si>
  <si>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</si>
  <si>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</si>
  <si>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</si>
  <si>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</si>
  <si>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</si>
  <si>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</si>
  <si>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</si>
  <si>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</si>
  <si>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</si>
  <si>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</si>
  <si>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</si>
  <si>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</si>
  <si>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</si>
  <si>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</si>
  <si>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</si>
  <si>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</si>
  <si>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1</t>
  </si>
  <si>
    <t>Architektonicko-stavební řešení</t>
  </si>
  <si>
    <t>01</t>
  </si>
  <si>
    <t>Objekt:</t>
  </si>
  <si>
    <t>Rozpočet:</t>
  </si>
  <si>
    <t>1324</t>
  </si>
  <si>
    <t>Úprava laboratoří XUViR, Fyzikální ústav AV ČR</t>
  </si>
  <si>
    <t>Stavba</t>
  </si>
  <si>
    <t>Stavební objekt</t>
  </si>
  <si>
    <t>Celkem za stavbu</t>
  </si>
  <si>
    <t>CZK</t>
  </si>
  <si>
    <t>#POPS</t>
  </si>
  <si>
    <t>Popis stavby: 1324 - Úprava laboratoří XUViR, Fyzikální ústav AV ČR</t>
  </si>
  <si>
    <t>#POPO</t>
  </si>
  <si>
    <t>Popis objektu: 01 - Architektonicko-stavební řešení</t>
  </si>
  <si>
    <t>#POPR</t>
  </si>
  <si>
    <t>Popis rozpočtu: 1 - Architektonicko-stavební řešení</t>
  </si>
  <si>
    <t>Rekapitulace dílů</t>
  </si>
  <si>
    <t>Typ dílu</t>
  </si>
  <si>
    <t>3</t>
  </si>
  <si>
    <t>Svislé a kompletní konstrukce</t>
  </si>
  <si>
    <t>61</t>
  </si>
  <si>
    <t>Úpravy povrchů vnitřní</t>
  </si>
  <si>
    <t>62</t>
  </si>
  <si>
    <t>Úpravy povrchů vnější</t>
  </si>
  <si>
    <t>63</t>
  </si>
  <si>
    <t>Podlahy a podlahové konstrukce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</si>
  <si>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</si>
  <si>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</si>
  <si>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</si>
  <si>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</si>
  <si>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</si>
  <si>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</si>
  <si>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</si>
  <si>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</si>
  <si>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713</t>
  </si>
  <si>
    <t>Izolace tepelné</t>
  </si>
  <si>
    <t>720</t>
  </si>
  <si>
    <t>Zdravotechnická instalace</t>
  </si>
  <si>
    <t>733</t>
  </si>
  <si>
    <t>Rozvod potrubí</t>
  </si>
  <si>
    <t>766</t>
  </si>
  <si>
    <t>Konstrukce truhlářské</t>
  </si>
  <si>
    <t>767</t>
  </si>
  <si>
    <t>Konstrukce zámečnické</t>
  </si>
  <si>
    <t>783</t>
  </si>
  <si>
    <t>Nátěry</t>
  </si>
  <si>
    <t>784</t>
  </si>
  <si>
    <t>Malby</t>
  </si>
  <si>
    <t>M21</t>
  </si>
  <si>
    <t>Elektromontáže</t>
  </si>
  <si>
    <t>M24</t>
  </si>
  <si>
    <t>Montáže vzduchotechnických zařízení</t>
  </si>
  <si>
    <t>M36</t>
  </si>
  <si>
    <t>Montáže měřících a regulačních zařízení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</si>
  <si>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</si>
  <si>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</si>
  <si>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</si>
  <si>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</si>
  <si>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</si>
  <si>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</si>
  <si>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</si>
  <si>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Fyzikální ústav - laboratoře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</si>
  <si>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</si>
  <si>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</si>
  <si>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</si>
  <si>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</si>
  <si>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</si>
  <si>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</si>
  <si>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</si>
  <si>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</si>
  <si>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</si>
  <si>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</si>
  <si>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</si>
  <si>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</si>
  <si>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</si>
  <si>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</si>
  <si>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</si>
  <si>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</si>
  <si>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</si>
  <si>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</si>
  <si>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</si>
  <si>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</si>
  <si>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</si>
  <si>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</si>
  <si>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</si>
  <si>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</si>
  <si>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</si>
  <si>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</si>
  <si>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</si>
  <si>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310236241RT1</t>
  </si>
  <si>
    <t>Zazdívka otvorů o ploše přes 0,0225 m2 do 0,09 m2 ve zdivu nadzákladovém cihlami pálenými o tloušťce zdi do 300 mm</t>
  </si>
  <si>
    <t>kus</t>
  </si>
  <si>
    <t>801-4</t>
  </si>
  <si>
    <t>RTS 23/ II</t>
  </si>
  <si>
    <t>Práce</t>
  </si>
  <si>
    <t>Běžná</t>
  </si>
  <si>
    <t>POL1_</t>
  </si>
  <si>
    <t>včetně pomocného pracovního lešení</t>
  </si>
  <si>
    <t>SPI</t>
  </si>
  <si>
    <t>86 : 1</t>
  </si>
  <si>
    <t>VV</t>
  </si>
  <si>
    <t>87 : 1</t>
  </si>
  <si>
    <t>310237241RT1</t>
  </si>
  <si>
    <t>Zazdívka otvorů o ploše přes 0,09 m2 do 0,25 m2 ve zdivu nadzákladovém cihlami pálenými o tloušťce zdi do 300 mm</t>
  </si>
  <si>
    <t>88E : 1</t>
  </si>
  <si>
    <t>87 : 2+2</t>
  </si>
  <si>
    <t>88B : 2</t>
  </si>
  <si>
    <t>310238211RT1</t>
  </si>
  <si>
    <t>Zazdívka otvorů o ploše přes 0,25 m2 do 1 m2 ve zdivu nadzákladovém cihlami pálenými pro jakoukoliv maltu vápenocementovou</t>
  </si>
  <si>
    <t>m3</t>
  </si>
  <si>
    <t>88E : 0,55*0,55*0,3</t>
  </si>
  <si>
    <t>340238212RT2</t>
  </si>
  <si>
    <t>Zazdívka otvorů o ploše přes 0,25 m2 do 1 m2 v příčkách nebo stěnách cihlami  pálenými  tloušťky nad 100 mm</t>
  </si>
  <si>
    <t>m2</t>
  </si>
  <si>
    <t>86 : 0,8*1,5</t>
  </si>
  <si>
    <t>610991111R00</t>
  </si>
  <si>
    <t>Zakrývání výplní vnitřních otvorů, předmětů apod. fólií Pe 0,05-0,2 mm, Fólie hladká separační</t>
  </si>
  <si>
    <t>801-1</t>
  </si>
  <si>
    <t>POL1_1</t>
  </si>
  <si>
    <t>které se zřizují před úpravami povrchu, a obalení osazených dveřních zárubní před znečištěním při úpravách povrchu nástřikem plastických maltovin včetně pozdějšího odkrytí,</t>
  </si>
  <si>
    <t>610991002R00</t>
  </si>
  <si>
    <t>Začišťovací okenní lišta pro omítku tl. 9 mm</t>
  </si>
  <si>
    <t>m</t>
  </si>
  <si>
    <t>nalepení a odříznutí po dokončení omítek</t>
  </si>
  <si>
    <t>612401291RT2</t>
  </si>
  <si>
    <t>Omítky malých ploch vnitřních stěn přes 0,09 do 0,25 m2, vápennou štukovou omítkou</t>
  </si>
  <si>
    <t>jakoukoliv maltou, z pomocného pracovního lešení o výšce podlahy do 1900 mm a pro zatížení do 1,5 kPa,</t>
  </si>
  <si>
    <t>87 : 3</t>
  </si>
  <si>
    <t>612401391RT2</t>
  </si>
  <si>
    <t>Omítky malých ploch vnitřních stěn přes 0,25 do 1 m2, vápennou štukovou omítkou</t>
  </si>
  <si>
    <t>612409991RT2</t>
  </si>
  <si>
    <t>Začištění omítek kolem oken, dveří a obkladů apod. s použitím suché maltové směsi</t>
  </si>
  <si>
    <t>88A : 1,4+2,1*2</t>
  </si>
  <si>
    <t>622397112R00</t>
  </si>
  <si>
    <t>Oprava kontaktního zateplovacího systému plochy do 0,09 m2, polystyrenovou fasádní deskou, se silikonovou omítkou, Penetrace funkce: proti tvorbě skvrn, zpevnění povrchu, úprava savosti; ředidlo: voda (disperzní)</t>
  </si>
  <si>
    <t>622397122R00</t>
  </si>
  <si>
    <t>Oprava kontaktního zateplovacího systému plochy do 0,25 m2, polystyrenovou fasádní deskou, se silikonovou omítkou, Penetrace funkce: proti tvorbě skvrn, zpevnění povrchu, úprava savosti; ředidlo: voda (disperzní)</t>
  </si>
  <si>
    <t>622397132R00</t>
  </si>
  <si>
    <t>Oprava kontaktního zateplovacího systému plochy do 1 m2, polystyrenovou fasádní deskou, se silikonovou omítkou, Penetrace funkce: proti tvorbě skvrn, zpevnění povrchu, úprava savosti; ředidlo: voda (disperzní)</t>
  </si>
  <si>
    <t>631312141R00</t>
  </si>
  <si>
    <t>Doplnění mazanin betonem prostým rýh v dosavadních mazaninách</t>
  </si>
  <si>
    <t>prostým betonem (s dodáním hmot) bez potěru,</t>
  </si>
  <si>
    <t>86 - doplnění podlahy : (1,2+1,15)*0,3*0,1</t>
  </si>
  <si>
    <t>632451024R00</t>
  </si>
  <si>
    <t>Vyrovnávací potěr z cementové malty v pásu o průměrné (střední) tloušťce od 40 do 50 mm</t>
  </si>
  <si>
    <t>na zdivu jako podklad např. pod izolaci, na parapetech z prefabrikovaných dílců, pod oplechování apod., vodorovný nebo ve spádu do 15°, hlazený dřevěným hladítkem,</t>
  </si>
  <si>
    <t>86 - doplnění podlahy : (1,2+1,15)*0,3</t>
  </si>
  <si>
    <t>941955001R00</t>
  </si>
  <si>
    <t>Lešení lehké pracovní pomocné pomocné, o výšce lešeňové podlahy do 1,2 m</t>
  </si>
  <si>
    <t>800-3</t>
  </si>
  <si>
    <t>941955002R00</t>
  </si>
  <si>
    <t>Lešení lehké pracovní pomocné pomocné, o výšce lešeňové podlahy přes 1,2 do 1,9 m</t>
  </si>
  <si>
    <t>87 ETICS : 2*1,2</t>
  </si>
  <si>
    <t>952901111R00</t>
  </si>
  <si>
    <t>Vyčištění budov a ostatních objektů budov bytové nebo občanské výstavby - zametení a umytí podlah, dlažeb, obkladů, schodů v místnostech, chodbách a schodištích, vyčištění a umytí oken, dveří s rámy, zárubněmi, umytí a vyčištění jiných zasklených a natíraných ploch a zařizovacích předmětů před předáním do užívání světlá výška podlaží do 4 m</t>
  </si>
  <si>
    <t>103+23+6+6+25</t>
  </si>
  <si>
    <t>953941312R00</t>
  </si>
  <si>
    <t>Osazení předmětů na hmoždinky osazení hasicího přístroje</t>
  </si>
  <si>
    <t>913      R00</t>
  </si>
  <si>
    <t>Hzs - Stavební dělník</t>
  </si>
  <si>
    <t>h</t>
  </si>
  <si>
    <t>nespecifikované dokončovací práce : 20</t>
  </si>
  <si>
    <t>959990099R00</t>
  </si>
  <si>
    <t>Poplatek za odvoz a likvidaci odpadů stavby</t>
  </si>
  <si>
    <t>soubor</t>
  </si>
  <si>
    <t>Vlastní</t>
  </si>
  <si>
    <t>Indiv</t>
  </si>
  <si>
    <t>POL1_3</t>
  </si>
  <si>
    <t>44984114R1</t>
  </si>
  <si>
    <t>Přístroj hasicí práškový  PHP PG6 21a</t>
  </si>
  <si>
    <t>Specifikace</t>
  </si>
  <si>
    <t>POL3_</t>
  </si>
  <si>
    <t>900      R01</t>
  </si>
  <si>
    <t>Hodinové zúčtovací sazby stavební dělník, tarifní třída 4</t>
  </si>
  <si>
    <t>nespecifikované bourací práce : 10</t>
  </si>
  <si>
    <t>962031116R00</t>
  </si>
  <si>
    <t>Bourání příček z cihel pálených plných, tloušťky 140 mm</t>
  </si>
  <si>
    <t>801-3</t>
  </si>
  <si>
    <t>nebo vybourání otvorů průřezové plochy přes 4 m2 v příčkách, včetně pomocného lešení o výšce podlahy do 1900 mm a pro zatížení do 1,5 kPa  (150 kg/m2),</t>
  </si>
  <si>
    <t>86 : (1,2+1,15)*4,25</t>
  </si>
  <si>
    <t>968061125R00</t>
  </si>
  <si>
    <t>Vyvěšení nebo zavěšení dřevěných křídel dveří, plochy do 2 m2</t>
  </si>
  <si>
    <t>oken, dveří a vrat, s uložením a opětovným zavěšením po provedení stavebních změn,</t>
  </si>
  <si>
    <t>požární dveře : 3</t>
  </si>
  <si>
    <t>968072455R00</t>
  </si>
  <si>
    <t>Vybourání a vyjmutí kovových rámů a rolet rámů, včetně pomocného lešení o výšce podlahy do 1900 mm a pro zatížení do 1,5 kPa  (150 kg/m2) dveřních zárubní, plochy do 2 m2</t>
  </si>
  <si>
    <t>86 : 0,7*2*1</t>
  </si>
  <si>
    <t>970031100R00</t>
  </si>
  <si>
    <t>Jádrové vrtání, kruhové prostupy v cihelném zdivu jádrové vrtání, do D 100 mm</t>
  </si>
  <si>
    <t>0,7*3</t>
  </si>
  <si>
    <t>970031200R00</t>
  </si>
  <si>
    <t>Jádrové vrtání, kruhové prostupy v cihelném zdivu jádrové vrtání, do D 200 mm</t>
  </si>
  <si>
    <t>970034100R00</t>
  </si>
  <si>
    <t>Jádrové vrtání, kruhové prostupy v cihelném zdivu příplatek za jádrové vrtání vodorovně ve stěně, do D 100 mm</t>
  </si>
  <si>
    <t>970034200R00</t>
  </si>
  <si>
    <t>Jádrové vrtání, kruhové prostupy v cihelném zdivu příplatek za jádrové vrtání vodorovně ve stěně, do D 200 mm</t>
  </si>
  <si>
    <t>970037100R00</t>
  </si>
  <si>
    <t>Jádrové vrtání, kruhové prostupy v cihelném zdivu příplatek za časté přemístění stroje jádrového vrtání, do D 100 mm</t>
  </si>
  <si>
    <t>970037200R00</t>
  </si>
  <si>
    <t>Jádrové vrtání, kruhové prostupy v cihelném zdivu příplatek za časté přemístění stroje jádrového vrtání, do D 200 mm</t>
  </si>
  <si>
    <t>971033171R00</t>
  </si>
  <si>
    <t>Vybourání otvorů ve zdivu cihelném z jakýchkoliv cihel pálených  na jakoukoliv maltu vápenou nebo vápenocementovou, průměr profilu do 60 mm, tloušťky do 750 mm</t>
  </si>
  <si>
    <t>základovém nebo nadzákladovém,</t>
  </si>
  <si>
    <t>Včetně pomocného lešení o výšce podlahy do 1900 mm a pro zatížení do 1,5 kPa  (150 kg/m2).</t>
  </si>
  <si>
    <t>POP</t>
  </si>
  <si>
    <t>971033331R00</t>
  </si>
  <si>
    <t>Vybourání otvorů ve zdivu cihelném z jakýchkoliv cihel pálených  na jakoukoliv maltu vápenou nebo vápenocementovou, plochy do 0,09 m2, tloušťky do 150 mm</t>
  </si>
  <si>
    <t>971033341R00</t>
  </si>
  <si>
    <t>Vybourání otvorů ve zdivu cihelném z jakýchkoliv cihel pálených  na jakoukoliv maltu vápenou nebo vápenocementovou, plochy do 0,09 m2, tloušťky do 300 mm</t>
  </si>
  <si>
    <t>971033431R00</t>
  </si>
  <si>
    <t>Vybourání otvorů ve zdivu cihelném z jakýchkoliv cihel pálených  na jakoukoliv maltu vápenou nebo vápenocementovou, plochy do 0,25 m2, tloušťky do 150 mm</t>
  </si>
  <si>
    <t>971033441R00</t>
  </si>
  <si>
    <t>Vybourání otvorů ve zdivu cihelném z jakýchkoliv cihel pálených  na jakoukoliv maltu vápenou nebo vápenocementovou, plochy do 0,25 m2, tloušťky do 300 mm</t>
  </si>
  <si>
    <t>2</t>
  </si>
  <si>
    <t>971033541R00</t>
  </si>
  <si>
    <t>Vybourání otvorů ve zdivu cihelném z jakýchkoliv cihel pálených  na jakoukoliv maltu vápenou nebo vápenocementovou, plochy do 1 m2, tloušťky do 300 mm</t>
  </si>
  <si>
    <t>1,35*0,3*0,3</t>
  </si>
  <si>
    <t>762841812R00</t>
  </si>
  <si>
    <t>Demontáž podbití stropů a střech do 60° z prken tl. do 35 mm s omítkou</t>
  </si>
  <si>
    <t>800-762</t>
  </si>
  <si>
    <t>86 : 1,3</t>
  </si>
  <si>
    <t>999281105R00</t>
  </si>
  <si>
    <t xml:space="preserve">Přesun hmot pro opravy a údržbu objektů pro opravy a údržbu dosavadních objektů včetně vnějších plášťů  výšky do 6 m,  </t>
  </si>
  <si>
    <t>t</t>
  </si>
  <si>
    <t>Přesun hmot</t>
  </si>
  <si>
    <t>POL7_</t>
  </si>
  <si>
    <t>oborů 801, 803, 811 a 812</t>
  </si>
  <si>
    <t>713101221R00</t>
  </si>
  <si>
    <t>Odstranění tepelné izolace z desek, lamel, rohoží, pásů a foukané izolace stropů a podhledů, připevněné drátem, přibitím, přeistřelením nebo na trny, z minerálních desek, lamel, rohoží a pásů, tloušťky do 100 mm</t>
  </si>
  <si>
    <t>800-713</t>
  </si>
  <si>
    <t>86 : 5,4</t>
  </si>
  <si>
    <t>713103121R00</t>
  </si>
  <si>
    <t>Odstranění tepelné izolace z desek, lamel, rohoží, pásů a foukané izolace stěn, volně uložené, z minerálních desek, lamel, rohoží a pásů, tloušťky do 100 mm</t>
  </si>
  <si>
    <t>86 : (2,91+2,45+1,61)*3</t>
  </si>
  <si>
    <t>-(1,4*2,1+1,3*2,1+0,9*1,97)</t>
  </si>
  <si>
    <t>ZTI, dle samostatného soupisu</t>
  </si>
  <si>
    <t>Rozvody plynů, dle samostatného soupisu</t>
  </si>
  <si>
    <t>766661422R00</t>
  </si>
  <si>
    <t>Montáž dveřních křídel kompletizovaných otevíravých , protipožárních, do ocelové nebo fošnové zárubně, jednokřídlových, šířky přes 800 mm</t>
  </si>
  <si>
    <t>800-766</t>
  </si>
  <si>
    <t>Dveře s protipožární odolností do 30 minut.</t>
  </si>
  <si>
    <t>D01 : 2</t>
  </si>
  <si>
    <t>D02 : 1</t>
  </si>
  <si>
    <t>766670021R00</t>
  </si>
  <si>
    <t xml:space="preserve">Montáž kliky a štítku </t>
  </si>
  <si>
    <t>54915393R</t>
  </si>
  <si>
    <t>Klika/klika nerez, pro protipožární dveře, uzamykatelná cylindrická vložka s programovatelným klíčem</t>
  </si>
  <si>
    <t>podrobná specifikace ve výpisu a TZ : 3</t>
  </si>
  <si>
    <t>611653504RXX</t>
  </si>
  <si>
    <t>Dveře protipožární bílé plné 1kř. 90x197cm - EW 30 DP3 C</t>
  </si>
  <si>
    <t xml:space="preserve">podrobná specifikace ve výpisu a TZ : </t>
  </si>
  <si>
    <t>611653505RXX</t>
  </si>
  <si>
    <t>Dveře protipožární bílé plné 1kř. 110x197cm - EW 30 DP3 C</t>
  </si>
  <si>
    <t>998766101R00</t>
  </si>
  <si>
    <t>Přesun hmot pro konstrukce truhlářské v objektech výšky do 6 m</t>
  </si>
  <si>
    <t>50 m vodorovně</t>
  </si>
  <si>
    <t>767134831R00</t>
  </si>
  <si>
    <t>Demontáž stěn a příček z plechu oplechování stěn  lamelami</t>
  </si>
  <si>
    <t>800-767</t>
  </si>
  <si>
    <t>767135831R00</t>
  </si>
  <si>
    <t>Demontáž stěn a příček z plechu roštu pro oplechování  z lamel</t>
  </si>
  <si>
    <t>767581801R00</t>
  </si>
  <si>
    <t>Demontáž podhledů kazet</t>
  </si>
  <si>
    <t>767582800R00</t>
  </si>
  <si>
    <t>Demontáž podhledů roštů</t>
  </si>
  <si>
    <t>767590830R00</t>
  </si>
  <si>
    <t>Demontáž podlahových konstrukcí zdvojených podlah - desek</t>
  </si>
  <si>
    <t>87 : 10</t>
  </si>
  <si>
    <t>767590840R00</t>
  </si>
  <si>
    <t>Demontáž podlahových konstrukcí zdvojených podlah - nosného roštu</t>
  </si>
  <si>
    <t>767995101R00</t>
  </si>
  <si>
    <t>Výroba a montáž atypických kovovových doplňků staveb hmotnosti do 5 kg</t>
  </si>
  <si>
    <t>kg</t>
  </si>
  <si>
    <t>Začátek provozního součtu</t>
  </si>
  <si>
    <t xml:space="preserve">  z01 : (1,04*2+0,6*2)*1*1,1</t>
  </si>
  <si>
    <t xml:space="preserve">  z02 : (0,24*2+0,6*2)*4*1,1</t>
  </si>
  <si>
    <t>Konec provozního součtu</t>
  </si>
  <si>
    <t>11*2,5</t>
  </si>
  <si>
    <t>Mezisoučet</t>
  </si>
  <si>
    <t>z01 : 0,16*0,04*2*1,1*0,047</t>
  </si>
  <si>
    <t>76758721XX</t>
  </si>
  <si>
    <t>Podhled akustický pohltivý, systémový rošt ,kazeta 600x600mm tl. 35 mm</t>
  </si>
  <si>
    <t xml:space="preserve">podrobná specifikace v TZ : </t>
  </si>
  <si>
    <t xml:space="preserve">položka obsahuje veškeré práce a materiály : </t>
  </si>
  <si>
    <t>86 : 6,7</t>
  </si>
  <si>
    <t>76759111XX</t>
  </si>
  <si>
    <t>Montáž zdvojených podlah - systém MERO, typ 2-600/5NB38</t>
  </si>
  <si>
    <t>86 : 1,8</t>
  </si>
  <si>
    <t>7679587212</t>
  </si>
  <si>
    <t>Obklad stěn akustický pohltivý, systémový rošt,kazeta 1250x625mm tl. 25 mm, vložená akustická izolace Tl. 50 mm</t>
  </si>
  <si>
    <t>86 : (2,9+2,45)*2*3</t>
  </si>
  <si>
    <t>-(1,4+1,3)*2,1</t>
  </si>
  <si>
    <t>12710133R</t>
  </si>
  <si>
    <t>plech nerezový jakost 1.4301; povrch hladký,rovný, matný lesk; tl 6,00 mm</t>
  </si>
  <si>
    <t>SPCM</t>
  </si>
  <si>
    <t>z01 : 0,16*0,04*2*1,1</t>
  </si>
  <si>
    <t>12730111R11</t>
  </si>
  <si>
    <t>Jekl nerez 40,0 x 2,0 mm</t>
  </si>
  <si>
    <t>z01 : (1,04*2+0,6*2)*1*1,1</t>
  </si>
  <si>
    <t>z02 : (0,24*2+0,6*2)*4*1,1</t>
  </si>
  <si>
    <t>55381630R</t>
  </si>
  <si>
    <t>Podlaha zdvojená, systém MERO, typ 2-600/5NB38, doplnění stávajících podlah, podrobný popis v TZ</t>
  </si>
  <si>
    <t xml:space="preserve">m2    </t>
  </si>
  <si>
    <t>55399994R5</t>
  </si>
  <si>
    <t>Spojovací a pomocný materiál, kotvení</t>
  </si>
  <si>
    <t>998767101R00</t>
  </si>
  <si>
    <t>Přesun hmot pro kovové stavební doplňk. konstrukce v objektech výšky do 6 m</t>
  </si>
  <si>
    <t>783225601T00</t>
  </si>
  <si>
    <t>Nátěr syntetický kovových zárubní</t>
  </si>
  <si>
    <t>včetně pomocného lešení.</t>
  </si>
  <si>
    <t>D01 : (0,9+2*2)*0,4*2</t>
  </si>
  <si>
    <t>D02 : (1,1+2*2)*0,4*1</t>
  </si>
  <si>
    <t>783900020RAA</t>
  </si>
  <si>
    <t>Odstranění nátěrů z kovových doplňkových kostrukcí, oškrabáním</t>
  </si>
  <si>
    <t>AP-PSV</t>
  </si>
  <si>
    <t>Agregovaná položka</t>
  </si>
  <si>
    <t>POL2_</t>
  </si>
  <si>
    <t>784402801R00</t>
  </si>
  <si>
    <t>Odstranění maleb oškrabáním, v místnostech do 3,8 m</t>
  </si>
  <si>
    <t>800-784</t>
  </si>
  <si>
    <t>784161501R00</t>
  </si>
  <si>
    <t>Příprava povrchu Penetrace (napouštění) podkladu disperzní, jednonásobná</t>
  </si>
  <si>
    <t>POL1_7</t>
  </si>
  <si>
    <t>85 : (5,25+2,7)*2*2,9+14,17</t>
  </si>
  <si>
    <t>86 : 4</t>
  </si>
  <si>
    <t>88E : 2</t>
  </si>
  <si>
    <t>87 : 5</t>
  </si>
  <si>
    <t>87 : (4,2*2+2,45)*4,2*1,2+21,6</t>
  </si>
  <si>
    <t>88A : 1,8*3+(2,75+2,25)*2*3+6,5</t>
  </si>
  <si>
    <t>88B : (12,14+9,13)*2*3+102</t>
  </si>
  <si>
    <t>784165612R00</t>
  </si>
  <si>
    <t>Malby z malířských směsí otěruvzdorných,  , bělost 95 %, dvojnásobné</t>
  </si>
  <si>
    <t>784011221RT2</t>
  </si>
  <si>
    <t>Ostatní práce zakrytí předmětů,  , včetně dodávky fólie tl. 0,04 mm, Fólie hladká separační</t>
  </si>
  <si>
    <t>784011222RT2</t>
  </si>
  <si>
    <t>Ostatní práce zakrytí podlah,  , včetně papírové lepenky</t>
  </si>
  <si>
    <t>Elektroinstalace, dle samostatného soupisu</t>
  </si>
  <si>
    <t>M24a</t>
  </si>
  <si>
    <t>VZT, dle samostatného soupisu</t>
  </si>
  <si>
    <t>M24b</t>
  </si>
  <si>
    <t>Chlazení, dle samostatného soupisu</t>
  </si>
  <si>
    <t>MaR, dle samostatného soupisu</t>
  </si>
  <si>
    <t>979082111R00</t>
  </si>
  <si>
    <t>Vnitrostaveništní doprava suti a vybouraných hmot do 10 m</t>
  </si>
  <si>
    <t>Přesun suti</t>
  </si>
  <si>
    <t>POL8_</t>
  </si>
  <si>
    <t>979082121R00</t>
  </si>
  <si>
    <t>Vnitrostaveništní doprava suti a vybouraných hmot příplatek k ceně za každých dalších 5 m</t>
  </si>
  <si>
    <t>979083117R00</t>
  </si>
  <si>
    <t>Vodorovné přemístění suti přes 5000 m do 6000 m</t>
  </si>
  <si>
    <t>800-6</t>
  </si>
  <si>
    <t>včetně naložení na dopravní prostředek a složení,</t>
  </si>
  <si>
    <t>979083191R00</t>
  </si>
  <si>
    <t>Vodorovné přemístění suti za každých dalších započatých 1000 m přes 6000 m</t>
  </si>
  <si>
    <t>979990107R00</t>
  </si>
  <si>
    <t>Poplatek za skládku za uložení, směs betonu, cihel a dřeva,  , skupina 17 09 04 z Katalogu odpadů</t>
  </si>
  <si>
    <t>005121 R</t>
  </si>
  <si>
    <t>Zařízení staveniště</t>
  </si>
  <si>
    <t>Soubor</t>
  </si>
  <si>
    <t>VRN</t>
  </si>
  <si>
    <t>POL99_2</t>
  </si>
  <si>
    <t>Veškeré náklady spojené s vybudováním, provozem a odstraněním zařízení staveniště.</t>
  </si>
  <si>
    <t>005122010R</t>
  </si>
  <si>
    <t xml:space="preserve">Provoz objednatele </t>
  </si>
  <si>
    <t>POL99_1</t>
  </si>
  <si>
    <t>Náklady na ztížené provádění stavebních prací v důsledku nepřerušeného provozu na staveništi nebo v případech nepřerušeného provozu v objektech v nichž se stavební práce provádí.</t>
  </si>
  <si>
    <t>005124010R</t>
  </si>
  <si>
    <t>Koordinační činnost</t>
  </si>
  <si>
    <t>Koordinace stavebních a technologických dodávek stavby.</t>
  </si>
  <si>
    <t>00523  R</t>
  </si>
  <si>
    <t>Zkoušky a revize</t>
  </si>
  <si>
    <t>POL99_8</t>
  </si>
  <si>
    <t>Náklady zhotovitele, související s prováděním zkoušek a revizí předepsaných technickými normami nebo objednatelem a které jsou pro provedení díla nezbytné.</t>
  </si>
  <si>
    <t>SUM</t>
  </si>
  <si>
    <t>END</t>
  </si>
  <si>
    <t>Rozpočet</t>
  </si>
  <si>
    <t>Cena celkem bez DPH:</t>
  </si>
  <si>
    <t>DPH 21 %:</t>
  </si>
  <si>
    <t>Cena celkem s DPH:</t>
  </si>
  <si>
    <t>Zdravotně technické instalace</t>
  </si>
  <si>
    <t>P.Č.</t>
  </si>
  <si>
    <t>Zn.</t>
  </si>
  <si>
    <t>Množ.</t>
  </si>
  <si>
    <t>Cena/MJ</t>
  </si>
  <si>
    <t xml:space="preserve">Celkem </t>
  </si>
  <si>
    <t>Zařízení</t>
  </si>
  <si>
    <t>Potrubí EVO PP-RCT S 4, průměr 25x2,8 pro rozvod studené vody vč. závěsů, konzol, objímek a ostatních uchycovacích prvků pro uložení potrubí</t>
  </si>
  <si>
    <t>ks</t>
  </si>
  <si>
    <t>Potrubní návleky na bázi pěnového polyetylenu pro vodovodní potrubí studené vody tloušťky 9mm pro D25/2,8</t>
  </si>
  <si>
    <t>Rozvody pro odvod kondenzátu z potrubí  HT 32 včetně tvarovek konzol,  závěsů, montážního a spojovacího materiálu</t>
  </si>
  <si>
    <t>Vodní zápachová uzávěrka pro odvod kondenzátu s přídavnou mechanickou zápachovou uzávěrkou HL136N</t>
  </si>
  <si>
    <t xml:space="preserve"> výřivý magnetický Filtr DN20</t>
  </si>
  <si>
    <t>kulový kohout DN20</t>
  </si>
  <si>
    <t>EA oddělovač vody</t>
  </si>
  <si>
    <t>Přechodka z ocele na PPr u připojení na vodu</t>
  </si>
  <si>
    <t>Tlakové zkoušky, včetně potřebných protokolů</t>
  </si>
  <si>
    <t>Zaškolení obsluhy</t>
  </si>
  <si>
    <t>Závěsný a montážní materiál</t>
  </si>
  <si>
    <t>Dezinfekce výplach trubek</t>
  </si>
  <si>
    <t>Veškeré položky ve výkazu jsou uvedeny včetně montážních prací a ostatních výkonů spojených s instalací systému</t>
  </si>
  <si>
    <t>Investor: 
Fyzikální ústav AV ČR, v.v.i.
Na Slovance 1999/2, 182 21 Praha 8</t>
  </si>
  <si>
    <t>Část projektu: 
D.2.1 Rozvody plynů</t>
  </si>
  <si>
    <t>Položky</t>
  </si>
  <si>
    <t>Celk.počet</t>
  </si>
  <si>
    <t>m.j.</t>
  </si>
  <si>
    <t>Cena Kč</t>
  </si>
  <si>
    <t>Tlakový zdroj oxidu uhličitého, CO2</t>
  </si>
  <si>
    <t>Potrubí AISI 316L DN 15 (ø 18x1,5 mm) včetně oblouků, spoje provedeny pomocí orbitálního sváření</t>
  </si>
  <si>
    <t>Spojovací materiál pro potrubní trasy</t>
  </si>
  <si>
    <t>Prořez potrubí 3%</t>
  </si>
  <si>
    <t>Spojovací materiál pro stanici</t>
  </si>
  <si>
    <t>Konzolový systém pro potrubí zdoroje</t>
  </si>
  <si>
    <t>Zdroj CO2: 1 lahev s připojením k redukčnímu panelu (např. SMD 500-25):
- sběrnice láhví s připojením láhví, 
- držáků láhví,
- redukční panel
- výstupního venitlu zdroje 
- propojení stanice</t>
  </si>
  <si>
    <t>Značení potrubí</t>
  </si>
  <si>
    <t>Svařovací plyny</t>
  </si>
  <si>
    <t>Čistící plyn - dusík</t>
  </si>
  <si>
    <t>Tlaková zkouška, závěrečná</t>
  </si>
  <si>
    <t>Kontrolní činnost na potrubí a ve zdroji</t>
  </si>
  <si>
    <t xml:space="preserve">ks </t>
  </si>
  <si>
    <t>Celkem - Tlakový zdroj oxidu uhličitého, CO2</t>
  </si>
  <si>
    <t>Tlakový zdroj stlačeného vzduchu z tlakové láhve, Air</t>
  </si>
  <si>
    <t>Zdroj Air: 1 lahev s připojením k redukčnímu panelu (např. SMD 500-25):
- sběrnice láhví s připojením láhví, 
- držáků láhví,
- redukční panel
- výstupního venitlu zdroje 
- propojení stanice</t>
  </si>
  <si>
    <t>Celkem - Tlakový zdroj stlačeného vzduchu z láhve, Air</t>
  </si>
  <si>
    <t>Tlakový zdroj dusíku, N2</t>
  </si>
  <si>
    <t>Zdroj N2: 1 lahev s připojením k redukčnímu panelu (např. SMD 500-25):
- sběrnice láhví s připojením láhví, 
- držáků láhví,
- redukční panel
- výstupního venitlu zdroje 
- propojení stanice</t>
  </si>
  <si>
    <t>Celkem - Tlakový zdroj dusíku, N2</t>
  </si>
  <si>
    <t>Tlakový zdroj argonu, Ar</t>
  </si>
  <si>
    <t>Zdroj Ar: 1 lahev s připojením k redukčnímu panelu (např. SMD 500-25):
- sběrnice láhví s připojením láhví, 
- držáků láhví,
- redukční panel
- výstupního venitlu zdroje 
- propojení stanice</t>
  </si>
  <si>
    <t>Celkem - Tlakový zdroj argonu, Ar</t>
  </si>
  <si>
    <t>Tlakový zdroj helia, He</t>
  </si>
  <si>
    <t>Celkem - Tlakový zdroj helia, He</t>
  </si>
  <si>
    <t>Plynová detekce tlakových zdrojů a provozní signalizace tlakových zdrojů</t>
  </si>
  <si>
    <t xml:space="preserve">vyhodnocení plynové detekce zdrojů </t>
  </si>
  <si>
    <t>zvuková a optická signalizace (maják +  siréna)</t>
  </si>
  <si>
    <t>čidlo překročení CO2</t>
  </si>
  <si>
    <t>čidlo překročení N2</t>
  </si>
  <si>
    <t xml:space="preserve">propojení plynové detekce </t>
  </si>
  <si>
    <t>sada</t>
  </si>
  <si>
    <t>Celkem - Plynová detekce tlakových zdrojů a provozní signalizace tlakových zdrojů</t>
  </si>
  <si>
    <t>Potrubní rozvod laboratorních plynů</t>
  </si>
  <si>
    <t>Potrubí AISI 316L DN 4 (ø 6x1 mm) včetně oblouků, spoje provedeny pomocí orbitálního sváření</t>
  </si>
  <si>
    <t>Potrubí AISI 316L DN 6 (ø 8x1 mm) včetně oblouků (potrubí odfuku od pojistných ventilů)</t>
  </si>
  <si>
    <t>T-kus přivařovací AISI 316L DN 15 (18,18,18) pro orbitální svařování</t>
  </si>
  <si>
    <r>
      <t>Ohyb 90</t>
    </r>
    <r>
      <rPr>
        <sz val="9"/>
        <color indexed="8"/>
        <rFont val="Calibri"/>
        <family val="2"/>
        <charset val="238"/>
      </rPr>
      <t>°</t>
    </r>
    <r>
      <rPr>
        <i/>
        <sz val="10.35"/>
        <color indexed="8"/>
        <rFont val="Calibri Light"/>
        <family val="2"/>
        <charset val="238"/>
      </rPr>
      <t xml:space="preserve"> </t>
    </r>
    <r>
      <rPr>
        <i/>
        <sz val="9"/>
        <color indexed="8"/>
        <rFont val="Calibri Light"/>
        <family val="2"/>
        <charset val="238"/>
      </rPr>
      <t>AISI 316L DN 4 pro orbitální svařování</t>
    </r>
  </si>
  <si>
    <r>
      <t>Ohyb 90</t>
    </r>
    <r>
      <rPr>
        <sz val="9"/>
        <color indexed="8"/>
        <rFont val="Calibri"/>
        <family val="2"/>
        <charset val="238"/>
      </rPr>
      <t>°</t>
    </r>
    <r>
      <rPr>
        <i/>
        <sz val="10.35"/>
        <color indexed="8"/>
        <rFont val="Calibri Light"/>
        <family val="2"/>
        <charset val="238"/>
      </rPr>
      <t xml:space="preserve"> </t>
    </r>
    <r>
      <rPr>
        <i/>
        <sz val="9"/>
        <color indexed="8"/>
        <rFont val="Calibri Light"/>
        <family val="2"/>
        <charset val="238"/>
      </rPr>
      <t>AISI 316L DN 15 pro orbitální svařování</t>
    </r>
  </si>
  <si>
    <t>Přechod AISI 316L DN 4/15 pro orbitální svařování</t>
  </si>
  <si>
    <t>Chránička potrubí na potrubí ø 18x1,5</t>
  </si>
  <si>
    <t>Konzolový systém pro 5 plynů DN 4,4,4,4,4, pro vedení ve dvojité polaze</t>
  </si>
  <si>
    <t>Konzolový systém pro 5 plynů DN 15,15,15,15,15 pro vedení ve dvojité polaze</t>
  </si>
  <si>
    <t>Konzolový systém pro 5 plynů DN 4,4,4,4,4 pro vžstup z podlahy k odběrným ventilům</t>
  </si>
  <si>
    <t>Ukončovací ventil pro pracoviště včetně uzavření ventilu DN 4 pro CO2</t>
  </si>
  <si>
    <t>Ukončovací ventil pro pracoviště včetně uzavření ventilu DN 4 pro Air</t>
  </si>
  <si>
    <t>Ukončovací ventil pro pracoviště včetně uzavření ventilu DN 4 pro N2</t>
  </si>
  <si>
    <t>Ukončovací ventil pro pracoviště včetně uzavření ventilu DN 4 pro Ar</t>
  </si>
  <si>
    <t>Ukončovací ventil pro pracoviště včetně uzavření ventilu DN 4 pro He</t>
  </si>
  <si>
    <t xml:space="preserve">Zaslepení potrubí </t>
  </si>
  <si>
    <t>Kontrolní činnost na potrubí</t>
  </si>
  <si>
    <t>Celkem - Potrubní rozvod laboratorních plynů</t>
  </si>
  <si>
    <t>Plynová detekce rozvodů</t>
  </si>
  <si>
    <t>Panel vyhodnocení plynové detekce zdrojů CO2 a N2 
- signlaizace v laboratoři (zvuková a optická)</t>
  </si>
  <si>
    <t>Čidlo překročení CO2</t>
  </si>
  <si>
    <t>Čidlo překročení N2</t>
  </si>
  <si>
    <t xml:space="preserve">Propojení plynové detekce </t>
  </si>
  <si>
    <t>Celkem - Plynová detekce rozvodů</t>
  </si>
  <si>
    <t>Montáže, revize, zkoušky</t>
  </si>
  <si>
    <t>Udedení do provozu, provozní zkoušky, zkušební provoz</t>
  </si>
  <si>
    <t>Dokumentace skutečného stavu</t>
  </si>
  <si>
    <t>Doprava, doprava materiálu, ubytování, montážní práce</t>
  </si>
  <si>
    <t>Celkem - Montáže, revize, zkoušky</t>
  </si>
  <si>
    <t>Celková cena bez DPH</t>
  </si>
  <si>
    <t>V rozpočtu nejsou započítány:
- stavební práce pro umístění tlakových zdrojů (bude provedeno dle požadvaků projektu laboratorních plynů)
- VZT pro tlakové zdrojle (bude provedeno dle požadvaků projektu laboratorních plynů)</t>
  </si>
  <si>
    <t>Laboratoř 88</t>
  </si>
  <si>
    <t>Fyzikální ústav Praha 8</t>
  </si>
  <si>
    <t>D.1.4 Elektroinstalace</t>
  </si>
  <si>
    <t>101_1 Silnoproudé rozvody</t>
  </si>
  <si>
    <t>POLOŽKA</t>
  </si>
  <si>
    <t>MĚR.JED.</t>
  </si>
  <si>
    <t>MNOŽSTVÍ</t>
  </si>
  <si>
    <t>Doplnění rozvaděče HR88</t>
  </si>
  <si>
    <t>Schéma rozvaděče RV</t>
  </si>
  <si>
    <t>Typová zásuvková skříň v510 - ZSF30101000.1 /3958</t>
  </si>
  <si>
    <t>Kabel CYKY 5x16</t>
  </si>
  <si>
    <t>Kabel CYKY 5x10</t>
  </si>
  <si>
    <t>Dtto 3x1,5</t>
  </si>
  <si>
    <t>Dtto 3x2,5</t>
  </si>
  <si>
    <t>Dtto CYKY 5x2,5</t>
  </si>
  <si>
    <t>Dtto 5x6</t>
  </si>
  <si>
    <t>Kabel FTP cat.6</t>
  </si>
  <si>
    <t>Vodič CY6 z/ž</t>
  </si>
  <si>
    <t>Krabice přístrojová na povrch</t>
  </si>
  <si>
    <t>Krabice odbočovací na povrch</t>
  </si>
  <si>
    <t>Svorka krabicová do 2,5 mm2 (3sv.)</t>
  </si>
  <si>
    <t>Vypínač na povrch 400V/32A IP54</t>
  </si>
  <si>
    <t>Vypínač na povrch 4 pólový 16A IP54</t>
  </si>
  <si>
    <t>Zásuvka 230/16A na povrch</t>
  </si>
  <si>
    <t>Sdělovací zásuvka dvojitá RJ45</t>
  </si>
  <si>
    <t>Svorkovnice pospojování v krabici</t>
  </si>
  <si>
    <t>TS/A/2L5/15ND Modus TS nosná lišta 2L 1f zapojení</t>
  </si>
  <si>
    <t>TS/A/1L5/15ND nosná lišta 1L 1f zapojení</t>
  </si>
  <si>
    <t>TS/B/4000L4CW/ND světelná jednotka  1421mm elox LED 840 22W</t>
  </si>
  <si>
    <t xml:space="preserve">TS/C/PS Modus TS připojovací sada </t>
  </si>
  <si>
    <t xml:space="preserve">TS/C/ZH21 závěsná sada </t>
  </si>
  <si>
    <t xml:space="preserve">FIT5000A4KN600/ND vestavný čtverec 600/600 LED 840 </t>
  </si>
  <si>
    <t>Nouzové svítidlo 1W,záloha 1 hodLLV3N</t>
  </si>
  <si>
    <t>Rošt ocelový 50x50mm drátěný</t>
  </si>
  <si>
    <t>Ukončení kabelu FTP</t>
  </si>
  <si>
    <t>Ukončení kabelu do 4x10</t>
  </si>
  <si>
    <t>Ukončení kabelu do 5x16</t>
  </si>
  <si>
    <t>Ukončení vodiče pospojování</t>
  </si>
  <si>
    <t>Průraz zdivem</t>
  </si>
  <si>
    <t>Prostup mezi požárními úseky</t>
  </si>
  <si>
    <t>Drážka ve zdivu vč. začištění</t>
  </si>
  <si>
    <t>Revize el. zařízení</t>
  </si>
  <si>
    <t>Pomocné montážní práce, zkušební provoz, kompletace</t>
  </si>
  <si>
    <t>hod</t>
  </si>
  <si>
    <t>Demontáž a likvidace stávajících svítidel</t>
  </si>
  <si>
    <t>Demontáž a likvidace rušených rozvodů</t>
  </si>
  <si>
    <t>Součet</t>
  </si>
  <si>
    <t>Cena vč.montáže bez DPH</t>
  </si>
  <si>
    <t>Vzduchotechnika</t>
  </si>
  <si>
    <t xml:space="preserve">VZT 1.1 - Vodou chlazená jednotka přesné klimatizace, cirkulační provedení se sáním z podlahy a přívodem do stropu, s EC ventilátorem, Q,ch=25 kW citelného tepla (netto při teplotě vratného vzduchu 22°C, teplotním spádu chladící vody 10/15°C, 10 000 m3/h @ 450 Pa externí tlak). Proporcionálně řízené elektrické topné těleso 9 kW a proporcionálně řízený elektrický parní zvlhčovač 8 kg/h, zabudovaný řídicí systém včetně teplotních čidel, modbus komunikace, dynamická regulace teplotního spádu vody dle požadavku na chladící výkon VZT jednotky (přesnost regulace teploty +/- 1°C, přesnost regulace vlhkosti +/-5% r.h.), akustické a další parametry viz. TZ, rozměry viz. výkresová dokumentace </t>
  </si>
  <si>
    <t>Uvedení VZT 1.1 do provozu</t>
  </si>
  <si>
    <t>VZT 1.2 - Rámečkový filtr pro proudění směrem "nahoru", třída filtrace F7 (účinnost ePM10 [85 %] podle ISO 16890), 3x rámeček 592x592x96mm, celkový rozměr 2055x650x260 (ŠxHxV), příruba 1995x590mm, vč. přírub a redukce pro napojení na VZT 1.1, počáteční tlak. ztráta dp=155 Pa (při V=10 000 m3/h), koncová tlak. ztráta dp=300 Pa</t>
  </si>
  <si>
    <t>VZT 1.3 - Tlumič hluku sání 500x280x1250mm, 2 kulisy š.100mm, průtočná mezera 150mm s náběhovými a odtokovými hranami</t>
  </si>
  <si>
    <t>VZT 1.4 - Tlumič hluku přívod 630x500x800mm, 2 kulisy š.150mm, průtočná mezera 165mm s náběhovými a odtokovými hranami</t>
  </si>
  <si>
    <t>VZT 1.5 - Klapka regulační do čtyřhranného potrubí, manuální ovládání, pozink, rozměr 500x280mm</t>
  </si>
  <si>
    <t>VZT 2.1 - VZT jednotka podstropní ve vertikální poloze, provedení pro přívod a odvod vzduchu s rekuperací, Vp=1000m3/h, dpext=100 Pa, Vo=1000 m3/h/dpext=100 Pa, ventilátory s EC motory, rotační rekuperační výměník -  teplotní účinnost dle EN 308 - 80 %, SFP čisté filtry &lt;1,6 kW/m3/s, zabudovaný řídicí systém, modbus komunikace a vestavěný WEB server, el. ohřívač vzduchu Q=5,0kW, fitr přívod F7/odvod M5, opláštění protihluková izolace z minerální vlny s tloušťkou izolace 50 mm, akustické a další parametry viz. TZ, rozměry viz. výkresová dokumentace</t>
  </si>
  <si>
    <t>Rychloupínací spona - pružné připojení, rozměr Ø315mm - příslušenství VZT jednotky</t>
  </si>
  <si>
    <t>Uzavírací klapka těsná se servopohonem 24V, rozměr Ø315mm - příslušenství VZT jednotky</t>
  </si>
  <si>
    <t>Uvedení VZT 2.1 do provozu</t>
  </si>
  <si>
    <t>VZT 2.2 - Tlumič hluku kruhový, sání, Ø250mm, délka 900mm, izolace 50mm</t>
  </si>
  <si>
    <t>VZT 2.3 - Tlumič hluku kruhový, výfuk, Ø250mm, délka 900mm, izolace 50mm</t>
  </si>
  <si>
    <t>Prvky potrubí</t>
  </si>
  <si>
    <t>Žaluzie protidešťová 355x355mm (š x v), pozinkovaná ocel bez další úpravy, včetně montážního rámu do potrubí</t>
  </si>
  <si>
    <t>Protidešťová mřížka na fasádu, Ø160mm, plast</t>
  </si>
  <si>
    <t>Větrací mřížka do podhledu 400x400mm (š x d), hliník bez další úpravy, vč. montážního rámu do podhledu</t>
  </si>
  <si>
    <t>Větrací mřížka do podlahy 400x150mm (š x d), hliník bez další úpravy, vč. montážního rámu do podlahy</t>
  </si>
  <si>
    <t>Vyústka odvodní na kruhové potrubí 425x75mm, pozink, bez regulace</t>
  </si>
  <si>
    <t>Zpětná klapka Ø160mm</t>
  </si>
  <si>
    <t>Zpětná klapka Ø250mm</t>
  </si>
  <si>
    <t xml:space="preserve">Přesun stávajících podlahových vyústek </t>
  </si>
  <si>
    <t>Potrubí a tvarovky kruhové třída těsnosti D s dvoubřitým těsněním a se zaklikávacím systémem, včetně vnějšího a vnitřního lakování - standartní barva</t>
  </si>
  <si>
    <t>Kruhové potrubí Ø 250mm</t>
  </si>
  <si>
    <t>bm</t>
  </si>
  <si>
    <t>Kruhové potrubí Ø 150mm</t>
  </si>
  <si>
    <t>Redukce osová vni-vni Ø315/Ø250mm</t>
  </si>
  <si>
    <t>Oblouk kruhový segmentový Ø 250mm 90°</t>
  </si>
  <si>
    <t>Oblouk kruhový segmentový Ø 150mm 90°</t>
  </si>
  <si>
    <t>Oblouk kruhový segmentový Ø 250mm 45°</t>
  </si>
  <si>
    <t>Oblouk kruhový segmentový Ø 150mm 45°</t>
  </si>
  <si>
    <t>Vsuvky, objímky, těsnící a montážní materiál</t>
  </si>
  <si>
    <t>kpl</t>
  </si>
  <si>
    <t>Flexi potrubí, hliníkové, polotuhé</t>
  </si>
  <si>
    <t>Flexi potrubí Ø 200mm pro dopojení stávajících / přesunutých podlahových vyústek</t>
  </si>
  <si>
    <t>Potrubí a tvarovky čtyřhranné třída těsnosti C</t>
  </si>
  <si>
    <t>Potrubí pozink. sk. I včetně tvarovek</t>
  </si>
  <si>
    <t>Závěsy, spojovací, těsnící a montážní materiál</t>
  </si>
  <si>
    <t>Tepelná izolace ze syntetického kaučuku (nenasákavá, parotěsná) tl. 25 mm s Al polepem, včetně těsnících pásek, trnů a dalšího příslušentsví</t>
  </si>
  <si>
    <t>Utěsnění prostupů konstrukcemi</t>
  </si>
  <si>
    <t>Příplatek za vedení ve zdvojené podlaze (vč. drobných úprav dle reálných rozměrů na stavbě)</t>
  </si>
  <si>
    <t>Demontáže</t>
  </si>
  <si>
    <t>Demontáž stávající venkovní VZT jednotky</t>
  </si>
  <si>
    <t>Demontáž kruhového potrubí</t>
  </si>
  <si>
    <t>Demontáž čtyřhranného potrubí</t>
  </si>
  <si>
    <t>Přesun a dopojení stávajících klimatizačních jednotek</t>
  </si>
  <si>
    <t>Ostatní</t>
  </si>
  <si>
    <t>Koordinace VZT s profesemi EI, CHL, MaR, ZTI</t>
  </si>
  <si>
    <t>Koordinace VZT s investorem</t>
  </si>
  <si>
    <t>Koordinace VZT se stavbou</t>
  </si>
  <si>
    <t xml:space="preserve">Přesun hmot </t>
  </si>
  <si>
    <t>Lešení do výšky 4 m</t>
  </si>
  <si>
    <t>Zkoušky zařízení, zaregulování potrubního rozvodu VZT</t>
  </si>
  <si>
    <t>Měření množstí vzduchu včetně vyhotovení protokolu</t>
  </si>
  <si>
    <t>Poznámka:</t>
  </si>
  <si>
    <t>CELKEM</t>
  </si>
  <si>
    <t>Chlazení</t>
  </si>
  <si>
    <t>CHL 1.1 - Chladič voda-voda; chladicí výkon Qch=40,6 kW (dt1=10/16°C, dt2=45/40°C); dvoukompresorový s plynule regulovaným výkonem EC kompresorů, integrovaný výměník freecoolingu (dp=60,3 kPa), 2 chladivové okruhy, chladicí faktor EER=3,36; primární strana: V=9,6 m3/h (při dp=92,5 kPa); sekundární strana: V=5,8 m3/h (při dp=66,5 kPa); Lw(A)=74,3 dB; chladivo R410A; U=400V/50Hz; P,max=12,5 kWe; zabudovaný řídicí systém včetně teplotních čidel, modbus komunikace, dynamická regulace teplotního spádu vody dle požadavku na chladící výkon VZT jednotky, integrovaný pojistný ventil 6bar a oběhové čerpadlo sekundárního okruhu, rozměry viz. výkresová dokumentace, vč. dopravy a zprovoznění</t>
  </si>
  <si>
    <t>CHL 2.1 - Suchý chladič voda - vzduch; jednookruhový - 2 ventilátory; EC motory, Q=53,0 kW (dt1=45/40°C, te=35°C); V=9,6m3/h (při dp=98 kPa, 30% propylen glykol), Lw(A)=71 dB, Lp(A)(5m)=45 dB, hmotnost (suchá) m=403 kg, rozměry (D x Š x V) 2176x1200x1446mm, U=230V/50Hz; P,max=0,9 kWe; vč. dopravy a zprovoznění</t>
  </si>
  <si>
    <t>Ocelový rám pod chladič CHL 1.1 dle dodávaného zařízení (vyvýšení chladiče o 40 cm nad úroveň čisté podlahy)</t>
  </si>
  <si>
    <t>CHL 3.1 - Akumulační nádoba chlazení - ocelová, objem V=415 L, výška 1710 mm, průměr (vč. izolace) 750mm, hmotnost (suchá) m=81 kg, provozní tlak 6 bar, 2x hrdlo DN50, hrdlo pro vypouštění a odvzdušnění</t>
  </si>
  <si>
    <t>CHL 4.1 - Akumulační nádoba chlazení - ocelová, objem V=100 L, výška 895 mm, průměr (vč. izolace) 460mm, provozní tlak 6 bar, 4x hrdlo DN32, hrdlo pro vypouštění a odvzdušnění</t>
  </si>
  <si>
    <t>CHL 5.1 - Rozdělovač/sběrač 2x DN100; L=650mm, 3 okruhy (2x DN32, 1x DN40), připojení zdola DN50, boční propojení DN40; vč. teploměru a vypouštěcího ventilu</t>
  </si>
  <si>
    <t>Stojan pro rozdělovač/sběrač</t>
  </si>
  <si>
    <t>Tlaková expanzní nádoba s membránou; objem 18 litrů, max. přetlak 4 bar</t>
  </si>
  <si>
    <t>Tlaková expanzní nádoba s membránou; objem 50 litrů, max. přetlak 6 bar</t>
  </si>
  <si>
    <t>Podtlakové odplyňovací zařízení s integrovaným doplňováním do soustavy, s funkcí auto-start a samočinným hydraulickým vyrovnáním procesu odplyňování, vč. řízení a kontroly požadavku doplňování, popis viz. TZ, U=230V/50Hz</t>
  </si>
  <si>
    <t>Kompaktní zařízení pro automatické doplňování vody do systému vytápění s integrovaným oddělovacím členem, Kvs=0,4 m3/h, p,min=1,3 bar, PN10, U=230V/50Hz</t>
  </si>
  <si>
    <t>Úpravna vody  pro změkčení vody a dechloraci s následným dávkování inhibitoru koroze - mechanický předfiltr, systémový oddělovač, kabinetový změkčovač, dechlorační filtr, dávkovací čerpadlo chemie, zásobní nádrž chemie vč. náplně, popis viz TZ, vč. zprovoznění a zaškolení obsluhy</t>
  </si>
  <si>
    <t>Oběhová čerpadla</t>
  </si>
  <si>
    <t>Č1 - Čerpadlo oběhové s elektronickou regulací, LED displej, indikace příkonu, průtoku a dopravní výšky, přírubové připojení DN40; teplota média -25°C až +120°C; medium - 30% propylen glykol; včetně izolačního krytu; Q=9,6m3/h (při H=20m), U=230V/50Hz, P=1,5kW</t>
  </si>
  <si>
    <t>Č2 - Čerpadlo oběhové s elektronickou regulací, LED displej, indikace příkonu, průtoku a dopravní výšky, závitové připojení 2"; teplota média -10°C až +110°C; medium - voda; včetně izolačního krytu; Q=4,0m3/h (při H=3,0m), U=230V/50Hz, P=40W</t>
  </si>
  <si>
    <t>Č3 - Čerpadlo oběhové s elektronickou regulací, LED displej, indikace příkonu, průtoku a dopravní výšky, závitové připojení 1-1/2"; teplota média -10°C až +110°C; medium - voda; včetně izolačního krytu; Q=1,0m3/h (při H=2,0m), U=230V/50Hz, P=30W</t>
  </si>
  <si>
    <t>Č4 - Čerpadlo oběhové s elektronickou regulací, LED displej, indikace příkonu, průtoku a dopravní výšky, závitové připojení 1-1/2"; teplota média -10°C až +110°C; medium - voda; včetně izolačního krytu; Q=1,2m3/h (při H=4,5m), U=230V/50Hz, P=30W</t>
  </si>
  <si>
    <t>Č5 - Čerpadlo oběhové (vertikální) s elektronickou regulací (vč. frekvenčního měniče a PI regulátoru), LED displej, indikace příkonu, průtoku a dopravní výšky, přírubové připojení DN40; teplota média -10°C až +90°C; medium - voda; včetně izolačního krytu; Q=1,0m3/h (při H=40m), U=230V/50Hz, P=0,55kW</t>
  </si>
  <si>
    <t>Armatury</t>
  </si>
  <si>
    <t>Vyvažovací ventil závitový, slitina mosazi, DN15, Kvs 2,52</t>
  </si>
  <si>
    <r>
      <t>Trojcestný ventil závitový, DN25, Kvs 10,0 (</t>
    </r>
    <r>
      <rPr>
        <sz val="11"/>
        <rFont val="Calibri"/>
        <family val="2"/>
        <charset val="238"/>
      </rPr>
      <t>vč. servopohonu 0-10V)</t>
    </r>
  </si>
  <si>
    <t>Uzavírací klapka mezipřírubová, litina, DN50, PN16; vč. protipříruby</t>
  </si>
  <si>
    <t>Kulový kohout závitový, mosaz, DN40, PN16</t>
  </si>
  <si>
    <t>Kulový kohout závitový, mosaz, DN32, PN16</t>
  </si>
  <si>
    <t>Kulový kohout závitový, mosaz, DN15, PN16</t>
  </si>
  <si>
    <t>Servisní armatura expanzní nádoby, uzavření, vypuštění, pojistka proti uzavření, DN15, PN16</t>
  </si>
  <si>
    <t>Filtr topenářský, přírubový, litina, DN50, PN16; vč. protipříruby</t>
  </si>
  <si>
    <t>Filtr topenářský, závitový, mosaz, DN40, PN16</t>
  </si>
  <si>
    <t>Filtr topenářský, závitový, mosaz, DN32, PN16</t>
  </si>
  <si>
    <t>Odlučovač nečistot, závitový, mosaz, DN32, PN10</t>
  </si>
  <si>
    <t>Klapka zpětná pružinová, přírubová, litina, DN50, PN16</t>
  </si>
  <si>
    <t>Klapka zpětná pružinová, závitová, mosaz, DN40, PN16</t>
  </si>
  <si>
    <t>Klapka zpětná pružinová, závitová, mosaz, DN32, PN16</t>
  </si>
  <si>
    <t>Vypouštěcí kohout- voda, DN15, PN16</t>
  </si>
  <si>
    <t>Pojistný ventil 1/2" x 3/4", 4,0bar</t>
  </si>
  <si>
    <t>Automatický odvzdušňovací ventil, včetně zpětné klapky, DN15/PN16</t>
  </si>
  <si>
    <t>Manometr 0-6bar, s manometrickým kohoutem, včetně včetně tlakoměrné kondenzační smyčky a nástavce</t>
  </si>
  <si>
    <t>Teploměr technický -20 až +40°C, D100, včetně jímky</t>
  </si>
  <si>
    <t>Gumový kompenzátor osový, přírubový, DN50, PN16; vč. protipříruby</t>
  </si>
  <si>
    <t>Gumový kompenzátor osový, závitový, DN32, PN16</t>
  </si>
  <si>
    <t>Návarky G1/2" pro čidlo (tlak, teplota) dle profese MaR, včetně  montáže</t>
  </si>
  <si>
    <t>Koordinace s profesí MaR - osazení jímek pro čidla tlaku, teploty</t>
  </si>
  <si>
    <t>Potrubí</t>
  </si>
  <si>
    <t>Potrubí ocelové bezešvé, spojované svařováním, včetně tvarovek, spojovacího, kotvícího a instalačního materiálu, rozměr DN50</t>
  </si>
  <si>
    <t>dtto DN40</t>
  </si>
  <si>
    <t>dtto DN32</t>
  </si>
  <si>
    <t>dtto DN15</t>
  </si>
  <si>
    <t>Potrubí z měděných trub hladkých, spojovaných měkkým pájením rozměr 42x1,5, včetvě tvarovek, spojovacího materiálu, konzol, kluzných podpěr a závěsů</t>
  </si>
  <si>
    <t>dtto 35x1,5</t>
  </si>
  <si>
    <t>dtto 28x1,5</t>
  </si>
  <si>
    <t>dtto 22x1,0</t>
  </si>
  <si>
    <t>dtto 18x1,0</t>
  </si>
  <si>
    <t>dtto 15x1,0</t>
  </si>
  <si>
    <r>
      <t xml:space="preserve">Příplatek k potrubí z měděných trub hladkých, za zhotovení přípojky technologického chlazení, </t>
    </r>
    <r>
      <rPr>
        <sz val="11"/>
        <rFont val="Symbol"/>
        <family val="1"/>
        <charset val="2"/>
      </rPr>
      <t>Ć</t>
    </r>
    <r>
      <rPr>
        <sz val="11"/>
        <rFont val="Calibri"/>
        <family val="2"/>
        <charset val="1"/>
      </rPr>
      <t>18x1,0 mm</t>
    </r>
  </si>
  <si>
    <t>Příplatek k potrubí měděnému za vedení v konstrukci podlahy, stěny, stropem- koordinace se zhotovitelem stavební části</t>
  </si>
  <si>
    <t>Tepelné izolace</t>
  </si>
  <si>
    <t>Tep. Izolace kaučuková, parotěsná, izolace R/S chlazení a armatur na potrubí; tl.25mm</t>
  </si>
  <si>
    <t>Tep. Izolace kaučuková, na potrubí chlazení, parotěsná, včetně lepených tvarovek, vniřní pr./tl.  60/25 mm (pro Fe DN50)</t>
  </si>
  <si>
    <t>Tep. Izolace kaučuková, na potrubí chlazení, parotěsná, včetně lepených tvarovek, vniřní pr./tl.  42/25 mm (pro Cu 42x1,5)</t>
  </si>
  <si>
    <t>Tep. Izolace kaučuková, na potrubí chlazení, parotěsná, včetně lepených tvarovek, vniřní pr./tl.  35/25 mm (pro Cu 35x1,5)</t>
  </si>
  <si>
    <t>Tep. Izolace kaučuková, na potrubí chlazení, parotěsná, včetně lepených tvarovek, vniřní pr./tl.  28/25 mm (pro Cu 28x1,5)</t>
  </si>
  <si>
    <t>Tep. Izolace kaučuková, na potrubí chlazení, parotěsná, včetně lepených tvarovek, vniřní pr./tl.  22/19 mm (pro Cu 22x1,0)</t>
  </si>
  <si>
    <t>Tep. Izolace kaučuková, na potrubí chlazení, parotěsná, včetně lepených tvarovek, vniřní pr./tl.  18/19 mm (pro Cu 18x1,0)</t>
  </si>
  <si>
    <t>Tep. Izolace kaučuková, na potrubí chlazení, parotěsná, včetně lepených tvarovek, vniřní pr./tl.  15/19 mm (pro Cu 15x1,0)</t>
  </si>
  <si>
    <t>Příplatek za provedení kaučukové izolace armatur a potrubních tvarovek</t>
  </si>
  <si>
    <t>Oplechování kaučukové tepelné izolace na potrubí chlazení vedené po střeše (ochrana proti UV záření)</t>
  </si>
  <si>
    <t xml:space="preserve">Demontáže stávajícího zdroje chladu </t>
  </si>
  <si>
    <t>Ekologická likvidace / uskladnění</t>
  </si>
  <si>
    <t xml:space="preserve">Ostatní </t>
  </si>
  <si>
    <t>Nemrznoucí kapalina</t>
  </si>
  <si>
    <t>l</t>
  </si>
  <si>
    <t>Namýchání směsi 30% glykol/voda, napuštění systému</t>
  </si>
  <si>
    <t>Napuštění a kompletné odvzdušnění chladícího systému, do objemu topného systému V= 1 m3</t>
  </si>
  <si>
    <t>Spojovací materiál pro svařování</t>
  </si>
  <si>
    <t>Nátěry ocelového potrubí bezešvého do DN50- 2x základní barva, včetně odmaštění, přípravy povrchu před nátěrem</t>
  </si>
  <si>
    <t>Nátěry pomocných konstrukcí, 2x základní barva, 1x email</t>
  </si>
  <si>
    <t>Označovací štítky na potrubí</t>
  </si>
  <si>
    <t>Zkouška systému dle ČSN 060310</t>
  </si>
  <si>
    <t>Tlaková zkouška dle ČSN 060310</t>
  </si>
  <si>
    <t>Přesuny hmot, doprava materiálu</t>
  </si>
  <si>
    <t>Stavební přípomoce</t>
  </si>
  <si>
    <t>Požární ucpávky prostupů pro potrubí CHL, utěsnění minerální vatou, včetně povrchových úprav a začištění po montáži, s ohledem na PBŘS</t>
  </si>
  <si>
    <t>Měření a regulace</t>
  </si>
  <si>
    <t>Dohledový a řídící systém - hardware, vč. teplotních a tlakových čidel a prokabelování</t>
  </si>
  <si>
    <t>Dohledový a řídící systém - software</t>
  </si>
  <si>
    <t>Dopojení přesouvaných stávajících klimatizačních jednotek</t>
  </si>
  <si>
    <t>Investiční akce: Úprava laboratoří XUViR Na Slovance 1999/2, 182 21 Praha 8</t>
  </si>
  <si>
    <t>Investor:  Fyzikální ústav AV ČR V. V.I.</t>
  </si>
  <si>
    <t>Zpracovatel: Energy Benefit Centre, Křenova 438/3, 162 00 Praha 6</t>
  </si>
  <si>
    <t>Cena/měr.jed.</t>
  </si>
  <si>
    <r>
      <t xml:space="preserve">NENÍ SOUČÁSTÍ DÍLA,                                                      při realizaci Díla </t>
    </r>
    <r>
      <rPr>
        <b/>
        <u/>
        <sz val="14"/>
        <color rgb="FFFF0000"/>
        <rFont val="Calibri Light"/>
        <family val="2"/>
        <charset val="238"/>
      </rPr>
      <t>nutná koordinace s vybraným dodavatelem této části</t>
    </r>
  </si>
  <si>
    <t xml:space="preserve">
Úprava laboratoří XUViR                                                                                 </t>
  </si>
  <si>
    <t>Kč / mj</t>
  </si>
  <si>
    <t>NENÍ SOUČÁSTÍ DÍLA,                                                                                                                                                                        při realizaci Díla nutná koordinace s vybraným dodavatelem této části</t>
  </si>
  <si>
    <r>
      <rPr>
        <sz val="10"/>
        <color rgb="FFFF0000"/>
        <rFont val="Arial"/>
        <family val="2"/>
        <charset val="238"/>
      </rPr>
      <t>DOPOJENÍ ú</t>
    </r>
    <r>
      <rPr>
        <sz val="10"/>
        <rFont val="Arial"/>
        <family val="2"/>
      </rPr>
      <t>středny plynové detekce, vč. čidel do systému MAR</t>
    </r>
  </si>
  <si>
    <t>Ústředna plynové detekce, vč. Čidel - není součástí Díla, bude subdodávka Investora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</si>
</sst>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K_č_-;\-* #,##0.00\ _K_č_-;_-* &quot;-&quot;??\ _K_č_-;_-@_-"/>
    <numFmt numFmtId="165" formatCode="#,##0.0"/>
    <numFmt numFmtId="166" formatCode="#,##0.00000"/>
    <numFmt numFmtId="167" formatCode="#,##0.00\ &quot;Kč&quot;"/>
    <numFmt numFmtId="168" formatCode="&quot; &quot;* #,##0.00&quot; Kč &quot;;&quot;-&quot;* #,##0.00&quot; Kč &quot;;&quot; &quot;* &quot;-&quot;??&quot; Kč &quot;"/>
    <numFmt numFmtId="169" formatCode="&quot; &quot;* #,##0.0&quot; Kč &quot;;&quot;-&quot;* #,##0.0&quot; Kč &quot;;&quot; &quot;* &quot;-&quot;?&quot; Kč &quot;"/>
    <numFmt numFmtId="170" formatCode="#,##0.0&quot; &quot;[$Kč-405];&quot;-&quot;#,##0.0&quot; &quot;[$Kč-405]"/>
    <numFmt numFmtId="171" formatCode="000\ 00"/>
    <numFmt numFmtId="172" formatCode="#,##0\ &quot;Kč&quot;"/>
    <numFmt numFmtId="173" formatCode="#,##0.00&quot; Kč&quot;"/>
  </numFmts>
  <fonts count="6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21"/>
      <name val="Arial CE"/>
      <charset val="238"/>
    </font>
    <font>
      <sz val="8"/>
      <color rgb="FFDF7000"/>
      <name val="Arial CE"/>
      <charset val="238"/>
    </font>
    <font>
      <sz val="8"/>
      <color indexed="9"/>
      <name val="Arial CE"/>
      <charset val="238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Arial"/>
      <family val="2"/>
    </font>
    <font>
      <sz val="12"/>
      <color indexed="8"/>
      <name val="Calibri Light"/>
      <family val="2"/>
      <charset val="238"/>
    </font>
    <font>
      <sz val="10"/>
      <color indexed="8"/>
      <name val="Calibri Light"/>
      <family val="2"/>
      <charset val="238"/>
    </font>
    <font>
      <i/>
      <sz val="9"/>
      <color indexed="8"/>
      <name val="Calibri Light"/>
      <family val="2"/>
      <charset val="238"/>
    </font>
    <font>
      <b/>
      <sz val="10"/>
      <color indexed="8"/>
      <name val="Calibri Light"/>
      <family val="2"/>
      <charset val="238"/>
    </font>
    <font>
      <sz val="9"/>
      <color indexed="8"/>
      <name val="Calibri"/>
      <family val="2"/>
      <charset val="238"/>
    </font>
    <font>
      <i/>
      <sz val="10.35"/>
      <color indexed="8"/>
      <name val="Calibri Light"/>
      <family val="2"/>
      <charset val="238"/>
    </font>
    <font>
      <sz val="16"/>
      <color indexed="8"/>
      <name val="Calibri Light"/>
      <family val="2"/>
      <charset val="238"/>
    </font>
    <font>
      <sz val="9"/>
      <color rgb="FF000000"/>
      <name val="Calibri Light"/>
      <family val="2"/>
      <charset val="238"/>
    </font>
    <font>
      <b/>
      <sz val="10"/>
      <color indexed="8"/>
      <name val="Arial"/>
      <family val="2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Times New Roman CE"/>
      <charset val="238"/>
    </font>
    <font>
      <b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name val="Calibri"/>
      <family val="2"/>
      <charset val="1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Symbol"/>
      <family val="1"/>
      <charset val="2"/>
    </font>
    <font>
      <b/>
      <sz val="14"/>
      <color rgb="FFFF0000"/>
      <name val="Calibri Light"/>
      <family val="2"/>
      <charset val="238"/>
    </font>
    <font>
      <b/>
      <u/>
      <sz val="14"/>
      <color rgb="FFFF0000"/>
      <name val="Calibri Light"/>
      <family val="2"/>
      <charset val="238"/>
    </font>
    <font>
      <b/>
      <sz val="11"/>
      <color indexed="8"/>
      <name val="Calibri"/>
      <family val="2"/>
      <charset val="238"/>
    </font>
    <font>
      <sz val="8"/>
      <color rgb="FFFF0000"/>
      <name val="Arial CE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i/>
      <sz val="10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 diagonalUp="1">
      <left/>
      <right/>
      <top style="thin">
        <color indexed="8"/>
      </top>
      <bottom style="thin">
        <color indexed="8"/>
      </bottom>
      <diagonal style="hair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hair">
        <color indexed="8"/>
      </diagonal>
    </border>
    <border diagonalUp="1">
      <left style="thin">
        <color indexed="8"/>
      </left>
      <right/>
      <top style="thin">
        <color indexed="8"/>
      </top>
      <bottom style="thin">
        <color indexed="8"/>
      </bottom>
      <diagonal style="hair">
        <color indexed="8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6" fillId="0" borderId="0"/>
    <xf numFmtId="0" fontId="36" fillId="0" borderId="0"/>
    <xf numFmtId="0" fontId="49" fillId="0" borderId="0"/>
    <xf numFmtId="0" fontId="16" fillId="0" borderId="0"/>
  </cellStyleXfs>
  <cellXfs count="603">
    <xf numFmtId="0" fontId="0" fillId="0" borderId="0" xfId="0"/>
    <xf numFmtId="14" fontId="4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9" fillId="0" borderId="1" xfId="0" applyFont="1" applyBorder="1"/>
    <xf numFmtId="0" fontId="9" fillId="0" borderId="0" xfId="0" applyFont="1"/>
    <xf numFmtId="0" fontId="9" fillId="0" borderId="0" xfId="0" applyFont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9" fillId="0" borderId="2" xfId="0" applyFont="1" applyBorder="1" applyAlignment="1">
      <alignment horizontal="right"/>
    </xf>
    <xf numFmtId="0" fontId="9" fillId="0" borderId="6" xfId="0" applyFont="1" applyBorder="1" applyAlignment="1">
      <alignment vertical="top"/>
    </xf>
    <xf numFmtId="14" fontId="9" fillId="0" borderId="6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left" vertical="center" indent="1"/>
    </xf>
    <xf numFmtId="0" fontId="9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9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9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9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9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9" fillId="0" borderId="0" xfId="0" applyFont="1" applyAlignment="1">
      <alignment vertical="center" wrapText="1"/>
    </xf>
    <xf numFmtId="0" fontId="9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wrapText="1"/>
    </xf>
    <xf numFmtId="1" fontId="9" fillId="0" borderId="12" xfId="0" applyNumberFormat="1" applyFont="1" applyBorder="1" applyAlignment="1">
      <alignment horizontal="right" vertical="center" wrapText="1"/>
    </xf>
    <xf numFmtId="1" fontId="9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9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10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7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9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9" fillId="3" borderId="6" xfId="0" applyNumberFormat="1" applyFont="1" applyFill="1" applyBorder="1" applyAlignment="1">
      <alignment horizontal="left" vertical="center" wrapText="1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0" fontId="9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4" fontId="8" fillId="5" borderId="31" xfId="0" applyNumberFormat="1" applyFont="1" applyFill="1" applyBorder="1" applyAlignment="1">
      <alignment vertical="center"/>
    </xf>
    <xf numFmtId="4" fontId="8" fillId="5" borderId="32" xfId="0" applyNumberFormat="1" applyFont="1" applyFill="1" applyBorder="1" applyAlignment="1">
      <alignment vertical="center" wrapText="1"/>
    </xf>
    <xf numFmtId="4" fontId="11" fillId="5" borderId="33" xfId="0" applyNumberFormat="1" applyFont="1" applyFill="1" applyBorder="1" applyAlignment="1">
      <alignment horizontal="center" vertical="center" wrapText="1" shrinkToFit="1"/>
    </xf>
    <xf numFmtId="4" fontId="8" fillId="5" borderId="33" xfId="0" applyNumberFormat="1" applyFont="1" applyFill="1" applyBorder="1" applyAlignment="1">
      <alignment horizontal="center" vertical="center" wrapText="1" shrinkToFit="1"/>
    </xf>
    <xf numFmtId="3" fontId="8" fillId="5" borderId="33" xfId="0" applyNumberFormat="1" applyFont="1" applyFill="1" applyBorder="1" applyAlignment="1">
      <alignment horizontal="center" vertical="center" wrapText="1"/>
    </xf>
    <xf numFmtId="4" fontId="0" fillId="0" borderId="34" xfId="0" applyNumberFormat="1" applyBorder="1" applyAlignment="1">
      <alignment vertical="center"/>
    </xf>
    <xf numFmtId="4" fontId="4" fillId="0" borderId="36" xfId="0" applyNumberFormat="1" applyFont="1" applyBorder="1" applyAlignment="1">
      <alignment horizontal="right" vertical="center" wrapText="1" shrinkToFit="1"/>
    </xf>
    <xf numFmtId="4" fontId="4" fillId="0" borderId="36" xfId="0" applyNumberFormat="1" applyFont="1" applyBorder="1" applyAlignment="1">
      <alignment horizontal="right" vertical="center" shrinkToFit="1"/>
    </xf>
    <xf numFmtId="4" fontId="0" fillId="0" borderId="36" xfId="0" applyNumberFormat="1" applyBorder="1" applyAlignment="1">
      <alignment vertical="center" shrinkToFit="1"/>
    </xf>
    <xf numFmtId="3" fontId="0" fillId="0" borderId="36" xfId="0" applyNumberFormat="1" applyBorder="1" applyAlignment="1">
      <alignment vertical="center"/>
    </xf>
    <xf numFmtId="4" fontId="9" fillId="0" borderId="34" xfId="0" applyNumberFormat="1" applyFont="1" applyBorder="1" applyAlignment="1">
      <alignment vertical="center"/>
    </xf>
    <xf numFmtId="4" fontId="9" fillId="0" borderId="36" xfId="0" applyNumberFormat="1" applyFont="1" applyBorder="1" applyAlignment="1">
      <alignment vertical="center" wrapText="1" shrinkToFit="1"/>
    </xf>
    <xf numFmtId="4" fontId="9" fillId="0" borderId="36" xfId="0" applyNumberFormat="1" applyFont="1" applyBorder="1" applyAlignment="1">
      <alignment vertical="center" shrinkToFit="1"/>
    </xf>
    <xf numFmtId="3" fontId="9" fillId="0" borderId="36" xfId="0" applyNumberFormat="1" applyFont="1" applyBorder="1" applyAlignment="1">
      <alignment vertical="center"/>
    </xf>
    <xf numFmtId="4" fontId="0" fillId="0" borderId="34" xfId="0" applyNumberFormat="1" applyBorder="1" applyAlignment="1">
      <alignment horizontal="left" vertical="center"/>
    </xf>
    <xf numFmtId="4" fontId="0" fillId="0" borderId="36" xfId="0" applyNumberFormat="1" applyBorder="1" applyAlignment="1">
      <alignment vertical="center" wrapText="1" shrinkToFit="1"/>
    </xf>
    <xf numFmtId="4" fontId="0" fillId="3" borderId="40" xfId="0" applyNumberFormat="1" applyFill="1" applyBorder="1" applyAlignment="1">
      <alignment vertical="center" wrapText="1" shrinkToFit="1"/>
    </xf>
    <xf numFmtId="4" fontId="0" fillId="3" borderId="40" xfId="0" applyNumberFormat="1" applyFill="1" applyBorder="1" applyAlignment="1">
      <alignment vertical="center" shrinkToFit="1"/>
    </xf>
    <xf numFmtId="3" fontId="0" fillId="3" borderId="40" xfId="0" applyNumberForma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 indent="1"/>
    </xf>
    <xf numFmtId="0" fontId="6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5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9" fillId="3" borderId="13" xfId="0" applyNumberFormat="1" applyFont="1" applyFill="1" applyBorder="1" applyAlignment="1">
      <alignment horizontal="left" vertical="center"/>
    </xf>
    <xf numFmtId="0" fontId="7" fillId="0" borderId="0" xfId="0" applyFont="1"/>
    <xf numFmtId="49" fontId="0" fillId="0" borderId="0" xfId="0" applyNumberFormat="1"/>
    <xf numFmtId="0" fontId="18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vertical="center"/>
    </xf>
    <xf numFmtId="0" fontId="8" fillId="0" borderId="26" xfId="0" applyFont="1" applyBorder="1"/>
    <xf numFmtId="0" fontId="18" fillId="5" borderId="31" xfId="0" applyFont="1" applyFill="1" applyBorder="1" applyAlignment="1">
      <alignment horizontal="center" vertical="center" wrapText="1"/>
    </xf>
    <xf numFmtId="0" fontId="18" fillId="5" borderId="32" xfId="0" applyFont="1" applyFill="1" applyBorder="1" applyAlignment="1">
      <alignment horizontal="center" vertical="center" wrapText="1"/>
    </xf>
    <xf numFmtId="0" fontId="18" fillId="5" borderId="33" xfId="0" applyFont="1" applyFill="1" applyBorder="1" applyAlignment="1">
      <alignment horizontal="center" vertical="center" wrapText="1"/>
    </xf>
    <xf numFmtId="49" fontId="8" fillId="0" borderId="34" xfId="0" applyNumberFormat="1" applyFont="1" applyBorder="1" applyAlignment="1">
      <alignment vertical="center"/>
    </xf>
    <xf numFmtId="4" fontId="8" fillId="0" borderId="36" xfId="0" applyNumberFormat="1" applyFont="1" applyBorder="1" applyAlignment="1">
      <alignment vertical="center"/>
    </xf>
    <xf numFmtId="0" fontId="8" fillId="3" borderId="37" xfId="0" applyFont="1" applyFill="1" applyBorder="1" applyAlignment="1">
      <alignment vertical="center"/>
    </xf>
    <xf numFmtId="0" fontId="8" fillId="3" borderId="37" xfId="0" applyFont="1" applyFill="1" applyBorder="1" applyAlignment="1">
      <alignment vertical="center" wrapText="1"/>
    </xf>
    <xf numFmtId="0" fontId="8" fillId="3" borderId="38" xfId="0" applyFont="1" applyFill="1" applyBorder="1" applyAlignment="1">
      <alignment vertical="center" wrapText="1"/>
    </xf>
    <xf numFmtId="4" fontId="8" fillId="3" borderId="40" xfId="0" applyNumberFormat="1" applyFont="1" applyFill="1" applyBorder="1" applyAlignment="1">
      <alignment vertical="center"/>
    </xf>
    <xf numFmtId="165" fontId="8" fillId="0" borderId="36" xfId="0" applyNumberFormat="1" applyFont="1" applyBorder="1" applyAlignment="1">
      <alignment vertical="center"/>
    </xf>
    <xf numFmtId="165" fontId="8" fillId="3" borderId="40" xfId="0" applyNumberFormat="1" applyFont="1" applyFill="1" applyBorder="1" applyAlignment="1">
      <alignment vertical="center"/>
    </xf>
    <xf numFmtId="165" fontId="0" fillId="0" borderId="0" xfId="0" applyNumberFormat="1"/>
    <xf numFmtId="4" fontId="8" fillId="0" borderId="36" xfId="0" applyNumberFormat="1" applyFont="1" applyBorder="1" applyAlignment="1">
      <alignment horizontal="center" vertical="center"/>
    </xf>
    <xf numFmtId="4" fontId="8" fillId="3" borderId="40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9" fillId="0" borderId="0" xfId="0" applyFont="1"/>
    <xf numFmtId="166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9" fillId="3" borderId="15" xfId="0" applyFont="1" applyFill="1" applyBorder="1" applyAlignment="1">
      <alignment vertical="top"/>
    </xf>
    <xf numFmtId="49" fontId="9" fillId="3" borderId="12" xfId="0" applyNumberFormat="1" applyFont="1" applyFill="1" applyBorder="1" applyAlignment="1">
      <alignment vertical="top"/>
    </xf>
    <xf numFmtId="0" fontId="9" fillId="3" borderId="12" xfId="0" applyFont="1" applyFill="1" applyBorder="1" applyAlignment="1">
      <alignment horizontal="center" vertical="top"/>
    </xf>
    <xf numFmtId="0" fontId="9" fillId="3" borderId="12" xfId="0" applyFont="1" applyFill="1" applyBorder="1" applyAlignment="1">
      <alignment vertical="top"/>
    </xf>
    <xf numFmtId="0" fontId="19" fillId="0" borderId="0" xfId="0" applyFont="1" applyAlignment="1">
      <alignment vertical="top"/>
    </xf>
    <xf numFmtId="49" fontId="19" fillId="0" borderId="0" xfId="0" applyNumberFormat="1" applyFont="1" applyAlignment="1">
      <alignment vertical="top"/>
    </xf>
    <xf numFmtId="166" fontId="19" fillId="0" borderId="0" xfId="0" applyNumberFormat="1" applyFont="1" applyAlignment="1">
      <alignment vertical="top" shrinkToFit="1"/>
    </xf>
    <xf numFmtId="4" fontId="19" fillId="0" borderId="0" xfId="0" applyNumberFormat="1" applyFont="1" applyAlignment="1">
      <alignment vertical="top" shrinkToFit="1"/>
    </xf>
    <xf numFmtId="166" fontId="20" fillId="0" borderId="0" xfId="0" applyNumberFormat="1" applyFont="1" applyAlignment="1">
      <alignment horizontal="center" vertical="top" wrapText="1" shrinkToFit="1"/>
    </xf>
    <xf numFmtId="166" fontId="20" fillId="0" borderId="0" xfId="0" applyNumberFormat="1" applyFont="1" applyAlignment="1">
      <alignment vertical="top" wrapText="1" shrinkToFit="1"/>
    </xf>
    <xf numFmtId="166" fontId="22" fillId="0" borderId="0" xfId="0" applyNumberFormat="1" applyFont="1" applyAlignment="1">
      <alignment horizontal="center" vertical="top" wrapText="1" shrinkToFit="1"/>
    </xf>
    <xf numFmtId="166" fontId="22" fillId="0" borderId="0" xfId="0" applyNumberFormat="1" applyFont="1" applyAlignment="1">
      <alignment vertical="top" wrapText="1" shrinkToFit="1"/>
    </xf>
    <xf numFmtId="166" fontId="23" fillId="0" borderId="0" xfId="0" applyNumberFormat="1" applyFont="1" applyAlignment="1">
      <alignment horizontal="center" vertical="top" wrapText="1" shrinkToFit="1"/>
    </xf>
    <xf numFmtId="166" fontId="23" fillId="0" borderId="0" xfId="0" applyNumberFormat="1" applyFont="1" applyAlignment="1">
      <alignment vertical="top" wrapText="1" shrinkToFit="1"/>
    </xf>
    <xf numFmtId="4" fontId="9" fillId="3" borderId="0" xfId="0" applyNumberFormat="1" applyFont="1" applyFill="1" applyAlignment="1">
      <alignment vertical="top" shrinkToFit="1"/>
    </xf>
    <xf numFmtId="0" fontId="9" fillId="3" borderId="30" xfId="0" applyFont="1" applyFill="1" applyBorder="1" applyAlignment="1">
      <alignment vertical="top"/>
    </xf>
    <xf numFmtId="49" fontId="9" fillId="3" borderId="18" xfId="0" applyNumberFormat="1" applyFont="1" applyFill="1" applyBorder="1" applyAlignment="1">
      <alignment vertical="top"/>
    </xf>
    <xf numFmtId="0" fontId="9" fillId="3" borderId="18" xfId="0" applyFont="1" applyFill="1" applyBorder="1" applyAlignment="1">
      <alignment horizontal="center" vertical="top" shrinkToFit="1"/>
    </xf>
    <xf numFmtId="166" fontId="9" fillId="3" borderId="18" xfId="0" applyNumberFormat="1" applyFont="1" applyFill="1" applyBorder="1" applyAlignment="1">
      <alignment vertical="top" shrinkToFit="1"/>
    </xf>
    <xf numFmtId="4" fontId="9" fillId="3" borderId="18" xfId="0" applyNumberFormat="1" applyFont="1" applyFill="1" applyBorder="1" applyAlignment="1">
      <alignment vertical="top" shrinkToFit="1"/>
    </xf>
    <xf numFmtId="4" fontId="9" fillId="3" borderId="41" xfId="0" applyNumberFormat="1" applyFont="1" applyFill="1" applyBorder="1" applyAlignment="1">
      <alignment vertical="top" shrinkToFit="1"/>
    </xf>
    <xf numFmtId="4" fontId="9" fillId="3" borderId="22" xfId="0" applyNumberFormat="1" applyFont="1" applyFill="1" applyBorder="1" applyAlignment="1">
      <alignment vertical="top" shrinkToFit="1"/>
    </xf>
    <xf numFmtId="0" fontId="19" fillId="0" borderId="42" xfId="0" applyFont="1" applyBorder="1" applyAlignment="1">
      <alignment vertical="top"/>
    </xf>
    <xf numFmtId="49" fontId="19" fillId="0" borderId="43" xfId="0" applyNumberFormat="1" applyFont="1" applyBorder="1" applyAlignment="1">
      <alignment vertical="top"/>
    </xf>
    <xf numFmtId="0" fontId="19" fillId="0" borderId="43" xfId="0" applyFont="1" applyBorder="1" applyAlignment="1">
      <alignment horizontal="center" vertical="top" shrinkToFit="1"/>
    </xf>
    <xf numFmtId="166" fontId="19" fillId="0" borderId="43" xfId="0" applyNumberFormat="1" applyFont="1" applyBorder="1" applyAlignment="1">
      <alignment vertical="top" shrinkToFit="1"/>
    </xf>
    <xf numFmtId="4" fontId="19" fillId="4" borderId="43" xfId="0" applyNumberFormat="1" applyFont="1" applyFill="1" applyBorder="1" applyAlignment="1" applyProtection="1">
      <alignment vertical="top" shrinkToFit="1"/>
      <protection locked="0"/>
    </xf>
    <xf numFmtId="4" fontId="19" fillId="0" borderId="43" xfId="0" applyNumberFormat="1" applyFont="1" applyBorder="1" applyAlignment="1">
      <alignment vertical="top" shrinkToFit="1"/>
    </xf>
    <xf numFmtId="4" fontId="19" fillId="0" borderId="44" xfId="0" applyNumberFormat="1" applyFont="1" applyBorder="1" applyAlignment="1">
      <alignment vertical="top" shrinkToFit="1"/>
    </xf>
    <xf numFmtId="0" fontId="24" fillId="0" borderId="0" xfId="0" applyFont="1" applyAlignment="1">
      <alignment wrapText="1"/>
    </xf>
    <xf numFmtId="0" fontId="19" fillId="0" borderId="45" xfId="0" applyFont="1" applyBorder="1" applyAlignment="1">
      <alignment vertical="top"/>
    </xf>
    <xf numFmtId="49" fontId="19" fillId="0" borderId="46" xfId="0" applyNumberFormat="1" applyFont="1" applyBorder="1" applyAlignment="1">
      <alignment vertical="top"/>
    </xf>
    <xf numFmtId="0" fontId="19" fillId="0" borderId="46" xfId="0" applyFont="1" applyBorder="1" applyAlignment="1">
      <alignment horizontal="center" vertical="top" shrinkToFit="1"/>
    </xf>
    <xf numFmtId="166" fontId="19" fillId="0" borderId="46" xfId="0" applyNumberFormat="1" applyFont="1" applyBorder="1" applyAlignment="1">
      <alignment vertical="top" shrinkToFit="1"/>
    </xf>
    <xf numFmtId="4" fontId="19" fillId="4" borderId="46" xfId="0" applyNumberFormat="1" applyFont="1" applyFill="1" applyBorder="1" applyAlignment="1" applyProtection="1">
      <alignment vertical="top" shrinkToFit="1"/>
      <protection locked="0"/>
    </xf>
    <xf numFmtId="4" fontId="19" fillId="0" borderId="46" xfId="0" applyNumberFormat="1" applyFont="1" applyBorder="1" applyAlignment="1">
      <alignment vertical="top" shrinkToFit="1"/>
    </xf>
    <xf numFmtId="4" fontId="19" fillId="0" borderId="47" xfId="0" applyNumberFormat="1" applyFont="1" applyBorder="1" applyAlignment="1">
      <alignment vertical="top" shrinkToFit="1"/>
    </xf>
    <xf numFmtId="49" fontId="9" fillId="3" borderId="18" xfId="0" applyNumberFormat="1" applyFont="1" applyFill="1" applyBorder="1" applyAlignment="1">
      <alignment horizontal="left" vertical="top" wrapText="1"/>
    </xf>
    <xf numFmtId="49" fontId="19" fillId="0" borderId="43" xfId="0" applyNumberFormat="1" applyFont="1" applyBorder="1" applyAlignment="1">
      <alignment horizontal="left" vertical="top" wrapText="1"/>
    </xf>
    <xf numFmtId="166" fontId="20" fillId="0" borderId="0" xfId="0" quotePrefix="1" applyNumberFormat="1" applyFont="1" applyAlignment="1">
      <alignment horizontal="left" vertical="top" wrapText="1"/>
    </xf>
    <xf numFmtId="49" fontId="19" fillId="0" borderId="46" xfId="0" applyNumberFormat="1" applyFont="1" applyBorder="1" applyAlignment="1">
      <alignment horizontal="left" vertical="top" wrapText="1"/>
    </xf>
    <xf numFmtId="166" fontId="22" fillId="0" borderId="0" xfId="0" applyNumberFormat="1" applyFont="1" applyAlignment="1">
      <alignment horizontal="left" vertical="top" wrapText="1"/>
    </xf>
    <xf numFmtId="166" fontId="22" fillId="0" borderId="0" xfId="0" quotePrefix="1" applyNumberFormat="1" applyFont="1" applyAlignment="1">
      <alignment horizontal="left" vertical="top" wrapText="1"/>
    </xf>
    <xf numFmtId="166" fontId="23" fillId="0" borderId="0" xfId="0" quotePrefix="1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9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33" fillId="0" borderId="61" xfId="0" applyNumberFormat="1" applyFont="1" applyBorder="1" applyAlignment="1" applyProtection="1">
      <alignment vertical="center" wrapText="1"/>
      <protection hidden="1"/>
    </xf>
    <xf numFmtId="49" fontId="33" fillId="0" borderId="61" xfId="0" applyNumberFormat="1" applyFont="1" applyBorder="1" applyAlignment="1" applyProtection="1">
      <alignment horizontal="left" vertical="center" wrapText="1"/>
      <protection hidden="1"/>
    </xf>
    <xf numFmtId="49" fontId="33" fillId="0" borderId="65" xfId="0" applyNumberFormat="1" applyFont="1" applyBorder="1" applyAlignment="1" applyProtection="1">
      <alignment vertical="center" wrapText="1"/>
      <protection hidden="1"/>
    </xf>
    <xf numFmtId="49" fontId="37" fillId="0" borderId="66" xfId="0" applyNumberFormat="1" applyFont="1" applyBorder="1" applyAlignment="1" applyProtection="1">
      <alignment vertical="center" wrapText="1"/>
      <protection hidden="1"/>
    </xf>
    <xf numFmtId="4" fontId="19" fillId="0" borderId="46" xfId="0" applyNumberFormat="1" applyFont="1" applyBorder="1" applyAlignment="1" applyProtection="1">
      <alignment vertical="top" shrinkToFit="1"/>
      <protection locked="0"/>
    </xf>
    <xf numFmtId="167" fontId="0" fillId="13" borderId="29" xfId="0" applyNumberFormat="1" applyFill="1" applyBorder="1" applyAlignment="1" applyProtection="1">
      <alignment horizontal="right"/>
      <protection locked="0"/>
    </xf>
    <xf numFmtId="167" fontId="0" fillId="13" borderId="21" xfId="0" applyNumberFormat="1" applyFill="1" applyBorder="1" applyAlignment="1" applyProtection="1">
      <alignment horizontal="right"/>
      <protection locked="0"/>
    </xf>
    <xf numFmtId="0" fontId="0" fillId="0" borderId="0" xfId="0" applyProtection="1">
      <protection hidden="1"/>
    </xf>
    <xf numFmtId="167" fontId="0" fillId="0" borderId="0" xfId="0" applyNumberFormat="1" applyProtection="1">
      <protection hidden="1"/>
    </xf>
    <xf numFmtId="0" fontId="28" fillId="0" borderId="0" xfId="0" applyFont="1" applyProtection="1">
      <protection hidden="1"/>
    </xf>
    <xf numFmtId="0" fontId="26" fillId="0" borderId="57" xfId="0" applyFont="1" applyBorder="1" applyAlignment="1" applyProtection="1">
      <alignment horizontal="center"/>
      <protection hidden="1"/>
    </xf>
    <xf numFmtId="0" fontId="26" fillId="0" borderId="58" xfId="0" applyFont="1" applyBorder="1" applyProtection="1">
      <protection hidden="1"/>
    </xf>
    <xf numFmtId="49" fontId="26" fillId="0" borderId="58" xfId="0" applyNumberFormat="1" applyFont="1" applyBorder="1" applyAlignment="1" applyProtection="1">
      <alignment horizontal="center"/>
      <protection hidden="1"/>
    </xf>
    <xf numFmtId="0" fontId="26" fillId="0" borderId="58" xfId="0" applyFont="1" applyBorder="1" applyAlignment="1" applyProtection="1">
      <alignment horizontal="center"/>
      <protection hidden="1"/>
    </xf>
    <xf numFmtId="0" fontId="29" fillId="0" borderId="59" xfId="0" applyFont="1" applyBorder="1" applyAlignment="1" applyProtection="1">
      <alignment horizontal="center"/>
      <protection hidden="1"/>
    </xf>
    <xf numFmtId="0" fontId="30" fillId="0" borderId="11" xfId="0" applyFont="1" applyBorder="1" applyProtection="1">
      <protection hidden="1"/>
    </xf>
    <xf numFmtId="0" fontId="30" fillId="0" borderId="7" xfId="0" applyFont="1" applyBorder="1" applyProtection="1">
      <protection hidden="1"/>
    </xf>
    <xf numFmtId="49" fontId="31" fillId="0" borderId="7" xfId="0" applyNumberFormat="1" applyFont="1" applyBorder="1" applyAlignment="1" applyProtection="1">
      <alignment horizontal="center" vertical="top" wrapText="1"/>
      <protection hidden="1"/>
    </xf>
    <xf numFmtId="0" fontId="32" fillId="0" borderId="7" xfId="3" applyFont="1" applyBorder="1" applyAlignment="1" applyProtection="1">
      <alignment horizontal="center" wrapText="1"/>
      <protection hidden="1"/>
    </xf>
    <xf numFmtId="167" fontId="30" fillId="0" borderId="7" xfId="0" applyNumberFormat="1" applyFont="1" applyBorder="1" applyAlignment="1" applyProtection="1">
      <alignment horizontal="center"/>
      <protection hidden="1"/>
    </xf>
    <xf numFmtId="167" fontId="17" fillId="0" borderId="13" xfId="0" applyNumberFormat="1" applyFont="1" applyBorder="1" applyAlignment="1" applyProtection="1">
      <alignment horizontal="center"/>
      <protection hidden="1"/>
    </xf>
    <xf numFmtId="0" fontId="30" fillId="0" borderId="60" xfId="0" applyFont="1" applyBorder="1" applyProtection="1">
      <protection hidden="1"/>
    </xf>
    <xf numFmtId="0" fontId="30" fillId="0" borderId="29" xfId="0" applyFont="1" applyBorder="1" applyProtection="1">
      <protection hidden="1"/>
    </xf>
    <xf numFmtId="49" fontId="0" fillId="0" borderId="29" xfId="0" applyNumberFormat="1" applyBorder="1" applyAlignment="1" applyProtection="1">
      <alignment horizontal="left"/>
      <protection hidden="1"/>
    </xf>
    <xf numFmtId="0" fontId="0" fillId="0" borderId="29" xfId="0" applyBorder="1" applyAlignment="1" applyProtection="1">
      <alignment horizontal="center"/>
      <protection hidden="1"/>
    </xf>
    <xf numFmtId="167" fontId="0" fillId="0" borderId="62" xfId="0" applyNumberFormat="1" applyBorder="1" applyAlignment="1" applyProtection="1">
      <alignment horizontal="center"/>
      <protection hidden="1"/>
    </xf>
    <xf numFmtId="17" fontId="0" fillId="0" borderId="0" xfId="0" applyNumberFormat="1" applyProtection="1">
      <protection hidden="1"/>
    </xf>
    <xf numFmtId="0" fontId="34" fillId="0" borderId="63" xfId="0" applyFont="1" applyBorder="1" applyAlignment="1" applyProtection="1">
      <alignment horizontal="left" vertical="center" wrapText="1"/>
      <protection hidden="1"/>
    </xf>
    <xf numFmtId="0" fontId="35" fillId="0" borderId="21" xfId="0" applyFont="1" applyBorder="1" applyAlignment="1" applyProtection="1">
      <alignment vertical="center" wrapText="1"/>
      <protection hidden="1"/>
    </xf>
    <xf numFmtId="0" fontId="30" fillId="0" borderId="64" xfId="0" applyFont="1" applyBorder="1" applyProtection="1">
      <protection hidden="1"/>
    </xf>
    <xf numFmtId="49" fontId="35" fillId="0" borderId="21" xfId="0" applyNumberFormat="1" applyFont="1" applyBorder="1" applyAlignment="1" applyProtection="1">
      <alignment horizontal="left" wrapText="1"/>
      <protection hidden="1"/>
    </xf>
    <xf numFmtId="49" fontId="36" fillId="0" borderId="21" xfId="4" applyNumberFormat="1" applyBorder="1" applyAlignment="1" applyProtection="1">
      <alignment horizontal="left"/>
      <protection hidden="1"/>
    </xf>
    <xf numFmtId="0" fontId="36" fillId="0" borderId="21" xfId="4" applyBorder="1" applyAlignment="1" applyProtection="1">
      <alignment horizontal="center"/>
      <protection hidden="1"/>
    </xf>
    <xf numFmtId="49" fontId="36" fillId="0" borderId="21" xfId="4" applyNumberFormat="1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/>
      <protection hidden="1"/>
    </xf>
    <xf numFmtId="49" fontId="38" fillId="8" borderId="69" xfId="0" applyNumberFormat="1" applyFont="1" applyFill="1" applyBorder="1" applyAlignment="1" applyProtection="1">
      <alignment wrapText="1"/>
      <protection hidden="1"/>
    </xf>
    <xf numFmtId="49" fontId="36" fillId="8" borderId="69" xfId="0" applyNumberFormat="1" applyFont="1" applyFill="1" applyBorder="1" applyAlignment="1" applyProtection="1">
      <alignment wrapText="1"/>
      <protection hidden="1"/>
    </xf>
    <xf numFmtId="0" fontId="0" fillId="8" borderId="70" xfId="0" applyFill="1" applyBorder="1" applyProtection="1">
      <protection hidden="1"/>
    </xf>
    <xf numFmtId="49" fontId="38" fillId="9" borderId="71" xfId="0" applyNumberFormat="1" applyFont="1" applyFill="1" applyBorder="1" applyAlignment="1" applyProtection="1">
      <alignment vertical="center"/>
      <protection hidden="1"/>
    </xf>
    <xf numFmtId="49" fontId="38" fillId="9" borderId="71" xfId="0" applyNumberFormat="1" applyFont="1" applyFill="1" applyBorder="1" applyAlignment="1" applyProtection="1">
      <alignment horizontal="center" vertical="center"/>
      <protection hidden="1"/>
    </xf>
    <xf numFmtId="49" fontId="39" fillId="9" borderId="72" xfId="0" applyNumberFormat="1" applyFont="1" applyFill="1" applyBorder="1" applyAlignment="1" applyProtection="1">
      <alignment vertical="center"/>
      <protection hidden="1"/>
    </xf>
    <xf numFmtId="1" fontId="39" fillId="9" borderId="73" xfId="0" applyNumberFormat="1" applyFont="1" applyFill="1" applyBorder="1" applyAlignment="1" applyProtection="1">
      <alignment horizontal="center" vertical="center"/>
      <protection hidden="1"/>
    </xf>
    <xf numFmtId="49" fontId="39" fillId="9" borderId="71" xfId="0" applyNumberFormat="1" applyFont="1" applyFill="1" applyBorder="1" applyAlignment="1" applyProtection="1">
      <alignment horizontal="center" vertical="center"/>
      <protection hidden="1"/>
    </xf>
    <xf numFmtId="168" fontId="39" fillId="9" borderId="72" xfId="0" applyNumberFormat="1" applyFont="1" applyFill="1" applyBorder="1" applyAlignment="1" applyProtection="1">
      <alignment horizontal="center" vertical="center"/>
      <protection hidden="1"/>
    </xf>
    <xf numFmtId="169" fontId="39" fillId="9" borderId="73" xfId="0" applyNumberFormat="1" applyFont="1" applyFill="1" applyBorder="1" applyAlignment="1" applyProtection="1">
      <alignment vertical="center"/>
      <protection hidden="1"/>
    </xf>
    <xf numFmtId="49" fontId="40" fillId="8" borderId="71" xfId="0" applyNumberFormat="1" applyFont="1" applyFill="1" applyBorder="1" applyAlignment="1" applyProtection="1">
      <alignment vertical="center" wrapText="1"/>
      <protection hidden="1"/>
    </xf>
    <xf numFmtId="1" fontId="39" fillId="8" borderId="71" xfId="0" applyNumberFormat="1" applyFont="1" applyFill="1" applyBorder="1" applyAlignment="1" applyProtection="1">
      <alignment horizontal="center" vertical="center"/>
      <protection hidden="1"/>
    </xf>
    <xf numFmtId="49" fontId="39" fillId="8" borderId="71" xfId="0" applyNumberFormat="1" applyFont="1" applyFill="1" applyBorder="1" applyAlignment="1" applyProtection="1">
      <alignment horizontal="center" vertical="center"/>
      <protection hidden="1"/>
    </xf>
    <xf numFmtId="169" fontId="39" fillId="8" borderId="71" xfId="0" applyNumberFormat="1" applyFont="1" applyFill="1" applyBorder="1" applyAlignment="1" applyProtection="1">
      <alignment vertical="center"/>
      <protection hidden="1"/>
    </xf>
    <xf numFmtId="169" fontId="39" fillId="8" borderId="74" xfId="0" applyNumberFormat="1" applyFont="1" applyFill="1" applyBorder="1" applyAlignment="1" applyProtection="1">
      <alignment vertical="center"/>
      <protection hidden="1"/>
    </xf>
    <xf numFmtId="169" fontId="39" fillId="8" borderId="21" xfId="0" applyNumberFormat="1" applyFont="1" applyFill="1" applyBorder="1" applyAlignment="1" applyProtection="1">
      <alignment vertical="center"/>
      <protection hidden="1"/>
    </xf>
    <xf numFmtId="169" fontId="39" fillId="8" borderId="75" xfId="0" applyNumberFormat="1" applyFont="1" applyFill="1" applyBorder="1" applyAlignment="1" applyProtection="1">
      <alignment vertical="center"/>
      <protection hidden="1"/>
    </xf>
    <xf numFmtId="49" fontId="41" fillId="10" borderId="72" xfId="0" applyNumberFormat="1" applyFont="1" applyFill="1" applyBorder="1" applyAlignment="1" applyProtection="1">
      <alignment vertical="center" wrapText="1"/>
      <protection hidden="1"/>
    </xf>
    <xf numFmtId="1" fontId="39" fillId="10" borderId="76" xfId="0" applyNumberFormat="1" applyFont="1" applyFill="1" applyBorder="1" applyAlignment="1" applyProtection="1">
      <alignment horizontal="center" vertical="center"/>
      <protection hidden="1"/>
    </xf>
    <xf numFmtId="49" fontId="39" fillId="10" borderId="76" xfId="0" applyNumberFormat="1" applyFont="1" applyFill="1" applyBorder="1" applyAlignment="1" applyProtection="1">
      <alignment horizontal="center" vertical="center"/>
      <protection hidden="1"/>
    </xf>
    <xf numFmtId="168" fontId="39" fillId="10" borderId="76" xfId="0" applyNumberFormat="1" applyFont="1" applyFill="1" applyBorder="1" applyAlignment="1" applyProtection="1">
      <alignment horizontal="center" vertical="center"/>
      <protection hidden="1"/>
    </xf>
    <xf numFmtId="169" fontId="39" fillId="10" borderId="73" xfId="0" applyNumberFormat="1" applyFont="1" applyFill="1" applyBorder="1" applyAlignment="1" applyProtection="1">
      <alignment vertical="center"/>
      <protection hidden="1"/>
    </xf>
    <xf numFmtId="1" fontId="39" fillId="9" borderId="76" xfId="0" applyNumberFormat="1" applyFont="1" applyFill="1" applyBorder="1" applyAlignment="1" applyProtection="1">
      <alignment horizontal="center" vertical="center"/>
      <protection hidden="1"/>
    </xf>
    <xf numFmtId="49" fontId="39" fillId="9" borderId="76" xfId="0" applyNumberFormat="1" applyFont="1" applyFill="1" applyBorder="1" applyAlignment="1" applyProtection="1">
      <alignment horizontal="center" vertical="center"/>
      <protection hidden="1"/>
    </xf>
    <xf numFmtId="168" fontId="39" fillId="9" borderId="76" xfId="0" applyNumberFormat="1" applyFont="1" applyFill="1" applyBorder="1" applyAlignment="1" applyProtection="1">
      <alignment horizontal="center" vertical="center"/>
      <protection hidden="1"/>
    </xf>
    <xf numFmtId="49" fontId="39" fillId="9" borderId="76" xfId="0" applyNumberFormat="1" applyFont="1" applyFill="1" applyBorder="1" applyAlignment="1" applyProtection="1">
      <alignment vertical="center"/>
      <protection hidden="1"/>
    </xf>
    <xf numFmtId="49" fontId="38" fillId="11" borderId="72" xfId="0" applyNumberFormat="1" applyFont="1" applyFill="1" applyBorder="1" applyAlignment="1" applyProtection="1">
      <alignment horizontal="left" vertical="center"/>
      <protection hidden="1"/>
    </xf>
    <xf numFmtId="49" fontId="44" fillId="11" borderId="76" xfId="0" applyNumberFormat="1" applyFont="1" applyFill="1" applyBorder="1" applyAlignment="1" applyProtection="1">
      <alignment horizontal="left" vertical="center"/>
      <protection hidden="1"/>
    </xf>
    <xf numFmtId="0" fontId="44" fillId="11" borderId="76" xfId="0" applyFont="1" applyFill="1" applyBorder="1" applyAlignment="1" applyProtection="1">
      <alignment vertical="center"/>
      <protection hidden="1"/>
    </xf>
    <xf numFmtId="170" fontId="38" fillId="11" borderId="73" xfId="0" applyNumberFormat="1" applyFont="1" applyFill="1" applyBorder="1" applyAlignment="1" applyProtection="1">
      <alignment horizontal="right" vertical="center"/>
      <protection hidden="1"/>
    </xf>
    <xf numFmtId="0" fontId="45" fillId="0" borderId="0" xfId="0" applyFont="1" applyAlignment="1" applyProtection="1">
      <alignment wrapText="1"/>
      <protection hidden="1"/>
    </xf>
    <xf numFmtId="0" fontId="42" fillId="0" borderId="0" xfId="0" applyFont="1" applyAlignment="1" applyProtection="1">
      <alignment wrapText="1"/>
      <protection hidden="1"/>
    </xf>
    <xf numFmtId="0" fontId="46" fillId="0" borderId="0" xfId="0" applyFont="1"/>
    <xf numFmtId="0" fontId="0" fillId="0" borderId="0" xfId="0" applyAlignment="1">
      <alignment horizontal="right"/>
    </xf>
    <xf numFmtId="0" fontId="47" fillId="0" borderId="0" xfId="0" applyFont="1"/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48" fillId="0" borderId="0" xfId="0" applyFont="1"/>
    <xf numFmtId="0" fontId="0" fillId="0" borderId="21" xfId="0" applyBorder="1" applyAlignment="1">
      <alignment horizontal="center"/>
    </xf>
    <xf numFmtId="0" fontId="0" fillId="0" borderId="21" xfId="0" applyBorder="1"/>
    <xf numFmtId="4" fontId="0" fillId="0" borderId="21" xfId="0" applyNumberFormat="1" applyBorder="1"/>
    <xf numFmtId="4" fontId="0" fillId="0" borderId="21" xfId="0" applyNumberFormat="1" applyBorder="1" applyAlignment="1">
      <alignment horizontal="center"/>
    </xf>
    <xf numFmtId="4" fontId="0" fillId="0" borderId="21" xfId="0" applyNumberFormat="1" applyBorder="1" applyAlignment="1">
      <alignment horizontal="right"/>
    </xf>
    <xf numFmtId="4" fontId="0" fillId="13" borderId="21" xfId="0" applyNumberFormat="1" applyFill="1" applyBorder="1" applyProtection="1">
      <protection locked="0"/>
    </xf>
    <xf numFmtId="167" fontId="0" fillId="0" borderId="0" xfId="0" applyNumberFormat="1"/>
    <xf numFmtId="0" fontId="28" fillId="0" borderId="0" xfId="0" applyFont="1"/>
    <xf numFmtId="0" fontId="26" fillId="0" borderId="57" xfId="0" applyFont="1" applyBorder="1" applyAlignment="1">
      <alignment horizontal="center"/>
    </xf>
    <xf numFmtId="0" fontId="26" fillId="0" borderId="58" xfId="0" applyFont="1" applyBorder="1"/>
    <xf numFmtId="49" fontId="26" fillId="0" borderId="58" xfId="0" applyNumberFormat="1" applyFont="1" applyBorder="1" applyAlignment="1">
      <alignment horizontal="center"/>
    </xf>
    <xf numFmtId="0" fontId="26" fillId="0" borderId="58" xfId="0" applyFont="1" applyBorder="1" applyAlignment="1">
      <alignment horizontal="center"/>
    </xf>
    <xf numFmtId="0" fontId="29" fillId="0" borderId="59" xfId="0" applyFont="1" applyBorder="1" applyAlignment="1">
      <alignment horizontal="center"/>
    </xf>
    <xf numFmtId="0" fontId="30" fillId="0" borderId="11" xfId="0" applyFont="1" applyBorder="1"/>
    <xf numFmtId="0" fontId="30" fillId="0" borderId="7" xfId="0" applyFont="1" applyBorder="1"/>
    <xf numFmtId="0" fontId="50" fillId="0" borderId="55" xfId="5" applyFont="1" applyBorder="1" applyAlignment="1">
      <alignment wrapText="1"/>
    </xf>
    <xf numFmtId="0" fontId="32" fillId="0" borderId="7" xfId="3" applyFont="1" applyBorder="1" applyAlignment="1">
      <alignment horizontal="center" wrapText="1"/>
    </xf>
    <xf numFmtId="167" fontId="30" fillId="0" borderId="7" xfId="0" applyNumberFormat="1" applyFont="1" applyBorder="1" applyAlignment="1">
      <alignment horizontal="center"/>
    </xf>
    <xf numFmtId="167" fontId="17" fillId="0" borderId="13" xfId="0" applyNumberFormat="1" applyFont="1" applyBorder="1" applyAlignment="1">
      <alignment horizontal="center"/>
    </xf>
    <xf numFmtId="0" fontId="51" fillId="0" borderId="60" xfId="0" applyFont="1" applyBorder="1"/>
    <xf numFmtId="0" fontId="51" fillId="0" borderId="29" xfId="0" applyFont="1" applyBorder="1"/>
    <xf numFmtId="171" fontId="52" fillId="0" borderId="29" xfId="5" applyNumberFormat="1" applyFont="1" applyBorder="1" applyAlignment="1">
      <alignment wrapText="1"/>
    </xf>
    <xf numFmtId="0" fontId="52" fillId="0" borderId="29" xfId="3" applyFont="1" applyBorder="1" applyAlignment="1">
      <alignment horizontal="center" wrapText="1"/>
    </xf>
    <xf numFmtId="167" fontId="51" fillId="0" borderId="29" xfId="0" applyNumberFormat="1" applyFont="1" applyBorder="1" applyAlignment="1">
      <alignment horizontal="center"/>
    </xf>
    <xf numFmtId="167" fontId="51" fillId="0" borderId="62" xfId="0" applyNumberFormat="1" applyFont="1" applyBorder="1" applyAlignment="1">
      <alignment horizontal="center"/>
    </xf>
    <xf numFmtId="17" fontId="0" fillId="0" borderId="0" xfId="0" applyNumberFormat="1"/>
    <xf numFmtId="171" fontId="52" fillId="0" borderId="21" xfId="5" applyNumberFormat="1" applyFont="1" applyBorder="1" applyAlignment="1">
      <alignment wrapText="1"/>
    </xf>
    <xf numFmtId="0" fontId="52" fillId="0" borderId="21" xfId="3" applyFont="1" applyBorder="1" applyAlignment="1">
      <alignment horizontal="center" wrapText="1"/>
    </xf>
    <xf numFmtId="167" fontId="51" fillId="0" borderId="21" xfId="0" applyNumberFormat="1" applyFont="1" applyBorder="1" applyAlignment="1">
      <alignment horizontal="center"/>
    </xf>
    <xf numFmtId="167" fontId="51" fillId="0" borderId="77" xfId="0" applyNumberFormat="1" applyFont="1" applyBorder="1" applyAlignment="1">
      <alignment horizontal="center"/>
    </xf>
    <xf numFmtId="0" fontId="51" fillId="0" borderId="78" xfId="0" applyFont="1" applyBorder="1"/>
    <xf numFmtId="0" fontId="51" fillId="0" borderId="27" xfId="0" applyFont="1" applyBorder="1"/>
    <xf numFmtId="171" fontId="52" fillId="0" borderId="27" xfId="5" applyNumberFormat="1" applyFont="1" applyBorder="1" applyAlignment="1">
      <alignment wrapText="1"/>
    </xf>
    <xf numFmtId="0" fontId="52" fillId="0" borderId="27" xfId="3" applyFont="1" applyBorder="1" applyAlignment="1">
      <alignment horizontal="center" wrapText="1"/>
    </xf>
    <xf numFmtId="167" fontId="51" fillId="0" borderId="27" xfId="0" applyNumberFormat="1" applyFont="1" applyBorder="1" applyAlignment="1">
      <alignment horizontal="center"/>
    </xf>
    <xf numFmtId="167" fontId="51" fillId="0" borderId="30" xfId="0" applyNumberFormat="1" applyFont="1" applyBorder="1" applyAlignment="1">
      <alignment horizontal="center"/>
    </xf>
    <xf numFmtId="0" fontId="52" fillId="0" borderId="21" xfId="5" applyFont="1" applyBorder="1" applyAlignment="1">
      <alignment wrapText="1"/>
    </xf>
    <xf numFmtId="0" fontId="51" fillId="0" borderId="64" xfId="0" applyFont="1" applyBorder="1"/>
    <xf numFmtId="0" fontId="51" fillId="0" borderId="21" xfId="0" applyFont="1" applyBorder="1"/>
    <xf numFmtId="171" fontId="52" fillId="0" borderId="21" xfId="5" applyNumberFormat="1" applyFont="1" applyBorder="1" applyAlignment="1">
      <alignment vertical="top" wrapText="1"/>
    </xf>
    <xf numFmtId="0" fontId="50" fillId="0" borderId="21" xfId="5" applyFont="1" applyBorder="1" applyAlignment="1">
      <alignment wrapText="1"/>
    </xf>
    <xf numFmtId="0" fontId="51" fillId="12" borderId="64" xfId="0" applyFont="1" applyFill="1" applyBorder="1"/>
    <xf numFmtId="0" fontId="51" fillId="12" borderId="21" xfId="0" applyFont="1" applyFill="1" applyBorder="1"/>
    <xf numFmtId="0" fontId="50" fillId="0" borderId="21" xfId="5" applyFont="1" applyBorder="1" applyAlignment="1">
      <alignment vertical="center" wrapText="1"/>
    </xf>
    <xf numFmtId="0" fontId="51" fillId="0" borderId="21" xfId="0" applyFont="1" applyBorder="1" applyAlignment="1">
      <alignment horizontal="center"/>
    </xf>
    <xf numFmtId="0" fontId="52" fillId="0" borderId="21" xfId="5" applyFont="1" applyBorder="1" applyAlignment="1">
      <alignment horizontal="left" wrapText="1"/>
    </xf>
    <xf numFmtId="0" fontId="50" fillId="0" borderId="21" xfId="5" applyFont="1" applyBorder="1" applyAlignment="1">
      <alignment horizontal="left" wrapText="1"/>
    </xf>
    <xf numFmtId="0" fontId="52" fillId="0" borderId="21" xfId="5" applyFont="1" applyBorder="1" applyAlignment="1">
      <alignment vertical="center" wrapText="1"/>
    </xf>
    <xf numFmtId="49" fontId="52" fillId="0" borderId="21" xfId="5" applyNumberFormat="1" applyFont="1" applyBorder="1" applyAlignment="1">
      <alignment vertical="center" wrapText="1"/>
    </xf>
    <xf numFmtId="49" fontId="52" fillId="0" borderId="21" xfId="5" applyNumberFormat="1" applyFont="1" applyBorder="1" applyAlignment="1">
      <alignment wrapText="1"/>
    </xf>
    <xf numFmtId="49" fontId="53" fillId="0" borderId="21" xfId="0" applyNumberFormat="1" applyFont="1" applyBorder="1" applyAlignment="1">
      <alignment horizontal="left" wrapText="1"/>
    </xf>
    <xf numFmtId="49" fontId="50" fillId="0" borderId="21" xfId="5" applyNumberFormat="1" applyFont="1" applyBorder="1" applyAlignment="1">
      <alignment wrapText="1"/>
    </xf>
    <xf numFmtId="172" fontId="51" fillId="0" borderId="21" xfId="0" applyNumberFormat="1" applyFont="1" applyBorder="1" applyAlignment="1">
      <alignment horizontal="center"/>
    </xf>
    <xf numFmtId="172" fontId="51" fillId="0" borderId="77" xfId="0" applyNumberFormat="1" applyFont="1" applyBorder="1" applyAlignment="1">
      <alignment horizontal="center"/>
    </xf>
    <xf numFmtId="0" fontId="51" fillId="0" borderId="79" xfId="0" applyFont="1" applyBorder="1"/>
    <xf numFmtId="49" fontId="53" fillId="0" borderId="80" xfId="0" applyNumberFormat="1" applyFont="1" applyBorder="1" applyAlignment="1">
      <alignment horizontal="left" wrapText="1"/>
    </xf>
    <xf numFmtId="49" fontId="50" fillId="0" borderId="80" xfId="5" applyNumberFormat="1" applyFont="1" applyBorder="1" applyAlignment="1">
      <alignment wrapText="1"/>
    </xf>
    <xf numFmtId="0" fontId="52" fillId="0" borderId="80" xfId="3" applyFont="1" applyBorder="1" applyAlignment="1">
      <alignment horizontal="center" wrapText="1"/>
    </xf>
    <xf numFmtId="172" fontId="51" fillId="0" borderId="80" xfId="0" applyNumberFormat="1" applyFont="1" applyBorder="1" applyAlignment="1">
      <alignment horizontal="center"/>
    </xf>
    <xf numFmtId="167" fontId="53" fillId="0" borderId="81" xfId="0" applyNumberFormat="1" applyFont="1" applyBorder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167" fontId="51" fillId="13" borderId="29" xfId="0" applyNumberFormat="1" applyFont="1" applyFill="1" applyBorder="1" applyAlignment="1" applyProtection="1">
      <alignment horizontal="center"/>
      <protection locked="0"/>
    </xf>
    <xf numFmtId="167" fontId="51" fillId="13" borderId="21" xfId="0" applyNumberFormat="1" applyFont="1" applyFill="1" applyBorder="1" applyAlignment="1" applyProtection="1">
      <alignment horizontal="center"/>
      <protection locked="0"/>
    </xf>
    <xf numFmtId="49" fontId="31" fillId="0" borderId="7" xfId="0" applyNumberFormat="1" applyFont="1" applyBorder="1" applyAlignment="1">
      <alignment horizontal="center" vertical="top" wrapText="1"/>
    </xf>
    <xf numFmtId="0" fontId="36" fillId="0" borderId="60" xfId="4" applyBorder="1" applyAlignment="1">
      <alignment horizontal="center"/>
    </xf>
    <xf numFmtId="0" fontId="55" fillId="0" borderId="29" xfId="0" applyFont="1" applyBorder="1" applyAlignment="1">
      <alignment horizontal="center"/>
    </xf>
    <xf numFmtId="49" fontId="35" fillId="0" borderId="29" xfId="0" applyNumberFormat="1" applyFont="1" applyBorder="1" applyAlignment="1">
      <alignment horizontal="left" wrapText="1"/>
    </xf>
    <xf numFmtId="49" fontId="55" fillId="0" borderId="29" xfId="0" applyNumberFormat="1" applyFont="1" applyBorder="1" applyAlignment="1">
      <alignment horizontal="center"/>
    </xf>
    <xf numFmtId="173" fontId="55" fillId="0" borderId="62" xfId="0" applyNumberFormat="1" applyFont="1" applyBorder="1" applyAlignment="1">
      <alignment horizontal="right"/>
    </xf>
    <xf numFmtId="0" fontId="36" fillId="0" borderId="64" xfId="4" applyBorder="1" applyAlignment="1">
      <alignment horizontal="center"/>
    </xf>
    <xf numFmtId="0" fontId="55" fillId="0" borderId="21" xfId="0" applyFont="1" applyBorder="1" applyAlignment="1">
      <alignment horizontal="center"/>
    </xf>
    <xf numFmtId="49" fontId="35" fillId="0" borderId="21" xfId="0" applyNumberFormat="1" applyFont="1" applyBorder="1" applyAlignment="1">
      <alignment horizontal="left" wrapText="1"/>
    </xf>
    <xf numFmtId="49" fontId="55" fillId="0" borderId="21" xfId="0" applyNumberFormat="1" applyFont="1" applyBorder="1" applyAlignment="1">
      <alignment horizontal="center"/>
    </xf>
    <xf numFmtId="173" fontId="55" fillId="0" borderId="21" xfId="0" applyNumberFormat="1" applyFont="1" applyBorder="1" applyAlignment="1">
      <alignment horizontal="right"/>
    </xf>
    <xf numFmtId="173" fontId="55" fillId="0" borderId="77" xfId="0" applyNumberFormat="1" applyFont="1" applyBorder="1" applyAlignment="1">
      <alignment horizontal="right"/>
    </xf>
    <xf numFmtId="49" fontId="36" fillId="0" borderId="21" xfId="4" applyNumberFormat="1" applyBorder="1" applyAlignment="1">
      <alignment horizontal="left" vertical="top" wrapText="1"/>
    </xf>
    <xf numFmtId="49" fontId="55" fillId="0" borderId="21" xfId="0" applyNumberFormat="1" applyFont="1" applyBorder="1" applyAlignment="1">
      <alignment horizontal="left" vertical="center" wrapText="1"/>
    </xf>
    <xf numFmtId="0" fontId="36" fillId="0" borderId="54" xfId="4" applyBorder="1" applyAlignment="1">
      <alignment horizontal="center"/>
    </xf>
    <xf numFmtId="0" fontId="55" fillId="0" borderId="55" xfId="0" applyFont="1" applyBorder="1" applyAlignment="1">
      <alignment horizontal="center"/>
    </xf>
    <xf numFmtId="0" fontId="56" fillId="0" borderId="55" xfId="0" applyFont="1" applyBorder="1" applyAlignment="1">
      <alignment horizontal="left"/>
    </xf>
    <xf numFmtId="0" fontId="57" fillId="0" borderId="55" xfId="0" applyFont="1" applyBorder="1" applyAlignment="1">
      <alignment horizontal="center"/>
    </xf>
    <xf numFmtId="173" fontId="54" fillId="0" borderId="55" xfId="0" applyNumberFormat="1" applyFont="1" applyBorder="1" applyAlignment="1">
      <alignment horizontal="right"/>
    </xf>
    <xf numFmtId="173" fontId="54" fillId="0" borderId="56" xfId="0" applyNumberFormat="1" applyFont="1" applyBorder="1" applyAlignment="1">
      <alignment horizontal="right"/>
    </xf>
    <xf numFmtId="0" fontId="36" fillId="0" borderId="78" xfId="4" applyBorder="1" applyAlignment="1">
      <alignment horizontal="center"/>
    </xf>
    <xf numFmtId="0" fontId="55" fillId="0" borderId="27" xfId="0" applyFont="1" applyBorder="1" applyAlignment="1">
      <alignment horizontal="center"/>
    </xf>
    <xf numFmtId="49" fontId="36" fillId="0" borderId="27" xfId="4" applyNumberFormat="1" applyBorder="1" applyAlignment="1">
      <alignment horizontal="left" vertical="top" wrapText="1"/>
    </xf>
    <xf numFmtId="49" fontId="36" fillId="0" borderId="27" xfId="4" applyNumberFormat="1" applyBorder="1" applyAlignment="1">
      <alignment horizontal="center"/>
    </xf>
    <xf numFmtId="0" fontId="36" fillId="0" borderId="21" xfId="4" applyBorder="1" applyAlignment="1">
      <alignment horizontal="center"/>
    </xf>
    <xf numFmtId="49" fontId="36" fillId="0" borderId="21" xfId="4" applyNumberFormat="1" applyBorder="1" applyAlignment="1">
      <alignment horizontal="center"/>
    </xf>
    <xf numFmtId="0" fontId="36" fillId="0" borderId="82" xfId="4" applyBorder="1" applyAlignment="1">
      <alignment horizontal="center"/>
    </xf>
    <xf numFmtId="0" fontId="55" fillId="0" borderId="83" xfId="0" applyFont="1" applyBorder="1" applyAlignment="1">
      <alignment horizontal="center"/>
    </xf>
    <xf numFmtId="49" fontId="36" fillId="0" borderId="83" xfId="4" applyNumberFormat="1" applyBorder="1" applyAlignment="1">
      <alignment horizontal="left" vertical="top" wrapText="1"/>
    </xf>
    <xf numFmtId="49" fontId="36" fillId="0" borderId="83" xfId="4" applyNumberFormat="1" applyBorder="1" applyAlignment="1">
      <alignment horizontal="center"/>
    </xf>
    <xf numFmtId="173" fontId="36" fillId="0" borderId="83" xfId="4" applyNumberFormat="1" applyBorder="1" applyAlignment="1">
      <alignment horizontal="right"/>
    </xf>
    <xf numFmtId="173" fontId="54" fillId="0" borderId="84" xfId="0" applyNumberFormat="1" applyFont="1" applyBorder="1" applyAlignment="1">
      <alignment horizontal="right"/>
    </xf>
    <xf numFmtId="0" fontId="36" fillId="0" borderId="21" xfId="0" applyFont="1" applyBorder="1" applyAlignment="1">
      <alignment horizontal="left"/>
    </xf>
    <xf numFmtId="173" fontId="54" fillId="0" borderId="77" xfId="0" applyNumberFormat="1" applyFont="1" applyBorder="1" applyAlignment="1">
      <alignment horizontal="right"/>
    </xf>
    <xf numFmtId="49" fontId="54" fillId="0" borderId="21" xfId="0" applyNumberFormat="1" applyFont="1" applyBorder="1" applyAlignment="1">
      <alignment horizontal="left" vertical="top" wrapText="1"/>
    </xf>
    <xf numFmtId="0" fontId="57" fillId="0" borderId="21" xfId="0" applyFont="1" applyBorder="1" applyAlignment="1">
      <alignment horizontal="center"/>
    </xf>
    <xf numFmtId="173" fontId="54" fillId="0" borderId="21" xfId="0" applyNumberFormat="1" applyFont="1" applyBorder="1" applyAlignment="1">
      <alignment horizontal="right"/>
    </xf>
    <xf numFmtId="49" fontId="36" fillId="0" borderId="21" xfId="4" applyNumberFormat="1" applyBorder="1" applyAlignment="1">
      <alignment horizontal="left" wrapText="1"/>
    </xf>
    <xf numFmtId="49" fontId="36" fillId="0" borderId="21" xfId="4" applyNumberFormat="1" applyBorder="1" applyAlignment="1">
      <alignment horizontal="left"/>
    </xf>
    <xf numFmtId="0" fontId="36" fillId="0" borderId="85" xfId="4" applyBorder="1" applyAlignment="1">
      <alignment horizontal="center"/>
    </xf>
    <xf numFmtId="0" fontId="55" fillId="0" borderId="28" xfId="0" applyFont="1" applyBorder="1" applyAlignment="1">
      <alignment horizontal="center"/>
    </xf>
    <xf numFmtId="49" fontId="36" fillId="0" borderId="28" xfId="4" applyNumberFormat="1" applyBorder="1" applyAlignment="1">
      <alignment horizontal="left"/>
    </xf>
    <xf numFmtId="0" fontId="57" fillId="0" borderId="28" xfId="0" applyFont="1" applyBorder="1" applyAlignment="1">
      <alignment horizontal="center"/>
    </xf>
    <xf numFmtId="173" fontId="54" fillId="0" borderId="28" xfId="0" applyNumberFormat="1" applyFont="1" applyBorder="1" applyAlignment="1">
      <alignment horizontal="right"/>
    </xf>
    <xf numFmtId="173" fontId="54" fillId="0" borderId="86" xfId="0" applyNumberFormat="1" applyFont="1" applyBorder="1" applyAlignment="1">
      <alignment horizontal="right"/>
    </xf>
    <xf numFmtId="0" fontId="58" fillId="0" borderId="55" xfId="0" applyFont="1" applyBorder="1" applyAlignment="1">
      <alignment horizontal="left"/>
    </xf>
    <xf numFmtId="49" fontId="55" fillId="0" borderId="55" xfId="0" applyNumberFormat="1" applyFont="1" applyBorder="1" applyAlignment="1">
      <alignment horizontal="center"/>
    </xf>
    <xf numFmtId="173" fontId="55" fillId="0" borderId="55" xfId="0" applyNumberFormat="1" applyFont="1" applyBorder="1" applyAlignment="1">
      <alignment horizontal="right"/>
    </xf>
    <xf numFmtId="173" fontId="55" fillId="0" borderId="56" xfId="0" applyNumberFormat="1" applyFont="1" applyBorder="1" applyAlignment="1">
      <alignment horizontal="right"/>
    </xf>
    <xf numFmtId="49" fontId="55" fillId="0" borderId="21" xfId="0" applyNumberFormat="1" applyFont="1" applyBorder="1" applyAlignment="1">
      <alignment horizontal="left" vertical="top" wrapText="1"/>
    </xf>
    <xf numFmtId="1" fontId="55" fillId="0" borderId="21" xfId="0" applyNumberFormat="1" applyFont="1" applyBorder="1" applyAlignment="1">
      <alignment horizontal="center"/>
    </xf>
    <xf numFmtId="0" fontId="59" fillId="0" borderId="21" xfId="0" applyFont="1" applyBorder="1" applyAlignment="1">
      <alignment horizontal="left" wrapText="1"/>
    </xf>
    <xf numFmtId="1" fontId="59" fillId="0" borderId="21" xfId="0" applyNumberFormat="1" applyFont="1" applyBorder="1" applyAlignment="1">
      <alignment horizontal="center"/>
    </xf>
    <xf numFmtId="167" fontId="0" fillId="0" borderId="62" xfId="0" applyNumberFormat="1" applyBorder="1" applyAlignment="1">
      <alignment horizontal="right"/>
    </xf>
    <xf numFmtId="0" fontId="36" fillId="0" borderId="29" xfId="4" applyBorder="1" applyAlignment="1">
      <alignment horizontal="left" wrapText="1"/>
    </xf>
    <xf numFmtId="49" fontId="54" fillId="0" borderId="21" xfId="0" applyNumberFormat="1" applyFont="1" applyBorder="1" applyAlignment="1">
      <alignment horizontal="center"/>
    </xf>
    <xf numFmtId="49" fontId="35" fillId="0" borderId="21" xfId="6" applyNumberFormat="1" applyFont="1" applyBorder="1" applyAlignment="1">
      <alignment horizontal="left" vertical="top" wrapText="1"/>
    </xf>
    <xf numFmtId="1" fontId="36" fillId="0" borderId="21" xfId="4" applyNumberFormat="1" applyBorder="1" applyAlignment="1">
      <alignment horizontal="center"/>
    </xf>
    <xf numFmtId="1" fontId="54" fillId="0" borderId="21" xfId="0" applyNumberFormat="1" applyFont="1" applyBorder="1" applyAlignment="1">
      <alignment horizontal="center"/>
    </xf>
    <xf numFmtId="49" fontId="54" fillId="0" borderId="28" xfId="0" applyNumberFormat="1" applyFont="1" applyBorder="1" applyAlignment="1">
      <alignment horizontal="left" vertical="top" wrapText="1"/>
    </xf>
    <xf numFmtId="49" fontId="54" fillId="0" borderId="28" xfId="0" applyNumberFormat="1" applyFont="1" applyBorder="1" applyAlignment="1">
      <alignment horizontal="center"/>
    </xf>
    <xf numFmtId="173" fontId="55" fillId="0" borderId="86" xfId="0" applyNumberFormat="1" applyFont="1" applyBorder="1" applyAlignment="1">
      <alignment horizontal="right"/>
    </xf>
    <xf numFmtId="0" fontId="54" fillId="0" borderId="55" xfId="0" applyFont="1" applyBorder="1" applyAlignment="1">
      <alignment horizontal="center"/>
    </xf>
    <xf numFmtId="49" fontId="56" fillId="0" borderId="55" xfId="0" applyNumberFormat="1" applyFont="1" applyBorder="1" applyAlignment="1">
      <alignment horizontal="left" vertical="top" wrapText="1"/>
    </xf>
    <xf numFmtId="0" fontId="54" fillId="0" borderId="27" xfId="0" applyFont="1" applyBorder="1" applyAlignment="1">
      <alignment horizontal="center"/>
    </xf>
    <xf numFmtId="49" fontId="54" fillId="0" borderId="27" xfId="0" applyNumberFormat="1" applyFont="1" applyBorder="1" applyAlignment="1">
      <alignment horizontal="left" vertical="top" wrapText="1"/>
    </xf>
    <xf numFmtId="0" fontId="57" fillId="0" borderId="27" xfId="0" applyFont="1" applyBorder="1" applyAlignment="1">
      <alignment horizontal="center"/>
    </xf>
    <xf numFmtId="1" fontId="57" fillId="0" borderId="27" xfId="0" applyNumberFormat="1" applyFont="1" applyBorder="1" applyAlignment="1">
      <alignment horizontal="center"/>
    </xf>
    <xf numFmtId="173" fontId="54" fillId="0" borderId="87" xfId="0" applyNumberFormat="1" applyFont="1" applyBorder="1" applyAlignment="1">
      <alignment horizontal="right"/>
    </xf>
    <xf numFmtId="0" fontId="54" fillId="0" borderId="21" xfId="0" applyFont="1" applyBorder="1" applyAlignment="1">
      <alignment horizontal="center"/>
    </xf>
    <xf numFmtId="1" fontId="57" fillId="0" borderId="21" xfId="0" applyNumberFormat="1" applyFont="1" applyBorder="1" applyAlignment="1">
      <alignment horizontal="center"/>
    </xf>
    <xf numFmtId="0" fontId="54" fillId="0" borderId="28" xfId="0" applyFont="1" applyBorder="1" applyAlignment="1">
      <alignment horizontal="center"/>
    </xf>
    <xf numFmtId="49" fontId="36" fillId="0" borderId="28" xfId="4" applyNumberFormat="1" applyBorder="1" applyAlignment="1">
      <alignment horizontal="left" wrapText="1"/>
    </xf>
    <xf numFmtId="49" fontId="36" fillId="0" borderId="28" xfId="4" applyNumberFormat="1" applyBorder="1" applyAlignment="1">
      <alignment horizontal="center"/>
    </xf>
    <xf numFmtId="173" fontId="36" fillId="0" borderId="86" xfId="4" applyNumberFormat="1" applyBorder="1"/>
    <xf numFmtId="173" fontId="36" fillId="0" borderId="21" xfId="4" applyNumberFormat="1" applyBorder="1"/>
    <xf numFmtId="173" fontId="36" fillId="0" borderId="77" xfId="4" applyNumberFormat="1" applyBorder="1"/>
    <xf numFmtId="49" fontId="54" fillId="0" borderId="21" xfId="0" applyNumberFormat="1" applyFont="1" applyBorder="1" applyAlignment="1">
      <alignment horizontal="left"/>
    </xf>
    <xf numFmtId="0" fontId="54" fillId="0" borderId="83" xfId="0" applyFont="1" applyBorder="1" applyAlignment="1">
      <alignment horizontal="center"/>
    </xf>
    <xf numFmtId="49" fontId="54" fillId="0" borderId="83" xfId="0" applyNumberFormat="1" applyFont="1" applyBorder="1" applyAlignment="1">
      <alignment horizontal="left"/>
    </xf>
    <xf numFmtId="49" fontId="54" fillId="0" borderId="83" xfId="0" applyNumberFormat="1" applyFont="1" applyBorder="1" applyAlignment="1">
      <alignment horizontal="center"/>
    </xf>
    <xf numFmtId="173" fontId="54" fillId="0" borderId="83" xfId="0" applyNumberFormat="1" applyFont="1" applyBorder="1" applyAlignment="1">
      <alignment horizontal="right"/>
    </xf>
    <xf numFmtId="173" fontId="36" fillId="0" borderId="84" xfId="4" applyNumberFormat="1" applyBorder="1"/>
    <xf numFmtId="0" fontId="56" fillId="0" borderId="55" xfId="0" applyFont="1" applyBorder="1" applyAlignment="1">
      <alignment horizontal="left" wrapText="1"/>
    </xf>
    <xf numFmtId="49" fontId="54" fillId="0" borderId="55" xfId="0" applyNumberFormat="1" applyFont="1" applyBorder="1" applyAlignment="1">
      <alignment horizontal="center"/>
    </xf>
    <xf numFmtId="0" fontId="36" fillId="0" borderId="79" xfId="4" applyBorder="1" applyAlignment="1">
      <alignment horizontal="center"/>
    </xf>
    <xf numFmtId="0" fontId="54" fillId="0" borderId="80" xfId="0" applyFont="1" applyBorder="1" applyAlignment="1">
      <alignment horizontal="center"/>
    </xf>
    <xf numFmtId="49" fontId="54" fillId="0" borderId="80" xfId="0" applyNumberFormat="1" applyFont="1" applyBorder="1" applyAlignment="1">
      <alignment horizontal="left" vertical="top" wrapText="1"/>
    </xf>
    <xf numFmtId="1" fontId="36" fillId="0" borderId="80" xfId="4" applyNumberFormat="1" applyBorder="1" applyAlignment="1">
      <alignment horizontal="center"/>
    </xf>
    <xf numFmtId="0" fontId="57" fillId="0" borderId="80" xfId="0" applyFont="1" applyBorder="1" applyAlignment="1">
      <alignment horizontal="center"/>
    </xf>
    <xf numFmtId="173" fontId="54" fillId="0" borderId="81" xfId="0" applyNumberFormat="1" applyFont="1" applyBorder="1" applyAlignment="1">
      <alignment horizontal="right"/>
    </xf>
    <xf numFmtId="173" fontId="55" fillId="13" borderId="29" xfId="0" applyNumberFormat="1" applyFont="1" applyFill="1" applyBorder="1" applyAlignment="1" applyProtection="1">
      <alignment horizontal="right"/>
      <protection locked="0"/>
    </xf>
    <xf numFmtId="173" fontId="55" fillId="13" borderId="21" xfId="0" applyNumberFormat="1" applyFont="1" applyFill="1" applyBorder="1" applyAlignment="1" applyProtection="1">
      <alignment horizontal="right"/>
      <protection locked="0"/>
    </xf>
    <xf numFmtId="173" fontId="54" fillId="13" borderId="21" xfId="0" applyNumberFormat="1" applyFont="1" applyFill="1" applyBorder="1" applyAlignment="1" applyProtection="1">
      <alignment horizontal="right"/>
      <protection locked="0"/>
    </xf>
    <xf numFmtId="167" fontId="35" fillId="13" borderId="21" xfId="0" applyNumberFormat="1" applyFont="1" applyFill="1" applyBorder="1" applyAlignment="1" applyProtection="1">
      <alignment horizontal="right"/>
      <protection locked="0"/>
    </xf>
    <xf numFmtId="173" fontId="36" fillId="13" borderId="21" xfId="4" applyNumberFormat="1" applyFill="1" applyBorder="1" applyAlignment="1" applyProtection="1">
      <alignment horizontal="right"/>
      <protection locked="0"/>
    </xf>
    <xf numFmtId="173" fontId="55" fillId="13" borderId="28" xfId="0" applyNumberFormat="1" applyFont="1" applyFill="1" applyBorder="1" applyAlignment="1" applyProtection="1">
      <alignment horizontal="right"/>
      <protection locked="0"/>
    </xf>
    <xf numFmtId="173" fontId="36" fillId="13" borderId="28" xfId="4" applyNumberFormat="1" applyFill="1" applyBorder="1" applyAlignment="1" applyProtection="1">
      <alignment horizontal="right"/>
      <protection locked="0"/>
    </xf>
    <xf numFmtId="173" fontId="36" fillId="13" borderId="80" xfId="4" applyNumberFormat="1" applyFill="1" applyBorder="1" applyAlignment="1" applyProtection="1">
      <alignment horizontal="right"/>
      <protection locked="0"/>
    </xf>
    <xf numFmtId="0" fontId="4" fillId="2" borderId="0" xfId="0" applyFont="1" applyFill="1" applyAlignment="1">
      <alignment horizontal="left" wrapText="1"/>
    </xf>
    <xf numFmtId="49" fontId="8" fillId="0" borderId="34" xfId="0" applyNumberFormat="1" applyFont="1" applyBorder="1" applyAlignment="1">
      <alignment vertical="center" wrapText="1"/>
    </xf>
    <xf numFmtId="49" fontId="8" fillId="0" borderId="35" xfId="0" applyNumberFormat="1" applyFont="1" applyBorder="1" applyAlignment="1">
      <alignment vertical="center" wrapText="1"/>
    </xf>
    <xf numFmtId="4" fontId="0" fillId="0" borderId="35" xfId="0" applyNumberFormat="1" applyBorder="1" applyAlignment="1">
      <alignment vertical="center" wrapText="1"/>
    </xf>
    <xf numFmtId="4" fontId="9" fillId="0" borderId="35" xfId="0" applyNumberFormat="1" applyFont="1" applyBorder="1" applyAlignment="1">
      <alignment vertical="center" wrapText="1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2" fillId="0" borderId="15" xfId="0" applyNumberFormat="1" applyFont="1" applyBorder="1" applyAlignment="1">
      <alignment horizontal="right" vertical="center"/>
    </xf>
    <xf numFmtId="4" fontId="12" fillId="0" borderId="12" xfId="0" applyNumberFormat="1" applyFont="1" applyBorder="1" applyAlignment="1">
      <alignment horizontal="right" vertical="center"/>
    </xf>
    <xf numFmtId="4" fontId="12" fillId="0" borderId="15" xfId="0" applyNumberFormat="1" applyFont="1" applyBorder="1" applyAlignment="1">
      <alignment vertical="center"/>
    </xf>
    <xf numFmtId="4" fontId="12" fillId="0" borderId="12" xfId="0" applyNumberFormat="1" applyFont="1" applyBorder="1" applyAlignment="1">
      <alignment vertical="center"/>
    </xf>
    <xf numFmtId="4" fontId="14" fillId="0" borderId="15" xfId="0" applyNumberFormat="1" applyFont="1" applyBorder="1" applyAlignment="1">
      <alignment horizontal="right" vertical="center" indent="1"/>
    </xf>
    <xf numFmtId="4" fontId="14" fillId="0" borderId="22" xfId="0" applyNumberFormat="1" applyFont="1" applyBorder="1" applyAlignment="1">
      <alignment horizontal="right" vertical="center" indent="1"/>
    </xf>
    <xf numFmtId="4" fontId="14" fillId="0" borderId="16" xfId="0" applyNumberFormat="1" applyFont="1" applyBorder="1" applyAlignment="1">
      <alignment horizontal="right" vertical="center" indent="1"/>
    </xf>
    <xf numFmtId="4" fontId="12" fillId="0" borderId="15" xfId="0" applyNumberFormat="1" applyFont="1" applyBorder="1" applyAlignment="1">
      <alignment horizontal="right" vertical="center" indent="1"/>
    </xf>
    <xf numFmtId="4" fontId="12" fillId="0" borderId="16" xfId="0" applyNumberFormat="1" applyFont="1" applyBorder="1" applyAlignment="1">
      <alignment horizontal="right" vertical="center" indent="1"/>
    </xf>
    <xf numFmtId="4" fontId="13" fillId="3" borderId="7" xfId="0" applyNumberFormat="1" applyFont="1" applyFill="1" applyBorder="1" applyAlignment="1">
      <alignment horizontal="right" vertical="center"/>
    </xf>
    <xf numFmtId="2" fontId="13" fillId="3" borderId="7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4" borderId="0" xfId="0" applyFont="1" applyFill="1" applyAlignment="1" applyProtection="1">
      <alignment horizontal="left" vertical="center"/>
      <protection locked="0"/>
    </xf>
    <xf numFmtId="49" fontId="9" fillId="3" borderId="6" xfId="0" applyNumberFormat="1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9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" fontId="12" fillId="0" borderId="10" xfId="0" applyNumberFormat="1" applyFont="1" applyBorder="1" applyAlignment="1">
      <alignment horizontal="right" vertical="center"/>
    </xf>
    <xf numFmtId="4" fontId="12" fillId="0" borderId="6" xfId="0" applyNumberFormat="1" applyFont="1" applyBorder="1" applyAlignment="1">
      <alignment horizontal="right" vertical="center"/>
    </xf>
    <xf numFmtId="4" fontId="12" fillId="0" borderId="18" xfId="0" applyNumberFormat="1" applyFont="1" applyBorder="1" applyAlignment="1">
      <alignment horizontal="right" vertical="center"/>
    </xf>
    <xf numFmtId="49" fontId="7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9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9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2" fillId="0" borderId="22" xfId="0" applyNumberFormat="1" applyFont="1" applyBorder="1" applyAlignment="1">
      <alignment horizontal="right" vertical="center" inden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21" fillId="0" borderId="18" xfId="0" applyFont="1" applyBorder="1" applyAlignment="1">
      <alignment horizontal="left" vertical="top" wrapText="1"/>
    </xf>
    <xf numFmtId="0" fontId="21" fillId="0" borderId="18" xfId="0" applyFont="1" applyBorder="1" applyAlignment="1">
      <alignment vertical="top" wrapText="1"/>
    </xf>
    <xf numFmtId="0" fontId="19" fillId="0" borderId="18" xfId="0" applyFont="1" applyBorder="1" applyAlignment="1">
      <alignment horizontal="left" vertical="top" wrapText="1"/>
    </xf>
    <xf numFmtId="0" fontId="19" fillId="0" borderId="18" xfId="0" applyFont="1" applyBorder="1" applyAlignment="1">
      <alignment vertical="top"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vertical="top" wrapText="1"/>
    </xf>
    <xf numFmtId="0" fontId="7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49" fontId="0" fillId="0" borderId="20" xfId="0" applyNumberFormat="1" applyBorder="1" applyAlignment="1" applyProtection="1">
      <alignment horizontal="left" wrapText="1"/>
      <protection hidden="1"/>
    </xf>
    <xf numFmtId="49" fontId="0" fillId="0" borderId="67" xfId="0" applyNumberFormat="1" applyBorder="1" applyAlignment="1" applyProtection="1">
      <alignment horizontal="left" wrapText="1"/>
      <protection hidden="1"/>
    </xf>
    <xf numFmtId="49" fontId="0" fillId="0" borderId="68" xfId="0" applyNumberFormat="1" applyBorder="1" applyAlignment="1" applyProtection="1">
      <alignment horizontal="left" wrapText="1"/>
      <protection hidden="1"/>
    </xf>
    <xf numFmtId="49" fontId="0" fillId="0" borderId="3" xfId="0" applyNumberFormat="1" applyBorder="1" applyAlignment="1" applyProtection="1">
      <alignment horizontal="left" wrapText="1"/>
      <protection hidden="1"/>
    </xf>
    <xf numFmtId="49" fontId="0" fillId="0" borderId="4" xfId="0" applyNumberFormat="1" applyBorder="1" applyAlignment="1" applyProtection="1">
      <alignment horizontal="left" wrapText="1"/>
      <protection hidden="1"/>
    </xf>
    <xf numFmtId="49" fontId="0" fillId="0" borderId="5" xfId="0" applyNumberFormat="1" applyBorder="1" applyAlignment="1" applyProtection="1">
      <alignment horizontal="left" wrapText="1"/>
      <protection hidden="1"/>
    </xf>
    <xf numFmtId="0" fontId="25" fillId="0" borderId="48" xfId="0" applyFont="1" applyBorder="1" applyAlignment="1" applyProtection="1">
      <alignment horizontal="center" vertical="center" wrapText="1"/>
      <protection hidden="1"/>
    </xf>
    <xf numFmtId="0" fontId="25" fillId="0" borderId="49" xfId="0" applyFont="1" applyBorder="1" applyAlignment="1" applyProtection="1">
      <alignment horizontal="center" vertical="center" wrapText="1"/>
      <protection hidden="1"/>
    </xf>
    <xf numFmtId="0" fontId="25" fillId="0" borderId="50" xfId="0" applyFont="1" applyBorder="1" applyAlignment="1" applyProtection="1">
      <alignment horizontal="center" vertical="center" wrapText="1"/>
      <protection hidden="1"/>
    </xf>
    <xf numFmtId="0" fontId="26" fillId="0" borderId="14" xfId="0" applyFont="1" applyBorder="1" applyAlignment="1" applyProtection="1">
      <alignment horizontal="left" wrapText="1"/>
      <protection hidden="1"/>
    </xf>
    <xf numFmtId="0" fontId="26" fillId="0" borderId="12" xfId="0" applyFont="1" applyBorder="1" applyAlignment="1" applyProtection="1">
      <alignment horizontal="left" wrapText="1"/>
      <protection hidden="1"/>
    </xf>
    <xf numFmtId="0" fontId="26" fillId="0" borderId="16" xfId="0" applyFont="1" applyBorder="1" applyAlignment="1" applyProtection="1">
      <alignment horizontal="left" wrapText="1"/>
      <protection hidden="1"/>
    </xf>
    <xf numFmtId="0" fontId="26" fillId="0" borderId="14" xfId="0" applyFont="1" applyBorder="1" applyAlignment="1" applyProtection="1">
      <alignment horizontal="left" wrapText="1" shrinkToFit="1"/>
      <protection hidden="1"/>
    </xf>
    <xf numFmtId="0" fontId="26" fillId="0" borderId="12" xfId="0" applyFont="1" applyBorder="1" applyAlignment="1" applyProtection="1">
      <alignment horizontal="left" wrapText="1" shrinkToFit="1"/>
      <protection hidden="1"/>
    </xf>
    <xf numFmtId="0" fontId="26" fillId="0" borderId="22" xfId="0" applyFont="1" applyBorder="1" applyAlignment="1" applyProtection="1">
      <alignment horizontal="left" wrapText="1" shrinkToFit="1"/>
      <protection hidden="1"/>
    </xf>
    <xf numFmtId="167" fontId="27" fillId="0" borderId="15" xfId="2" applyNumberFormat="1" applyFont="1" applyFill="1" applyBorder="1" applyAlignment="1" applyProtection="1">
      <alignment horizontal="center"/>
      <protection hidden="1"/>
    </xf>
    <xf numFmtId="167" fontId="27" fillId="0" borderId="12" xfId="2" applyNumberFormat="1" applyFont="1" applyFill="1" applyBorder="1" applyAlignment="1" applyProtection="1">
      <alignment horizontal="center"/>
      <protection hidden="1"/>
    </xf>
    <xf numFmtId="167" fontId="27" fillId="0" borderId="16" xfId="2" applyNumberFormat="1" applyFont="1" applyFill="1" applyBorder="1" applyAlignment="1" applyProtection="1">
      <alignment horizontal="center"/>
      <protection hidden="1"/>
    </xf>
    <xf numFmtId="0" fontId="26" fillId="0" borderId="51" xfId="0" applyFont="1" applyBorder="1" applyAlignment="1" applyProtection="1">
      <alignment horizontal="left" wrapText="1" shrinkToFit="1"/>
      <protection hidden="1"/>
    </xf>
    <xf numFmtId="0" fontId="26" fillId="0" borderId="52" xfId="0" applyFont="1" applyBorder="1" applyAlignment="1" applyProtection="1">
      <alignment horizontal="left" wrapText="1" shrinkToFit="1"/>
      <protection hidden="1"/>
    </xf>
    <xf numFmtId="0" fontId="26" fillId="0" borderId="53" xfId="0" applyFont="1" applyBorder="1" applyAlignment="1" applyProtection="1">
      <alignment horizontal="left" wrapText="1" shrinkToFit="1"/>
      <protection hidden="1"/>
    </xf>
    <xf numFmtId="0" fontId="25" fillId="0" borderId="54" xfId="0" applyFont="1" applyBorder="1" applyAlignment="1" applyProtection="1">
      <alignment horizontal="center"/>
      <protection hidden="1"/>
    </xf>
    <xf numFmtId="0" fontId="25" fillId="0" borderId="55" xfId="0" applyFont="1" applyBorder="1" applyAlignment="1" applyProtection="1">
      <alignment horizontal="center"/>
      <protection hidden="1"/>
    </xf>
    <xf numFmtId="0" fontId="25" fillId="0" borderId="56" xfId="0" applyFont="1" applyBorder="1" applyAlignment="1" applyProtection="1">
      <alignment horizontal="center"/>
      <protection hidden="1"/>
    </xf>
    <xf numFmtId="49" fontId="54" fillId="0" borderId="1" xfId="0" applyNumberFormat="1" applyFont="1" applyBorder="1" applyAlignment="1">
      <alignment horizontal="center" wrapText="1"/>
    </xf>
    <xf numFmtId="49" fontId="54" fillId="0" borderId="0" xfId="0" applyNumberFormat="1" applyFont="1" applyAlignment="1">
      <alignment horizontal="center" wrapText="1"/>
    </xf>
    <xf numFmtId="49" fontId="54" fillId="0" borderId="2" xfId="0" applyNumberFormat="1" applyFont="1" applyBorder="1" applyAlignment="1">
      <alignment horizontal="center" wrapText="1"/>
    </xf>
    <xf numFmtId="49" fontId="54" fillId="0" borderId="3" xfId="0" applyNumberFormat="1" applyFont="1" applyBorder="1" applyAlignment="1">
      <alignment horizontal="center" wrapText="1"/>
    </xf>
    <xf numFmtId="49" fontId="54" fillId="0" borderId="4" xfId="0" applyNumberFormat="1" applyFont="1" applyBorder="1" applyAlignment="1">
      <alignment horizontal="center" wrapText="1"/>
    </xf>
    <xf numFmtId="49" fontId="54" fillId="0" borderId="5" xfId="0" applyNumberFormat="1" applyFont="1" applyBorder="1" applyAlignment="1">
      <alignment horizontal="center" wrapText="1"/>
    </xf>
    <xf numFmtId="0" fontId="25" fillId="0" borderId="48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left" wrapText="1"/>
    </xf>
    <xf numFmtId="0" fontId="26" fillId="0" borderId="12" xfId="0" applyFont="1" applyBorder="1" applyAlignment="1">
      <alignment horizontal="left" wrapText="1"/>
    </xf>
    <xf numFmtId="0" fontId="26" fillId="0" borderId="16" xfId="0" applyFont="1" applyBorder="1" applyAlignment="1">
      <alignment horizontal="left" wrapText="1"/>
    </xf>
    <xf numFmtId="0" fontId="26" fillId="0" borderId="14" xfId="0" applyFont="1" applyBorder="1" applyAlignment="1">
      <alignment horizontal="left" wrapText="1" shrinkToFit="1"/>
    </xf>
    <xf numFmtId="0" fontId="26" fillId="0" borderId="12" xfId="0" applyFont="1" applyBorder="1" applyAlignment="1">
      <alignment horizontal="left" wrapText="1" shrinkToFit="1"/>
    </xf>
    <xf numFmtId="0" fontId="26" fillId="0" borderId="22" xfId="0" applyFont="1" applyBorder="1" applyAlignment="1">
      <alignment horizontal="left" wrapText="1" shrinkToFit="1"/>
    </xf>
    <xf numFmtId="167" fontId="27" fillId="0" borderId="15" xfId="2" applyNumberFormat="1" applyFont="1" applyFill="1" applyBorder="1" applyAlignment="1" applyProtection="1">
      <alignment horizontal="center"/>
    </xf>
    <xf numFmtId="167" fontId="27" fillId="0" borderId="12" xfId="2" applyNumberFormat="1" applyFont="1" applyFill="1" applyBorder="1" applyAlignment="1" applyProtection="1">
      <alignment horizontal="center"/>
    </xf>
    <xf numFmtId="167" fontId="27" fillId="0" borderId="16" xfId="2" applyNumberFormat="1" applyFont="1" applyFill="1" applyBorder="1" applyAlignment="1" applyProtection="1">
      <alignment horizontal="center"/>
    </xf>
    <xf numFmtId="0" fontId="26" fillId="0" borderId="51" xfId="0" applyFont="1" applyBorder="1" applyAlignment="1">
      <alignment horizontal="left" wrapText="1" shrinkToFit="1"/>
    </xf>
    <xf numFmtId="0" fontId="26" fillId="0" borderId="52" xfId="0" applyFont="1" applyBorder="1" applyAlignment="1">
      <alignment horizontal="left" wrapText="1" shrinkToFit="1"/>
    </xf>
    <xf numFmtId="0" fontId="26" fillId="0" borderId="53" xfId="0" applyFont="1" applyBorder="1" applyAlignment="1">
      <alignment horizontal="left" wrapText="1" shrinkToFit="1"/>
    </xf>
    <xf numFmtId="0" fontId="25" fillId="6" borderId="54" xfId="0" applyFont="1" applyFill="1" applyBorder="1" applyAlignment="1">
      <alignment horizontal="center"/>
    </xf>
    <xf numFmtId="0" fontId="25" fillId="6" borderId="55" xfId="0" applyFont="1" applyFill="1" applyBorder="1" applyAlignment="1">
      <alignment horizontal="center"/>
    </xf>
    <xf numFmtId="0" fontId="25" fillId="6" borderId="56" xfId="0" applyFont="1" applyFill="1" applyBorder="1" applyAlignment="1">
      <alignment horizontal="center"/>
    </xf>
    <xf numFmtId="49" fontId="63" fillId="8" borderId="69" xfId="0" applyNumberFormat="1" applyFont="1" applyFill="1" applyBorder="1" applyAlignment="1" applyProtection="1">
      <alignment wrapText="1"/>
      <protection hidden="1"/>
    </xf>
    <xf numFmtId="168" fontId="39" fillId="10" borderId="96" xfId="0" applyNumberFormat="1" applyFont="1" applyFill="1" applyBorder="1" applyAlignment="1" applyProtection="1">
      <alignment horizontal="center" vertical="center"/>
      <protection hidden="1"/>
    </xf>
    <xf numFmtId="0" fontId="61" fillId="7" borderId="88" xfId="0" applyFont="1" applyFill="1" applyBorder="1" applyAlignment="1" applyProtection="1">
      <alignment horizontal="center" vertical="center" wrapText="1"/>
      <protection hidden="1"/>
    </xf>
    <xf numFmtId="0" fontId="61" fillId="7" borderId="89" xfId="0" applyFont="1" applyFill="1" applyBorder="1" applyAlignment="1" applyProtection="1">
      <alignment horizontal="center" vertical="center" wrapText="1"/>
      <protection hidden="1"/>
    </xf>
    <xf numFmtId="0" fontId="61" fillId="7" borderId="90" xfId="0" applyFont="1" applyFill="1" applyBorder="1" applyAlignment="1" applyProtection="1">
      <alignment horizontal="center" vertical="center" wrapText="1"/>
      <protection hidden="1"/>
    </xf>
    <xf numFmtId="0" fontId="61" fillId="7" borderId="91" xfId="0" applyFont="1" applyFill="1" applyBorder="1" applyAlignment="1" applyProtection="1">
      <alignment horizontal="center" vertical="center" wrapText="1"/>
      <protection hidden="1"/>
    </xf>
    <xf numFmtId="0" fontId="61" fillId="7" borderId="0" xfId="0" applyFont="1" applyFill="1" applyAlignment="1" applyProtection="1">
      <alignment horizontal="center" vertical="center" wrapText="1"/>
      <protection hidden="1"/>
    </xf>
    <xf numFmtId="0" fontId="61" fillId="7" borderId="92" xfId="0" applyFont="1" applyFill="1" applyBorder="1" applyAlignment="1" applyProtection="1">
      <alignment horizontal="center" vertical="center" wrapText="1"/>
      <protection hidden="1"/>
    </xf>
    <xf numFmtId="0" fontId="61" fillId="7" borderId="93" xfId="0" applyFont="1" applyFill="1" applyBorder="1" applyAlignment="1" applyProtection="1">
      <alignment horizontal="center" vertical="center" wrapText="1"/>
      <protection hidden="1"/>
    </xf>
    <xf numFmtId="0" fontId="61" fillId="7" borderId="94" xfId="0" applyFont="1" applyFill="1" applyBorder="1" applyAlignment="1" applyProtection="1">
      <alignment horizontal="center" vertical="center" wrapText="1"/>
      <protection hidden="1"/>
    </xf>
    <xf numFmtId="0" fontId="61" fillId="7" borderId="95" xfId="0" applyFont="1" applyFill="1" applyBorder="1" applyAlignment="1" applyProtection="1">
      <alignment horizontal="center" vertical="center" wrapText="1"/>
      <protection hidden="1"/>
    </xf>
    <xf numFmtId="168" fontId="39" fillId="13" borderId="97" xfId="0" applyNumberFormat="1" applyFont="1" applyFill="1" applyBorder="1" applyAlignment="1" applyProtection="1">
      <alignment horizontal="center" vertical="center"/>
      <protection hidden="1"/>
    </xf>
    <xf numFmtId="168" fontId="39" fillId="13" borderId="98" xfId="0" applyNumberFormat="1" applyFont="1" applyFill="1" applyBorder="1" applyAlignment="1" applyProtection="1">
      <alignment horizontal="center" vertical="center"/>
      <protection hidden="1"/>
    </xf>
    <xf numFmtId="168" fontId="39" fillId="13" borderId="71" xfId="0" applyNumberFormat="1" applyFont="1" applyFill="1" applyBorder="1" applyAlignment="1" applyProtection="1">
      <alignment horizontal="center" vertical="center"/>
      <protection hidden="1"/>
    </xf>
    <xf numFmtId="0" fontId="30" fillId="0" borderId="99" xfId="0" applyFont="1" applyBorder="1" applyAlignment="1" applyProtection="1">
      <alignment horizontal="center" vertical="center"/>
      <protection hidden="1"/>
    </xf>
    <xf numFmtId="0" fontId="30" fillId="0" borderId="100" xfId="0" applyFont="1" applyBorder="1" applyAlignment="1" applyProtection="1">
      <alignment horizontal="center" vertical="center"/>
      <protection hidden="1"/>
    </xf>
    <xf numFmtId="49" fontId="33" fillId="0" borderId="100" xfId="0" applyNumberFormat="1" applyFont="1" applyBorder="1" applyAlignment="1" applyProtection="1">
      <alignment horizontal="left" vertical="center" wrapText="1"/>
      <protection hidden="1"/>
    </xf>
    <xf numFmtId="49" fontId="0" fillId="0" borderId="100" xfId="0" applyNumberFormat="1" applyBorder="1" applyAlignment="1" applyProtection="1">
      <alignment horizontal="left" vertical="center"/>
      <protection hidden="1"/>
    </xf>
    <xf numFmtId="167" fontId="0" fillId="13" borderId="100" xfId="0" applyNumberFormat="1" applyFill="1" applyBorder="1" applyAlignment="1" applyProtection="1">
      <alignment horizontal="left" vertical="center"/>
      <protection locked="0"/>
    </xf>
    <xf numFmtId="167" fontId="0" fillId="0" borderId="101" xfId="0" applyNumberFormat="1" applyBorder="1" applyAlignment="1" applyProtection="1">
      <alignment horizontal="left" vertical="center"/>
      <protection hidden="1"/>
    </xf>
    <xf numFmtId="0" fontId="30" fillId="0" borderId="63" xfId="0" applyFont="1" applyBorder="1" applyAlignment="1" applyProtection="1">
      <alignment horizontal="center" vertical="center"/>
      <protection hidden="1"/>
    </xf>
    <xf numFmtId="49" fontId="33" fillId="0" borderId="63" xfId="0" applyNumberFormat="1" applyFont="1" applyBorder="1" applyAlignment="1" applyProtection="1">
      <alignment horizontal="left" vertical="center" wrapText="1"/>
      <protection hidden="1"/>
    </xf>
    <xf numFmtId="49" fontId="0" fillId="0" borderId="63" xfId="0" applyNumberFormat="1" applyBorder="1" applyAlignment="1" applyProtection="1">
      <alignment horizontal="left" vertical="center"/>
      <protection hidden="1"/>
    </xf>
    <xf numFmtId="167" fontId="0" fillId="13" borderId="63" xfId="0" applyNumberFormat="1" applyFill="1" applyBorder="1" applyAlignment="1" applyProtection="1">
      <alignment horizontal="left" vertical="center"/>
      <protection locked="0"/>
    </xf>
    <xf numFmtId="0" fontId="26" fillId="0" borderId="38" xfId="0" applyFont="1" applyBorder="1" applyAlignment="1" applyProtection="1">
      <alignment horizontal="left" wrapText="1"/>
      <protection hidden="1"/>
    </xf>
    <xf numFmtId="0" fontId="26" fillId="0" borderId="38" xfId="0" applyFont="1" applyBorder="1" applyAlignment="1" applyProtection="1">
      <alignment horizontal="left" wrapText="1" shrinkToFit="1"/>
      <protection hidden="1"/>
    </xf>
    <xf numFmtId="0" fontId="26" fillId="0" borderId="39" xfId="0" applyFont="1" applyBorder="1" applyAlignment="1" applyProtection="1">
      <alignment horizontal="left" wrapText="1" shrinkToFit="1"/>
      <protection hidden="1"/>
    </xf>
    <xf numFmtId="167" fontId="27" fillId="0" borderId="37" xfId="2" applyNumberFormat="1" applyFont="1" applyFill="1" applyBorder="1" applyAlignment="1" applyProtection="1">
      <alignment horizontal="center"/>
      <protection hidden="1"/>
    </xf>
    <xf numFmtId="167" fontId="27" fillId="0" borderId="38" xfId="2" applyNumberFormat="1" applyFont="1" applyFill="1" applyBorder="1" applyAlignment="1" applyProtection="1">
      <alignment horizontal="center"/>
      <protection hidden="1"/>
    </xf>
    <xf numFmtId="0" fontId="30" fillId="0" borderId="102" xfId="0" applyFont="1" applyBorder="1" applyAlignment="1" applyProtection="1">
      <alignment horizontal="center" vertical="center"/>
      <protection hidden="1"/>
    </xf>
    <xf numFmtId="167" fontId="0" fillId="0" borderId="103" xfId="0" applyNumberFormat="1" applyBorder="1" applyAlignment="1" applyProtection="1">
      <alignment horizontal="left" vertical="center"/>
      <protection hidden="1"/>
    </xf>
    <xf numFmtId="0" fontId="19" fillId="0" borderId="30" xfId="0" applyFont="1" applyBorder="1" applyAlignment="1">
      <alignment vertical="top"/>
    </xf>
    <xf numFmtId="49" fontId="19" fillId="0" borderId="18" xfId="0" applyNumberFormat="1" applyFont="1" applyBorder="1" applyAlignment="1">
      <alignment vertical="top"/>
    </xf>
    <xf numFmtId="0" fontId="19" fillId="0" borderId="18" xfId="0" applyFont="1" applyBorder="1" applyAlignment="1">
      <alignment horizontal="center" vertical="top" shrinkToFit="1"/>
    </xf>
    <xf numFmtId="166" fontId="19" fillId="0" borderId="18" xfId="0" applyNumberFormat="1" applyFont="1" applyBorder="1" applyAlignment="1">
      <alignment vertical="top" shrinkToFit="1"/>
    </xf>
    <xf numFmtId="4" fontId="19" fillId="0" borderId="18" xfId="0" applyNumberFormat="1" applyFont="1" applyBorder="1" applyAlignment="1" applyProtection="1">
      <alignment vertical="top" shrinkToFit="1"/>
      <protection locked="0"/>
    </xf>
    <xf numFmtId="4" fontId="19" fillId="0" borderId="18" xfId="0" applyNumberFormat="1" applyFont="1" applyBorder="1" applyAlignment="1">
      <alignment vertical="top" shrinkToFit="1"/>
    </xf>
    <xf numFmtId="4" fontId="19" fillId="4" borderId="18" xfId="0" applyNumberFormat="1" applyFont="1" applyFill="1" applyBorder="1" applyAlignment="1" applyProtection="1">
      <alignment vertical="top" shrinkToFit="1"/>
      <protection locked="0"/>
    </xf>
    <xf numFmtId="4" fontId="19" fillId="0" borderId="41" xfId="0" applyNumberFormat="1" applyFont="1" applyBorder="1" applyAlignment="1">
      <alignment vertical="top" shrinkToFit="1"/>
    </xf>
    <xf numFmtId="49" fontId="64" fillId="0" borderId="18" xfId="0" applyNumberFormat="1" applyFont="1" applyBorder="1" applyAlignment="1">
      <alignment horizontal="left" vertical="top" wrapText="1"/>
    </xf>
    <xf numFmtId="0" fontId="30" fillId="0" borderId="104" xfId="0" applyFont="1" applyBorder="1" applyAlignment="1" applyProtection="1">
      <alignment horizontal="center" vertical="center"/>
      <protection hidden="1"/>
    </xf>
    <xf numFmtId="0" fontId="30" fillId="0" borderId="105" xfId="0" applyFont="1" applyBorder="1" applyAlignment="1" applyProtection="1">
      <alignment horizontal="center" vertical="center"/>
      <protection hidden="1"/>
    </xf>
    <xf numFmtId="167" fontId="0" fillId="0" borderId="106" xfId="0" applyNumberFormat="1" applyBorder="1" applyAlignment="1" applyProtection="1">
      <alignment horizontal="left" vertical="center"/>
      <protection hidden="1"/>
    </xf>
    <xf numFmtId="0" fontId="30" fillId="0" borderId="82" xfId="0" applyFont="1" applyBorder="1" applyAlignment="1" applyProtection="1">
      <alignment horizontal="center" vertical="center"/>
      <protection hidden="1"/>
    </xf>
    <xf numFmtId="0" fontId="30" fillId="0" borderId="83" xfId="0" applyFont="1" applyBorder="1" applyAlignment="1" applyProtection="1">
      <alignment horizontal="center" vertical="center"/>
      <protection hidden="1"/>
    </xf>
    <xf numFmtId="167" fontId="0" fillId="0" borderId="84" xfId="0" applyNumberFormat="1" applyBorder="1" applyAlignment="1" applyProtection="1">
      <alignment horizontal="left" vertical="center"/>
      <protection hidden="1"/>
    </xf>
    <xf numFmtId="49" fontId="66" fillId="0" borderId="63" xfId="0" applyNumberFormat="1" applyFont="1" applyBorder="1" applyAlignment="1" applyProtection="1">
      <alignment horizontal="left" vertical="center" wrapText="1"/>
      <protection hidden="1"/>
    </xf>
    <xf numFmtId="0" fontId="0" fillId="0" borderId="100" xfId="0" applyBorder="1" applyAlignment="1" applyProtection="1">
      <alignment horizontal="center" vertical="center"/>
      <protection hidden="1"/>
    </xf>
    <xf numFmtId="0" fontId="0" fillId="0" borderId="63" xfId="0" applyBorder="1" applyAlignment="1" applyProtection="1">
      <alignment horizontal="center" vertical="center"/>
      <protection hidden="1"/>
    </xf>
    <xf numFmtId="49" fontId="67" fillId="0" borderId="107" xfId="0" applyNumberFormat="1" applyFont="1" applyBorder="1" applyAlignment="1" applyProtection="1">
      <alignment horizontal="left" vertical="center" wrapText="1"/>
      <protection hidden="1"/>
    </xf>
    <xf numFmtId="49" fontId="67" fillId="0" borderId="4" xfId="0" applyNumberFormat="1" applyFont="1" applyBorder="1" applyAlignment="1" applyProtection="1">
      <alignment horizontal="left" vertical="center" wrapText="1"/>
      <protection hidden="1"/>
    </xf>
    <xf numFmtId="49" fontId="67" fillId="0" borderId="108" xfId="0" applyNumberFormat="1" applyFont="1" applyBorder="1" applyAlignment="1" applyProtection="1">
      <alignment horizontal="left" vertical="center" wrapText="1"/>
      <protection hidden="1"/>
    </xf>
  </cellXfs>
  <cellStyles count="7">
    <cellStyle name="čárky 2" xfId="2" xr:uid="{00000000-0005-0000-0000-000000000000}"/>
    <cellStyle name="Excel Built-in Normal" xfId="4" xr:uid="{00000000-0005-0000-0000-000001000000}"/>
    <cellStyle name="Normální" xfId="0" builtinId="0"/>
    <cellStyle name="normální 2" xfId="1" xr:uid="{00000000-0005-0000-0000-000003000000}"/>
    <cellStyle name="Normální 3" xfId="5" xr:uid="{00000000-0005-0000-0000-000004000000}"/>
    <cellStyle name="Normální 4 2 3" xfId="6" xr:uid="{00000000-0005-0000-0000-000005000000}"/>
    <cellStyle name="normální_sp38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abSelected="1" topLeftCell="A6" workbookViewId="0">
      <selection activeCell="K20" sqref="K20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433" t="s">
        <v>39</v>
      </c>
      <c r="B2" s="433"/>
      <c r="C2" s="433"/>
      <c r="D2" s="433"/>
      <c r="E2" s="433"/>
      <c r="F2" s="433"/>
      <c r="G2" s="433"/>
    </row>
  </sheetData>
  <sheetProtection algorithmName="SHA-512" hashValue="vPkbxCMzHe53MYp7odw0ibmAJG7iQEzPCdx9lHCzFlR7WS1JoLvS+DQGbAWBR+Eumzw5bcgxnOLVBfKVoRjiFQ==" saltValue="Cfo79nrdOKUgOAt8U4TC+w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19"/>
  <sheetViews>
    <sheetView view="pageBreakPreview" zoomScale="60" zoomScaleNormal="100" workbookViewId="0">
      <selection activeCell="A3" sqref="A3"/>
    </sheetView>
  </sheetViews>
  <sheetFormatPr defaultColWidth="8.85546875" defaultRowHeight="12.75" x14ac:dyDescent="0.2"/>
  <cols>
    <col min="1" max="1" width="72" style="204" customWidth="1"/>
    <col min="2" max="2" width="10.42578125" style="204" bestFit="1" customWidth="1"/>
    <col min="3" max="3" width="4.42578125" style="204" bestFit="1" customWidth="1"/>
    <col min="4" max="4" width="15.85546875" style="204" customWidth="1"/>
    <col min="5" max="5" width="21.42578125" style="204" customWidth="1"/>
    <col min="6" max="16384" width="8.85546875" style="204"/>
  </cols>
  <sheetData>
    <row r="1" spans="1:5" ht="31.5" x14ac:dyDescent="0.25">
      <c r="A1" s="232" t="s">
        <v>711</v>
      </c>
      <c r="B1" s="553" t="s">
        <v>710</v>
      </c>
      <c r="C1" s="554"/>
      <c r="D1" s="554"/>
      <c r="E1" s="555"/>
    </row>
    <row r="2" spans="1:5" ht="42" customHeight="1" x14ac:dyDescent="0.25">
      <c r="A2" s="233" t="s">
        <v>444</v>
      </c>
      <c r="B2" s="556"/>
      <c r="C2" s="557"/>
      <c r="D2" s="557"/>
      <c r="E2" s="558"/>
    </row>
    <row r="3" spans="1:5" ht="28.5" customHeight="1" x14ac:dyDescent="0.25">
      <c r="A3" s="551" t="s">
        <v>445</v>
      </c>
      <c r="B3" s="559"/>
      <c r="C3" s="560"/>
      <c r="D3" s="560"/>
      <c r="E3" s="561"/>
    </row>
    <row r="4" spans="1:5" ht="13.7" customHeight="1" x14ac:dyDescent="0.2">
      <c r="A4" s="234"/>
      <c r="B4" s="234"/>
      <c r="C4" s="234"/>
      <c r="D4" s="234"/>
      <c r="E4" s="234"/>
    </row>
    <row r="5" spans="1:5" ht="18.75" customHeight="1" x14ac:dyDescent="0.2">
      <c r="A5" s="235" t="s">
        <v>446</v>
      </c>
      <c r="B5" s="236" t="s">
        <v>447</v>
      </c>
      <c r="C5" s="236" t="s">
        <v>448</v>
      </c>
      <c r="D5" s="236" t="s">
        <v>712</v>
      </c>
      <c r="E5" s="236" t="s">
        <v>449</v>
      </c>
    </row>
    <row r="6" spans="1:5" ht="13.7" customHeight="1" x14ac:dyDescent="0.2">
      <c r="A6" s="237" t="s">
        <v>450</v>
      </c>
      <c r="B6" s="238"/>
      <c r="C6" s="239"/>
      <c r="D6" s="240"/>
      <c r="E6" s="241"/>
    </row>
    <row r="7" spans="1:5" ht="13.7" customHeight="1" x14ac:dyDescent="0.2">
      <c r="A7" s="242" t="s">
        <v>451</v>
      </c>
      <c r="B7" s="243">
        <v>10</v>
      </c>
      <c r="C7" s="244" t="s">
        <v>166</v>
      </c>
      <c r="D7" s="562"/>
      <c r="E7" s="245">
        <f t="shared" ref="E7:E17" si="0">B7*D7</f>
        <v>0</v>
      </c>
    </row>
    <row r="8" spans="1:5" ht="13.7" customHeight="1" x14ac:dyDescent="0.2">
      <c r="A8" s="242" t="s">
        <v>452</v>
      </c>
      <c r="B8" s="243">
        <v>1</v>
      </c>
      <c r="C8" s="244" t="s">
        <v>431</v>
      </c>
      <c r="D8" s="562"/>
      <c r="E8" s="245">
        <f t="shared" si="0"/>
        <v>0</v>
      </c>
    </row>
    <row r="9" spans="1:5" ht="13.7" customHeight="1" x14ac:dyDescent="0.2">
      <c r="A9" s="242" t="s">
        <v>453</v>
      </c>
      <c r="B9" s="243">
        <v>1</v>
      </c>
      <c r="C9" s="244" t="s">
        <v>431</v>
      </c>
      <c r="D9" s="562"/>
      <c r="E9" s="245">
        <f t="shared" si="0"/>
        <v>0</v>
      </c>
    </row>
    <row r="10" spans="1:5" ht="13.7" customHeight="1" x14ac:dyDescent="0.2">
      <c r="A10" s="242" t="s">
        <v>454</v>
      </c>
      <c r="B10" s="243">
        <v>1</v>
      </c>
      <c r="C10" s="244" t="s">
        <v>431</v>
      </c>
      <c r="D10" s="562"/>
      <c r="E10" s="245">
        <f t="shared" si="0"/>
        <v>0</v>
      </c>
    </row>
    <row r="11" spans="1:5" ht="13.7" customHeight="1" x14ac:dyDescent="0.2">
      <c r="A11" s="242" t="s">
        <v>455</v>
      </c>
      <c r="B11" s="243">
        <v>1</v>
      </c>
      <c r="C11" s="244" t="s">
        <v>431</v>
      </c>
      <c r="D11" s="562"/>
      <c r="E11" s="246">
        <f t="shared" si="0"/>
        <v>0</v>
      </c>
    </row>
    <row r="12" spans="1:5" ht="72" x14ac:dyDescent="0.2">
      <c r="A12" s="242" t="s">
        <v>456</v>
      </c>
      <c r="B12" s="243">
        <v>1</v>
      </c>
      <c r="C12" s="244" t="s">
        <v>431</v>
      </c>
      <c r="D12" s="563"/>
      <c r="E12" s="247">
        <f t="shared" si="0"/>
        <v>0</v>
      </c>
    </row>
    <row r="13" spans="1:5" ht="13.7" customHeight="1" x14ac:dyDescent="0.2">
      <c r="A13" s="242" t="s">
        <v>457</v>
      </c>
      <c r="B13" s="243">
        <v>6</v>
      </c>
      <c r="C13" s="244" t="s">
        <v>166</v>
      </c>
      <c r="D13" s="562"/>
      <c r="E13" s="248">
        <f t="shared" si="0"/>
        <v>0</v>
      </c>
    </row>
    <row r="14" spans="1:5" ht="13.7" customHeight="1" x14ac:dyDescent="0.2">
      <c r="A14" s="242" t="s">
        <v>458</v>
      </c>
      <c r="B14" s="243">
        <v>1</v>
      </c>
      <c r="C14" s="244" t="s">
        <v>431</v>
      </c>
      <c r="D14" s="562"/>
      <c r="E14" s="245">
        <f t="shared" si="0"/>
        <v>0</v>
      </c>
    </row>
    <row r="15" spans="1:5" ht="13.7" customHeight="1" x14ac:dyDescent="0.2">
      <c r="A15" s="242" t="s">
        <v>459</v>
      </c>
      <c r="B15" s="243">
        <v>6</v>
      </c>
      <c r="C15" s="244" t="s">
        <v>166</v>
      </c>
      <c r="D15" s="562"/>
      <c r="E15" s="245">
        <f t="shared" si="0"/>
        <v>0</v>
      </c>
    </row>
    <row r="16" spans="1:5" ht="13.7" customHeight="1" x14ac:dyDescent="0.2">
      <c r="A16" s="242" t="s">
        <v>460</v>
      </c>
      <c r="B16" s="243">
        <v>1</v>
      </c>
      <c r="C16" s="244" t="s">
        <v>431</v>
      </c>
      <c r="D16" s="562"/>
      <c r="E16" s="245">
        <f t="shared" si="0"/>
        <v>0</v>
      </c>
    </row>
    <row r="17" spans="1:5" ht="13.7" customHeight="1" x14ac:dyDescent="0.2">
      <c r="A17" s="242" t="s">
        <v>461</v>
      </c>
      <c r="B17" s="243">
        <v>1</v>
      </c>
      <c r="C17" s="244" t="s">
        <v>462</v>
      </c>
      <c r="D17" s="562"/>
      <c r="E17" s="245">
        <f t="shared" si="0"/>
        <v>0</v>
      </c>
    </row>
    <row r="18" spans="1:5" ht="13.7" customHeight="1" x14ac:dyDescent="0.2">
      <c r="A18" s="249" t="s">
        <v>463</v>
      </c>
      <c r="B18" s="250"/>
      <c r="C18" s="251"/>
      <c r="D18" s="552"/>
      <c r="E18" s="253">
        <f>SUM(E7:E17)</f>
        <v>0</v>
      </c>
    </row>
    <row r="19" spans="1:5" ht="13.7" customHeight="1" x14ac:dyDescent="0.2">
      <c r="A19" s="237" t="s">
        <v>464</v>
      </c>
      <c r="B19" s="238"/>
      <c r="C19" s="239"/>
      <c r="D19" s="240"/>
      <c r="E19" s="241"/>
    </row>
    <row r="20" spans="1:5" ht="13.7" customHeight="1" x14ac:dyDescent="0.2">
      <c r="A20" s="242" t="s">
        <v>451</v>
      </c>
      <c r="B20" s="243">
        <v>10</v>
      </c>
      <c r="C20" s="244" t="s">
        <v>166</v>
      </c>
      <c r="D20" s="562"/>
      <c r="E20" s="245">
        <f t="shared" ref="E20:E30" si="1">B20*D20</f>
        <v>0</v>
      </c>
    </row>
    <row r="21" spans="1:5" ht="13.7" customHeight="1" x14ac:dyDescent="0.2">
      <c r="A21" s="242" t="s">
        <v>452</v>
      </c>
      <c r="B21" s="243">
        <v>1</v>
      </c>
      <c r="C21" s="244" t="s">
        <v>431</v>
      </c>
      <c r="D21" s="562"/>
      <c r="E21" s="245">
        <f t="shared" si="1"/>
        <v>0</v>
      </c>
    </row>
    <row r="22" spans="1:5" ht="13.7" customHeight="1" x14ac:dyDescent="0.2">
      <c r="A22" s="242" t="s">
        <v>453</v>
      </c>
      <c r="B22" s="243">
        <v>1</v>
      </c>
      <c r="C22" s="244" t="s">
        <v>431</v>
      </c>
      <c r="D22" s="562"/>
      <c r="E22" s="245">
        <f t="shared" si="1"/>
        <v>0</v>
      </c>
    </row>
    <row r="23" spans="1:5" ht="13.7" customHeight="1" x14ac:dyDescent="0.2">
      <c r="A23" s="242" t="s">
        <v>454</v>
      </c>
      <c r="B23" s="243">
        <v>1</v>
      </c>
      <c r="C23" s="244" t="s">
        <v>431</v>
      </c>
      <c r="D23" s="562"/>
      <c r="E23" s="245">
        <f t="shared" si="1"/>
        <v>0</v>
      </c>
    </row>
    <row r="24" spans="1:5" ht="13.7" customHeight="1" x14ac:dyDescent="0.2">
      <c r="A24" s="242" t="s">
        <v>455</v>
      </c>
      <c r="B24" s="243">
        <v>1</v>
      </c>
      <c r="C24" s="244" t="s">
        <v>431</v>
      </c>
      <c r="D24" s="562"/>
      <c r="E24" s="246">
        <f t="shared" si="1"/>
        <v>0</v>
      </c>
    </row>
    <row r="25" spans="1:5" ht="72" x14ac:dyDescent="0.2">
      <c r="A25" s="242" t="s">
        <v>465</v>
      </c>
      <c r="B25" s="243">
        <v>1</v>
      </c>
      <c r="C25" s="244" t="s">
        <v>431</v>
      </c>
      <c r="D25" s="563"/>
      <c r="E25" s="247">
        <f t="shared" si="1"/>
        <v>0</v>
      </c>
    </row>
    <row r="26" spans="1:5" ht="13.7" customHeight="1" x14ac:dyDescent="0.2">
      <c r="A26" s="242" t="s">
        <v>457</v>
      </c>
      <c r="B26" s="243">
        <v>6</v>
      </c>
      <c r="C26" s="244" t="s">
        <v>166</v>
      </c>
      <c r="D26" s="562"/>
      <c r="E26" s="248">
        <f t="shared" si="1"/>
        <v>0</v>
      </c>
    </row>
    <row r="27" spans="1:5" ht="13.7" customHeight="1" x14ac:dyDescent="0.2">
      <c r="A27" s="242" t="s">
        <v>458</v>
      </c>
      <c r="B27" s="243">
        <v>1</v>
      </c>
      <c r="C27" s="244" t="s">
        <v>431</v>
      </c>
      <c r="D27" s="562"/>
      <c r="E27" s="245">
        <f t="shared" si="1"/>
        <v>0</v>
      </c>
    </row>
    <row r="28" spans="1:5" ht="13.7" customHeight="1" x14ac:dyDescent="0.2">
      <c r="A28" s="242" t="s">
        <v>459</v>
      </c>
      <c r="B28" s="243">
        <v>6</v>
      </c>
      <c r="C28" s="244" t="s">
        <v>166</v>
      </c>
      <c r="D28" s="562"/>
      <c r="E28" s="245">
        <f t="shared" si="1"/>
        <v>0</v>
      </c>
    </row>
    <row r="29" spans="1:5" ht="13.7" customHeight="1" x14ac:dyDescent="0.2">
      <c r="A29" s="242" t="s">
        <v>460</v>
      </c>
      <c r="B29" s="243">
        <v>1</v>
      </c>
      <c r="C29" s="244" t="s">
        <v>431</v>
      </c>
      <c r="D29" s="562"/>
      <c r="E29" s="245">
        <f t="shared" si="1"/>
        <v>0</v>
      </c>
    </row>
    <row r="30" spans="1:5" ht="13.7" customHeight="1" x14ac:dyDescent="0.2">
      <c r="A30" s="242" t="s">
        <v>461</v>
      </c>
      <c r="B30" s="243">
        <v>1</v>
      </c>
      <c r="C30" s="244" t="s">
        <v>462</v>
      </c>
      <c r="D30" s="562"/>
      <c r="E30" s="245">
        <f t="shared" si="1"/>
        <v>0</v>
      </c>
    </row>
    <row r="31" spans="1:5" ht="13.7" customHeight="1" x14ac:dyDescent="0.2">
      <c r="A31" s="249" t="s">
        <v>466</v>
      </c>
      <c r="B31" s="250"/>
      <c r="C31" s="251"/>
      <c r="D31" s="252"/>
      <c r="E31" s="253">
        <f>SUM(E20:E30)</f>
        <v>0</v>
      </c>
    </row>
    <row r="32" spans="1:5" ht="13.7" customHeight="1" x14ac:dyDescent="0.2">
      <c r="A32" s="237" t="s">
        <v>467</v>
      </c>
      <c r="B32" s="238"/>
      <c r="C32" s="239"/>
      <c r="D32" s="240"/>
      <c r="E32" s="241"/>
    </row>
    <row r="33" spans="1:5" ht="13.7" customHeight="1" x14ac:dyDescent="0.2">
      <c r="A33" s="242" t="s">
        <v>451</v>
      </c>
      <c r="B33" s="243">
        <v>10</v>
      </c>
      <c r="C33" s="244" t="s">
        <v>166</v>
      </c>
      <c r="D33" s="562"/>
      <c r="E33" s="245">
        <f t="shared" ref="E33:E43" si="2">B33*D33</f>
        <v>0</v>
      </c>
    </row>
    <row r="34" spans="1:5" ht="13.7" customHeight="1" x14ac:dyDescent="0.2">
      <c r="A34" s="242" t="s">
        <v>452</v>
      </c>
      <c r="B34" s="243">
        <v>1</v>
      </c>
      <c r="C34" s="244" t="s">
        <v>431</v>
      </c>
      <c r="D34" s="562"/>
      <c r="E34" s="245">
        <f t="shared" si="2"/>
        <v>0</v>
      </c>
    </row>
    <row r="35" spans="1:5" ht="13.7" customHeight="1" x14ac:dyDescent="0.2">
      <c r="A35" s="242" t="s">
        <v>453</v>
      </c>
      <c r="B35" s="243">
        <v>1</v>
      </c>
      <c r="C35" s="244" t="s">
        <v>431</v>
      </c>
      <c r="D35" s="562"/>
      <c r="E35" s="245">
        <f t="shared" si="2"/>
        <v>0</v>
      </c>
    </row>
    <row r="36" spans="1:5" ht="13.7" customHeight="1" x14ac:dyDescent="0.2">
      <c r="A36" s="242" t="s">
        <v>454</v>
      </c>
      <c r="B36" s="243">
        <v>1</v>
      </c>
      <c r="C36" s="244" t="s">
        <v>431</v>
      </c>
      <c r="D36" s="562"/>
      <c r="E36" s="245">
        <f t="shared" si="2"/>
        <v>0</v>
      </c>
    </row>
    <row r="37" spans="1:5" ht="13.7" customHeight="1" x14ac:dyDescent="0.2">
      <c r="A37" s="242" t="s">
        <v>455</v>
      </c>
      <c r="B37" s="243">
        <v>1</v>
      </c>
      <c r="C37" s="244" t="s">
        <v>431</v>
      </c>
      <c r="D37" s="562"/>
      <c r="E37" s="246">
        <f t="shared" si="2"/>
        <v>0</v>
      </c>
    </row>
    <row r="38" spans="1:5" ht="72" x14ac:dyDescent="0.2">
      <c r="A38" s="242" t="s">
        <v>468</v>
      </c>
      <c r="B38" s="243">
        <v>1</v>
      </c>
      <c r="C38" s="244" t="s">
        <v>431</v>
      </c>
      <c r="D38" s="563"/>
      <c r="E38" s="247">
        <f t="shared" si="2"/>
        <v>0</v>
      </c>
    </row>
    <row r="39" spans="1:5" ht="13.7" customHeight="1" x14ac:dyDescent="0.2">
      <c r="A39" s="242" t="s">
        <v>457</v>
      </c>
      <c r="B39" s="243">
        <v>6</v>
      </c>
      <c r="C39" s="244" t="s">
        <v>166</v>
      </c>
      <c r="D39" s="562"/>
      <c r="E39" s="248">
        <f t="shared" si="2"/>
        <v>0</v>
      </c>
    </row>
    <row r="40" spans="1:5" ht="13.7" customHeight="1" x14ac:dyDescent="0.2">
      <c r="A40" s="242" t="s">
        <v>458</v>
      </c>
      <c r="B40" s="243">
        <v>1</v>
      </c>
      <c r="C40" s="244" t="s">
        <v>431</v>
      </c>
      <c r="D40" s="562"/>
      <c r="E40" s="245">
        <f t="shared" si="2"/>
        <v>0</v>
      </c>
    </row>
    <row r="41" spans="1:5" ht="13.7" customHeight="1" x14ac:dyDescent="0.2">
      <c r="A41" s="242" t="s">
        <v>459</v>
      </c>
      <c r="B41" s="243">
        <v>6</v>
      </c>
      <c r="C41" s="244" t="s">
        <v>166</v>
      </c>
      <c r="D41" s="562"/>
      <c r="E41" s="245">
        <f t="shared" si="2"/>
        <v>0</v>
      </c>
    </row>
    <row r="42" spans="1:5" ht="13.7" customHeight="1" x14ac:dyDescent="0.2">
      <c r="A42" s="242" t="s">
        <v>460</v>
      </c>
      <c r="B42" s="243">
        <v>1</v>
      </c>
      <c r="C42" s="244" t="s">
        <v>431</v>
      </c>
      <c r="D42" s="562"/>
      <c r="E42" s="245">
        <f t="shared" si="2"/>
        <v>0</v>
      </c>
    </row>
    <row r="43" spans="1:5" ht="13.7" customHeight="1" x14ac:dyDescent="0.2">
      <c r="A43" s="242" t="s">
        <v>461</v>
      </c>
      <c r="B43" s="243">
        <v>1</v>
      </c>
      <c r="C43" s="244" t="s">
        <v>462</v>
      </c>
      <c r="D43" s="562"/>
      <c r="E43" s="245">
        <f t="shared" si="2"/>
        <v>0</v>
      </c>
    </row>
    <row r="44" spans="1:5" ht="13.7" customHeight="1" x14ac:dyDescent="0.2">
      <c r="A44" s="249" t="s">
        <v>469</v>
      </c>
      <c r="B44" s="250"/>
      <c r="C44" s="251"/>
      <c r="D44" s="252"/>
      <c r="E44" s="253">
        <f>SUM(E33:E43)</f>
        <v>0</v>
      </c>
    </row>
    <row r="45" spans="1:5" ht="13.7" customHeight="1" x14ac:dyDescent="0.2">
      <c r="A45" s="237" t="s">
        <v>470</v>
      </c>
      <c r="B45" s="238"/>
      <c r="C45" s="239"/>
      <c r="D45" s="240"/>
      <c r="E45" s="241"/>
    </row>
    <row r="46" spans="1:5" ht="13.7" customHeight="1" x14ac:dyDescent="0.2">
      <c r="A46" s="242" t="s">
        <v>451</v>
      </c>
      <c r="B46" s="243">
        <v>10</v>
      </c>
      <c r="C46" s="244" t="s">
        <v>166</v>
      </c>
      <c r="D46" s="562"/>
      <c r="E46" s="245">
        <f t="shared" ref="E46:E56" si="3">B46*D46</f>
        <v>0</v>
      </c>
    </row>
    <row r="47" spans="1:5" ht="13.7" customHeight="1" x14ac:dyDescent="0.2">
      <c r="A47" s="242" t="s">
        <v>452</v>
      </c>
      <c r="B47" s="243">
        <v>1</v>
      </c>
      <c r="C47" s="244" t="s">
        <v>431</v>
      </c>
      <c r="D47" s="562"/>
      <c r="E47" s="245">
        <f t="shared" si="3"/>
        <v>0</v>
      </c>
    </row>
    <row r="48" spans="1:5" ht="13.7" customHeight="1" x14ac:dyDescent="0.2">
      <c r="A48" s="242" t="s">
        <v>453</v>
      </c>
      <c r="B48" s="243">
        <v>1</v>
      </c>
      <c r="C48" s="244" t="s">
        <v>431</v>
      </c>
      <c r="D48" s="562"/>
      <c r="E48" s="245">
        <f t="shared" si="3"/>
        <v>0</v>
      </c>
    </row>
    <row r="49" spans="1:5" ht="13.7" customHeight="1" x14ac:dyDescent="0.2">
      <c r="A49" s="242" t="s">
        <v>454</v>
      </c>
      <c r="B49" s="243">
        <v>1</v>
      </c>
      <c r="C49" s="244" t="s">
        <v>431</v>
      </c>
      <c r="D49" s="562"/>
      <c r="E49" s="245">
        <f t="shared" si="3"/>
        <v>0</v>
      </c>
    </row>
    <row r="50" spans="1:5" ht="13.7" customHeight="1" x14ac:dyDescent="0.2">
      <c r="A50" s="242" t="s">
        <v>455</v>
      </c>
      <c r="B50" s="243">
        <v>1</v>
      </c>
      <c r="C50" s="244" t="s">
        <v>431</v>
      </c>
      <c r="D50" s="562"/>
      <c r="E50" s="246">
        <f t="shared" si="3"/>
        <v>0</v>
      </c>
    </row>
    <row r="51" spans="1:5" ht="72" x14ac:dyDescent="0.2">
      <c r="A51" s="242" t="s">
        <v>471</v>
      </c>
      <c r="B51" s="243">
        <v>1</v>
      </c>
      <c r="C51" s="244" t="s">
        <v>431</v>
      </c>
      <c r="D51" s="563"/>
      <c r="E51" s="247">
        <f t="shared" si="3"/>
        <v>0</v>
      </c>
    </row>
    <row r="52" spans="1:5" ht="13.7" customHeight="1" x14ac:dyDescent="0.2">
      <c r="A52" s="242" t="s">
        <v>457</v>
      </c>
      <c r="B52" s="243">
        <v>6</v>
      </c>
      <c r="C52" s="244" t="s">
        <v>166</v>
      </c>
      <c r="D52" s="562"/>
      <c r="E52" s="248">
        <f t="shared" si="3"/>
        <v>0</v>
      </c>
    </row>
    <row r="53" spans="1:5" ht="13.7" customHeight="1" x14ac:dyDescent="0.2">
      <c r="A53" s="242" t="s">
        <v>458</v>
      </c>
      <c r="B53" s="243">
        <v>1</v>
      </c>
      <c r="C53" s="244" t="s">
        <v>431</v>
      </c>
      <c r="D53" s="562"/>
      <c r="E53" s="245">
        <f t="shared" si="3"/>
        <v>0</v>
      </c>
    </row>
    <row r="54" spans="1:5" ht="13.7" customHeight="1" x14ac:dyDescent="0.2">
      <c r="A54" s="242" t="s">
        <v>459</v>
      </c>
      <c r="B54" s="243">
        <v>6</v>
      </c>
      <c r="C54" s="244" t="s">
        <v>166</v>
      </c>
      <c r="D54" s="562"/>
      <c r="E54" s="245">
        <f t="shared" si="3"/>
        <v>0</v>
      </c>
    </row>
    <row r="55" spans="1:5" ht="13.7" customHeight="1" x14ac:dyDescent="0.2">
      <c r="A55" s="242" t="s">
        <v>460</v>
      </c>
      <c r="B55" s="243">
        <v>1</v>
      </c>
      <c r="C55" s="244" t="s">
        <v>431</v>
      </c>
      <c r="D55" s="562"/>
      <c r="E55" s="245">
        <f t="shared" si="3"/>
        <v>0</v>
      </c>
    </row>
    <row r="56" spans="1:5" ht="13.7" customHeight="1" x14ac:dyDescent="0.2">
      <c r="A56" s="242" t="s">
        <v>461</v>
      </c>
      <c r="B56" s="243">
        <v>1</v>
      </c>
      <c r="C56" s="244" t="s">
        <v>462</v>
      </c>
      <c r="D56" s="562"/>
      <c r="E56" s="245">
        <f t="shared" si="3"/>
        <v>0</v>
      </c>
    </row>
    <row r="57" spans="1:5" ht="13.7" customHeight="1" x14ac:dyDescent="0.2">
      <c r="A57" s="249" t="s">
        <v>472</v>
      </c>
      <c r="B57" s="250"/>
      <c r="C57" s="251"/>
      <c r="D57" s="252"/>
      <c r="E57" s="253">
        <f>SUM(E46:E56)</f>
        <v>0</v>
      </c>
    </row>
    <row r="58" spans="1:5" ht="13.7" customHeight="1" x14ac:dyDescent="0.2">
      <c r="A58" s="237" t="s">
        <v>473</v>
      </c>
      <c r="B58" s="238"/>
      <c r="C58" s="239"/>
      <c r="D58" s="240"/>
      <c r="E58" s="241"/>
    </row>
    <row r="59" spans="1:5" ht="13.7" customHeight="1" x14ac:dyDescent="0.2">
      <c r="A59" s="242" t="s">
        <v>451</v>
      </c>
      <c r="B59" s="243">
        <v>10</v>
      </c>
      <c r="C59" s="244" t="s">
        <v>166</v>
      </c>
      <c r="D59" s="562"/>
      <c r="E59" s="245">
        <f t="shared" ref="E59:E69" si="4">B59*D59</f>
        <v>0</v>
      </c>
    </row>
    <row r="60" spans="1:5" ht="13.7" customHeight="1" x14ac:dyDescent="0.2">
      <c r="A60" s="242" t="s">
        <v>452</v>
      </c>
      <c r="B60" s="243">
        <v>1</v>
      </c>
      <c r="C60" s="244" t="s">
        <v>431</v>
      </c>
      <c r="D60" s="562"/>
      <c r="E60" s="245">
        <f t="shared" si="4"/>
        <v>0</v>
      </c>
    </row>
    <row r="61" spans="1:5" ht="13.7" customHeight="1" x14ac:dyDescent="0.2">
      <c r="A61" s="242" t="s">
        <v>453</v>
      </c>
      <c r="B61" s="243">
        <v>1</v>
      </c>
      <c r="C61" s="244" t="s">
        <v>431</v>
      </c>
      <c r="D61" s="562"/>
      <c r="E61" s="245">
        <f t="shared" si="4"/>
        <v>0</v>
      </c>
    </row>
    <row r="62" spans="1:5" ht="13.7" customHeight="1" x14ac:dyDescent="0.2">
      <c r="A62" s="242" t="s">
        <v>454</v>
      </c>
      <c r="B62" s="243">
        <v>1</v>
      </c>
      <c r="C62" s="244" t="s">
        <v>431</v>
      </c>
      <c r="D62" s="562"/>
      <c r="E62" s="245">
        <f t="shared" si="4"/>
        <v>0</v>
      </c>
    </row>
    <row r="63" spans="1:5" ht="13.7" customHeight="1" x14ac:dyDescent="0.2">
      <c r="A63" s="242" t="s">
        <v>455</v>
      </c>
      <c r="B63" s="243">
        <v>1</v>
      </c>
      <c r="C63" s="244" t="s">
        <v>431</v>
      </c>
      <c r="D63" s="562"/>
      <c r="E63" s="246">
        <f t="shared" si="4"/>
        <v>0</v>
      </c>
    </row>
    <row r="64" spans="1:5" ht="72" x14ac:dyDescent="0.2">
      <c r="A64" s="242" t="s">
        <v>471</v>
      </c>
      <c r="B64" s="243">
        <v>1</v>
      </c>
      <c r="C64" s="244" t="s">
        <v>431</v>
      </c>
      <c r="D64" s="563"/>
      <c r="E64" s="247">
        <f t="shared" si="4"/>
        <v>0</v>
      </c>
    </row>
    <row r="65" spans="1:5" ht="13.7" customHeight="1" x14ac:dyDescent="0.2">
      <c r="A65" s="242" t="s">
        <v>457</v>
      </c>
      <c r="B65" s="243">
        <v>6</v>
      </c>
      <c r="C65" s="244" t="s">
        <v>166</v>
      </c>
      <c r="D65" s="562"/>
      <c r="E65" s="248">
        <f t="shared" si="4"/>
        <v>0</v>
      </c>
    </row>
    <row r="66" spans="1:5" ht="13.7" customHeight="1" x14ac:dyDescent="0.2">
      <c r="A66" s="242" t="s">
        <v>458</v>
      </c>
      <c r="B66" s="243">
        <v>1</v>
      </c>
      <c r="C66" s="244" t="s">
        <v>431</v>
      </c>
      <c r="D66" s="562"/>
      <c r="E66" s="245">
        <f t="shared" si="4"/>
        <v>0</v>
      </c>
    </row>
    <row r="67" spans="1:5" ht="13.7" customHeight="1" x14ac:dyDescent="0.2">
      <c r="A67" s="242" t="s">
        <v>459</v>
      </c>
      <c r="B67" s="243">
        <v>6</v>
      </c>
      <c r="C67" s="244" t="s">
        <v>166</v>
      </c>
      <c r="D67" s="562"/>
      <c r="E67" s="245">
        <f t="shared" si="4"/>
        <v>0</v>
      </c>
    </row>
    <row r="68" spans="1:5" ht="13.7" customHeight="1" x14ac:dyDescent="0.2">
      <c r="A68" s="242" t="s">
        <v>460</v>
      </c>
      <c r="B68" s="243">
        <v>1</v>
      </c>
      <c r="C68" s="244" t="s">
        <v>431</v>
      </c>
      <c r="D68" s="562"/>
      <c r="E68" s="245">
        <f t="shared" si="4"/>
        <v>0</v>
      </c>
    </row>
    <row r="69" spans="1:5" ht="13.7" customHeight="1" x14ac:dyDescent="0.2">
      <c r="A69" s="242" t="s">
        <v>461</v>
      </c>
      <c r="B69" s="243">
        <v>1</v>
      </c>
      <c r="C69" s="244" t="s">
        <v>462</v>
      </c>
      <c r="D69" s="562"/>
      <c r="E69" s="245">
        <f t="shared" si="4"/>
        <v>0</v>
      </c>
    </row>
    <row r="70" spans="1:5" ht="13.7" customHeight="1" x14ac:dyDescent="0.2">
      <c r="A70" s="249" t="s">
        <v>474</v>
      </c>
      <c r="B70" s="250"/>
      <c r="C70" s="251"/>
      <c r="D70" s="252"/>
      <c r="E70" s="253">
        <f>SUM(E59:E69)</f>
        <v>0</v>
      </c>
    </row>
    <row r="71" spans="1:5" ht="13.7" customHeight="1" x14ac:dyDescent="0.2">
      <c r="A71" s="237" t="s">
        <v>475</v>
      </c>
      <c r="B71" s="254"/>
      <c r="C71" s="255"/>
      <c r="D71" s="256"/>
      <c r="E71" s="241"/>
    </row>
    <row r="72" spans="1:5" ht="13.7" customHeight="1" x14ac:dyDescent="0.2">
      <c r="A72" s="242" t="s">
        <v>476</v>
      </c>
      <c r="B72" s="243">
        <v>1</v>
      </c>
      <c r="C72" s="244" t="s">
        <v>431</v>
      </c>
      <c r="D72" s="562"/>
      <c r="E72" s="245">
        <f t="shared" ref="E72:E76" si="5">B72*D72</f>
        <v>0</v>
      </c>
    </row>
    <row r="73" spans="1:5" ht="13.7" customHeight="1" x14ac:dyDescent="0.2">
      <c r="A73" s="242" t="s">
        <v>477</v>
      </c>
      <c r="B73" s="243">
        <v>1</v>
      </c>
      <c r="C73" s="244" t="s">
        <v>431</v>
      </c>
      <c r="D73" s="562"/>
      <c r="E73" s="245">
        <f t="shared" si="5"/>
        <v>0</v>
      </c>
    </row>
    <row r="74" spans="1:5" ht="13.7" customHeight="1" x14ac:dyDescent="0.2">
      <c r="A74" s="242" t="s">
        <v>478</v>
      </c>
      <c r="B74" s="243">
        <v>1</v>
      </c>
      <c r="C74" s="244" t="s">
        <v>431</v>
      </c>
      <c r="D74" s="562"/>
      <c r="E74" s="245">
        <f t="shared" si="5"/>
        <v>0</v>
      </c>
    </row>
    <row r="75" spans="1:5" ht="13.7" customHeight="1" x14ac:dyDescent="0.2">
      <c r="A75" s="242" t="s">
        <v>479</v>
      </c>
      <c r="B75" s="243">
        <v>1</v>
      </c>
      <c r="C75" s="244" t="s">
        <v>431</v>
      </c>
      <c r="D75" s="562"/>
      <c r="E75" s="245">
        <f t="shared" si="5"/>
        <v>0</v>
      </c>
    </row>
    <row r="76" spans="1:5" ht="13.7" customHeight="1" x14ac:dyDescent="0.2">
      <c r="A76" s="242" t="s">
        <v>480</v>
      </c>
      <c r="B76" s="243">
        <v>1</v>
      </c>
      <c r="C76" s="244" t="s">
        <v>481</v>
      </c>
      <c r="D76" s="562"/>
      <c r="E76" s="245">
        <f t="shared" si="5"/>
        <v>0</v>
      </c>
    </row>
    <row r="77" spans="1:5" ht="13.7" customHeight="1" x14ac:dyDescent="0.2">
      <c r="A77" s="249" t="s">
        <v>482</v>
      </c>
      <c r="B77" s="250"/>
      <c r="C77" s="251"/>
      <c r="D77" s="252"/>
      <c r="E77" s="253">
        <f>SUM(E72:E76)</f>
        <v>0</v>
      </c>
    </row>
    <row r="78" spans="1:5" ht="13.7" customHeight="1" x14ac:dyDescent="0.2">
      <c r="A78" s="237" t="s">
        <v>483</v>
      </c>
      <c r="B78" s="254"/>
      <c r="C78" s="255"/>
      <c r="D78" s="256"/>
      <c r="E78" s="241"/>
    </row>
    <row r="79" spans="1:5" ht="13.7" customHeight="1" x14ac:dyDescent="0.2">
      <c r="A79" s="242" t="s">
        <v>484</v>
      </c>
      <c r="B79" s="243">
        <v>90</v>
      </c>
      <c r="C79" s="244" t="s">
        <v>166</v>
      </c>
      <c r="D79" s="562"/>
      <c r="E79" s="245">
        <f t="shared" ref="E79:E102" si="6">B79*D79</f>
        <v>0</v>
      </c>
    </row>
    <row r="80" spans="1:5" ht="13.7" customHeight="1" x14ac:dyDescent="0.2">
      <c r="A80" s="242" t="s">
        <v>451</v>
      </c>
      <c r="B80" s="243">
        <v>112</v>
      </c>
      <c r="C80" s="244" t="s">
        <v>166</v>
      </c>
      <c r="D80" s="562"/>
      <c r="E80" s="245">
        <f t="shared" si="6"/>
        <v>0</v>
      </c>
    </row>
    <row r="81" spans="1:5" ht="13.7" customHeight="1" x14ac:dyDescent="0.2">
      <c r="A81" s="242" t="s">
        <v>485</v>
      </c>
      <c r="B81" s="243">
        <v>10</v>
      </c>
      <c r="C81" s="244" t="s">
        <v>166</v>
      </c>
      <c r="D81" s="562"/>
      <c r="E81" s="245">
        <f t="shared" si="6"/>
        <v>0</v>
      </c>
    </row>
    <row r="82" spans="1:5" ht="13.7" customHeight="1" x14ac:dyDescent="0.2">
      <c r="A82" s="242" t="s">
        <v>453</v>
      </c>
      <c r="B82" s="243">
        <v>1</v>
      </c>
      <c r="C82" s="244" t="s">
        <v>431</v>
      </c>
      <c r="D82" s="562"/>
      <c r="E82" s="245">
        <f t="shared" si="6"/>
        <v>0</v>
      </c>
    </row>
    <row r="83" spans="1:5" ht="13.7" customHeight="1" x14ac:dyDescent="0.2">
      <c r="A83" s="242" t="s">
        <v>486</v>
      </c>
      <c r="B83" s="243">
        <v>20</v>
      </c>
      <c r="C83" s="244" t="s">
        <v>431</v>
      </c>
      <c r="D83" s="562"/>
      <c r="E83" s="245">
        <f t="shared" si="6"/>
        <v>0</v>
      </c>
    </row>
    <row r="84" spans="1:5" ht="13.7" customHeight="1" x14ac:dyDescent="0.2">
      <c r="A84" s="242" t="s">
        <v>487</v>
      </c>
      <c r="B84" s="243">
        <v>50</v>
      </c>
      <c r="C84" s="244" t="s">
        <v>431</v>
      </c>
      <c r="D84" s="562"/>
      <c r="E84" s="245">
        <f t="shared" si="6"/>
        <v>0</v>
      </c>
    </row>
    <row r="85" spans="1:5" ht="13.7" customHeight="1" x14ac:dyDescent="0.2">
      <c r="A85" s="242" t="s">
        <v>488</v>
      </c>
      <c r="B85" s="243">
        <v>80</v>
      </c>
      <c r="C85" s="244" t="s">
        <v>431</v>
      </c>
      <c r="D85" s="562"/>
      <c r="E85" s="245">
        <f t="shared" si="6"/>
        <v>0</v>
      </c>
    </row>
    <row r="86" spans="1:5" ht="13.7" customHeight="1" x14ac:dyDescent="0.2">
      <c r="A86" s="242" t="s">
        <v>489</v>
      </c>
      <c r="B86" s="243">
        <v>25</v>
      </c>
      <c r="C86" s="244" t="s">
        <v>431</v>
      </c>
      <c r="D86" s="562"/>
      <c r="E86" s="245">
        <f>B86*D86</f>
        <v>0</v>
      </c>
    </row>
    <row r="87" spans="1:5" ht="13.7" customHeight="1" x14ac:dyDescent="0.2">
      <c r="A87" s="242" t="s">
        <v>452</v>
      </c>
      <c r="B87" s="243">
        <v>1</v>
      </c>
      <c r="C87" s="244" t="s">
        <v>431</v>
      </c>
      <c r="D87" s="562"/>
      <c r="E87" s="245">
        <f t="shared" si="6"/>
        <v>0</v>
      </c>
    </row>
    <row r="88" spans="1:5" ht="13.7" customHeight="1" x14ac:dyDescent="0.2">
      <c r="A88" s="242" t="s">
        <v>490</v>
      </c>
      <c r="B88" s="243">
        <v>5</v>
      </c>
      <c r="C88" s="244" t="s">
        <v>431</v>
      </c>
      <c r="D88" s="562"/>
      <c r="E88" s="245">
        <f t="shared" si="6"/>
        <v>0</v>
      </c>
    </row>
    <row r="89" spans="1:5" ht="13.7" customHeight="1" x14ac:dyDescent="0.2">
      <c r="A89" s="242" t="s">
        <v>491</v>
      </c>
      <c r="B89" s="243">
        <v>15</v>
      </c>
      <c r="C89" s="244" t="s">
        <v>431</v>
      </c>
      <c r="D89" s="562"/>
      <c r="E89" s="245">
        <f t="shared" si="6"/>
        <v>0</v>
      </c>
    </row>
    <row r="90" spans="1:5" ht="13.7" customHeight="1" x14ac:dyDescent="0.2">
      <c r="A90" s="242" t="s">
        <v>492</v>
      </c>
      <c r="B90" s="243">
        <v>15</v>
      </c>
      <c r="C90" s="244" t="s">
        <v>431</v>
      </c>
      <c r="D90" s="562"/>
      <c r="E90" s="245">
        <f t="shared" si="6"/>
        <v>0</v>
      </c>
    </row>
    <row r="91" spans="1:5" ht="13.7" customHeight="1" x14ac:dyDescent="0.2">
      <c r="A91" s="242" t="s">
        <v>493</v>
      </c>
      <c r="B91" s="243">
        <v>12</v>
      </c>
      <c r="C91" s="244" t="s">
        <v>431</v>
      </c>
      <c r="D91" s="562"/>
      <c r="E91" s="245">
        <f t="shared" si="6"/>
        <v>0</v>
      </c>
    </row>
    <row r="92" spans="1:5" ht="13.5" customHeight="1" x14ac:dyDescent="0.2">
      <c r="A92" s="242" t="s">
        <v>494</v>
      </c>
      <c r="B92" s="243">
        <v>4</v>
      </c>
      <c r="C92" s="244" t="s">
        <v>431</v>
      </c>
      <c r="D92" s="562"/>
      <c r="E92" s="245">
        <f t="shared" si="6"/>
        <v>0</v>
      </c>
    </row>
    <row r="93" spans="1:5" ht="13.5" customHeight="1" x14ac:dyDescent="0.2">
      <c r="A93" s="242" t="s">
        <v>495</v>
      </c>
      <c r="B93" s="243">
        <v>4</v>
      </c>
      <c r="C93" s="244" t="s">
        <v>431</v>
      </c>
      <c r="D93" s="562"/>
      <c r="E93" s="245">
        <f t="shared" si="6"/>
        <v>0</v>
      </c>
    </row>
    <row r="94" spans="1:5" ht="13.5" customHeight="1" x14ac:dyDescent="0.2">
      <c r="A94" s="242" t="s">
        <v>496</v>
      </c>
      <c r="B94" s="243">
        <v>4</v>
      </c>
      <c r="C94" s="244" t="s">
        <v>431</v>
      </c>
      <c r="D94" s="562"/>
      <c r="E94" s="245">
        <f t="shared" si="6"/>
        <v>0</v>
      </c>
    </row>
    <row r="95" spans="1:5" ht="13.5" customHeight="1" x14ac:dyDescent="0.2">
      <c r="A95" s="242" t="s">
        <v>497</v>
      </c>
      <c r="B95" s="243">
        <v>4</v>
      </c>
      <c r="C95" s="244" t="s">
        <v>431</v>
      </c>
      <c r="D95" s="562"/>
      <c r="E95" s="245">
        <f t="shared" si="6"/>
        <v>0</v>
      </c>
    </row>
    <row r="96" spans="1:5" ht="13.5" customHeight="1" x14ac:dyDescent="0.2">
      <c r="A96" s="242" t="s">
        <v>498</v>
      </c>
      <c r="B96" s="243">
        <v>4</v>
      </c>
      <c r="C96" s="244" t="s">
        <v>431</v>
      </c>
      <c r="D96" s="562"/>
      <c r="E96" s="245">
        <f t="shared" si="6"/>
        <v>0</v>
      </c>
    </row>
    <row r="97" spans="1:5" ht="13.5" customHeight="1" x14ac:dyDescent="0.2">
      <c r="A97" s="242" t="s">
        <v>499</v>
      </c>
      <c r="B97" s="243">
        <v>5</v>
      </c>
      <c r="C97" s="244" t="s">
        <v>431</v>
      </c>
      <c r="D97" s="562"/>
      <c r="E97" s="245">
        <f t="shared" si="6"/>
        <v>0</v>
      </c>
    </row>
    <row r="98" spans="1:5" ht="13.7" customHeight="1" x14ac:dyDescent="0.2">
      <c r="A98" s="242" t="s">
        <v>457</v>
      </c>
      <c r="B98" s="243">
        <v>212</v>
      </c>
      <c r="C98" s="244" t="s">
        <v>166</v>
      </c>
      <c r="D98" s="562"/>
      <c r="E98" s="245">
        <f t="shared" si="6"/>
        <v>0</v>
      </c>
    </row>
    <row r="99" spans="1:5" ht="13.7" customHeight="1" x14ac:dyDescent="0.2">
      <c r="A99" s="242" t="s">
        <v>458</v>
      </c>
      <c r="B99" s="243">
        <v>1</v>
      </c>
      <c r="C99" s="244" t="s">
        <v>166</v>
      </c>
      <c r="D99" s="562"/>
      <c r="E99" s="245">
        <f t="shared" si="6"/>
        <v>0</v>
      </c>
    </row>
    <row r="100" spans="1:5" ht="13.7" customHeight="1" x14ac:dyDescent="0.2">
      <c r="A100" s="242" t="s">
        <v>459</v>
      </c>
      <c r="B100" s="243">
        <v>212</v>
      </c>
      <c r="C100" s="244" t="s">
        <v>166</v>
      </c>
      <c r="D100" s="562"/>
      <c r="E100" s="245">
        <f t="shared" si="6"/>
        <v>0</v>
      </c>
    </row>
    <row r="101" spans="1:5" ht="13.7" customHeight="1" x14ac:dyDescent="0.2">
      <c r="A101" s="242" t="s">
        <v>460</v>
      </c>
      <c r="B101" s="243">
        <v>5</v>
      </c>
      <c r="C101" s="244" t="s">
        <v>431</v>
      </c>
      <c r="D101" s="562"/>
      <c r="E101" s="245">
        <f t="shared" si="6"/>
        <v>0</v>
      </c>
    </row>
    <row r="102" spans="1:5" ht="13.7" customHeight="1" x14ac:dyDescent="0.2">
      <c r="A102" s="242" t="s">
        <v>500</v>
      </c>
      <c r="B102" s="243">
        <v>1</v>
      </c>
      <c r="C102" s="244" t="s">
        <v>462</v>
      </c>
      <c r="D102" s="562"/>
      <c r="E102" s="245">
        <f t="shared" si="6"/>
        <v>0</v>
      </c>
    </row>
    <row r="103" spans="1:5" ht="13.7" customHeight="1" x14ac:dyDescent="0.2">
      <c r="A103" s="249" t="s">
        <v>501</v>
      </c>
      <c r="B103" s="250"/>
      <c r="C103" s="251"/>
      <c r="D103" s="252"/>
      <c r="E103" s="253">
        <f>SUM(E79:E102)</f>
        <v>0</v>
      </c>
    </row>
    <row r="104" spans="1:5" ht="13.7" customHeight="1" x14ac:dyDescent="0.2">
      <c r="A104" s="237" t="s">
        <v>502</v>
      </c>
      <c r="B104" s="254"/>
      <c r="C104" s="255"/>
      <c r="D104" s="256"/>
      <c r="E104" s="241"/>
    </row>
    <row r="105" spans="1:5" ht="28.35" customHeight="1" x14ac:dyDescent="0.2">
      <c r="A105" s="242" t="s">
        <v>503</v>
      </c>
      <c r="B105" s="243">
        <v>1</v>
      </c>
      <c r="C105" s="244" t="s">
        <v>431</v>
      </c>
      <c r="D105" s="562"/>
      <c r="E105" s="245">
        <f t="shared" ref="E105:E109" si="7">B105*D105</f>
        <v>0</v>
      </c>
    </row>
    <row r="106" spans="1:5" ht="13.7" customHeight="1" x14ac:dyDescent="0.2">
      <c r="A106" s="242" t="s">
        <v>504</v>
      </c>
      <c r="B106" s="243">
        <v>4</v>
      </c>
      <c r="C106" s="244" t="s">
        <v>431</v>
      </c>
      <c r="D106" s="562"/>
      <c r="E106" s="245">
        <f t="shared" si="7"/>
        <v>0</v>
      </c>
    </row>
    <row r="107" spans="1:5" ht="13.7" customHeight="1" x14ac:dyDescent="0.2">
      <c r="A107" s="242" t="s">
        <v>505</v>
      </c>
      <c r="B107" s="243">
        <v>4</v>
      </c>
      <c r="C107" s="244" t="s">
        <v>431</v>
      </c>
      <c r="D107" s="562"/>
      <c r="E107" s="245">
        <f t="shared" si="7"/>
        <v>0</v>
      </c>
    </row>
    <row r="108" spans="1:5" ht="13.7" customHeight="1" x14ac:dyDescent="0.2">
      <c r="A108" s="242" t="s">
        <v>477</v>
      </c>
      <c r="B108" s="243">
        <v>4</v>
      </c>
      <c r="C108" s="244" t="s">
        <v>431</v>
      </c>
      <c r="D108" s="562"/>
      <c r="E108" s="245">
        <f t="shared" si="7"/>
        <v>0</v>
      </c>
    </row>
    <row r="109" spans="1:5" ht="13.7" customHeight="1" x14ac:dyDescent="0.2">
      <c r="A109" s="242" t="s">
        <v>506</v>
      </c>
      <c r="B109" s="243">
        <v>1</v>
      </c>
      <c r="C109" s="244" t="s">
        <v>431</v>
      </c>
      <c r="D109" s="562"/>
      <c r="E109" s="245">
        <f t="shared" si="7"/>
        <v>0</v>
      </c>
    </row>
    <row r="110" spans="1:5" ht="13.7" customHeight="1" x14ac:dyDescent="0.2">
      <c r="A110" s="249" t="s">
        <v>507</v>
      </c>
      <c r="B110" s="250"/>
      <c r="C110" s="251"/>
      <c r="D110" s="252"/>
      <c r="E110" s="253">
        <f>SUM(E105:E109)</f>
        <v>0</v>
      </c>
    </row>
    <row r="111" spans="1:5" ht="13.7" customHeight="1" x14ac:dyDescent="0.2">
      <c r="A111" s="237" t="s">
        <v>508</v>
      </c>
      <c r="B111" s="257"/>
      <c r="C111" s="257"/>
      <c r="D111" s="257"/>
      <c r="E111" s="241"/>
    </row>
    <row r="112" spans="1:5" ht="13.7" customHeight="1" x14ac:dyDescent="0.2">
      <c r="A112" s="242" t="s">
        <v>509</v>
      </c>
      <c r="B112" s="243">
        <v>1</v>
      </c>
      <c r="C112" s="244" t="s">
        <v>431</v>
      </c>
      <c r="D112" s="564"/>
      <c r="E112" s="245">
        <f>B112*D112</f>
        <v>0</v>
      </c>
    </row>
    <row r="113" spans="1:5" ht="13.7" customHeight="1" x14ac:dyDescent="0.2">
      <c r="A113" s="242" t="s">
        <v>440</v>
      </c>
      <c r="B113" s="243">
        <v>1</v>
      </c>
      <c r="C113" s="244" t="s">
        <v>431</v>
      </c>
      <c r="D113" s="564"/>
      <c r="E113" s="245">
        <f>B113*D113</f>
        <v>0</v>
      </c>
    </row>
    <row r="114" spans="1:5" ht="13.7" customHeight="1" x14ac:dyDescent="0.2">
      <c r="A114" s="242" t="s">
        <v>510</v>
      </c>
      <c r="B114" s="243">
        <v>1</v>
      </c>
      <c r="C114" s="244" t="s">
        <v>431</v>
      </c>
      <c r="D114" s="564"/>
      <c r="E114" s="245">
        <f>B114*D114</f>
        <v>0</v>
      </c>
    </row>
    <row r="115" spans="1:5" ht="13.7" customHeight="1" x14ac:dyDescent="0.2">
      <c r="A115" s="242" t="s">
        <v>511</v>
      </c>
      <c r="B115" s="243">
        <v>1</v>
      </c>
      <c r="C115" s="244" t="s">
        <v>431</v>
      </c>
      <c r="D115" s="564"/>
      <c r="E115" s="245">
        <f>B115*D115</f>
        <v>0</v>
      </c>
    </row>
    <row r="116" spans="1:5" ht="13.7" customHeight="1" x14ac:dyDescent="0.2">
      <c r="A116" s="249" t="s">
        <v>512</v>
      </c>
      <c r="B116" s="250"/>
      <c r="C116" s="251"/>
      <c r="D116" s="252"/>
      <c r="E116" s="253">
        <f>SUM(E112:E115)</f>
        <v>0</v>
      </c>
    </row>
    <row r="117" spans="1:5" ht="18.75" customHeight="1" x14ac:dyDescent="0.2">
      <c r="A117" s="258" t="s">
        <v>513</v>
      </c>
      <c r="B117" s="259"/>
      <c r="C117" s="260"/>
      <c r="D117" s="260"/>
      <c r="E117" s="261">
        <f>SUM(E116,E110,E103,E77,E70,E57,E44,E31,E18)</f>
        <v>0</v>
      </c>
    </row>
    <row r="119" spans="1:5" s="263" customFormat="1" ht="36" customHeight="1" x14ac:dyDescent="0.2">
      <c r="A119" s="262" t="s">
        <v>514</v>
      </c>
      <c r="E119" s="204"/>
    </row>
  </sheetData>
  <sheetProtection algorithmName="SHA-512" hashValue="LzIJrEEshgBRbsE7JWszo9A8gN85V5YnmweLZlSbMjoLy7A3EC8egy6nIZ6oix1DA4qoT6UcINDSDJBEj4e/Tg==" saltValue="mMByTtfA66JUVC/2McLlnw==" spinCount="100000" sheet="1" objects="1" scenarios="1"/>
  <mergeCells count="1">
    <mergeCell ref="B1:E3"/>
  </mergeCells>
  <pageMargins left="0.70866141732283472" right="0.70866141732283472" top="0.78740157480314965" bottom="0.78740157480314965" header="0.31496062992125984" footer="0.31496062992125984"/>
  <pageSetup paperSize="9" scale="71" orientation="portrait" r:id="rId1"/>
  <headerFooter>
    <oddHeader>&amp;R&amp;F / &amp;A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  <pageSetUpPr fitToPage="1"/>
  </sheetPr>
  <dimension ref="A1:O76"/>
  <sheetViews>
    <sheetView showGridLines="0" topLeftCell="B36" zoomScaleNormal="100" zoomScaleSheetLayoutView="75" workbookViewId="0">
      <selection activeCell="P61" sqref="P61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469" t="s">
        <v>41</v>
      </c>
      <c r="C1" s="470"/>
      <c r="D1" s="470"/>
      <c r="E1" s="470"/>
      <c r="F1" s="470"/>
      <c r="G1" s="470"/>
      <c r="H1" s="470"/>
      <c r="I1" s="470"/>
      <c r="J1" s="471"/>
    </row>
    <row r="2" spans="1:15" ht="36" customHeight="1" x14ac:dyDescent="0.2">
      <c r="A2" s="2"/>
      <c r="B2" s="77" t="s">
        <v>22</v>
      </c>
      <c r="C2" s="78"/>
      <c r="D2" s="79" t="s">
        <v>48</v>
      </c>
      <c r="E2" s="475" t="s">
        <v>49</v>
      </c>
      <c r="F2" s="476"/>
      <c r="G2" s="476"/>
      <c r="H2" s="476"/>
      <c r="I2" s="476"/>
      <c r="J2" s="477"/>
      <c r="O2" s="1"/>
    </row>
    <row r="3" spans="1:15" ht="27" customHeight="1" x14ac:dyDescent="0.2">
      <c r="A3" s="2"/>
      <c r="B3" s="80" t="s">
        <v>46</v>
      </c>
      <c r="C3" s="78"/>
      <c r="D3" s="81" t="s">
        <v>45</v>
      </c>
      <c r="E3" s="478" t="s">
        <v>44</v>
      </c>
      <c r="F3" s="479"/>
      <c r="G3" s="479"/>
      <c r="H3" s="479"/>
      <c r="I3" s="479"/>
      <c r="J3" s="480"/>
    </row>
    <row r="4" spans="1:15" ht="23.25" customHeight="1" x14ac:dyDescent="0.2">
      <c r="A4" s="76">
        <v>1683</v>
      </c>
      <c r="B4" s="82" t="s">
        <v>47</v>
      </c>
      <c r="C4" s="83"/>
      <c r="D4" s="84" t="s">
        <v>43</v>
      </c>
      <c r="E4" s="458" t="s">
        <v>44</v>
      </c>
      <c r="F4" s="459"/>
      <c r="G4" s="459"/>
      <c r="H4" s="459"/>
      <c r="I4" s="459"/>
      <c r="J4" s="460"/>
    </row>
    <row r="5" spans="1:15" ht="24" customHeight="1" x14ac:dyDescent="0.2">
      <c r="A5" s="2"/>
      <c r="B5" s="31" t="s">
        <v>42</v>
      </c>
      <c r="D5" s="463"/>
      <c r="E5" s="464"/>
      <c r="F5" s="464"/>
      <c r="G5" s="464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465"/>
      <c r="E6" s="466"/>
      <c r="F6" s="466"/>
      <c r="G6" s="466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467"/>
      <c r="F7" s="468"/>
      <c r="G7" s="468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482"/>
      <c r="E11" s="482"/>
      <c r="F11" s="482"/>
      <c r="G11" s="482"/>
      <c r="H11" s="18" t="s">
        <v>40</v>
      </c>
      <c r="I11" s="86"/>
      <c r="J11" s="8"/>
    </row>
    <row r="12" spans="1:15" ht="15.75" customHeight="1" x14ac:dyDescent="0.2">
      <c r="A12" s="2"/>
      <c r="B12" s="28"/>
      <c r="C12" s="55"/>
      <c r="D12" s="457"/>
      <c r="E12" s="457"/>
      <c r="F12" s="457"/>
      <c r="G12" s="457"/>
      <c r="H12" s="18" t="s">
        <v>34</v>
      </c>
      <c r="I12" s="86"/>
      <c r="J12" s="8"/>
    </row>
    <row r="13" spans="1:15" ht="15.75" customHeight="1" x14ac:dyDescent="0.2">
      <c r="A13" s="2"/>
      <c r="B13" s="29"/>
      <c r="C13" s="56"/>
      <c r="D13" s="85"/>
      <c r="E13" s="461"/>
      <c r="F13" s="462"/>
      <c r="G13" s="462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481"/>
      <c r="F15" s="481"/>
      <c r="G15" s="483"/>
      <c r="H15" s="483"/>
      <c r="I15" s="483" t="s">
        <v>29</v>
      </c>
      <c r="J15" s="484"/>
    </row>
    <row r="16" spans="1:15" ht="23.25" customHeight="1" x14ac:dyDescent="0.2">
      <c r="A16" s="139" t="s">
        <v>24</v>
      </c>
      <c r="B16" s="38" t="s">
        <v>24</v>
      </c>
      <c r="C16" s="62"/>
      <c r="D16" s="63"/>
      <c r="E16" s="446"/>
      <c r="F16" s="447"/>
      <c r="G16" s="446"/>
      <c r="H16" s="447"/>
      <c r="I16" s="446">
        <f>SUMIF(F53:F72,A16,I53:I72)+SUMIF(F53:F72,"PSU",I53:I72)</f>
        <v>0</v>
      </c>
      <c r="J16" s="448"/>
    </row>
    <row r="17" spans="1:10" ht="23.25" customHeight="1" x14ac:dyDescent="0.2">
      <c r="A17" s="139" t="s">
        <v>25</v>
      </c>
      <c r="B17" s="38" t="s">
        <v>25</v>
      </c>
      <c r="C17" s="62"/>
      <c r="D17" s="63"/>
      <c r="E17" s="446"/>
      <c r="F17" s="447"/>
      <c r="G17" s="446"/>
      <c r="H17" s="447"/>
      <c r="I17" s="446">
        <f>SUMIF(F53:F72,A17,I53:I72)</f>
        <v>0</v>
      </c>
      <c r="J17" s="448"/>
    </row>
    <row r="18" spans="1:10" ht="23.25" customHeight="1" x14ac:dyDescent="0.2">
      <c r="A18" s="139" t="s">
        <v>26</v>
      </c>
      <c r="B18" s="38" t="s">
        <v>26</v>
      </c>
      <c r="C18" s="62"/>
      <c r="D18" s="63"/>
      <c r="E18" s="446"/>
      <c r="F18" s="447"/>
      <c r="G18" s="446"/>
      <c r="H18" s="447"/>
      <c r="I18" s="446">
        <f>SUMIF(F53:F72,A18,I53:I72)</f>
        <v>0</v>
      </c>
      <c r="J18" s="448"/>
    </row>
    <row r="19" spans="1:10" ht="23.25" customHeight="1" x14ac:dyDescent="0.2">
      <c r="A19" s="139" t="s">
        <v>101</v>
      </c>
      <c r="B19" s="38" t="s">
        <v>27</v>
      </c>
      <c r="C19" s="62"/>
      <c r="D19" s="63"/>
      <c r="E19" s="446"/>
      <c r="F19" s="447"/>
      <c r="G19" s="446"/>
      <c r="H19" s="447"/>
      <c r="I19" s="446">
        <f>SUMIF(F53:F72,A19,I53:I72)</f>
        <v>0</v>
      </c>
      <c r="J19" s="448"/>
    </row>
    <row r="20" spans="1:10" ht="23.25" customHeight="1" x14ac:dyDescent="0.2">
      <c r="A20" s="139" t="s">
        <v>102</v>
      </c>
      <c r="B20" s="38" t="s">
        <v>28</v>
      </c>
      <c r="C20" s="62"/>
      <c r="D20" s="63"/>
      <c r="E20" s="446"/>
      <c r="F20" s="447"/>
      <c r="G20" s="446"/>
      <c r="H20" s="447"/>
      <c r="I20" s="446">
        <f>SUMIF(F53:F72,A20,I53:I72)</f>
        <v>0</v>
      </c>
      <c r="J20" s="448"/>
    </row>
    <row r="21" spans="1:10" ht="23.25" customHeight="1" x14ac:dyDescent="0.2">
      <c r="A21" s="2"/>
      <c r="B21" s="48" t="s">
        <v>29</v>
      </c>
      <c r="C21" s="64"/>
      <c r="D21" s="65"/>
      <c r="E21" s="449"/>
      <c r="F21" s="485"/>
      <c r="G21" s="449"/>
      <c r="H21" s="485"/>
      <c r="I21" s="449">
        <f>SUM(I16:J20)</f>
        <v>0</v>
      </c>
      <c r="J21" s="450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15</v>
      </c>
      <c r="F23" s="39" t="s">
        <v>0</v>
      </c>
      <c r="G23" s="444">
        <f>ZakladDPHSniVypocet</f>
        <v>0</v>
      </c>
      <c r="H23" s="445"/>
      <c r="I23" s="445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15</v>
      </c>
      <c r="F24" s="39" t="s">
        <v>0</v>
      </c>
      <c r="G24" s="442">
        <f>A23</f>
        <v>0</v>
      </c>
      <c r="H24" s="443"/>
      <c r="I24" s="443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444">
        <f>ZakladDPHZaklVypocet</f>
        <v>0</v>
      </c>
      <c r="H25" s="445"/>
      <c r="I25" s="445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472">
        <f>A25</f>
        <v>0</v>
      </c>
      <c r="H26" s="473"/>
      <c r="I26" s="473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474">
        <f>CenaCelkem-(ZakladDPHSni+DPHSni+ZakladDPHZakl+DPHZakl)</f>
        <v>0</v>
      </c>
      <c r="H27" s="474"/>
      <c r="I27" s="474"/>
      <c r="J27" s="41" t="str">
        <f t="shared" si="0"/>
        <v>CZK</v>
      </c>
    </row>
    <row r="28" spans="1:10" ht="27.75" hidden="1" customHeight="1" thickBot="1" x14ac:dyDescent="0.25">
      <c r="A28" s="2"/>
      <c r="B28" s="112" t="s">
        <v>23</v>
      </c>
      <c r="C28" s="113"/>
      <c r="D28" s="113"/>
      <c r="E28" s="114"/>
      <c r="F28" s="115"/>
      <c r="G28" s="451">
        <f>ZakladDPHSniVypocet+ZakladDPHZaklVypocet</f>
        <v>0</v>
      </c>
      <c r="H28" s="452"/>
      <c r="I28" s="452"/>
      <c r="J28" s="116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2" t="s">
        <v>35</v>
      </c>
      <c r="C29" s="117"/>
      <c r="D29" s="117"/>
      <c r="E29" s="117"/>
      <c r="F29" s="118"/>
      <c r="G29" s="451">
        <f>A27</f>
        <v>0</v>
      </c>
      <c r="H29" s="451"/>
      <c r="I29" s="451"/>
      <c r="J29" s="119" t="s">
        <v>53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453"/>
      <c r="E34" s="454"/>
      <c r="G34" s="455"/>
      <c r="H34" s="456"/>
      <c r="I34" s="456"/>
      <c r="J34" s="25"/>
    </row>
    <row r="35" spans="1:10" ht="12.75" customHeight="1" x14ac:dyDescent="0.2">
      <c r="A35" s="2"/>
      <c r="B35" s="2"/>
      <c r="D35" s="441" t="s">
        <v>2</v>
      </c>
      <c r="E35" s="441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9" t="s">
        <v>16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37</v>
      </c>
      <c r="B38" s="93" t="s">
        <v>17</v>
      </c>
      <c r="C38" s="94" t="s">
        <v>5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18</v>
      </c>
      <c r="I38" s="96" t="s">
        <v>1</v>
      </c>
      <c r="J38" s="97" t="s">
        <v>0</v>
      </c>
    </row>
    <row r="39" spans="1:10" ht="25.5" hidden="1" customHeight="1" x14ac:dyDescent="0.2">
      <c r="A39" s="88">
        <v>1</v>
      </c>
      <c r="B39" s="98" t="s">
        <v>50</v>
      </c>
      <c r="C39" s="436"/>
      <c r="D39" s="436"/>
      <c r="E39" s="436"/>
      <c r="F39" s="99">
        <f>ASŘ!AE229</f>
        <v>0</v>
      </c>
      <c r="G39" s="100">
        <f>ASŘ!AF229</f>
        <v>0</v>
      </c>
      <c r="H39" s="101">
        <f>(F39*SazbaDPH1/100)+(G39*SazbaDPH2/100)</f>
        <v>0</v>
      </c>
      <c r="I39" s="101">
        <f>F39+G39+H39</f>
        <v>0</v>
      </c>
      <c r="J39" s="102" t="str">
        <f>IF(CenaCelkemVypocet=0,"",I39/CenaCelkemVypocet*100)</f>
        <v/>
      </c>
    </row>
    <row r="40" spans="1:10" ht="25.5" hidden="1" customHeight="1" x14ac:dyDescent="0.2">
      <c r="A40" s="88">
        <v>2</v>
      </c>
      <c r="B40" s="103"/>
      <c r="C40" s="437" t="s">
        <v>51</v>
      </c>
      <c r="D40" s="437"/>
      <c r="E40" s="437"/>
      <c r="F40" s="104"/>
      <c r="G40" s="105"/>
      <c r="H40" s="105">
        <f>(F40*SazbaDPH1/100)+(G40*SazbaDPH2/100)</f>
        <v>0</v>
      </c>
      <c r="I40" s="105"/>
      <c r="J40" s="106"/>
    </row>
    <row r="41" spans="1:10" ht="25.5" hidden="1" customHeight="1" x14ac:dyDescent="0.2">
      <c r="A41" s="88">
        <v>2</v>
      </c>
      <c r="B41" s="103" t="s">
        <v>45</v>
      </c>
      <c r="C41" s="437" t="s">
        <v>44</v>
      </c>
      <c r="D41" s="437"/>
      <c r="E41" s="437"/>
      <c r="F41" s="104">
        <f>ASŘ!AE229</f>
        <v>0</v>
      </c>
      <c r="G41" s="105">
        <f>ASŘ!AF229</f>
        <v>0</v>
      </c>
      <c r="H41" s="105">
        <f>(F41*SazbaDPH1/100)+(G41*SazbaDPH2/100)</f>
        <v>0</v>
      </c>
      <c r="I41" s="105">
        <f>F41+G41+H41</f>
        <v>0</v>
      </c>
      <c r="J41" s="106" t="str">
        <f>IF(CenaCelkemVypocet=0,"",I41/CenaCelkemVypocet*100)</f>
        <v/>
      </c>
    </row>
    <row r="42" spans="1:10" ht="25.5" hidden="1" customHeight="1" x14ac:dyDescent="0.2">
      <c r="A42" s="88">
        <v>3</v>
      </c>
      <c r="B42" s="107" t="s">
        <v>43</v>
      </c>
      <c r="C42" s="436" t="s">
        <v>44</v>
      </c>
      <c r="D42" s="436"/>
      <c r="E42" s="436"/>
      <c r="F42" s="108">
        <f>ASŘ!AE229</f>
        <v>0</v>
      </c>
      <c r="G42" s="101">
        <f>ASŘ!AF229</f>
        <v>0</v>
      </c>
      <c r="H42" s="101">
        <f>(F42*SazbaDPH1/100)+(G42*SazbaDPH2/100)</f>
        <v>0</v>
      </c>
      <c r="I42" s="101">
        <f>F42+G42+H42</f>
        <v>0</v>
      </c>
      <c r="J42" s="102" t="str">
        <f>IF(CenaCelkemVypocet=0,"",I42/CenaCelkemVypocet*100)</f>
        <v/>
      </c>
    </row>
    <row r="43" spans="1:10" ht="25.5" hidden="1" customHeight="1" x14ac:dyDescent="0.2">
      <c r="A43" s="88"/>
      <c r="B43" s="438" t="s">
        <v>52</v>
      </c>
      <c r="C43" s="439"/>
      <c r="D43" s="439"/>
      <c r="E43" s="440"/>
      <c r="F43" s="109">
        <f>SUMIF(A39:A42,"=1",F39:F42)</f>
        <v>0</v>
      </c>
      <c r="G43" s="110">
        <f>SUMIF(A39:A42,"=1",G39:G42)</f>
        <v>0</v>
      </c>
      <c r="H43" s="110">
        <f>SUMIF(A39:A42,"=1",H39:H42)</f>
        <v>0</v>
      </c>
      <c r="I43" s="110">
        <f>SUMIF(A39:A42,"=1",I39:I42)</f>
        <v>0</v>
      </c>
      <c r="J43" s="111">
        <f>SUMIF(A39:A42,"=1",J39:J42)</f>
        <v>0</v>
      </c>
    </row>
    <row r="45" spans="1:10" x14ac:dyDescent="0.2">
      <c r="A45" t="s">
        <v>54</v>
      </c>
      <c r="B45" t="s">
        <v>55</v>
      </c>
    </row>
    <row r="46" spans="1:10" x14ac:dyDescent="0.2">
      <c r="A46" t="s">
        <v>56</v>
      </c>
      <c r="B46" t="s">
        <v>57</v>
      </c>
    </row>
    <row r="47" spans="1:10" x14ac:dyDescent="0.2">
      <c r="A47" t="s">
        <v>58</v>
      </c>
      <c r="B47" t="s">
        <v>59</v>
      </c>
    </row>
    <row r="50" spans="1:10" ht="15.75" x14ac:dyDescent="0.25">
      <c r="B50" s="120" t="s">
        <v>60</v>
      </c>
    </row>
    <row r="52" spans="1:10" ht="25.5" customHeight="1" x14ac:dyDescent="0.2">
      <c r="A52" s="122"/>
      <c r="B52" s="125" t="s">
        <v>17</v>
      </c>
      <c r="C52" s="125" t="s">
        <v>5</v>
      </c>
      <c r="D52" s="126"/>
      <c r="E52" s="126"/>
      <c r="F52" s="127" t="s">
        <v>61</v>
      </c>
      <c r="G52" s="127"/>
      <c r="H52" s="127"/>
      <c r="I52" s="127" t="s">
        <v>29</v>
      </c>
      <c r="J52" s="127" t="s">
        <v>0</v>
      </c>
    </row>
    <row r="53" spans="1:10" ht="36.75" customHeight="1" x14ac:dyDescent="0.2">
      <c r="A53" s="123"/>
      <c r="B53" s="128" t="s">
        <v>62</v>
      </c>
      <c r="C53" s="434" t="s">
        <v>63</v>
      </c>
      <c r="D53" s="435"/>
      <c r="E53" s="435"/>
      <c r="F53" s="137" t="s">
        <v>24</v>
      </c>
      <c r="G53" s="129"/>
      <c r="H53" s="129"/>
      <c r="I53" s="129">
        <f>ASŘ!G8</f>
        <v>0</v>
      </c>
      <c r="J53" s="134" t="str">
        <f>IF(I73=0,"",I53/I73*100)</f>
        <v/>
      </c>
    </row>
    <row r="54" spans="1:10" ht="36.75" customHeight="1" x14ac:dyDescent="0.2">
      <c r="A54" s="123"/>
      <c r="B54" s="128" t="s">
        <v>64</v>
      </c>
      <c r="C54" s="434" t="s">
        <v>65</v>
      </c>
      <c r="D54" s="435"/>
      <c r="E54" s="435"/>
      <c r="F54" s="137" t="s">
        <v>24</v>
      </c>
      <c r="G54" s="129"/>
      <c r="H54" s="129"/>
      <c r="I54" s="129">
        <f>ASŘ!G24</f>
        <v>0</v>
      </c>
      <c r="J54" s="134" t="str">
        <f>IF(I73=0,"",I54/I73*100)</f>
        <v/>
      </c>
    </row>
    <row r="55" spans="1:10" ht="36.75" customHeight="1" x14ac:dyDescent="0.2">
      <c r="A55" s="123"/>
      <c r="B55" s="128" t="s">
        <v>66</v>
      </c>
      <c r="C55" s="434" t="s">
        <v>67</v>
      </c>
      <c r="D55" s="435"/>
      <c r="E55" s="435"/>
      <c r="F55" s="137" t="s">
        <v>24</v>
      </c>
      <c r="G55" s="129"/>
      <c r="H55" s="129"/>
      <c r="I55" s="129">
        <f>ASŘ!G40</f>
        <v>0</v>
      </c>
      <c r="J55" s="134" t="str">
        <f>IF(I73=0,"",I55/I73*100)</f>
        <v/>
      </c>
    </row>
    <row r="56" spans="1:10" ht="36.75" customHeight="1" x14ac:dyDescent="0.2">
      <c r="A56" s="123"/>
      <c r="B56" s="128" t="s">
        <v>68</v>
      </c>
      <c r="C56" s="434" t="s">
        <v>69</v>
      </c>
      <c r="D56" s="435"/>
      <c r="E56" s="435"/>
      <c r="F56" s="137" t="s">
        <v>24</v>
      </c>
      <c r="G56" s="129"/>
      <c r="H56" s="129"/>
      <c r="I56" s="129">
        <f>ASŘ!G49</f>
        <v>0</v>
      </c>
      <c r="J56" s="134" t="str">
        <f>IF(I73=0,"",I56/I73*100)</f>
        <v/>
      </c>
    </row>
    <row r="57" spans="1:10" ht="36.75" customHeight="1" x14ac:dyDescent="0.2">
      <c r="A57" s="123"/>
      <c r="B57" s="128" t="s">
        <v>70</v>
      </c>
      <c r="C57" s="434" t="s">
        <v>71</v>
      </c>
      <c r="D57" s="435"/>
      <c r="E57" s="435"/>
      <c r="F57" s="137" t="s">
        <v>24</v>
      </c>
      <c r="G57" s="129"/>
      <c r="H57" s="129"/>
      <c r="I57" s="129">
        <f>ASŘ!G56</f>
        <v>0</v>
      </c>
      <c r="J57" s="134" t="str">
        <f>IF(I73=0,"",I57/I73*100)</f>
        <v/>
      </c>
    </row>
    <row r="58" spans="1:10" ht="36.75" customHeight="1" x14ac:dyDescent="0.2">
      <c r="A58" s="123"/>
      <c r="B58" s="128" t="s">
        <v>72</v>
      </c>
      <c r="C58" s="434" t="s">
        <v>73</v>
      </c>
      <c r="D58" s="435"/>
      <c r="E58" s="435"/>
      <c r="F58" s="137" t="s">
        <v>24</v>
      </c>
      <c r="G58" s="129"/>
      <c r="H58" s="129"/>
      <c r="I58" s="129">
        <f>ASŘ!G60</f>
        <v>0</v>
      </c>
      <c r="J58" s="134" t="str">
        <f>IF(I73=0,"",I58/I73*100)</f>
        <v/>
      </c>
    </row>
    <row r="59" spans="1:10" ht="36.75" customHeight="1" x14ac:dyDescent="0.2">
      <c r="A59" s="123"/>
      <c r="B59" s="128" t="s">
        <v>74</v>
      </c>
      <c r="C59" s="434" t="s">
        <v>75</v>
      </c>
      <c r="D59" s="435"/>
      <c r="E59" s="435"/>
      <c r="F59" s="137" t="s">
        <v>24</v>
      </c>
      <c r="G59" s="129"/>
      <c r="H59" s="129"/>
      <c r="I59" s="129">
        <f>ASŘ!G68</f>
        <v>0</v>
      </c>
      <c r="J59" s="134" t="str">
        <f>IF(I73=0,"",I59/I73*100)</f>
        <v/>
      </c>
    </row>
    <row r="60" spans="1:10" ht="36.75" customHeight="1" x14ac:dyDescent="0.2">
      <c r="A60" s="123"/>
      <c r="B60" s="128" t="s">
        <v>76</v>
      </c>
      <c r="C60" s="434" t="s">
        <v>77</v>
      </c>
      <c r="D60" s="435"/>
      <c r="E60" s="435"/>
      <c r="F60" s="137" t="s">
        <v>24</v>
      </c>
      <c r="G60" s="129"/>
      <c r="H60" s="129"/>
      <c r="I60" s="129">
        <f>ASŘ!G110</f>
        <v>0</v>
      </c>
      <c r="J60" s="134" t="str">
        <f>IF(I73=0,"",I60/I73*100)</f>
        <v/>
      </c>
    </row>
    <row r="61" spans="1:10" ht="36.75" customHeight="1" x14ac:dyDescent="0.2">
      <c r="A61" s="123"/>
      <c r="B61" s="128" t="s">
        <v>78</v>
      </c>
      <c r="C61" s="434" t="s">
        <v>79</v>
      </c>
      <c r="D61" s="435"/>
      <c r="E61" s="435"/>
      <c r="F61" s="137" t="s">
        <v>25</v>
      </c>
      <c r="G61" s="129"/>
      <c r="H61" s="129"/>
      <c r="I61" s="129">
        <f>ASŘ!G113</f>
        <v>0</v>
      </c>
      <c r="J61" s="134" t="str">
        <f>IF(I73=0,"",I61/I73*100)</f>
        <v/>
      </c>
    </row>
    <row r="62" spans="1:10" ht="36.75" customHeight="1" x14ac:dyDescent="0.2">
      <c r="A62" s="123"/>
      <c r="B62" s="128" t="s">
        <v>80</v>
      </c>
      <c r="C62" s="434" t="s">
        <v>81</v>
      </c>
      <c r="D62" s="435"/>
      <c r="E62" s="435"/>
      <c r="F62" s="137" t="s">
        <v>25</v>
      </c>
      <c r="G62" s="129"/>
      <c r="H62" s="129"/>
      <c r="I62" s="129">
        <f>ASŘ!G119</f>
        <v>0</v>
      </c>
      <c r="J62" s="134" t="str">
        <f>IF(I73=0,"",I62/I73*100)</f>
        <v/>
      </c>
    </row>
    <row r="63" spans="1:10" ht="36.75" customHeight="1" x14ac:dyDescent="0.2">
      <c r="A63" s="123"/>
      <c r="B63" s="128" t="s">
        <v>82</v>
      </c>
      <c r="C63" s="434" t="s">
        <v>83</v>
      </c>
      <c r="D63" s="435"/>
      <c r="E63" s="435"/>
      <c r="F63" s="137" t="s">
        <v>25</v>
      </c>
      <c r="G63" s="129"/>
      <c r="H63" s="129"/>
      <c r="I63" s="129">
        <f>ASŘ!G121</f>
        <v>0</v>
      </c>
      <c r="J63" s="134" t="str">
        <f>IF(I73=0,"",I63/I73*100)</f>
        <v/>
      </c>
    </row>
    <row r="64" spans="1:10" ht="36.75" customHeight="1" x14ac:dyDescent="0.2">
      <c r="A64" s="123"/>
      <c r="B64" s="128" t="s">
        <v>84</v>
      </c>
      <c r="C64" s="434" t="s">
        <v>85</v>
      </c>
      <c r="D64" s="435"/>
      <c r="E64" s="435"/>
      <c r="F64" s="137" t="s">
        <v>25</v>
      </c>
      <c r="G64" s="129"/>
      <c r="H64" s="129"/>
      <c r="I64" s="129">
        <f>ASŘ!G124</f>
        <v>0</v>
      </c>
      <c r="J64" s="134" t="str">
        <f>IF(I73=0,"",I64/I73*100)</f>
        <v/>
      </c>
    </row>
    <row r="65" spans="1:10" ht="36.75" customHeight="1" x14ac:dyDescent="0.2">
      <c r="A65" s="123"/>
      <c r="B65" s="128" t="s">
        <v>86</v>
      </c>
      <c r="C65" s="434" t="s">
        <v>87</v>
      </c>
      <c r="D65" s="435"/>
      <c r="E65" s="435"/>
      <c r="F65" s="137" t="s">
        <v>25</v>
      </c>
      <c r="G65" s="129"/>
      <c r="H65" s="129"/>
      <c r="I65" s="129">
        <f>ASŘ!G140</f>
        <v>0</v>
      </c>
      <c r="J65" s="134" t="str">
        <f>IF(I73=0,"",I65/I73*100)</f>
        <v/>
      </c>
    </row>
    <row r="66" spans="1:10" ht="36.75" customHeight="1" x14ac:dyDescent="0.2">
      <c r="A66" s="123"/>
      <c r="B66" s="128" t="s">
        <v>88</v>
      </c>
      <c r="C66" s="434" t="s">
        <v>89</v>
      </c>
      <c r="D66" s="435"/>
      <c r="E66" s="435"/>
      <c r="F66" s="137" t="s">
        <v>25</v>
      </c>
      <c r="G66" s="129"/>
      <c r="H66" s="129"/>
      <c r="I66" s="129">
        <f>ASŘ!G185</f>
        <v>0</v>
      </c>
      <c r="J66" s="134" t="str">
        <f>IF(I73=0,"",I66/I73*100)</f>
        <v/>
      </c>
    </row>
    <row r="67" spans="1:10" ht="36.75" customHeight="1" x14ac:dyDescent="0.2">
      <c r="A67" s="123"/>
      <c r="B67" s="128" t="s">
        <v>90</v>
      </c>
      <c r="C67" s="434" t="s">
        <v>91</v>
      </c>
      <c r="D67" s="435"/>
      <c r="E67" s="435"/>
      <c r="F67" s="137" t="s">
        <v>25</v>
      </c>
      <c r="G67" s="129"/>
      <c r="H67" s="129"/>
      <c r="I67" s="129">
        <f>ASŘ!G191</f>
        <v>0</v>
      </c>
      <c r="J67" s="134" t="str">
        <f>IF(I73=0,"",I67/I73*100)</f>
        <v/>
      </c>
    </row>
    <row r="68" spans="1:10" ht="36.75" customHeight="1" x14ac:dyDescent="0.2">
      <c r="A68" s="123"/>
      <c r="B68" s="128" t="s">
        <v>92</v>
      </c>
      <c r="C68" s="434" t="s">
        <v>93</v>
      </c>
      <c r="D68" s="435"/>
      <c r="E68" s="435"/>
      <c r="F68" s="137" t="s">
        <v>26</v>
      </c>
      <c r="G68" s="129"/>
      <c r="H68" s="129"/>
      <c r="I68" s="129">
        <f>ASŘ!G204</f>
        <v>0</v>
      </c>
      <c r="J68" s="134" t="str">
        <f>IF(I73=0,"",I68/I73*100)</f>
        <v/>
      </c>
    </row>
    <row r="69" spans="1:10" ht="36.75" customHeight="1" x14ac:dyDescent="0.2">
      <c r="A69" s="123"/>
      <c r="B69" s="128" t="s">
        <v>94</v>
      </c>
      <c r="C69" s="434" t="s">
        <v>95</v>
      </c>
      <c r="D69" s="435"/>
      <c r="E69" s="435"/>
      <c r="F69" s="137" t="s">
        <v>26</v>
      </c>
      <c r="G69" s="129"/>
      <c r="H69" s="129"/>
      <c r="I69" s="129">
        <f>ASŘ!G206</f>
        <v>0</v>
      </c>
      <c r="J69" s="134" t="str">
        <f>IF(I73=0,"",I69/I73*100)</f>
        <v/>
      </c>
    </row>
    <row r="70" spans="1:10" ht="36.75" customHeight="1" x14ac:dyDescent="0.2">
      <c r="A70" s="123"/>
      <c r="B70" s="128" t="s">
        <v>96</v>
      </c>
      <c r="C70" s="434" t="s">
        <v>97</v>
      </c>
      <c r="D70" s="435"/>
      <c r="E70" s="435"/>
      <c r="F70" s="137" t="s">
        <v>26</v>
      </c>
      <c r="G70" s="129"/>
      <c r="H70" s="129"/>
      <c r="I70" s="129">
        <f>ASŘ!G209</f>
        <v>0</v>
      </c>
      <c r="J70" s="134" t="str">
        <f>IF(I73=0,"",I70/I73*100)</f>
        <v/>
      </c>
    </row>
    <row r="71" spans="1:10" ht="36.75" customHeight="1" x14ac:dyDescent="0.2">
      <c r="A71" s="123"/>
      <c r="B71" s="128" t="s">
        <v>98</v>
      </c>
      <c r="C71" s="434" t="s">
        <v>99</v>
      </c>
      <c r="D71" s="435"/>
      <c r="E71" s="435"/>
      <c r="F71" s="137" t="s">
        <v>100</v>
      </c>
      <c r="G71" s="129"/>
      <c r="H71" s="129"/>
      <c r="I71" s="129">
        <f>ASŘ!G211</f>
        <v>0</v>
      </c>
      <c r="J71" s="134" t="str">
        <f>IF(I73=0,"",I71/I73*100)</f>
        <v/>
      </c>
    </row>
    <row r="72" spans="1:10" ht="36.75" customHeight="1" x14ac:dyDescent="0.2">
      <c r="A72" s="123"/>
      <c r="B72" s="128" t="s">
        <v>101</v>
      </c>
      <c r="C72" s="434" t="s">
        <v>27</v>
      </c>
      <c r="D72" s="435"/>
      <c r="E72" s="435"/>
      <c r="F72" s="137" t="s">
        <v>101</v>
      </c>
      <c r="G72" s="129"/>
      <c r="H72" s="129"/>
      <c r="I72" s="129">
        <f>ASŘ!G219</f>
        <v>0</v>
      </c>
      <c r="J72" s="134" t="str">
        <f>IF(I73=0,"",I72/I73*100)</f>
        <v/>
      </c>
    </row>
    <row r="73" spans="1:10" ht="25.5" customHeight="1" x14ac:dyDescent="0.2">
      <c r="A73" s="124"/>
      <c r="B73" s="130" t="s">
        <v>1</v>
      </c>
      <c r="C73" s="131"/>
      <c r="D73" s="132"/>
      <c r="E73" s="132"/>
      <c r="F73" s="138"/>
      <c r="G73" s="133"/>
      <c r="H73" s="133"/>
      <c r="I73" s="133">
        <f>SUM(I53:I72)</f>
        <v>0</v>
      </c>
      <c r="J73" s="135">
        <f>SUM(J53:J72)</f>
        <v>0</v>
      </c>
    </row>
    <row r="74" spans="1:10" x14ac:dyDescent="0.2">
      <c r="F74" s="87"/>
      <c r="G74" s="87"/>
      <c r="H74" s="87"/>
      <c r="I74" s="87"/>
      <c r="J74" s="136"/>
    </row>
    <row r="75" spans="1:10" x14ac:dyDescent="0.2">
      <c r="F75" s="87"/>
      <c r="G75" s="87"/>
      <c r="H75" s="87"/>
      <c r="I75" s="87"/>
      <c r="J75" s="136"/>
    </row>
    <row r="76" spans="1:10" x14ac:dyDescent="0.2">
      <c r="F76" s="87"/>
      <c r="G76" s="87"/>
      <c r="H76" s="87"/>
      <c r="I76" s="87"/>
      <c r="J76" s="136"/>
    </row>
  </sheetData>
  <sheetProtection algorithmName="SHA-512" hashValue="h2Bl/MIpz9BS2naBEe1clCKtJmxBAXfQ8wLWiSxZHQVJdhyG3a0WQr4Jh8zL6FDIjRHqqlixYh0Mlq+W8wWbiQ==" saltValue="9aBq+HQdcvafQDOGzNe37Q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6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72:E72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89" fitToHeight="2" orientation="portrait" r:id="rId2"/>
  <headerFooter>
    <oddHeader>&amp;R&amp;F / &amp;A</oddHeader>
    <oddFooter>&amp;C&amp;P / &amp;N</oddFooter>
  </headerFooter>
  <rowBreaks count="1" manualBreakCount="1">
    <brk id="43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486" t="s">
        <v>6</v>
      </c>
      <c r="B1" s="486"/>
      <c r="C1" s="487"/>
      <c r="D1" s="486"/>
      <c r="E1" s="486"/>
      <c r="F1" s="486"/>
      <c r="G1" s="486"/>
    </row>
    <row r="2" spans="1:7" ht="24.95" customHeight="1" x14ac:dyDescent="0.2">
      <c r="A2" s="50" t="s">
        <v>7</v>
      </c>
      <c r="B2" s="49"/>
      <c r="C2" s="488"/>
      <c r="D2" s="488"/>
      <c r="E2" s="488"/>
      <c r="F2" s="488"/>
      <c r="G2" s="489"/>
    </row>
    <row r="3" spans="1:7" ht="24.95" customHeight="1" x14ac:dyDescent="0.2">
      <c r="A3" s="50" t="s">
        <v>8</v>
      </c>
      <c r="B3" s="49"/>
      <c r="C3" s="488"/>
      <c r="D3" s="488"/>
      <c r="E3" s="488"/>
      <c r="F3" s="488"/>
      <c r="G3" s="489"/>
    </row>
    <row r="4" spans="1:7" ht="24.95" customHeight="1" x14ac:dyDescent="0.2">
      <c r="A4" s="50" t="s">
        <v>9</v>
      </c>
      <c r="B4" s="49"/>
      <c r="C4" s="488"/>
      <c r="D4" s="488"/>
      <c r="E4" s="488"/>
      <c r="F4" s="488"/>
      <c r="G4" s="489"/>
    </row>
    <row r="5" spans="1:7" x14ac:dyDescent="0.2">
      <c r="B5" s="4"/>
      <c r="C5" s="5"/>
      <c r="D5" s="6"/>
    </row>
  </sheetData>
  <sheetProtection algorithmName="SHA-512" hashValue="6eXLjV1MQL6B7U296TbOenOVsQYrJ0Gx0bDl19LXjE2initN9NsESAQxa8wKbnjU2tpsRXVpKmx0pIcNoKacJw==" saltValue="k/eB/nTGecod0A6kss1Sgg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  <pageSetUpPr fitToPage="1"/>
  </sheetPr>
  <dimension ref="A1:BH5001"/>
  <sheetViews>
    <sheetView zoomScaleNormal="100" workbookViewId="0">
      <pane ySplit="7" topLeftCell="A8" activePane="bottomLeft" state="frozen"/>
      <selection activeCell="A3" sqref="A3"/>
      <selection pane="bottomLeft" activeCell="A3" sqref="A3"/>
    </sheetView>
  </sheetViews>
  <sheetFormatPr defaultRowHeight="12.75" outlineLevelRow="3" x14ac:dyDescent="0.2"/>
  <cols>
    <col min="1" max="1" width="3.42578125" customWidth="1"/>
    <col min="2" max="2" width="12.5703125" style="121" customWidth="1"/>
    <col min="3" max="3" width="63.28515625" style="121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0" width="8.42578125" customWidth="1"/>
    <col min="21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496" t="s">
        <v>103</v>
      </c>
      <c r="B1" s="496"/>
      <c r="C1" s="496"/>
      <c r="D1" s="496"/>
      <c r="E1" s="496"/>
      <c r="F1" s="496"/>
      <c r="G1" s="496"/>
      <c r="AG1" t="s">
        <v>104</v>
      </c>
    </row>
    <row r="2" spans="1:60" ht="24.95" customHeight="1" x14ac:dyDescent="0.2">
      <c r="A2" s="50" t="s">
        <v>7</v>
      </c>
      <c r="B2" s="49" t="s">
        <v>48</v>
      </c>
      <c r="C2" s="497" t="s">
        <v>105</v>
      </c>
      <c r="D2" s="498"/>
      <c r="E2" s="498"/>
      <c r="F2" s="498"/>
      <c r="G2" s="499"/>
      <c r="AG2" t="s">
        <v>106</v>
      </c>
    </row>
    <row r="3" spans="1:60" ht="24.95" customHeight="1" x14ac:dyDescent="0.2">
      <c r="A3" s="50" t="s">
        <v>8</v>
      </c>
      <c r="B3" s="49" t="s">
        <v>45</v>
      </c>
      <c r="C3" s="497" t="s">
        <v>44</v>
      </c>
      <c r="D3" s="498"/>
      <c r="E3" s="498"/>
      <c r="F3" s="498"/>
      <c r="G3" s="499"/>
      <c r="AC3" s="121" t="s">
        <v>106</v>
      </c>
      <c r="AG3" t="s">
        <v>107</v>
      </c>
    </row>
    <row r="4" spans="1:60" ht="24.95" customHeight="1" x14ac:dyDescent="0.2">
      <c r="A4" s="140" t="s">
        <v>9</v>
      </c>
      <c r="B4" s="141" t="s">
        <v>43</v>
      </c>
      <c r="C4" s="500" t="s">
        <v>44</v>
      </c>
      <c r="D4" s="501"/>
      <c r="E4" s="501"/>
      <c r="F4" s="501"/>
      <c r="G4" s="502"/>
      <c r="AG4" t="s">
        <v>108</v>
      </c>
    </row>
    <row r="5" spans="1:60" x14ac:dyDescent="0.2">
      <c r="D5" s="10"/>
    </row>
    <row r="6" spans="1:60" ht="38.25" x14ac:dyDescent="0.2">
      <c r="A6" s="143" t="s">
        <v>109</v>
      </c>
      <c r="B6" s="145" t="s">
        <v>110</v>
      </c>
      <c r="C6" s="145" t="s">
        <v>111</v>
      </c>
      <c r="D6" s="144" t="s">
        <v>112</v>
      </c>
      <c r="E6" s="143" t="s">
        <v>113</v>
      </c>
      <c r="F6" s="142" t="s">
        <v>114</v>
      </c>
      <c r="G6" s="143" t="s">
        <v>29</v>
      </c>
      <c r="H6" s="146" t="s">
        <v>30</v>
      </c>
      <c r="I6" s="146" t="s">
        <v>115</v>
      </c>
      <c r="J6" s="146" t="s">
        <v>31</v>
      </c>
      <c r="K6" s="146" t="s">
        <v>116</v>
      </c>
      <c r="L6" s="146" t="s">
        <v>117</v>
      </c>
      <c r="M6" s="146" t="s">
        <v>118</v>
      </c>
      <c r="N6" s="146" t="s">
        <v>119</v>
      </c>
      <c r="O6" s="146" t="s">
        <v>120</v>
      </c>
      <c r="P6" s="146" t="s">
        <v>121</v>
      </c>
      <c r="Q6" s="146" t="s">
        <v>122</v>
      </c>
      <c r="R6" s="146" t="s">
        <v>123</v>
      </c>
      <c r="S6" s="146" t="s">
        <v>124</v>
      </c>
      <c r="T6" s="146" t="s">
        <v>125</v>
      </c>
      <c r="U6" s="146" t="s">
        <v>126</v>
      </c>
      <c r="V6" s="146" t="s">
        <v>127</v>
      </c>
      <c r="W6" s="146" t="s">
        <v>128</v>
      </c>
      <c r="X6" s="146" t="s">
        <v>129</v>
      </c>
      <c r="Y6" s="146" t="s">
        <v>130</v>
      </c>
    </row>
    <row r="7" spans="1:60" hidden="1" x14ac:dyDescent="0.2">
      <c r="A7" s="3"/>
      <c r="B7" s="4"/>
      <c r="C7" s="4"/>
      <c r="D7" s="6"/>
      <c r="E7" s="148"/>
      <c r="F7" s="149"/>
      <c r="G7" s="149"/>
      <c r="H7" s="149"/>
      <c r="I7" s="149"/>
      <c r="J7" s="149"/>
      <c r="K7" s="149"/>
      <c r="L7" s="149"/>
      <c r="M7" s="149"/>
      <c r="N7" s="148"/>
      <c r="O7" s="148"/>
      <c r="P7" s="148"/>
      <c r="Q7" s="148"/>
      <c r="R7" s="149"/>
      <c r="S7" s="149"/>
      <c r="T7" s="149"/>
      <c r="U7" s="149"/>
      <c r="V7" s="149"/>
      <c r="W7" s="149"/>
      <c r="X7" s="149"/>
      <c r="Y7" s="149"/>
    </row>
    <row r="8" spans="1:60" x14ac:dyDescent="0.2">
      <c r="A8" s="165" t="s">
        <v>131</v>
      </c>
      <c r="B8" s="166" t="s">
        <v>62</v>
      </c>
      <c r="C8" s="187" t="s">
        <v>63</v>
      </c>
      <c r="D8" s="167"/>
      <c r="E8" s="168"/>
      <c r="F8" s="169"/>
      <c r="G8" s="169">
        <f>SUMIF(AG9:AG23,"&lt;&gt;NOR",G9:G23)</f>
        <v>0</v>
      </c>
      <c r="H8" s="169"/>
      <c r="I8" s="169">
        <f>SUM(I9:I23)</f>
        <v>5237.1400000000003</v>
      </c>
      <c r="J8" s="169"/>
      <c r="K8" s="169">
        <f>SUM(K9:K23)</f>
        <v>3029.47</v>
      </c>
      <c r="L8" s="169"/>
      <c r="M8" s="169">
        <f>SUM(M9:M23)</f>
        <v>0</v>
      </c>
      <c r="N8" s="168"/>
      <c r="O8" s="168">
        <f>SUM(O9:O23)</f>
        <v>1.31</v>
      </c>
      <c r="P8" s="168"/>
      <c r="Q8" s="168">
        <f>SUM(Q9:Q23)</f>
        <v>0</v>
      </c>
      <c r="R8" s="169"/>
      <c r="S8" s="169"/>
      <c r="T8" s="170"/>
      <c r="U8" s="164"/>
      <c r="V8" s="164">
        <f>SUM(V9:V23)</f>
        <v>6.0600000000000005</v>
      </c>
      <c r="W8" s="164"/>
      <c r="X8" s="164"/>
      <c r="Y8" s="164"/>
      <c r="AG8" t="s">
        <v>132</v>
      </c>
    </row>
    <row r="9" spans="1:60" ht="22.5" outlineLevel="1" x14ac:dyDescent="0.2">
      <c r="A9" s="172">
        <v>1</v>
      </c>
      <c r="B9" s="173" t="s">
        <v>133</v>
      </c>
      <c r="C9" s="188" t="s">
        <v>134</v>
      </c>
      <c r="D9" s="174" t="s">
        <v>135</v>
      </c>
      <c r="E9" s="175">
        <v>2</v>
      </c>
      <c r="F9" s="176"/>
      <c r="G9" s="177">
        <f>ROUND(E9*F9,2)</f>
        <v>0</v>
      </c>
      <c r="H9" s="176">
        <v>191.65</v>
      </c>
      <c r="I9" s="177">
        <f>ROUND(E9*H9,2)</f>
        <v>383.3</v>
      </c>
      <c r="J9" s="176">
        <v>115.35</v>
      </c>
      <c r="K9" s="177">
        <f>ROUND(E9*J9,2)</f>
        <v>230.7</v>
      </c>
      <c r="L9" s="177">
        <v>21</v>
      </c>
      <c r="M9" s="177">
        <f>G9*(1+L9/100)</f>
        <v>0</v>
      </c>
      <c r="N9" s="175">
        <v>4.5420000000000002E-2</v>
      </c>
      <c r="O9" s="175">
        <f>ROUND(E9*N9,2)</f>
        <v>0.09</v>
      </c>
      <c r="P9" s="175">
        <v>0</v>
      </c>
      <c r="Q9" s="175">
        <f>ROUND(E9*P9,2)</f>
        <v>0</v>
      </c>
      <c r="R9" s="177" t="s">
        <v>136</v>
      </c>
      <c r="S9" s="177" t="s">
        <v>137</v>
      </c>
      <c r="T9" s="178" t="s">
        <v>137</v>
      </c>
      <c r="U9" s="157">
        <v>0.23374</v>
      </c>
      <c r="V9" s="157">
        <f>ROUND(E9*U9,2)</f>
        <v>0.47</v>
      </c>
      <c r="W9" s="157"/>
      <c r="X9" s="157" t="s">
        <v>138</v>
      </c>
      <c r="Y9" s="157" t="s">
        <v>139</v>
      </c>
      <c r="Z9" s="147"/>
      <c r="AA9" s="147"/>
      <c r="AB9" s="147"/>
      <c r="AC9" s="147"/>
      <c r="AD9" s="147"/>
      <c r="AE9" s="147"/>
      <c r="AF9" s="147"/>
      <c r="AG9" s="147" t="s">
        <v>140</v>
      </c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</row>
    <row r="10" spans="1:60" outlineLevel="2" x14ac:dyDescent="0.2">
      <c r="A10" s="154"/>
      <c r="B10" s="155"/>
      <c r="C10" s="492" t="s">
        <v>141</v>
      </c>
      <c r="D10" s="493"/>
      <c r="E10" s="493"/>
      <c r="F10" s="493"/>
      <c r="G10" s="493"/>
      <c r="H10" s="157"/>
      <c r="I10" s="157"/>
      <c r="J10" s="157"/>
      <c r="K10" s="157"/>
      <c r="L10" s="157"/>
      <c r="M10" s="157"/>
      <c r="N10" s="156"/>
      <c r="O10" s="156"/>
      <c r="P10" s="156"/>
      <c r="Q10" s="156"/>
      <c r="R10" s="157"/>
      <c r="S10" s="157"/>
      <c r="T10" s="157"/>
      <c r="U10" s="157"/>
      <c r="V10" s="157"/>
      <c r="W10" s="157"/>
      <c r="X10" s="157"/>
      <c r="Y10" s="157"/>
      <c r="Z10" s="147"/>
      <c r="AA10" s="147"/>
      <c r="AB10" s="147"/>
      <c r="AC10" s="147"/>
      <c r="AD10" s="147"/>
      <c r="AE10" s="147"/>
      <c r="AF10" s="147"/>
      <c r="AG10" s="147" t="s">
        <v>142</v>
      </c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</row>
    <row r="11" spans="1:60" outlineLevel="2" x14ac:dyDescent="0.2">
      <c r="A11" s="154"/>
      <c r="B11" s="155"/>
      <c r="C11" s="189" t="s">
        <v>143</v>
      </c>
      <c r="D11" s="158"/>
      <c r="E11" s="159">
        <v>1</v>
      </c>
      <c r="F11" s="157"/>
      <c r="G11" s="157"/>
      <c r="H11" s="157"/>
      <c r="I11" s="157"/>
      <c r="J11" s="157"/>
      <c r="K11" s="157"/>
      <c r="L11" s="157"/>
      <c r="M11" s="157"/>
      <c r="N11" s="156"/>
      <c r="O11" s="156"/>
      <c r="P11" s="156"/>
      <c r="Q11" s="156"/>
      <c r="R11" s="157"/>
      <c r="S11" s="157"/>
      <c r="T11" s="157"/>
      <c r="U11" s="157"/>
      <c r="V11" s="157"/>
      <c r="W11" s="157"/>
      <c r="X11" s="157"/>
      <c r="Y11" s="157"/>
      <c r="Z11" s="147"/>
      <c r="AA11" s="147"/>
      <c r="AB11" s="147"/>
      <c r="AC11" s="147"/>
      <c r="AD11" s="147"/>
      <c r="AE11" s="147"/>
      <c r="AF11" s="147"/>
      <c r="AG11" s="147" t="s">
        <v>144</v>
      </c>
      <c r="AH11" s="147">
        <v>0</v>
      </c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</row>
    <row r="12" spans="1:60" outlineLevel="3" x14ac:dyDescent="0.2">
      <c r="A12" s="154"/>
      <c r="B12" s="155"/>
      <c r="C12" s="189" t="s">
        <v>145</v>
      </c>
      <c r="D12" s="158"/>
      <c r="E12" s="159">
        <v>1</v>
      </c>
      <c r="F12" s="157"/>
      <c r="G12" s="157"/>
      <c r="H12" s="157"/>
      <c r="I12" s="157"/>
      <c r="J12" s="157"/>
      <c r="K12" s="157"/>
      <c r="L12" s="157"/>
      <c r="M12" s="157"/>
      <c r="N12" s="156"/>
      <c r="O12" s="156"/>
      <c r="P12" s="156"/>
      <c r="Q12" s="156"/>
      <c r="R12" s="157"/>
      <c r="S12" s="157"/>
      <c r="T12" s="157"/>
      <c r="U12" s="157"/>
      <c r="V12" s="157"/>
      <c r="W12" s="157"/>
      <c r="X12" s="157"/>
      <c r="Y12" s="157"/>
      <c r="Z12" s="147"/>
      <c r="AA12" s="147"/>
      <c r="AB12" s="147"/>
      <c r="AC12" s="147"/>
      <c r="AD12" s="147"/>
      <c r="AE12" s="147"/>
      <c r="AF12" s="147"/>
      <c r="AG12" s="147" t="s">
        <v>144</v>
      </c>
      <c r="AH12" s="147">
        <v>0</v>
      </c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</row>
    <row r="13" spans="1:60" ht="22.5" outlineLevel="1" x14ac:dyDescent="0.2">
      <c r="A13" s="172">
        <v>2</v>
      </c>
      <c r="B13" s="173" t="s">
        <v>146</v>
      </c>
      <c r="C13" s="188" t="s">
        <v>147</v>
      </c>
      <c r="D13" s="174" t="s">
        <v>135</v>
      </c>
      <c r="E13" s="175">
        <v>7</v>
      </c>
      <c r="F13" s="176"/>
      <c r="G13" s="177">
        <f>ROUND(E13*F13,2)</f>
        <v>0</v>
      </c>
      <c r="H13" s="176">
        <v>450.52</v>
      </c>
      <c r="I13" s="177">
        <f>ROUND(E13*H13,2)</f>
        <v>3153.64</v>
      </c>
      <c r="J13" s="176">
        <v>275.48</v>
      </c>
      <c r="K13" s="177">
        <f>ROUND(E13*J13,2)</f>
        <v>1928.36</v>
      </c>
      <c r="L13" s="177">
        <v>21</v>
      </c>
      <c r="M13" s="177">
        <f>G13*(1+L13/100)</f>
        <v>0</v>
      </c>
      <c r="N13" s="175">
        <v>0.11122</v>
      </c>
      <c r="O13" s="175">
        <f>ROUND(E13*N13,2)</f>
        <v>0.78</v>
      </c>
      <c r="P13" s="175">
        <v>0</v>
      </c>
      <c r="Q13" s="175">
        <f>ROUND(E13*P13,2)</f>
        <v>0</v>
      </c>
      <c r="R13" s="177" t="s">
        <v>136</v>
      </c>
      <c r="S13" s="177" t="s">
        <v>137</v>
      </c>
      <c r="T13" s="178" t="s">
        <v>137</v>
      </c>
      <c r="U13" s="157">
        <v>0.55820000000000003</v>
      </c>
      <c r="V13" s="157">
        <f>ROUND(E13*U13,2)</f>
        <v>3.91</v>
      </c>
      <c r="W13" s="157"/>
      <c r="X13" s="157" t="s">
        <v>138</v>
      </c>
      <c r="Y13" s="157" t="s">
        <v>139</v>
      </c>
      <c r="Z13" s="147"/>
      <c r="AA13" s="147"/>
      <c r="AB13" s="147"/>
      <c r="AC13" s="147"/>
      <c r="AD13" s="147"/>
      <c r="AE13" s="147"/>
      <c r="AF13" s="147"/>
      <c r="AG13" s="147" t="s">
        <v>140</v>
      </c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</row>
    <row r="14" spans="1:60" outlineLevel="2" x14ac:dyDescent="0.2">
      <c r="A14" s="154"/>
      <c r="B14" s="155"/>
      <c r="C14" s="492" t="s">
        <v>141</v>
      </c>
      <c r="D14" s="493"/>
      <c r="E14" s="493"/>
      <c r="F14" s="493"/>
      <c r="G14" s="493"/>
      <c r="H14" s="157"/>
      <c r="I14" s="157"/>
      <c r="J14" s="157"/>
      <c r="K14" s="157"/>
      <c r="L14" s="157"/>
      <c r="M14" s="157"/>
      <c r="N14" s="156"/>
      <c r="O14" s="156"/>
      <c r="P14" s="156"/>
      <c r="Q14" s="156"/>
      <c r="R14" s="157"/>
      <c r="S14" s="157"/>
      <c r="T14" s="157"/>
      <c r="U14" s="157"/>
      <c r="V14" s="157"/>
      <c r="W14" s="157"/>
      <c r="X14" s="157"/>
      <c r="Y14" s="157"/>
      <c r="Z14" s="147"/>
      <c r="AA14" s="147"/>
      <c r="AB14" s="147"/>
      <c r="AC14" s="147"/>
      <c r="AD14" s="147"/>
      <c r="AE14" s="147"/>
      <c r="AF14" s="147"/>
      <c r="AG14" s="147" t="s">
        <v>142</v>
      </c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</row>
    <row r="15" spans="1:60" outlineLevel="2" x14ac:dyDescent="0.2">
      <c r="A15" s="154"/>
      <c r="B15" s="155"/>
      <c r="C15" s="189" t="s">
        <v>148</v>
      </c>
      <c r="D15" s="158"/>
      <c r="E15" s="159">
        <v>1</v>
      </c>
      <c r="F15" s="157"/>
      <c r="G15" s="157"/>
      <c r="H15" s="157"/>
      <c r="I15" s="157"/>
      <c r="J15" s="157"/>
      <c r="K15" s="157"/>
      <c r="L15" s="157"/>
      <c r="M15" s="157"/>
      <c r="N15" s="156"/>
      <c r="O15" s="156"/>
      <c r="P15" s="156"/>
      <c r="Q15" s="156"/>
      <c r="R15" s="157"/>
      <c r="S15" s="157"/>
      <c r="T15" s="157"/>
      <c r="U15" s="157"/>
      <c r="V15" s="157"/>
      <c r="W15" s="157"/>
      <c r="X15" s="157"/>
      <c r="Y15" s="157"/>
      <c r="Z15" s="147"/>
      <c r="AA15" s="147"/>
      <c r="AB15" s="147"/>
      <c r="AC15" s="147"/>
      <c r="AD15" s="147"/>
      <c r="AE15" s="147"/>
      <c r="AF15" s="147"/>
      <c r="AG15" s="147" t="s">
        <v>144</v>
      </c>
      <c r="AH15" s="147">
        <v>0</v>
      </c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</row>
    <row r="16" spans="1:60" outlineLevel="3" x14ac:dyDescent="0.2">
      <c r="A16" s="154"/>
      <c r="B16" s="155"/>
      <c r="C16" s="189" t="s">
        <v>149</v>
      </c>
      <c r="D16" s="158"/>
      <c r="E16" s="159">
        <v>4</v>
      </c>
      <c r="F16" s="157"/>
      <c r="G16" s="157"/>
      <c r="H16" s="157"/>
      <c r="I16" s="157"/>
      <c r="J16" s="157"/>
      <c r="K16" s="157"/>
      <c r="L16" s="157"/>
      <c r="M16" s="157"/>
      <c r="N16" s="156"/>
      <c r="O16" s="156"/>
      <c r="P16" s="156"/>
      <c r="Q16" s="156"/>
      <c r="R16" s="157"/>
      <c r="S16" s="157"/>
      <c r="T16" s="157"/>
      <c r="U16" s="157"/>
      <c r="V16" s="157"/>
      <c r="W16" s="157"/>
      <c r="X16" s="157"/>
      <c r="Y16" s="157"/>
      <c r="Z16" s="147"/>
      <c r="AA16" s="147"/>
      <c r="AB16" s="147"/>
      <c r="AC16" s="147"/>
      <c r="AD16" s="147"/>
      <c r="AE16" s="147"/>
      <c r="AF16" s="147"/>
      <c r="AG16" s="147" t="s">
        <v>144</v>
      </c>
      <c r="AH16" s="147">
        <v>0</v>
      </c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</row>
    <row r="17" spans="1:60" outlineLevel="3" x14ac:dyDescent="0.2">
      <c r="A17" s="154"/>
      <c r="B17" s="155"/>
      <c r="C17" s="189" t="s">
        <v>150</v>
      </c>
      <c r="D17" s="158"/>
      <c r="E17" s="159">
        <v>2</v>
      </c>
      <c r="F17" s="157"/>
      <c r="G17" s="157"/>
      <c r="H17" s="157"/>
      <c r="I17" s="157"/>
      <c r="J17" s="157"/>
      <c r="K17" s="157"/>
      <c r="L17" s="157"/>
      <c r="M17" s="157"/>
      <c r="N17" s="156"/>
      <c r="O17" s="156"/>
      <c r="P17" s="156"/>
      <c r="Q17" s="156"/>
      <c r="R17" s="157"/>
      <c r="S17" s="157"/>
      <c r="T17" s="157"/>
      <c r="U17" s="157"/>
      <c r="V17" s="157"/>
      <c r="W17" s="157"/>
      <c r="X17" s="157"/>
      <c r="Y17" s="157"/>
      <c r="Z17" s="147"/>
      <c r="AA17" s="147"/>
      <c r="AB17" s="147"/>
      <c r="AC17" s="147"/>
      <c r="AD17" s="147"/>
      <c r="AE17" s="147"/>
      <c r="AF17" s="147"/>
      <c r="AG17" s="147" t="s">
        <v>144</v>
      </c>
      <c r="AH17" s="147">
        <v>0</v>
      </c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</row>
    <row r="18" spans="1:60" ht="22.5" outlineLevel="1" x14ac:dyDescent="0.2">
      <c r="A18" s="172">
        <v>3</v>
      </c>
      <c r="B18" s="173" t="s">
        <v>151</v>
      </c>
      <c r="C18" s="188" t="s">
        <v>152</v>
      </c>
      <c r="D18" s="174" t="s">
        <v>153</v>
      </c>
      <c r="E18" s="175">
        <v>9.0749999999999997E-2</v>
      </c>
      <c r="F18" s="176"/>
      <c r="G18" s="177">
        <f>ROUND(E18*F18,2)</f>
        <v>0</v>
      </c>
      <c r="H18" s="176">
        <v>6276.74</v>
      </c>
      <c r="I18" s="177">
        <f>ROUND(E18*H18,2)</f>
        <v>569.61</v>
      </c>
      <c r="J18" s="176">
        <v>2413.2600000000002</v>
      </c>
      <c r="K18" s="177">
        <f>ROUND(E18*J18,2)</f>
        <v>219</v>
      </c>
      <c r="L18" s="177">
        <v>21</v>
      </c>
      <c r="M18" s="177">
        <f>G18*(1+L18/100)</f>
        <v>0</v>
      </c>
      <c r="N18" s="175">
        <v>1.62836</v>
      </c>
      <c r="O18" s="175">
        <f>ROUND(E18*N18,2)</f>
        <v>0.15</v>
      </c>
      <c r="P18" s="175">
        <v>0</v>
      </c>
      <c r="Q18" s="175">
        <f>ROUND(E18*P18,2)</f>
        <v>0</v>
      </c>
      <c r="R18" s="177" t="s">
        <v>136</v>
      </c>
      <c r="S18" s="177" t="s">
        <v>137</v>
      </c>
      <c r="T18" s="178" t="s">
        <v>137</v>
      </c>
      <c r="U18" s="157">
        <v>4.8899999999999997</v>
      </c>
      <c r="V18" s="157">
        <f>ROUND(E18*U18,2)</f>
        <v>0.44</v>
      </c>
      <c r="W18" s="157"/>
      <c r="X18" s="157" t="s">
        <v>138</v>
      </c>
      <c r="Y18" s="157" t="s">
        <v>139</v>
      </c>
      <c r="Z18" s="147"/>
      <c r="AA18" s="147"/>
      <c r="AB18" s="147"/>
      <c r="AC18" s="147"/>
      <c r="AD18" s="147"/>
      <c r="AE18" s="147"/>
      <c r="AF18" s="147"/>
      <c r="AG18" s="147" t="s">
        <v>140</v>
      </c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</row>
    <row r="19" spans="1:60" outlineLevel="2" x14ac:dyDescent="0.2">
      <c r="A19" s="154"/>
      <c r="B19" s="155"/>
      <c r="C19" s="492" t="s">
        <v>141</v>
      </c>
      <c r="D19" s="493"/>
      <c r="E19" s="493"/>
      <c r="F19" s="493"/>
      <c r="G19" s="493"/>
      <c r="H19" s="157"/>
      <c r="I19" s="157"/>
      <c r="J19" s="157"/>
      <c r="K19" s="157"/>
      <c r="L19" s="157"/>
      <c r="M19" s="157"/>
      <c r="N19" s="156"/>
      <c r="O19" s="156"/>
      <c r="P19" s="156"/>
      <c r="Q19" s="156"/>
      <c r="R19" s="157"/>
      <c r="S19" s="157"/>
      <c r="T19" s="157"/>
      <c r="U19" s="157"/>
      <c r="V19" s="157"/>
      <c r="W19" s="157"/>
      <c r="X19" s="157"/>
      <c r="Y19" s="157"/>
      <c r="Z19" s="147"/>
      <c r="AA19" s="147"/>
      <c r="AB19" s="147"/>
      <c r="AC19" s="147"/>
      <c r="AD19" s="147"/>
      <c r="AE19" s="147"/>
      <c r="AF19" s="147"/>
      <c r="AG19" s="147" t="s">
        <v>142</v>
      </c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</row>
    <row r="20" spans="1:60" outlineLevel="2" x14ac:dyDescent="0.2">
      <c r="A20" s="154"/>
      <c r="B20" s="155"/>
      <c r="C20" s="189" t="s">
        <v>154</v>
      </c>
      <c r="D20" s="158"/>
      <c r="E20" s="159">
        <v>9.0749999999999997E-2</v>
      </c>
      <c r="F20" s="157"/>
      <c r="G20" s="157"/>
      <c r="H20" s="157"/>
      <c r="I20" s="157"/>
      <c r="J20" s="157"/>
      <c r="K20" s="157"/>
      <c r="L20" s="157"/>
      <c r="M20" s="157"/>
      <c r="N20" s="156"/>
      <c r="O20" s="156"/>
      <c r="P20" s="156"/>
      <c r="Q20" s="156"/>
      <c r="R20" s="157"/>
      <c r="S20" s="157"/>
      <c r="T20" s="157"/>
      <c r="U20" s="157"/>
      <c r="V20" s="157"/>
      <c r="W20" s="157"/>
      <c r="X20" s="157"/>
      <c r="Y20" s="157"/>
      <c r="Z20" s="147"/>
      <c r="AA20" s="147"/>
      <c r="AB20" s="147"/>
      <c r="AC20" s="147"/>
      <c r="AD20" s="147"/>
      <c r="AE20" s="147"/>
      <c r="AF20" s="147"/>
      <c r="AG20" s="147" t="s">
        <v>144</v>
      </c>
      <c r="AH20" s="147">
        <v>0</v>
      </c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</row>
    <row r="21" spans="1:60" ht="22.5" outlineLevel="1" x14ac:dyDescent="0.2">
      <c r="A21" s="172">
        <v>4</v>
      </c>
      <c r="B21" s="173" t="s">
        <v>155</v>
      </c>
      <c r="C21" s="188" t="s">
        <v>156</v>
      </c>
      <c r="D21" s="174" t="s">
        <v>157</v>
      </c>
      <c r="E21" s="175">
        <v>1.2</v>
      </c>
      <c r="F21" s="176"/>
      <c r="G21" s="177">
        <f>ROUND(E21*F21,2)</f>
        <v>0</v>
      </c>
      <c r="H21" s="176">
        <v>942.16</v>
      </c>
      <c r="I21" s="177">
        <f>ROUND(E21*H21,2)</f>
        <v>1130.5899999999999</v>
      </c>
      <c r="J21" s="176">
        <v>542.84</v>
      </c>
      <c r="K21" s="177">
        <f>ROUND(E21*J21,2)</f>
        <v>651.41</v>
      </c>
      <c r="L21" s="177">
        <v>21</v>
      </c>
      <c r="M21" s="177">
        <f>G21*(1+L21/100)</f>
        <v>0</v>
      </c>
      <c r="N21" s="175">
        <v>0.23976</v>
      </c>
      <c r="O21" s="175">
        <f>ROUND(E21*N21,2)</f>
        <v>0.28999999999999998</v>
      </c>
      <c r="P21" s="175">
        <v>0</v>
      </c>
      <c r="Q21" s="175">
        <f>ROUND(E21*P21,2)</f>
        <v>0</v>
      </c>
      <c r="R21" s="177" t="s">
        <v>136</v>
      </c>
      <c r="S21" s="177" t="s">
        <v>137</v>
      </c>
      <c r="T21" s="178" t="s">
        <v>137</v>
      </c>
      <c r="U21" s="157">
        <v>1.0329999999999999</v>
      </c>
      <c r="V21" s="157">
        <f>ROUND(E21*U21,2)</f>
        <v>1.24</v>
      </c>
      <c r="W21" s="157"/>
      <c r="X21" s="157" t="s">
        <v>138</v>
      </c>
      <c r="Y21" s="157" t="s">
        <v>139</v>
      </c>
      <c r="Z21" s="147"/>
      <c r="AA21" s="147"/>
      <c r="AB21" s="147"/>
      <c r="AC21" s="147"/>
      <c r="AD21" s="147"/>
      <c r="AE21" s="147"/>
      <c r="AF21" s="147"/>
      <c r="AG21" s="147" t="s">
        <v>140</v>
      </c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</row>
    <row r="22" spans="1:60" outlineLevel="2" x14ac:dyDescent="0.2">
      <c r="A22" s="154"/>
      <c r="B22" s="155"/>
      <c r="C22" s="492" t="s">
        <v>141</v>
      </c>
      <c r="D22" s="493"/>
      <c r="E22" s="493"/>
      <c r="F22" s="493"/>
      <c r="G22" s="493"/>
      <c r="H22" s="157"/>
      <c r="I22" s="157"/>
      <c r="J22" s="157"/>
      <c r="K22" s="157"/>
      <c r="L22" s="157"/>
      <c r="M22" s="157"/>
      <c r="N22" s="156"/>
      <c r="O22" s="156"/>
      <c r="P22" s="156"/>
      <c r="Q22" s="156"/>
      <c r="R22" s="157"/>
      <c r="S22" s="157"/>
      <c r="T22" s="157"/>
      <c r="U22" s="157"/>
      <c r="V22" s="157"/>
      <c r="W22" s="157"/>
      <c r="X22" s="157"/>
      <c r="Y22" s="157"/>
      <c r="Z22" s="147"/>
      <c r="AA22" s="147"/>
      <c r="AB22" s="147"/>
      <c r="AC22" s="147"/>
      <c r="AD22" s="147"/>
      <c r="AE22" s="147"/>
      <c r="AF22" s="147"/>
      <c r="AG22" s="147" t="s">
        <v>142</v>
      </c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</row>
    <row r="23" spans="1:60" outlineLevel="2" x14ac:dyDescent="0.2">
      <c r="A23" s="154"/>
      <c r="B23" s="155"/>
      <c r="C23" s="189" t="s">
        <v>158</v>
      </c>
      <c r="D23" s="158"/>
      <c r="E23" s="159">
        <v>1.2</v>
      </c>
      <c r="F23" s="157"/>
      <c r="G23" s="157"/>
      <c r="H23" s="157"/>
      <c r="I23" s="157"/>
      <c r="J23" s="157"/>
      <c r="K23" s="157"/>
      <c r="L23" s="157"/>
      <c r="M23" s="157"/>
      <c r="N23" s="156"/>
      <c r="O23" s="156"/>
      <c r="P23" s="156"/>
      <c r="Q23" s="156"/>
      <c r="R23" s="157"/>
      <c r="S23" s="157"/>
      <c r="T23" s="157"/>
      <c r="U23" s="157"/>
      <c r="V23" s="157"/>
      <c r="W23" s="157"/>
      <c r="X23" s="157"/>
      <c r="Y23" s="157"/>
      <c r="Z23" s="147"/>
      <c r="AA23" s="147"/>
      <c r="AB23" s="147"/>
      <c r="AC23" s="147"/>
      <c r="AD23" s="147"/>
      <c r="AE23" s="147"/>
      <c r="AF23" s="147"/>
      <c r="AG23" s="147" t="s">
        <v>144</v>
      </c>
      <c r="AH23" s="147">
        <v>0</v>
      </c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</row>
    <row r="24" spans="1:60" x14ac:dyDescent="0.2">
      <c r="A24" s="165" t="s">
        <v>131</v>
      </c>
      <c r="B24" s="166" t="s">
        <v>64</v>
      </c>
      <c r="C24" s="187" t="s">
        <v>65</v>
      </c>
      <c r="D24" s="167"/>
      <c r="E24" s="168"/>
      <c r="F24" s="169"/>
      <c r="G24" s="169">
        <f>SUMIF(AG25:AG39,"&lt;&gt;NOR",G25:G39)</f>
        <v>0</v>
      </c>
      <c r="H24" s="169"/>
      <c r="I24" s="169">
        <f>SUM(I25:I39)</f>
        <v>2310.15</v>
      </c>
      <c r="J24" s="169"/>
      <c r="K24" s="169">
        <f>SUM(K25:K39)</f>
        <v>4218.97</v>
      </c>
      <c r="L24" s="169"/>
      <c r="M24" s="169">
        <f>SUM(M25:M39)</f>
        <v>0</v>
      </c>
      <c r="N24" s="168"/>
      <c r="O24" s="168">
        <f>SUM(O25:O39)</f>
        <v>0.2</v>
      </c>
      <c r="P24" s="168"/>
      <c r="Q24" s="168">
        <f>SUM(Q25:Q39)</f>
        <v>0</v>
      </c>
      <c r="R24" s="169"/>
      <c r="S24" s="169"/>
      <c r="T24" s="170"/>
      <c r="U24" s="164"/>
      <c r="V24" s="164">
        <f>SUM(V25:V39)</f>
        <v>7.77</v>
      </c>
      <c r="W24" s="164"/>
      <c r="X24" s="164"/>
      <c r="Y24" s="164"/>
      <c r="AG24" t="s">
        <v>132</v>
      </c>
    </row>
    <row r="25" spans="1:60" ht="22.5" outlineLevel="1" x14ac:dyDescent="0.2">
      <c r="A25" s="172">
        <v>5</v>
      </c>
      <c r="B25" s="173" t="s">
        <v>159</v>
      </c>
      <c r="C25" s="188" t="s">
        <v>160</v>
      </c>
      <c r="D25" s="174" t="s">
        <v>157</v>
      </c>
      <c r="E25" s="175">
        <v>10</v>
      </c>
      <c r="F25" s="176"/>
      <c r="G25" s="177">
        <f>ROUND(E25*F25,2)</f>
        <v>0</v>
      </c>
      <c r="H25" s="176">
        <v>19.309999999999999</v>
      </c>
      <c r="I25" s="177">
        <f>ROUND(E25*H25,2)</f>
        <v>193.1</v>
      </c>
      <c r="J25" s="176">
        <v>38.49</v>
      </c>
      <c r="K25" s="177">
        <f>ROUND(E25*J25,2)</f>
        <v>384.9</v>
      </c>
      <c r="L25" s="177">
        <v>21</v>
      </c>
      <c r="M25" s="177">
        <f>G25*(1+L25/100)</f>
        <v>0</v>
      </c>
      <c r="N25" s="175">
        <v>4.0000000000000003E-5</v>
      </c>
      <c r="O25" s="175">
        <f>ROUND(E25*N25,2)</f>
        <v>0</v>
      </c>
      <c r="P25" s="175">
        <v>0</v>
      </c>
      <c r="Q25" s="175">
        <f>ROUND(E25*P25,2)</f>
        <v>0</v>
      </c>
      <c r="R25" s="177" t="s">
        <v>161</v>
      </c>
      <c r="S25" s="177" t="s">
        <v>137</v>
      </c>
      <c r="T25" s="178" t="s">
        <v>137</v>
      </c>
      <c r="U25" s="157">
        <v>7.8E-2</v>
      </c>
      <c r="V25" s="157">
        <f>ROUND(E25*U25,2)</f>
        <v>0.78</v>
      </c>
      <c r="W25" s="157"/>
      <c r="X25" s="157" t="s">
        <v>138</v>
      </c>
      <c r="Y25" s="157" t="s">
        <v>139</v>
      </c>
      <c r="Z25" s="147"/>
      <c r="AA25" s="147"/>
      <c r="AB25" s="147"/>
      <c r="AC25" s="147"/>
      <c r="AD25" s="147"/>
      <c r="AE25" s="147"/>
      <c r="AF25" s="147"/>
      <c r="AG25" s="147" t="s">
        <v>162</v>
      </c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</row>
    <row r="26" spans="1:60" ht="22.5" outlineLevel="2" x14ac:dyDescent="0.2">
      <c r="A26" s="154"/>
      <c r="B26" s="155"/>
      <c r="C26" s="492" t="s">
        <v>163</v>
      </c>
      <c r="D26" s="493"/>
      <c r="E26" s="493"/>
      <c r="F26" s="493"/>
      <c r="G26" s="493"/>
      <c r="H26" s="157"/>
      <c r="I26" s="157"/>
      <c r="J26" s="157"/>
      <c r="K26" s="157"/>
      <c r="L26" s="157"/>
      <c r="M26" s="157"/>
      <c r="N26" s="156"/>
      <c r="O26" s="156"/>
      <c r="P26" s="156"/>
      <c r="Q26" s="156"/>
      <c r="R26" s="157"/>
      <c r="S26" s="157"/>
      <c r="T26" s="157"/>
      <c r="U26" s="157"/>
      <c r="V26" s="157"/>
      <c r="W26" s="157"/>
      <c r="X26" s="157"/>
      <c r="Y26" s="157"/>
      <c r="Z26" s="147"/>
      <c r="AA26" s="147"/>
      <c r="AB26" s="147"/>
      <c r="AC26" s="147"/>
      <c r="AD26" s="147"/>
      <c r="AE26" s="147"/>
      <c r="AF26" s="147"/>
      <c r="AG26" s="147" t="s">
        <v>142</v>
      </c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79" t="str">
        <f>C26</f>
        <v>které se zřizují před úpravami povrchu, a obalení osazených dveřních zárubní před znečištěním při úpravách povrchu nástřikem plastických maltovin včetně pozdějšího odkrytí,</v>
      </c>
      <c r="BB26" s="147"/>
      <c r="BC26" s="147"/>
      <c r="BD26" s="147"/>
      <c r="BE26" s="147"/>
      <c r="BF26" s="147"/>
      <c r="BG26" s="147"/>
      <c r="BH26" s="147"/>
    </row>
    <row r="27" spans="1:60" outlineLevel="1" x14ac:dyDescent="0.2">
      <c r="A27" s="172">
        <v>6</v>
      </c>
      <c r="B27" s="173" t="s">
        <v>164</v>
      </c>
      <c r="C27" s="188" t="s">
        <v>165</v>
      </c>
      <c r="D27" s="174" t="s">
        <v>166</v>
      </c>
      <c r="E27" s="175">
        <v>5.6</v>
      </c>
      <c r="F27" s="176"/>
      <c r="G27" s="177">
        <f>ROUND(E27*F27,2)</f>
        <v>0</v>
      </c>
      <c r="H27" s="176">
        <v>29.02</v>
      </c>
      <c r="I27" s="177">
        <f>ROUND(E27*H27,2)</f>
        <v>162.51</v>
      </c>
      <c r="J27" s="176">
        <v>24.68</v>
      </c>
      <c r="K27" s="177">
        <f>ROUND(E27*J27,2)</f>
        <v>138.21</v>
      </c>
      <c r="L27" s="177">
        <v>21</v>
      </c>
      <c r="M27" s="177">
        <f>G27*(1+L27/100)</f>
        <v>0</v>
      </c>
      <c r="N27" s="175">
        <v>1.4999999999999999E-4</v>
      </c>
      <c r="O27" s="175">
        <f>ROUND(E27*N27,2)</f>
        <v>0</v>
      </c>
      <c r="P27" s="175">
        <v>0</v>
      </c>
      <c r="Q27" s="175">
        <f>ROUND(E27*P27,2)</f>
        <v>0</v>
      </c>
      <c r="R27" s="177" t="s">
        <v>161</v>
      </c>
      <c r="S27" s="177" t="s">
        <v>137</v>
      </c>
      <c r="T27" s="178" t="s">
        <v>137</v>
      </c>
      <c r="U27" s="157">
        <v>0.05</v>
      </c>
      <c r="V27" s="157">
        <f>ROUND(E27*U27,2)</f>
        <v>0.28000000000000003</v>
      </c>
      <c r="W27" s="157"/>
      <c r="X27" s="157" t="s">
        <v>138</v>
      </c>
      <c r="Y27" s="157" t="s">
        <v>139</v>
      </c>
      <c r="Z27" s="147"/>
      <c r="AA27" s="147"/>
      <c r="AB27" s="147"/>
      <c r="AC27" s="147"/>
      <c r="AD27" s="147"/>
      <c r="AE27" s="147"/>
      <c r="AF27" s="147"/>
      <c r="AG27" s="147" t="s">
        <v>140</v>
      </c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</row>
    <row r="28" spans="1:60" outlineLevel="2" x14ac:dyDescent="0.2">
      <c r="A28" s="154"/>
      <c r="B28" s="155"/>
      <c r="C28" s="492" t="s">
        <v>167</v>
      </c>
      <c r="D28" s="493"/>
      <c r="E28" s="493"/>
      <c r="F28" s="493"/>
      <c r="G28" s="493"/>
      <c r="H28" s="157"/>
      <c r="I28" s="157"/>
      <c r="J28" s="157"/>
      <c r="K28" s="157"/>
      <c r="L28" s="157"/>
      <c r="M28" s="157"/>
      <c r="N28" s="156"/>
      <c r="O28" s="156"/>
      <c r="P28" s="156"/>
      <c r="Q28" s="156"/>
      <c r="R28" s="157"/>
      <c r="S28" s="157"/>
      <c r="T28" s="157"/>
      <c r="U28" s="157"/>
      <c r="V28" s="157"/>
      <c r="W28" s="157"/>
      <c r="X28" s="157"/>
      <c r="Y28" s="157"/>
      <c r="Z28" s="147"/>
      <c r="AA28" s="147"/>
      <c r="AB28" s="147"/>
      <c r="AC28" s="147"/>
      <c r="AD28" s="147"/>
      <c r="AE28" s="147"/>
      <c r="AF28" s="147"/>
      <c r="AG28" s="147" t="s">
        <v>142</v>
      </c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</row>
    <row r="29" spans="1:60" outlineLevel="1" x14ac:dyDescent="0.2">
      <c r="A29" s="172">
        <v>7</v>
      </c>
      <c r="B29" s="173" t="s">
        <v>168</v>
      </c>
      <c r="C29" s="188" t="s">
        <v>169</v>
      </c>
      <c r="D29" s="174" t="s">
        <v>135</v>
      </c>
      <c r="E29" s="175">
        <v>6</v>
      </c>
      <c r="F29" s="176"/>
      <c r="G29" s="177">
        <f>ROUND(E29*F29,2)</f>
        <v>0</v>
      </c>
      <c r="H29" s="176">
        <v>96.74</v>
      </c>
      <c r="I29" s="177">
        <f>ROUND(E29*H29,2)</f>
        <v>580.44000000000005</v>
      </c>
      <c r="J29" s="176">
        <v>200.26</v>
      </c>
      <c r="K29" s="177">
        <f>ROUND(E29*J29,2)</f>
        <v>1201.56</v>
      </c>
      <c r="L29" s="177">
        <v>21</v>
      </c>
      <c r="M29" s="177">
        <f>G29*(1+L29/100)</f>
        <v>0</v>
      </c>
      <c r="N29" s="175">
        <v>8.6700000000000006E-3</v>
      </c>
      <c r="O29" s="175">
        <f>ROUND(E29*N29,2)</f>
        <v>0.05</v>
      </c>
      <c r="P29" s="175">
        <v>0</v>
      </c>
      <c r="Q29" s="175">
        <f>ROUND(E29*P29,2)</f>
        <v>0</v>
      </c>
      <c r="R29" s="177" t="s">
        <v>136</v>
      </c>
      <c r="S29" s="177" t="s">
        <v>137</v>
      </c>
      <c r="T29" s="178" t="s">
        <v>137</v>
      </c>
      <c r="U29" s="157">
        <v>0.35974</v>
      </c>
      <c r="V29" s="157">
        <f>ROUND(E29*U29,2)</f>
        <v>2.16</v>
      </c>
      <c r="W29" s="157"/>
      <c r="X29" s="157" t="s">
        <v>138</v>
      </c>
      <c r="Y29" s="157" t="s">
        <v>139</v>
      </c>
      <c r="Z29" s="147"/>
      <c r="AA29" s="147"/>
      <c r="AB29" s="147"/>
      <c r="AC29" s="147"/>
      <c r="AD29" s="147"/>
      <c r="AE29" s="147"/>
      <c r="AF29" s="147"/>
      <c r="AG29" s="147" t="s">
        <v>140</v>
      </c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</row>
    <row r="30" spans="1:60" outlineLevel="2" x14ac:dyDescent="0.2">
      <c r="A30" s="154"/>
      <c r="B30" s="155"/>
      <c r="C30" s="492" t="s">
        <v>170</v>
      </c>
      <c r="D30" s="493"/>
      <c r="E30" s="493"/>
      <c r="F30" s="493"/>
      <c r="G30" s="493"/>
      <c r="H30" s="157"/>
      <c r="I30" s="157"/>
      <c r="J30" s="157"/>
      <c r="K30" s="157"/>
      <c r="L30" s="157"/>
      <c r="M30" s="157"/>
      <c r="N30" s="156"/>
      <c r="O30" s="156"/>
      <c r="P30" s="156"/>
      <c r="Q30" s="156"/>
      <c r="R30" s="157"/>
      <c r="S30" s="157"/>
      <c r="T30" s="157"/>
      <c r="U30" s="157"/>
      <c r="V30" s="157"/>
      <c r="W30" s="157"/>
      <c r="X30" s="157"/>
      <c r="Y30" s="157"/>
      <c r="Z30" s="147"/>
      <c r="AA30" s="147"/>
      <c r="AB30" s="147"/>
      <c r="AC30" s="147"/>
      <c r="AD30" s="147"/>
      <c r="AE30" s="147"/>
      <c r="AF30" s="147"/>
      <c r="AG30" s="147" t="s">
        <v>142</v>
      </c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79" t="str">
        <f>C30</f>
        <v>jakoukoliv maltou, z pomocného pracovního lešení o výšce podlahy do 1900 mm a pro zatížení do 1,5 kPa,</v>
      </c>
      <c r="BB30" s="147"/>
      <c r="BC30" s="147"/>
      <c r="BD30" s="147"/>
      <c r="BE30" s="147"/>
      <c r="BF30" s="147"/>
      <c r="BG30" s="147"/>
      <c r="BH30" s="147"/>
    </row>
    <row r="31" spans="1:60" outlineLevel="2" x14ac:dyDescent="0.2">
      <c r="A31" s="154"/>
      <c r="B31" s="155"/>
      <c r="C31" s="189" t="s">
        <v>148</v>
      </c>
      <c r="D31" s="158"/>
      <c r="E31" s="159">
        <v>1</v>
      </c>
      <c r="F31" s="157"/>
      <c r="G31" s="157"/>
      <c r="H31" s="157"/>
      <c r="I31" s="157"/>
      <c r="J31" s="157"/>
      <c r="K31" s="157"/>
      <c r="L31" s="157"/>
      <c r="M31" s="157"/>
      <c r="N31" s="156"/>
      <c r="O31" s="156"/>
      <c r="P31" s="156"/>
      <c r="Q31" s="156"/>
      <c r="R31" s="157"/>
      <c r="S31" s="157"/>
      <c r="T31" s="157"/>
      <c r="U31" s="157"/>
      <c r="V31" s="157"/>
      <c r="W31" s="157"/>
      <c r="X31" s="157"/>
      <c r="Y31" s="157"/>
      <c r="Z31" s="147"/>
      <c r="AA31" s="147"/>
      <c r="AB31" s="147"/>
      <c r="AC31" s="147"/>
      <c r="AD31" s="147"/>
      <c r="AE31" s="147"/>
      <c r="AF31" s="147"/>
      <c r="AG31" s="147" t="s">
        <v>144</v>
      </c>
      <c r="AH31" s="147">
        <v>0</v>
      </c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</row>
    <row r="32" spans="1:60" outlineLevel="3" x14ac:dyDescent="0.2">
      <c r="A32" s="154"/>
      <c r="B32" s="155"/>
      <c r="C32" s="189" t="s">
        <v>171</v>
      </c>
      <c r="D32" s="158"/>
      <c r="E32" s="159">
        <v>3</v>
      </c>
      <c r="F32" s="157"/>
      <c r="G32" s="157"/>
      <c r="H32" s="157"/>
      <c r="I32" s="157"/>
      <c r="J32" s="157"/>
      <c r="K32" s="157"/>
      <c r="L32" s="157"/>
      <c r="M32" s="157"/>
      <c r="N32" s="156"/>
      <c r="O32" s="156"/>
      <c r="P32" s="156"/>
      <c r="Q32" s="156"/>
      <c r="R32" s="157"/>
      <c r="S32" s="157"/>
      <c r="T32" s="157"/>
      <c r="U32" s="157"/>
      <c r="V32" s="157"/>
      <c r="W32" s="157"/>
      <c r="X32" s="157"/>
      <c r="Y32" s="157"/>
      <c r="Z32" s="147"/>
      <c r="AA32" s="147"/>
      <c r="AB32" s="147"/>
      <c r="AC32" s="147"/>
      <c r="AD32" s="147"/>
      <c r="AE32" s="147"/>
      <c r="AF32" s="147"/>
      <c r="AG32" s="147" t="s">
        <v>144</v>
      </c>
      <c r="AH32" s="147">
        <v>0</v>
      </c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</row>
    <row r="33" spans="1:60" outlineLevel="3" x14ac:dyDescent="0.2">
      <c r="A33" s="154"/>
      <c r="B33" s="155"/>
      <c r="C33" s="189" t="s">
        <v>150</v>
      </c>
      <c r="D33" s="158"/>
      <c r="E33" s="159">
        <v>2</v>
      </c>
      <c r="F33" s="157"/>
      <c r="G33" s="157"/>
      <c r="H33" s="157"/>
      <c r="I33" s="157"/>
      <c r="J33" s="157"/>
      <c r="K33" s="157"/>
      <c r="L33" s="157"/>
      <c r="M33" s="157"/>
      <c r="N33" s="156"/>
      <c r="O33" s="156"/>
      <c r="P33" s="156"/>
      <c r="Q33" s="156"/>
      <c r="R33" s="157"/>
      <c r="S33" s="157"/>
      <c r="T33" s="157"/>
      <c r="U33" s="157"/>
      <c r="V33" s="157"/>
      <c r="W33" s="157"/>
      <c r="X33" s="157"/>
      <c r="Y33" s="157"/>
      <c r="Z33" s="147"/>
      <c r="AA33" s="147"/>
      <c r="AB33" s="147"/>
      <c r="AC33" s="147"/>
      <c r="AD33" s="147"/>
      <c r="AE33" s="147"/>
      <c r="AF33" s="147"/>
      <c r="AG33" s="147" t="s">
        <v>144</v>
      </c>
      <c r="AH33" s="147">
        <v>0</v>
      </c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</row>
    <row r="34" spans="1:60" outlineLevel="1" x14ac:dyDescent="0.2">
      <c r="A34" s="172">
        <v>8</v>
      </c>
      <c r="B34" s="173" t="s">
        <v>172</v>
      </c>
      <c r="C34" s="188" t="s">
        <v>173</v>
      </c>
      <c r="D34" s="174" t="s">
        <v>135</v>
      </c>
      <c r="E34" s="175">
        <v>4</v>
      </c>
      <c r="F34" s="176"/>
      <c r="G34" s="177">
        <f>ROUND(E34*F34,2)</f>
        <v>0</v>
      </c>
      <c r="H34" s="176">
        <v>306.44</v>
      </c>
      <c r="I34" s="177">
        <f>ROUND(E34*H34,2)</f>
        <v>1225.76</v>
      </c>
      <c r="J34" s="176">
        <v>497.56</v>
      </c>
      <c r="K34" s="177">
        <f>ROUND(E34*J34,2)</f>
        <v>1990.24</v>
      </c>
      <c r="L34" s="177">
        <v>21</v>
      </c>
      <c r="M34" s="177">
        <f>G34*(1+L34/100)</f>
        <v>0</v>
      </c>
      <c r="N34" s="175">
        <v>3.5619999999999999E-2</v>
      </c>
      <c r="O34" s="175">
        <f>ROUND(E34*N34,2)</f>
        <v>0.14000000000000001</v>
      </c>
      <c r="P34" s="175">
        <v>0</v>
      </c>
      <c r="Q34" s="175">
        <f>ROUND(E34*P34,2)</f>
        <v>0</v>
      </c>
      <c r="R34" s="177" t="s">
        <v>136</v>
      </c>
      <c r="S34" s="177" t="s">
        <v>137</v>
      </c>
      <c r="T34" s="178" t="s">
        <v>137</v>
      </c>
      <c r="U34" s="157">
        <v>0.88292999999999999</v>
      </c>
      <c r="V34" s="157">
        <f>ROUND(E34*U34,2)</f>
        <v>3.53</v>
      </c>
      <c r="W34" s="157"/>
      <c r="X34" s="157" t="s">
        <v>138</v>
      </c>
      <c r="Y34" s="157" t="s">
        <v>139</v>
      </c>
      <c r="Z34" s="147"/>
      <c r="AA34" s="147"/>
      <c r="AB34" s="147"/>
      <c r="AC34" s="147"/>
      <c r="AD34" s="147"/>
      <c r="AE34" s="147"/>
      <c r="AF34" s="147"/>
      <c r="AG34" s="147" t="s">
        <v>140</v>
      </c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</row>
    <row r="35" spans="1:60" outlineLevel="2" x14ac:dyDescent="0.2">
      <c r="A35" s="154"/>
      <c r="B35" s="155"/>
      <c r="C35" s="492" t="s">
        <v>170</v>
      </c>
      <c r="D35" s="493"/>
      <c r="E35" s="493"/>
      <c r="F35" s="493"/>
      <c r="G35" s="493"/>
      <c r="H35" s="157"/>
      <c r="I35" s="157"/>
      <c r="J35" s="157"/>
      <c r="K35" s="157"/>
      <c r="L35" s="157"/>
      <c r="M35" s="157"/>
      <c r="N35" s="156"/>
      <c r="O35" s="156"/>
      <c r="P35" s="156"/>
      <c r="Q35" s="156"/>
      <c r="R35" s="157"/>
      <c r="S35" s="157"/>
      <c r="T35" s="157"/>
      <c r="U35" s="157"/>
      <c r="V35" s="157"/>
      <c r="W35" s="157"/>
      <c r="X35" s="157"/>
      <c r="Y35" s="157"/>
      <c r="Z35" s="147"/>
      <c r="AA35" s="147"/>
      <c r="AB35" s="147"/>
      <c r="AC35" s="147"/>
      <c r="AD35" s="147"/>
      <c r="AE35" s="147"/>
      <c r="AF35" s="147"/>
      <c r="AG35" s="147" t="s">
        <v>142</v>
      </c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79" t="str">
        <f>C35</f>
        <v>jakoukoliv maltou, z pomocného pracovního lešení o výšce podlahy do 1900 mm a pro zatížení do 1,5 kPa,</v>
      </c>
      <c r="BB35" s="147"/>
      <c r="BC35" s="147"/>
      <c r="BD35" s="147"/>
      <c r="BE35" s="147"/>
      <c r="BF35" s="147"/>
      <c r="BG35" s="147"/>
      <c r="BH35" s="147"/>
    </row>
    <row r="36" spans="1:60" outlineLevel="2" x14ac:dyDescent="0.2">
      <c r="A36" s="154"/>
      <c r="B36" s="155"/>
      <c r="C36" s="189" t="s">
        <v>148</v>
      </c>
      <c r="D36" s="158"/>
      <c r="E36" s="159">
        <v>1</v>
      </c>
      <c r="F36" s="157"/>
      <c r="G36" s="157"/>
      <c r="H36" s="157"/>
      <c r="I36" s="157"/>
      <c r="J36" s="157"/>
      <c r="K36" s="157"/>
      <c r="L36" s="157"/>
      <c r="M36" s="157"/>
      <c r="N36" s="156"/>
      <c r="O36" s="156"/>
      <c r="P36" s="156"/>
      <c r="Q36" s="156"/>
      <c r="R36" s="157"/>
      <c r="S36" s="157"/>
      <c r="T36" s="157"/>
      <c r="U36" s="157"/>
      <c r="V36" s="157"/>
      <c r="W36" s="157"/>
      <c r="X36" s="157"/>
      <c r="Y36" s="157"/>
      <c r="Z36" s="147"/>
      <c r="AA36" s="147"/>
      <c r="AB36" s="147"/>
      <c r="AC36" s="147"/>
      <c r="AD36" s="147"/>
      <c r="AE36" s="147"/>
      <c r="AF36" s="147"/>
      <c r="AG36" s="147" t="s">
        <v>144</v>
      </c>
      <c r="AH36" s="147">
        <v>0</v>
      </c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</row>
    <row r="37" spans="1:60" outlineLevel="3" x14ac:dyDescent="0.2">
      <c r="A37" s="154"/>
      <c r="B37" s="155"/>
      <c r="C37" s="189" t="s">
        <v>171</v>
      </c>
      <c r="D37" s="158"/>
      <c r="E37" s="159">
        <v>3</v>
      </c>
      <c r="F37" s="157"/>
      <c r="G37" s="157"/>
      <c r="H37" s="157"/>
      <c r="I37" s="157"/>
      <c r="J37" s="157"/>
      <c r="K37" s="157"/>
      <c r="L37" s="157"/>
      <c r="M37" s="157"/>
      <c r="N37" s="156"/>
      <c r="O37" s="156"/>
      <c r="P37" s="156"/>
      <c r="Q37" s="156"/>
      <c r="R37" s="157"/>
      <c r="S37" s="157"/>
      <c r="T37" s="157"/>
      <c r="U37" s="157"/>
      <c r="V37" s="157"/>
      <c r="W37" s="157"/>
      <c r="X37" s="157"/>
      <c r="Y37" s="157"/>
      <c r="Z37" s="147"/>
      <c r="AA37" s="147"/>
      <c r="AB37" s="147"/>
      <c r="AC37" s="147"/>
      <c r="AD37" s="147"/>
      <c r="AE37" s="147"/>
      <c r="AF37" s="147"/>
      <c r="AG37" s="147" t="s">
        <v>144</v>
      </c>
      <c r="AH37" s="147">
        <v>0</v>
      </c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</row>
    <row r="38" spans="1:60" outlineLevel="1" x14ac:dyDescent="0.2">
      <c r="A38" s="172">
        <v>9</v>
      </c>
      <c r="B38" s="173" t="s">
        <v>174</v>
      </c>
      <c r="C38" s="188" t="s">
        <v>175</v>
      </c>
      <c r="D38" s="174" t="s">
        <v>166</v>
      </c>
      <c r="E38" s="175">
        <v>5.6</v>
      </c>
      <c r="F38" s="176"/>
      <c r="G38" s="177">
        <f>ROUND(E38*F38,2)</f>
        <v>0</v>
      </c>
      <c r="H38" s="176">
        <v>26.49</v>
      </c>
      <c r="I38" s="177">
        <f>ROUND(E38*H38,2)</f>
        <v>148.34</v>
      </c>
      <c r="J38" s="176">
        <v>90.01</v>
      </c>
      <c r="K38" s="177">
        <f>ROUND(E38*J38,2)</f>
        <v>504.06</v>
      </c>
      <c r="L38" s="177">
        <v>21</v>
      </c>
      <c r="M38" s="177">
        <f>G38*(1+L38/100)</f>
        <v>0</v>
      </c>
      <c r="N38" s="175">
        <v>2.3800000000000002E-3</v>
      </c>
      <c r="O38" s="175">
        <f>ROUND(E38*N38,2)</f>
        <v>0.01</v>
      </c>
      <c r="P38" s="175">
        <v>0</v>
      </c>
      <c r="Q38" s="175">
        <f>ROUND(E38*P38,2)</f>
        <v>0</v>
      </c>
      <c r="R38" s="177" t="s">
        <v>136</v>
      </c>
      <c r="S38" s="177" t="s">
        <v>137</v>
      </c>
      <c r="T38" s="178" t="s">
        <v>137</v>
      </c>
      <c r="U38" s="157">
        <v>0.18232999999999999</v>
      </c>
      <c r="V38" s="157">
        <f>ROUND(E38*U38,2)</f>
        <v>1.02</v>
      </c>
      <c r="W38" s="157"/>
      <c r="X38" s="157" t="s">
        <v>138</v>
      </c>
      <c r="Y38" s="157" t="s">
        <v>139</v>
      </c>
      <c r="Z38" s="147"/>
      <c r="AA38" s="147"/>
      <c r="AB38" s="147"/>
      <c r="AC38" s="147"/>
      <c r="AD38" s="147"/>
      <c r="AE38" s="147"/>
      <c r="AF38" s="147"/>
      <c r="AG38" s="147" t="s">
        <v>140</v>
      </c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</row>
    <row r="39" spans="1:60" outlineLevel="2" x14ac:dyDescent="0.2">
      <c r="A39" s="154"/>
      <c r="B39" s="155"/>
      <c r="C39" s="189" t="s">
        <v>176</v>
      </c>
      <c r="D39" s="158"/>
      <c r="E39" s="159">
        <v>5.6</v>
      </c>
      <c r="F39" s="157"/>
      <c r="G39" s="157"/>
      <c r="H39" s="157"/>
      <c r="I39" s="157"/>
      <c r="J39" s="157"/>
      <c r="K39" s="157"/>
      <c r="L39" s="157"/>
      <c r="M39" s="157"/>
      <c r="N39" s="156"/>
      <c r="O39" s="156"/>
      <c r="P39" s="156"/>
      <c r="Q39" s="156"/>
      <c r="R39" s="157"/>
      <c r="S39" s="157"/>
      <c r="T39" s="157"/>
      <c r="U39" s="157"/>
      <c r="V39" s="157"/>
      <c r="W39" s="157"/>
      <c r="X39" s="157"/>
      <c r="Y39" s="157"/>
      <c r="Z39" s="147"/>
      <c r="AA39" s="147"/>
      <c r="AB39" s="147"/>
      <c r="AC39" s="147"/>
      <c r="AD39" s="147"/>
      <c r="AE39" s="147"/>
      <c r="AF39" s="147"/>
      <c r="AG39" s="147" t="s">
        <v>144</v>
      </c>
      <c r="AH39" s="147">
        <v>0</v>
      </c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</row>
    <row r="40" spans="1:60" x14ac:dyDescent="0.2">
      <c r="A40" s="165" t="s">
        <v>131</v>
      </c>
      <c r="B40" s="166" t="s">
        <v>66</v>
      </c>
      <c r="C40" s="187" t="s">
        <v>67</v>
      </c>
      <c r="D40" s="167"/>
      <c r="E40" s="168"/>
      <c r="F40" s="169"/>
      <c r="G40" s="169">
        <f>SUMIF(AG41:AG48,"&lt;&gt;NOR",G41:G48)</f>
        <v>0</v>
      </c>
      <c r="H40" s="169"/>
      <c r="I40" s="169">
        <f>SUM(I41:I48)</f>
        <v>4379.84</v>
      </c>
      <c r="J40" s="169"/>
      <c r="K40" s="169">
        <f>SUM(K41:K48)</f>
        <v>5256.16</v>
      </c>
      <c r="L40" s="169"/>
      <c r="M40" s="169">
        <f>SUM(M41:M48)</f>
        <v>0</v>
      </c>
      <c r="N40" s="168"/>
      <c r="O40" s="168">
        <f>SUM(O41:O48)</f>
        <v>0.06</v>
      </c>
      <c r="P40" s="168"/>
      <c r="Q40" s="168">
        <f>SUM(Q41:Q48)</f>
        <v>0</v>
      </c>
      <c r="R40" s="169"/>
      <c r="S40" s="169"/>
      <c r="T40" s="170"/>
      <c r="U40" s="164"/>
      <c r="V40" s="164">
        <f>SUM(V41:V48)</f>
        <v>9.36</v>
      </c>
      <c r="W40" s="164"/>
      <c r="X40" s="164"/>
      <c r="Y40" s="164"/>
      <c r="AG40" t="s">
        <v>132</v>
      </c>
    </row>
    <row r="41" spans="1:60" ht="33.75" outlineLevel="1" x14ac:dyDescent="0.2">
      <c r="A41" s="180">
        <v>10</v>
      </c>
      <c r="B41" s="181" t="s">
        <v>177</v>
      </c>
      <c r="C41" s="190" t="s">
        <v>178</v>
      </c>
      <c r="D41" s="182" t="s">
        <v>135</v>
      </c>
      <c r="E41" s="183">
        <v>2</v>
      </c>
      <c r="F41" s="184"/>
      <c r="G41" s="185">
        <f>ROUND(E41*F41,2)</f>
        <v>0</v>
      </c>
      <c r="H41" s="184">
        <v>130.66999999999999</v>
      </c>
      <c r="I41" s="185">
        <f>ROUND(E41*H41,2)</f>
        <v>261.33999999999997</v>
      </c>
      <c r="J41" s="184">
        <v>353.33</v>
      </c>
      <c r="K41" s="185">
        <f>ROUND(E41*J41,2)</f>
        <v>706.66</v>
      </c>
      <c r="L41" s="185">
        <v>21</v>
      </c>
      <c r="M41" s="185">
        <f>G41*(1+L41/100)</f>
        <v>0</v>
      </c>
      <c r="N41" s="183">
        <v>1.9499999999999999E-3</v>
      </c>
      <c r="O41" s="183">
        <f>ROUND(E41*N41,2)</f>
        <v>0</v>
      </c>
      <c r="P41" s="183">
        <v>0</v>
      </c>
      <c r="Q41" s="183">
        <f>ROUND(E41*P41,2)</f>
        <v>0</v>
      </c>
      <c r="R41" s="185" t="s">
        <v>136</v>
      </c>
      <c r="S41" s="185" t="s">
        <v>137</v>
      </c>
      <c r="T41" s="186" t="s">
        <v>137</v>
      </c>
      <c r="U41" s="157">
        <v>0.62790000000000001</v>
      </c>
      <c r="V41" s="157">
        <f>ROUND(E41*U41,2)</f>
        <v>1.26</v>
      </c>
      <c r="W41" s="157"/>
      <c r="X41" s="157" t="s">
        <v>138</v>
      </c>
      <c r="Y41" s="157" t="s">
        <v>139</v>
      </c>
      <c r="Z41" s="147"/>
      <c r="AA41" s="147"/>
      <c r="AB41" s="147"/>
      <c r="AC41" s="147"/>
      <c r="AD41" s="147"/>
      <c r="AE41" s="147"/>
      <c r="AF41" s="147"/>
      <c r="AG41" s="147" t="s">
        <v>140</v>
      </c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</row>
    <row r="42" spans="1:60" ht="33.75" outlineLevel="1" x14ac:dyDescent="0.2">
      <c r="A42" s="172">
        <v>11</v>
      </c>
      <c r="B42" s="173" t="s">
        <v>179</v>
      </c>
      <c r="C42" s="188" t="s">
        <v>180</v>
      </c>
      <c r="D42" s="174" t="s">
        <v>135</v>
      </c>
      <c r="E42" s="175">
        <v>6</v>
      </c>
      <c r="F42" s="176"/>
      <c r="G42" s="177">
        <f>ROUND(E42*F42,2)</f>
        <v>0</v>
      </c>
      <c r="H42" s="176">
        <v>308.39</v>
      </c>
      <c r="I42" s="177">
        <f>ROUND(E42*H42,2)</f>
        <v>1850.34</v>
      </c>
      <c r="J42" s="176">
        <v>489.61</v>
      </c>
      <c r="K42" s="177">
        <f>ROUND(E42*J42,2)</f>
        <v>2937.66</v>
      </c>
      <c r="L42" s="177">
        <v>21</v>
      </c>
      <c r="M42" s="177">
        <f>G42*(1+L42/100)</f>
        <v>0</v>
      </c>
      <c r="N42" s="175">
        <v>4.4900000000000001E-3</v>
      </c>
      <c r="O42" s="175">
        <f>ROUND(E42*N42,2)</f>
        <v>0.03</v>
      </c>
      <c r="P42" s="175">
        <v>0</v>
      </c>
      <c r="Q42" s="175">
        <f>ROUND(E42*P42,2)</f>
        <v>0</v>
      </c>
      <c r="R42" s="177" t="s">
        <v>136</v>
      </c>
      <c r="S42" s="177" t="s">
        <v>137</v>
      </c>
      <c r="T42" s="178" t="s">
        <v>137</v>
      </c>
      <c r="U42" s="157">
        <v>0.87190000000000001</v>
      </c>
      <c r="V42" s="157">
        <f>ROUND(E42*U42,2)</f>
        <v>5.23</v>
      </c>
      <c r="W42" s="157"/>
      <c r="X42" s="157" t="s">
        <v>138</v>
      </c>
      <c r="Y42" s="157" t="s">
        <v>139</v>
      </c>
      <c r="Z42" s="147"/>
      <c r="AA42" s="147"/>
      <c r="AB42" s="147"/>
      <c r="AC42" s="147"/>
      <c r="AD42" s="147"/>
      <c r="AE42" s="147"/>
      <c r="AF42" s="147"/>
      <c r="AG42" s="147" t="s">
        <v>140</v>
      </c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</row>
    <row r="43" spans="1:60" outlineLevel="2" x14ac:dyDescent="0.2">
      <c r="A43" s="154"/>
      <c r="B43" s="155"/>
      <c r="C43" s="189" t="s">
        <v>148</v>
      </c>
      <c r="D43" s="158"/>
      <c r="E43" s="159">
        <v>1</v>
      </c>
      <c r="F43" s="157"/>
      <c r="G43" s="157"/>
      <c r="H43" s="157"/>
      <c r="I43" s="157"/>
      <c r="J43" s="157"/>
      <c r="K43" s="157"/>
      <c r="L43" s="157"/>
      <c r="M43" s="157"/>
      <c r="N43" s="156"/>
      <c r="O43" s="156"/>
      <c r="P43" s="156"/>
      <c r="Q43" s="156"/>
      <c r="R43" s="157"/>
      <c r="S43" s="157"/>
      <c r="T43" s="157"/>
      <c r="U43" s="157"/>
      <c r="V43" s="157"/>
      <c r="W43" s="157"/>
      <c r="X43" s="157"/>
      <c r="Y43" s="157"/>
      <c r="Z43" s="147"/>
      <c r="AA43" s="147"/>
      <c r="AB43" s="147"/>
      <c r="AC43" s="147"/>
      <c r="AD43" s="147"/>
      <c r="AE43" s="147"/>
      <c r="AF43" s="147"/>
      <c r="AG43" s="147" t="s">
        <v>144</v>
      </c>
      <c r="AH43" s="147">
        <v>0</v>
      </c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</row>
    <row r="44" spans="1:60" outlineLevel="3" x14ac:dyDescent="0.2">
      <c r="A44" s="154"/>
      <c r="B44" s="155"/>
      <c r="C44" s="189" t="s">
        <v>171</v>
      </c>
      <c r="D44" s="158"/>
      <c r="E44" s="159">
        <v>3</v>
      </c>
      <c r="F44" s="157"/>
      <c r="G44" s="157"/>
      <c r="H44" s="157"/>
      <c r="I44" s="157"/>
      <c r="J44" s="157"/>
      <c r="K44" s="157"/>
      <c r="L44" s="157"/>
      <c r="M44" s="157"/>
      <c r="N44" s="156"/>
      <c r="O44" s="156"/>
      <c r="P44" s="156"/>
      <c r="Q44" s="156"/>
      <c r="R44" s="157"/>
      <c r="S44" s="157"/>
      <c r="T44" s="157"/>
      <c r="U44" s="157"/>
      <c r="V44" s="157"/>
      <c r="W44" s="157"/>
      <c r="X44" s="157"/>
      <c r="Y44" s="157"/>
      <c r="Z44" s="147"/>
      <c r="AA44" s="147"/>
      <c r="AB44" s="147"/>
      <c r="AC44" s="147"/>
      <c r="AD44" s="147"/>
      <c r="AE44" s="147"/>
      <c r="AF44" s="147"/>
      <c r="AG44" s="147" t="s">
        <v>144</v>
      </c>
      <c r="AH44" s="147">
        <v>0</v>
      </c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</row>
    <row r="45" spans="1:60" outlineLevel="3" x14ac:dyDescent="0.2">
      <c r="A45" s="154"/>
      <c r="B45" s="155"/>
      <c r="C45" s="189" t="s">
        <v>150</v>
      </c>
      <c r="D45" s="158"/>
      <c r="E45" s="159">
        <v>2</v>
      </c>
      <c r="F45" s="157"/>
      <c r="G45" s="157"/>
      <c r="H45" s="157"/>
      <c r="I45" s="157"/>
      <c r="J45" s="157"/>
      <c r="K45" s="157"/>
      <c r="L45" s="157"/>
      <c r="M45" s="157"/>
      <c r="N45" s="156"/>
      <c r="O45" s="156"/>
      <c r="P45" s="156"/>
      <c r="Q45" s="156"/>
      <c r="R45" s="157"/>
      <c r="S45" s="157"/>
      <c r="T45" s="157"/>
      <c r="U45" s="157"/>
      <c r="V45" s="157"/>
      <c r="W45" s="157"/>
      <c r="X45" s="157"/>
      <c r="Y45" s="157"/>
      <c r="Z45" s="147"/>
      <c r="AA45" s="147"/>
      <c r="AB45" s="147"/>
      <c r="AC45" s="147"/>
      <c r="AD45" s="147"/>
      <c r="AE45" s="147"/>
      <c r="AF45" s="147"/>
      <c r="AG45" s="147" t="s">
        <v>144</v>
      </c>
      <c r="AH45" s="147">
        <v>0</v>
      </c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</row>
    <row r="46" spans="1:60" ht="33.75" outlineLevel="1" x14ac:dyDescent="0.2">
      <c r="A46" s="172">
        <v>12</v>
      </c>
      <c r="B46" s="173" t="s">
        <v>181</v>
      </c>
      <c r="C46" s="188" t="s">
        <v>182</v>
      </c>
      <c r="D46" s="174" t="s">
        <v>135</v>
      </c>
      <c r="E46" s="175">
        <v>2</v>
      </c>
      <c r="F46" s="176"/>
      <c r="G46" s="177">
        <f>ROUND(E46*F46,2)</f>
        <v>0</v>
      </c>
      <c r="H46" s="176">
        <v>1134.08</v>
      </c>
      <c r="I46" s="177">
        <f>ROUND(E46*H46,2)</f>
        <v>2268.16</v>
      </c>
      <c r="J46" s="176">
        <v>805.92</v>
      </c>
      <c r="K46" s="177">
        <f>ROUND(E46*J46,2)</f>
        <v>1611.84</v>
      </c>
      <c r="L46" s="177">
        <v>21</v>
      </c>
      <c r="M46" s="177">
        <f>G46*(1+L46/100)</f>
        <v>0</v>
      </c>
      <c r="N46" s="175">
        <v>1.5440000000000001E-2</v>
      </c>
      <c r="O46" s="175">
        <f>ROUND(E46*N46,2)</f>
        <v>0.03</v>
      </c>
      <c r="P46" s="175">
        <v>0</v>
      </c>
      <c r="Q46" s="175">
        <f>ROUND(E46*P46,2)</f>
        <v>0</v>
      </c>
      <c r="R46" s="177" t="s">
        <v>136</v>
      </c>
      <c r="S46" s="177" t="s">
        <v>137</v>
      </c>
      <c r="T46" s="178" t="s">
        <v>137</v>
      </c>
      <c r="U46" s="157">
        <v>1.4350000000000001</v>
      </c>
      <c r="V46" s="157">
        <f>ROUND(E46*U46,2)</f>
        <v>2.87</v>
      </c>
      <c r="W46" s="157"/>
      <c r="X46" s="157" t="s">
        <v>138</v>
      </c>
      <c r="Y46" s="157" t="s">
        <v>139</v>
      </c>
      <c r="Z46" s="147"/>
      <c r="AA46" s="147"/>
      <c r="AB46" s="147"/>
      <c r="AC46" s="147"/>
      <c r="AD46" s="147"/>
      <c r="AE46" s="147"/>
      <c r="AF46" s="147"/>
      <c r="AG46" s="147" t="s">
        <v>140</v>
      </c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</row>
    <row r="47" spans="1:60" outlineLevel="2" x14ac:dyDescent="0.2">
      <c r="A47" s="154"/>
      <c r="B47" s="155"/>
      <c r="C47" s="189" t="s">
        <v>148</v>
      </c>
      <c r="D47" s="158"/>
      <c r="E47" s="159">
        <v>1</v>
      </c>
      <c r="F47" s="157"/>
      <c r="G47" s="157"/>
      <c r="H47" s="157"/>
      <c r="I47" s="157"/>
      <c r="J47" s="157"/>
      <c r="K47" s="157"/>
      <c r="L47" s="157"/>
      <c r="M47" s="157"/>
      <c r="N47" s="156"/>
      <c r="O47" s="156"/>
      <c r="P47" s="156"/>
      <c r="Q47" s="156"/>
      <c r="R47" s="157"/>
      <c r="S47" s="157"/>
      <c r="T47" s="157"/>
      <c r="U47" s="157"/>
      <c r="V47" s="157"/>
      <c r="W47" s="157"/>
      <c r="X47" s="157"/>
      <c r="Y47" s="157"/>
      <c r="Z47" s="147"/>
      <c r="AA47" s="147"/>
      <c r="AB47" s="147"/>
      <c r="AC47" s="147"/>
      <c r="AD47" s="147"/>
      <c r="AE47" s="147"/>
      <c r="AF47" s="147"/>
      <c r="AG47" s="147" t="s">
        <v>144</v>
      </c>
      <c r="AH47" s="147">
        <v>0</v>
      </c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</row>
    <row r="48" spans="1:60" outlineLevel="3" x14ac:dyDescent="0.2">
      <c r="A48" s="154"/>
      <c r="B48" s="155"/>
      <c r="C48" s="189" t="s">
        <v>145</v>
      </c>
      <c r="D48" s="158"/>
      <c r="E48" s="159">
        <v>1</v>
      </c>
      <c r="F48" s="157"/>
      <c r="G48" s="157"/>
      <c r="H48" s="157"/>
      <c r="I48" s="157"/>
      <c r="J48" s="157"/>
      <c r="K48" s="157"/>
      <c r="L48" s="157"/>
      <c r="M48" s="157"/>
      <c r="N48" s="156"/>
      <c r="O48" s="156"/>
      <c r="P48" s="156"/>
      <c r="Q48" s="156"/>
      <c r="R48" s="157"/>
      <c r="S48" s="157"/>
      <c r="T48" s="157"/>
      <c r="U48" s="157"/>
      <c r="V48" s="157"/>
      <c r="W48" s="157"/>
      <c r="X48" s="157"/>
      <c r="Y48" s="157"/>
      <c r="Z48" s="147"/>
      <c r="AA48" s="147"/>
      <c r="AB48" s="147"/>
      <c r="AC48" s="147"/>
      <c r="AD48" s="147"/>
      <c r="AE48" s="147"/>
      <c r="AF48" s="147"/>
      <c r="AG48" s="147" t="s">
        <v>144</v>
      </c>
      <c r="AH48" s="147">
        <v>0</v>
      </c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</row>
    <row r="49" spans="1:60" x14ac:dyDescent="0.2">
      <c r="A49" s="165" t="s">
        <v>131</v>
      </c>
      <c r="B49" s="166" t="s">
        <v>68</v>
      </c>
      <c r="C49" s="187" t="s">
        <v>69</v>
      </c>
      <c r="D49" s="167"/>
      <c r="E49" s="168"/>
      <c r="F49" s="169"/>
      <c r="G49" s="169">
        <f>SUMIF(AG50:AG55,"&lt;&gt;NOR",G50:G55)</f>
        <v>0</v>
      </c>
      <c r="H49" s="169"/>
      <c r="I49" s="169">
        <f>SUM(I50:I55)</f>
        <v>311.75</v>
      </c>
      <c r="J49" s="169"/>
      <c r="K49" s="169">
        <f>SUM(K50:K55)</f>
        <v>350.24</v>
      </c>
      <c r="L49" s="169"/>
      <c r="M49" s="169">
        <f>SUM(M50:M55)</f>
        <v>0</v>
      </c>
      <c r="N49" s="168"/>
      <c r="O49" s="168">
        <f>SUM(O50:O55)</f>
        <v>0.27</v>
      </c>
      <c r="P49" s="168"/>
      <c r="Q49" s="168">
        <f>SUM(Q50:Q55)</f>
        <v>0</v>
      </c>
      <c r="R49" s="169"/>
      <c r="S49" s="169"/>
      <c r="T49" s="170"/>
      <c r="U49" s="164"/>
      <c r="V49" s="164">
        <f>SUM(V50:V55)</f>
        <v>0.7</v>
      </c>
      <c r="W49" s="164"/>
      <c r="X49" s="164"/>
      <c r="Y49" s="164"/>
      <c r="AG49" t="s">
        <v>132</v>
      </c>
    </row>
    <row r="50" spans="1:60" outlineLevel="1" x14ac:dyDescent="0.2">
      <c r="A50" s="172">
        <v>13</v>
      </c>
      <c r="B50" s="173" t="s">
        <v>183</v>
      </c>
      <c r="C50" s="188" t="s">
        <v>184</v>
      </c>
      <c r="D50" s="174" t="s">
        <v>153</v>
      </c>
      <c r="E50" s="175">
        <v>7.0499999999999993E-2</v>
      </c>
      <c r="F50" s="176"/>
      <c r="G50" s="177">
        <f>ROUND(E50*F50,2)</f>
        <v>0</v>
      </c>
      <c r="H50" s="176">
        <v>2734.38</v>
      </c>
      <c r="I50" s="177">
        <f>ROUND(E50*H50,2)</f>
        <v>192.77</v>
      </c>
      <c r="J50" s="176">
        <v>2565.62</v>
      </c>
      <c r="K50" s="177">
        <f>ROUND(E50*J50,2)</f>
        <v>180.88</v>
      </c>
      <c r="L50" s="177">
        <v>21</v>
      </c>
      <c r="M50" s="177">
        <f>G50*(1+L50/100)</f>
        <v>0</v>
      </c>
      <c r="N50" s="175">
        <v>2.5</v>
      </c>
      <c r="O50" s="175">
        <f>ROUND(E50*N50,2)</f>
        <v>0.18</v>
      </c>
      <c r="P50" s="175">
        <v>0</v>
      </c>
      <c r="Q50" s="175">
        <f>ROUND(E50*P50,2)</f>
        <v>0</v>
      </c>
      <c r="R50" s="177" t="s">
        <v>136</v>
      </c>
      <c r="S50" s="177" t="s">
        <v>137</v>
      </c>
      <c r="T50" s="178" t="s">
        <v>137</v>
      </c>
      <c r="U50" s="157">
        <v>5.33</v>
      </c>
      <c r="V50" s="157">
        <f>ROUND(E50*U50,2)</f>
        <v>0.38</v>
      </c>
      <c r="W50" s="157"/>
      <c r="X50" s="157" t="s">
        <v>138</v>
      </c>
      <c r="Y50" s="157" t="s">
        <v>139</v>
      </c>
      <c r="Z50" s="147"/>
      <c r="AA50" s="147"/>
      <c r="AB50" s="147"/>
      <c r="AC50" s="147"/>
      <c r="AD50" s="147"/>
      <c r="AE50" s="147"/>
      <c r="AF50" s="147"/>
      <c r="AG50" s="147" t="s">
        <v>140</v>
      </c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</row>
    <row r="51" spans="1:60" outlineLevel="2" x14ac:dyDescent="0.2">
      <c r="A51" s="154"/>
      <c r="B51" s="155"/>
      <c r="C51" s="492" t="s">
        <v>185</v>
      </c>
      <c r="D51" s="493"/>
      <c r="E51" s="493"/>
      <c r="F51" s="493"/>
      <c r="G51" s="493"/>
      <c r="H51" s="157"/>
      <c r="I51" s="157"/>
      <c r="J51" s="157"/>
      <c r="K51" s="157"/>
      <c r="L51" s="157"/>
      <c r="M51" s="157"/>
      <c r="N51" s="156"/>
      <c r="O51" s="156"/>
      <c r="P51" s="156"/>
      <c r="Q51" s="156"/>
      <c r="R51" s="157"/>
      <c r="S51" s="157"/>
      <c r="T51" s="157"/>
      <c r="U51" s="157"/>
      <c r="V51" s="157"/>
      <c r="W51" s="157"/>
      <c r="X51" s="157"/>
      <c r="Y51" s="157"/>
      <c r="Z51" s="147"/>
      <c r="AA51" s="147"/>
      <c r="AB51" s="147"/>
      <c r="AC51" s="147"/>
      <c r="AD51" s="147"/>
      <c r="AE51" s="147"/>
      <c r="AF51" s="147"/>
      <c r="AG51" s="147" t="s">
        <v>142</v>
      </c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</row>
    <row r="52" spans="1:60" outlineLevel="2" x14ac:dyDescent="0.2">
      <c r="A52" s="154"/>
      <c r="B52" s="155"/>
      <c r="C52" s="189" t="s">
        <v>186</v>
      </c>
      <c r="D52" s="158"/>
      <c r="E52" s="159">
        <v>7.0499999999999993E-2</v>
      </c>
      <c r="F52" s="157"/>
      <c r="G52" s="157"/>
      <c r="H52" s="157"/>
      <c r="I52" s="157"/>
      <c r="J52" s="157"/>
      <c r="K52" s="157"/>
      <c r="L52" s="157"/>
      <c r="M52" s="157"/>
      <c r="N52" s="156"/>
      <c r="O52" s="156"/>
      <c r="P52" s="156"/>
      <c r="Q52" s="156"/>
      <c r="R52" s="157"/>
      <c r="S52" s="157"/>
      <c r="T52" s="157"/>
      <c r="U52" s="157"/>
      <c r="V52" s="157"/>
      <c r="W52" s="157"/>
      <c r="X52" s="157"/>
      <c r="Y52" s="157"/>
      <c r="Z52" s="147"/>
      <c r="AA52" s="147"/>
      <c r="AB52" s="147"/>
      <c r="AC52" s="147"/>
      <c r="AD52" s="147"/>
      <c r="AE52" s="147"/>
      <c r="AF52" s="147"/>
      <c r="AG52" s="147" t="s">
        <v>144</v>
      </c>
      <c r="AH52" s="147">
        <v>0</v>
      </c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</row>
    <row r="53" spans="1:60" ht="22.5" outlineLevel="1" x14ac:dyDescent="0.2">
      <c r="A53" s="172">
        <v>14</v>
      </c>
      <c r="B53" s="173" t="s">
        <v>187</v>
      </c>
      <c r="C53" s="188" t="s">
        <v>188</v>
      </c>
      <c r="D53" s="174" t="s">
        <v>157</v>
      </c>
      <c r="E53" s="175">
        <v>0.70499999999999996</v>
      </c>
      <c r="F53" s="176"/>
      <c r="G53" s="177">
        <f>ROUND(E53*F53,2)</f>
        <v>0</v>
      </c>
      <c r="H53" s="176">
        <v>168.77</v>
      </c>
      <c r="I53" s="177">
        <f>ROUND(E53*H53,2)</f>
        <v>118.98</v>
      </c>
      <c r="J53" s="176">
        <v>240.23</v>
      </c>
      <c r="K53" s="177">
        <f>ROUND(E53*J53,2)</f>
        <v>169.36</v>
      </c>
      <c r="L53" s="177">
        <v>21</v>
      </c>
      <c r="M53" s="177">
        <f>G53*(1+L53/100)</f>
        <v>0</v>
      </c>
      <c r="N53" s="175">
        <v>0.1231</v>
      </c>
      <c r="O53" s="175">
        <f>ROUND(E53*N53,2)</f>
        <v>0.09</v>
      </c>
      <c r="P53" s="175">
        <v>0</v>
      </c>
      <c r="Q53" s="175">
        <f>ROUND(E53*P53,2)</f>
        <v>0</v>
      </c>
      <c r="R53" s="177" t="s">
        <v>161</v>
      </c>
      <c r="S53" s="177" t="s">
        <v>137</v>
      </c>
      <c r="T53" s="178" t="s">
        <v>137</v>
      </c>
      <c r="U53" s="157">
        <v>0.45</v>
      </c>
      <c r="V53" s="157">
        <f>ROUND(E53*U53,2)</f>
        <v>0.32</v>
      </c>
      <c r="W53" s="157"/>
      <c r="X53" s="157" t="s">
        <v>138</v>
      </c>
      <c r="Y53" s="157" t="s">
        <v>139</v>
      </c>
      <c r="Z53" s="147"/>
      <c r="AA53" s="147"/>
      <c r="AB53" s="147"/>
      <c r="AC53" s="147"/>
      <c r="AD53" s="147"/>
      <c r="AE53" s="147"/>
      <c r="AF53" s="147"/>
      <c r="AG53" s="147" t="s">
        <v>140</v>
      </c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</row>
    <row r="54" spans="1:60" ht="22.5" outlineLevel="2" x14ac:dyDescent="0.2">
      <c r="A54" s="154"/>
      <c r="B54" s="155"/>
      <c r="C54" s="492" t="s">
        <v>189</v>
      </c>
      <c r="D54" s="493"/>
      <c r="E54" s="493"/>
      <c r="F54" s="493"/>
      <c r="G54" s="493"/>
      <c r="H54" s="157"/>
      <c r="I54" s="157"/>
      <c r="J54" s="157"/>
      <c r="K54" s="157"/>
      <c r="L54" s="157"/>
      <c r="M54" s="157"/>
      <c r="N54" s="156"/>
      <c r="O54" s="156"/>
      <c r="P54" s="156"/>
      <c r="Q54" s="156"/>
      <c r="R54" s="157"/>
      <c r="S54" s="157"/>
      <c r="T54" s="157"/>
      <c r="U54" s="157"/>
      <c r="V54" s="157"/>
      <c r="W54" s="157"/>
      <c r="X54" s="157"/>
      <c r="Y54" s="157"/>
      <c r="Z54" s="147"/>
      <c r="AA54" s="147"/>
      <c r="AB54" s="147"/>
      <c r="AC54" s="147"/>
      <c r="AD54" s="147"/>
      <c r="AE54" s="147"/>
      <c r="AF54" s="147"/>
      <c r="AG54" s="147" t="s">
        <v>142</v>
      </c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79" t="str">
        <f>C54</f>
        <v>na zdivu jako podklad např. pod izolaci, na parapetech z prefabrikovaných dílců, pod oplechování apod., vodorovný nebo ve spádu do 15°, hlazený dřevěným hladítkem,</v>
      </c>
      <c r="BB54" s="147"/>
      <c r="BC54" s="147"/>
      <c r="BD54" s="147"/>
      <c r="BE54" s="147"/>
      <c r="BF54" s="147"/>
      <c r="BG54" s="147"/>
      <c r="BH54" s="147"/>
    </row>
    <row r="55" spans="1:60" outlineLevel="2" x14ac:dyDescent="0.2">
      <c r="A55" s="154"/>
      <c r="B55" s="155"/>
      <c r="C55" s="189" t="s">
        <v>190</v>
      </c>
      <c r="D55" s="158"/>
      <c r="E55" s="159">
        <v>0.70499999999999996</v>
      </c>
      <c r="F55" s="157"/>
      <c r="G55" s="157"/>
      <c r="H55" s="157"/>
      <c r="I55" s="157"/>
      <c r="J55" s="157"/>
      <c r="K55" s="157"/>
      <c r="L55" s="157"/>
      <c r="M55" s="157"/>
      <c r="N55" s="156"/>
      <c r="O55" s="156"/>
      <c r="P55" s="156"/>
      <c r="Q55" s="156"/>
      <c r="R55" s="157"/>
      <c r="S55" s="157"/>
      <c r="T55" s="157"/>
      <c r="U55" s="157"/>
      <c r="V55" s="157"/>
      <c r="W55" s="157"/>
      <c r="X55" s="157"/>
      <c r="Y55" s="157"/>
      <c r="Z55" s="147"/>
      <c r="AA55" s="147"/>
      <c r="AB55" s="147"/>
      <c r="AC55" s="147"/>
      <c r="AD55" s="147"/>
      <c r="AE55" s="147"/>
      <c r="AF55" s="147"/>
      <c r="AG55" s="147" t="s">
        <v>144</v>
      </c>
      <c r="AH55" s="147">
        <v>0</v>
      </c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</row>
    <row r="56" spans="1:60" x14ac:dyDescent="0.2">
      <c r="A56" s="165" t="s">
        <v>131</v>
      </c>
      <c r="B56" s="166" t="s">
        <v>70</v>
      </c>
      <c r="C56" s="187" t="s">
        <v>71</v>
      </c>
      <c r="D56" s="167"/>
      <c r="E56" s="168"/>
      <c r="F56" s="169"/>
      <c r="G56" s="169">
        <f>SUMIF(AG57:AG59,"&lt;&gt;NOR",G57:G59)</f>
        <v>0</v>
      </c>
      <c r="H56" s="169"/>
      <c r="I56" s="169">
        <f>SUM(I57:I59)</f>
        <v>1706.47</v>
      </c>
      <c r="J56" s="169"/>
      <c r="K56" s="169">
        <f>SUM(K57:K59)</f>
        <v>2876.93</v>
      </c>
      <c r="L56" s="169"/>
      <c r="M56" s="169">
        <f>SUM(M57:M59)</f>
        <v>0</v>
      </c>
      <c r="N56" s="168"/>
      <c r="O56" s="168">
        <f>SUM(O57:O59)</f>
        <v>0.04</v>
      </c>
      <c r="P56" s="168"/>
      <c r="Q56" s="168">
        <f>SUM(Q57:Q59)</f>
        <v>0</v>
      </c>
      <c r="R56" s="169"/>
      <c r="S56" s="169"/>
      <c r="T56" s="170"/>
      <c r="U56" s="164"/>
      <c r="V56" s="164">
        <f>SUM(V57:V59)</f>
        <v>5.8199999999999994</v>
      </c>
      <c r="W56" s="164"/>
      <c r="X56" s="164"/>
      <c r="Y56" s="164"/>
      <c r="AG56" t="s">
        <v>132</v>
      </c>
    </row>
    <row r="57" spans="1:60" outlineLevel="1" x14ac:dyDescent="0.2">
      <c r="A57" s="180">
        <v>15</v>
      </c>
      <c r="B57" s="181" t="s">
        <v>191</v>
      </c>
      <c r="C57" s="190" t="s">
        <v>192</v>
      </c>
      <c r="D57" s="182" t="s">
        <v>157</v>
      </c>
      <c r="E57" s="183">
        <v>30</v>
      </c>
      <c r="F57" s="184"/>
      <c r="G57" s="185">
        <f>ROUND(E57*F57,2)</f>
        <v>0</v>
      </c>
      <c r="H57" s="184">
        <v>51.06</v>
      </c>
      <c r="I57" s="185">
        <f>ROUND(E57*H57,2)</f>
        <v>1531.8</v>
      </c>
      <c r="J57" s="184">
        <v>87.44</v>
      </c>
      <c r="K57" s="185">
        <f>ROUND(E57*J57,2)</f>
        <v>2623.2</v>
      </c>
      <c r="L57" s="185">
        <v>21</v>
      </c>
      <c r="M57" s="185">
        <f>G57*(1+L57/100)</f>
        <v>0</v>
      </c>
      <c r="N57" s="183">
        <v>1.2099999999999999E-3</v>
      </c>
      <c r="O57" s="183">
        <f>ROUND(E57*N57,2)</f>
        <v>0.04</v>
      </c>
      <c r="P57" s="183">
        <v>0</v>
      </c>
      <c r="Q57" s="183">
        <f>ROUND(E57*P57,2)</f>
        <v>0</v>
      </c>
      <c r="R57" s="185" t="s">
        <v>193</v>
      </c>
      <c r="S57" s="185" t="s">
        <v>137</v>
      </c>
      <c r="T57" s="186" t="s">
        <v>137</v>
      </c>
      <c r="U57" s="157">
        <v>0.17699999999999999</v>
      </c>
      <c r="V57" s="157">
        <f>ROUND(E57*U57,2)</f>
        <v>5.31</v>
      </c>
      <c r="W57" s="157"/>
      <c r="X57" s="157" t="s">
        <v>138</v>
      </c>
      <c r="Y57" s="157" t="s">
        <v>139</v>
      </c>
      <c r="Z57" s="147"/>
      <c r="AA57" s="147"/>
      <c r="AB57" s="147"/>
      <c r="AC57" s="147"/>
      <c r="AD57" s="147"/>
      <c r="AE57" s="147"/>
      <c r="AF57" s="147"/>
      <c r="AG57" s="147" t="s">
        <v>162</v>
      </c>
      <c r="AH57" s="147"/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</row>
    <row r="58" spans="1:60" outlineLevel="1" x14ac:dyDescent="0.2">
      <c r="A58" s="172">
        <v>16</v>
      </c>
      <c r="B58" s="173" t="s">
        <v>194</v>
      </c>
      <c r="C58" s="188" t="s">
        <v>195</v>
      </c>
      <c r="D58" s="174" t="s">
        <v>157</v>
      </c>
      <c r="E58" s="175">
        <v>2.4</v>
      </c>
      <c r="F58" s="176"/>
      <c r="G58" s="177">
        <f>ROUND(E58*F58,2)</f>
        <v>0</v>
      </c>
      <c r="H58" s="176">
        <v>72.78</v>
      </c>
      <c r="I58" s="177">
        <f>ROUND(E58*H58,2)</f>
        <v>174.67</v>
      </c>
      <c r="J58" s="176">
        <v>105.72</v>
      </c>
      <c r="K58" s="177">
        <f>ROUND(E58*J58,2)</f>
        <v>253.73</v>
      </c>
      <c r="L58" s="177">
        <v>21</v>
      </c>
      <c r="M58" s="177">
        <f>G58*(1+L58/100)</f>
        <v>0</v>
      </c>
      <c r="N58" s="175">
        <v>1.58E-3</v>
      </c>
      <c r="O58" s="175">
        <f>ROUND(E58*N58,2)</f>
        <v>0</v>
      </c>
      <c r="P58" s="175">
        <v>0</v>
      </c>
      <c r="Q58" s="175">
        <f>ROUND(E58*P58,2)</f>
        <v>0</v>
      </c>
      <c r="R58" s="177" t="s">
        <v>193</v>
      </c>
      <c r="S58" s="177" t="s">
        <v>137</v>
      </c>
      <c r="T58" s="178" t="s">
        <v>137</v>
      </c>
      <c r="U58" s="157">
        <v>0.214</v>
      </c>
      <c r="V58" s="157">
        <f>ROUND(E58*U58,2)</f>
        <v>0.51</v>
      </c>
      <c r="W58" s="157"/>
      <c r="X58" s="157" t="s">
        <v>138</v>
      </c>
      <c r="Y58" s="157" t="s">
        <v>139</v>
      </c>
      <c r="Z58" s="147"/>
      <c r="AA58" s="147"/>
      <c r="AB58" s="147"/>
      <c r="AC58" s="147"/>
      <c r="AD58" s="147"/>
      <c r="AE58" s="147"/>
      <c r="AF58" s="147"/>
      <c r="AG58" s="147" t="s">
        <v>162</v>
      </c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</row>
    <row r="59" spans="1:60" outlineLevel="2" x14ac:dyDescent="0.2">
      <c r="A59" s="154"/>
      <c r="B59" s="155"/>
      <c r="C59" s="189" t="s">
        <v>196</v>
      </c>
      <c r="D59" s="158"/>
      <c r="E59" s="159">
        <v>2.4</v>
      </c>
      <c r="F59" s="157"/>
      <c r="G59" s="157"/>
      <c r="H59" s="157"/>
      <c r="I59" s="157"/>
      <c r="J59" s="157"/>
      <c r="K59" s="157"/>
      <c r="L59" s="157"/>
      <c r="M59" s="157"/>
      <c r="N59" s="156"/>
      <c r="O59" s="156"/>
      <c r="P59" s="156"/>
      <c r="Q59" s="156"/>
      <c r="R59" s="157"/>
      <c r="S59" s="157"/>
      <c r="T59" s="157"/>
      <c r="U59" s="157"/>
      <c r="V59" s="157"/>
      <c r="W59" s="157"/>
      <c r="X59" s="157"/>
      <c r="Y59" s="157"/>
      <c r="Z59" s="147"/>
      <c r="AA59" s="147"/>
      <c r="AB59" s="147"/>
      <c r="AC59" s="147"/>
      <c r="AD59" s="147"/>
      <c r="AE59" s="147"/>
      <c r="AF59" s="147"/>
      <c r="AG59" s="147" t="s">
        <v>144</v>
      </c>
      <c r="AH59" s="147">
        <v>0</v>
      </c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</row>
    <row r="60" spans="1:60" x14ac:dyDescent="0.2">
      <c r="A60" s="165" t="s">
        <v>131</v>
      </c>
      <c r="B60" s="166" t="s">
        <v>72</v>
      </c>
      <c r="C60" s="187" t="s">
        <v>73</v>
      </c>
      <c r="D60" s="167"/>
      <c r="E60" s="168"/>
      <c r="F60" s="169"/>
      <c r="G60" s="169">
        <f>SUMIF(AG61:AG67,"&lt;&gt;NOR",G61:G67)</f>
        <v>0</v>
      </c>
      <c r="H60" s="169"/>
      <c r="I60" s="169">
        <f>SUM(I61:I67)</f>
        <v>3919.24</v>
      </c>
      <c r="J60" s="169"/>
      <c r="K60" s="169">
        <f>SUM(K61:K67)</f>
        <v>34143.259999999995</v>
      </c>
      <c r="L60" s="169"/>
      <c r="M60" s="169">
        <f>SUM(M61:M67)</f>
        <v>0</v>
      </c>
      <c r="N60" s="168"/>
      <c r="O60" s="168">
        <f>SUM(O61:O67)</f>
        <v>0.38</v>
      </c>
      <c r="P60" s="168"/>
      <c r="Q60" s="168">
        <f>SUM(Q61:Q67)</f>
        <v>0</v>
      </c>
      <c r="R60" s="169"/>
      <c r="S60" s="169"/>
      <c r="T60" s="170"/>
      <c r="U60" s="164"/>
      <c r="V60" s="164">
        <f>SUM(V61:V67)</f>
        <v>70.710000000000008</v>
      </c>
      <c r="W60" s="164"/>
      <c r="X60" s="164"/>
      <c r="Y60" s="164"/>
      <c r="AG60" t="s">
        <v>132</v>
      </c>
    </row>
    <row r="61" spans="1:60" ht="56.25" outlineLevel="1" x14ac:dyDescent="0.2">
      <c r="A61" s="172">
        <v>17</v>
      </c>
      <c r="B61" s="173" t="s">
        <v>197</v>
      </c>
      <c r="C61" s="188" t="s">
        <v>198</v>
      </c>
      <c r="D61" s="174" t="s">
        <v>157</v>
      </c>
      <c r="E61" s="175">
        <v>163</v>
      </c>
      <c r="F61" s="176"/>
      <c r="G61" s="177">
        <f>ROUND(E61*F61,2)</f>
        <v>0</v>
      </c>
      <c r="H61" s="176">
        <v>1.93</v>
      </c>
      <c r="I61" s="177">
        <f>ROUND(E61*H61,2)</f>
        <v>314.58999999999997</v>
      </c>
      <c r="J61" s="176">
        <v>137.07</v>
      </c>
      <c r="K61" s="177">
        <f>ROUND(E61*J61,2)</f>
        <v>22342.41</v>
      </c>
      <c r="L61" s="177">
        <v>21</v>
      </c>
      <c r="M61" s="177">
        <f>G61*(1+L61/100)</f>
        <v>0</v>
      </c>
      <c r="N61" s="175">
        <v>2.0500000000000002E-3</v>
      </c>
      <c r="O61" s="175">
        <f>ROUND(E61*N61,2)</f>
        <v>0.33</v>
      </c>
      <c r="P61" s="175">
        <v>0</v>
      </c>
      <c r="Q61" s="175">
        <f>ROUND(E61*P61,2)</f>
        <v>0</v>
      </c>
      <c r="R61" s="177" t="s">
        <v>161</v>
      </c>
      <c r="S61" s="177" t="s">
        <v>137</v>
      </c>
      <c r="T61" s="178" t="s">
        <v>137</v>
      </c>
      <c r="U61" s="157">
        <v>0.308</v>
      </c>
      <c r="V61" s="157">
        <f>ROUND(E61*U61,2)</f>
        <v>50.2</v>
      </c>
      <c r="W61" s="157"/>
      <c r="X61" s="157" t="s">
        <v>138</v>
      </c>
      <c r="Y61" s="157" t="s">
        <v>139</v>
      </c>
      <c r="Z61" s="147"/>
      <c r="AA61" s="147"/>
      <c r="AB61" s="147"/>
      <c r="AC61" s="147"/>
      <c r="AD61" s="147"/>
      <c r="AE61" s="147"/>
      <c r="AF61" s="147"/>
      <c r="AG61" s="147" t="s">
        <v>162</v>
      </c>
      <c r="AH61" s="147"/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  <c r="BH61" s="147"/>
    </row>
    <row r="62" spans="1:60" outlineLevel="2" x14ac:dyDescent="0.2">
      <c r="A62" s="154"/>
      <c r="B62" s="155"/>
      <c r="C62" s="189" t="s">
        <v>199</v>
      </c>
      <c r="D62" s="158"/>
      <c r="E62" s="159">
        <v>163</v>
      </c>
      <c r="F62" s="157"/>
      <c r="G62" s="157"/>
      <c r="H62" s="157"/>
      <c r="I62" s="157"/>
      <c r="J62" s="157"/>
      <c r="K62" s="157"/>
      <c r="L62" s="157"/>
      <c r="M62" s="157"/>
      <c r="N62" s="156"/>
      <c r="O62" s="156"/>
      <c r="P62" s="156"/>
      <c r="Q62" s="156"/>
      <c r="R62" s="157"/>
      <c r="S62" s="157"/>
      <c r="T62" s="157"/>
      <c r="U62" s="157"/>
      <c r="V62" s="157"/>
      <c r="W62" s="157"/>
      <c r="X62" s="157"/>
      <c r="Y62" s="157"/>
      <c r="Z62" s="147"/>
      <c r="AA62" s="147"/>
      <c r="AB62" s="147"/>
      <c r="AC62" s="147"/>
      <c r="AD62" s="147"/>
      <c r="AE62" s="147"/>
      <c r="AF62" s="147"/>
      <c r="AG62" s="147" t="s">
        <v>144</v>
      </c>
      <c r="AH62" s="147">
        <v>0</v>
      </c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</row>
    <row r="63" spans="1:60" outlineLevel="1" x14ac:dyDescent="0.2">
      <c r="A63" s="180">
        <v>18</v>
      </c>
      <c r="B63" s="181" t="s">
        <v>200</v>
      </c>
      <c r="C63" s="190" t="s">
        <v>201</v>
      </c>
      <c r="D63" s="182" t="s">
        <v>135</v>
      </c>
      <c r="E63" s="183">
        <v>3</v>
      </c>
      <c r="F63" s="184"/>
      <c r="G63" s="185">
        <f>ROUND(E63*F63,2)</f>
        <v>0</v>
      </c>
      <c r="H63" s="184">
        <v>15.55</v>
      </c>
      <c r="I63" s="185">
        <f>ROUND(E63*H63,2)</f>
        <v>46.65</v>
      </c>
      <c r="J63" s="184">
        <v>76.95</v>
      </c>
      <c r="K63" s="185">
        <f>ROUND(E63*J63,2)</f>
        <v>230.85</v>
      </c>
      <c r="L63" s="185">
        <v>21</v>
      </c>
      <c r="M63" s="185">
        <f>G63*(1+L63/100)</f>
        <v>0</v>
      </c>
      <c r="N63" s="183">
        <v>1.0000000000000001E-5</v>
      </c>
      <c r="O63" s="183">
        <f>ROUND(E63*N63,2)</f>
        <v>0</v>
      </c>
      <c r="P63" s="183">
        <v>0</v>
      </c>
      <c r="Q63" s="183">
        <f>ROUND(E63*P63,2)</f>
        <v>0</v>
      </c>
      <c r="R63" s="185" t="s">
        <v>161</v>
      </c>
      <c r="S63" s="185" t="s">
        <v>137</v>
      </c>
      <c r="T63" s="186" t="s">
        <v>137</v>
      </c>
      <c r="U63" s="157">
        <v>0.17</v>
      </c>
      <c r="V63" s="157">
        <f>ROUND(E63*U63,2)</f>
        <v>0.51</v>
      </c>
      <c r="W63" s="157"/>
      <c r="X63" s="157" t="s">
        <v>138</v>
      </c>
      <c r="Y63" s="157" t="s">
        <v>139</v>
      </c>
      <c r="Z63" s="147"/>
      <c r="AA63" s="147"/>
      <c r="AB63" s="147"/>
      <c r="AC63" s="147"/>
      <c r="AD63" s="147"/>
      <c r="AE63" s="147"/>
      <c r="AF63" s="147"/>
      <c r="AG63" s="147" t="s">
        <v>140</v>
      </c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</row>
    <row r="64" spans="1:60" outlineLevel="1" x14ac:dyDescent="0.2">
      <c r="A64" s="172">
        <v>19</v>
      </c>
      <c r="B64" s="173" t="s">
        <v>202</v>
      </c>
      <c r="C64" s="188" t="s">
        <v>203</v>
      </c>
      <c r="D64" s="174" t="s">
        <v>204</v>
      </c>
      <c r="E64" s="175">
        <v>20</v>
      </c>
      <c r="F64" s="176"/>
      <c r="G64" s="177">
        <f>ROUND(E64*F64,2)</f>
        <v>0</v>
      </c>
      <c r="H64" s="176">
        <v>0</v>
      </c>
      <c r="I64" s="177">
        <f>ROUND(E64*H64,2)</f>
        <v>0</v>
      </c>
      <c r="J64" s="176">
        <v>453.5</v>
      </c>
      <c r="K64" s="177">
        <f>ROUND(E64*J64,2)</f>
        <v>9070</v>
      </c>
      <c r="L64" s="177">
        <v>21</v>
      </c>
      <c r="M64" s="177">
        <f>G64*(1+L64/100)</f>
        <v>0</v>
      </c>
      <c r="N64" s="175">
        <v>0</v>
      </c>
      <c r="O64" s="175">
        <f>ROUND(E64*N64,2)</f>
        <v>0</v>
      </c>
      <c r="P64" s="175">
        <v>0</v>
      </c>
      <c r="Q64" s="175">
        <f>ROUND(E64*P64,2)</f>
        <v>0</v>
      </c>
      <c r="R64" s="177"/>
      <c r="S64" s="177" t="s">
        <v>137</v>
      </c>
      <c r="T64" s="178" t="s">
        <v>137</v>
      </c>
      <c r="U64" s="157">
        <v>1</v>
      </c>
      <c r="V64" s="157">
        <f>ROUND(E64*U64,2)</f>
        <v>20</v>
      </c>
      <c r="W64" s="157"/>
      <c r="X64" s="157" t="s">
        <v>138</v>
      </c>
      <c r="Y64" s="157" t="s">
        <v>139</v>
      </c>
      <c r="Z64" s="147"/>
      <c r="AA64" s="147"/>
      <c r="AB64" s="147"/>
      <c r="AC64" s="147"/>
      <c r="AD64" s="147"/>
      <c r="AE64" s="147"/>
      <c r="AF64" s="147"/>
      <c r="AG64" s="147" t="s">
        <v>140</v>
      </c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</row>
    <row r="65" spans="1:60" outlineLevel="2" x14ac:dyDescent="0.2">
      <c r="A65" s="154"/>
      <c r="B65" s="155"/>
      <c r="C65" s="189" t="s">
        <v>205</v>
      </c>
      <c r="D65" s="158"/>
      <c r="E65" s="159">
        <v>20</v>
      </c>
      <c r="F65" s="157"/>
      <c r="G65" s="157"/>
      <c r="H65" s="157"/>
      <c r="I65" s="157"/>
      <c r="J65" s="157"/>
      <c r="K65" s="157"/>
      <c r="L65" s="157"/>
      <c r="M65" s="157"/>
      <c r="N65" s="156"/>
      <c r="O65" s="156"/>
      <c r="P65" s="156"/>
      <c r="Q65" s="156"/>
      <c r="R65" s="157"/>
      <c r="S65" s="157"/>
      <c r="T65" s="157"/>
      <c r="U65" s="157"/>
      <c r="V65" s="157"/>
      <c r="W65" s="157"/>
      <c r="X65" s="157"/>
      <c r="Y65" s="157"/>
      <c r="Z65" s="147"/>
      <c r="AA65" s="147"/>
      <c r="AB65" s="147"/>
      <c r="AC65" s="147"/>
      <c r="AD65" s="147"/>
      <c r="AE65" s="147"/>
      <c r="AF65" s="147"/>
      <c r="AG65" s="147" t="s">
        <v>144</v>
      </c>
      <c r="AH65" s="147">
        <v>0</v>
      </c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</row>
    <row r="66" spans="1:60" outlineLevel="1" x14ac:dyDescent="0.2">
      <c r="A66" s="180">
        <v>20</v>
      </c>
      <c r="B66" s="181" t="s">
        <v>206</v>
      </c>
      <c r="C66" s="190" t="s">
        <v>207</v>
      </c>
      <c r="D66" s="182" t="s">
        <v>208</v>
      </c>
      <c r="E66" s="183">
        <v>1</v>
      </c>
      <c r="F66" s="184"/>
      <c r="G66" s="185">
        <f>ROUND(E66*F66,2)</f>
        <v>0</v>
      </c>
      <c r="H66" s="184">
        <v>0</v>
      </c>
      <c r="I66" s="185">
        <f>ROUND(E66*H66,2)</f>
        <v>0</v>
      </c>
      <c r="J66" s="184">
        <v>2500</v>
      </c>
      <c r="K66" s="185">
        <f>ROUND(E66*J66,2)</f>
        <v>2500</v>
      </c>
      <c r="L66" s="185">
        <v>21</v>
      </c>
      <c r="M66" s="185">
        <f>G66*(1+L66/100)</f>
        <v>0</v>
      </c>
      <c r="N66" s="183">
        <v>0</v>
      </c>
      <c r="O66" s="183">
        <f>ROUND(E66*N66,2)</f>
        <v>0</v>
      </c>
      <c r="P66" s="183">
        <v>0</v>
      </c>
      <c r="Q66" s="183">
        <f>ROUND(E66*P66,2)</f>
        <v>0</v>
      </c>
      <c r="R66" s="185"/>
      <c r="S66" s="185" t="s">
        <v>209</v>
      </c>
      <c r="T66" s="186" t="s">
        <v>210</v>
      </c>
      <c r="U66" s="157">
        <v>0</v>
      </c>
      <c r="V66" s="157">
        <f>ROUND(E66*U66,2)</f>
        <v>0</v>
      </c>
      <c r="W66" s="157"/>
      <c r="X66" s="157" t="s">
        <v>138</v>
      </c>
      <c r="Y66" s="157" t="s">
        <v>139</v>
      </c>
      <c r="Z66" s="147"/>
      <c r="AA66" s="147"/>
      <c r="AB66" s="147"/>
      <c r="AC66" s="147"/>
      <c r="AD66" s="147"/>
      <c r="AE66" s="147"/>
      <c r="AF66" s="147"/>
      <c r="AG66" s="147" t="s">
        <v>211</v>
      </c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</row>
    <row r="67" spans="1:60" outlineLevel="1" x14ac:dyDescent="0.2">
      <c r="A67" s="180">
        <v>21</v>
      </c>
      <c r="B67" s="181" t="s">
        <v>212</v>
      </c>
      <c r="C67" s="190" t="s">
        <v>213</v>
      </c>
      <c r="D67" s="182" t="s">
        <v>135</v>
      </c>
      <c r="E67" s="183">
        <v>3</v>
      </c>
      <c r="F67" s="184"/>
      <c r="G67" s="185">
        <f>ROUND(E67*F67,2)</f>
        <v>0</v>
      </c>
      <c r="H67" s="184">
        <v>1186</v>
      </c>
      <c r="I67" s="185">
        <f>ROUND(E67*H67,2)</f>
        <v>3558</v>
      </c>
      <c r="J67" s="184">
        <v>0</v>
      </c>
      <c r="K67" s="185">
        <f>ROUND(E67*J67,2)</f>
        <v>0</v>
      </c>
      <c r="L67" s="185">
        <v>21</v>
      </c>
      <c r="M67" s="185">
        <f>G67*(1+L67/100)</f>
        <v>0</v>
      </c>
      <c r="N67" s="183">
        <v>1.66E-2</v>
      </c>
      <c r="O67" s="183">
        <f>ROUND(E67*N67,2)</f>
        <v>0.05</v>
      </c>
      <c r="P67" s="183">
        <v>0</v>
      </c>
      <c r="Q67" s="183">
        <f>ROUND(E67*P67,2)</f>
        <v>0</v>
      </c>
      <c r="R67" s="185"/>
      <c r="S67" s="185" t="s">
        <v>209</v>
      </c>
      <c r="T67" s="186" t="s">
        <v>210</v>
      </c>
      <c r="U67" s="157">
        <v>0</v>
      </c>
      <c r="V67" s="157">
        <f>ROUND(E67*U67,2)</f>
        <v>0</v>
      </c>
      <c r="W67" s="157"/>
      <c r="X67" s="157" t="s">
        <v>214</v>
      </c>
      <c r="Y67" s="157" t="s">
        <v>139</v>
      </c>
      <c r="Z67" s="147"/>
      <c r="AA67" s="147"/>
      <c r="AB67" s="147"/>
      <c r="AC67" s="147"/>
      <c r="AD67" s="147"/>
      <c r="AE67" s="147"/>
      <c r="AF67" s="147"/>
      <c r="AG67" s="147" t="s">
        <v>215</v>
      </c>
      <c r="AH67" s="147"/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</row>
    <row r="68" spans="1:60" x14ac:dyDescent="0.2">
      <c r="A68" s="165" t="s">
        <v>131</v>
      </c>
      <c r="B68" s="166" t="s">
        <v>74</v>
      </c>
      <c r="C68" s="187" t="s">
        <v>75</v>
      </c>
      <c r="D68" s="167"/>
      <c r="E68" s="168"/>
      <c r="F68" s="169"/>
      <c r="G68" s="169">
        <f>SUMIF(AG69:AG109,"&lt;&gt;NOR",G69:G109)</f>
        <v>0</v>
      </c>
      <c r="H68" s="169"/>
      <c r="I68" s="169">
        <f>SUM(I69:I109)</f>
        <v>3477.59</v>
      </c>
      <c r="J68" s="169"/>
      <c r="K68" s="169">
        <f>SUM(K69:K109)</f>
        <v>17955.000000000004</v>
      </c>
      <c r="L68" s="169"/>
      <c r="M68" s="169">
        <f>SUM(M69:M109)</f>
        <v>0</v>
      </c>
      <c r="N68" s="168"/>
      <c r="O68" s="168">
        <f>SUM(O69:O109)</f>
        <v>0.01</v>
      </c>
      <c r="P68" s="168"/>
      <c r="Q68" s="168">
        <f>SUM(Q69:Q109)</f>
        <v>4.339999999999999</v>
      </c>
      <c r="R68" s="169"/>
      <c r="S68" s="169"/>
      <c r="T68" s="170"/>
      <c r="U68" s="164"/>
      <c r="V68" s="164">
        <f>SUM(V69:V109)</f>
        <v>35.479999999999997</v>
      </c>
      <c r="W68" s="164"/>
      <c r="X68" s="164"/>
      <c r="Y68" s="164"/>
      <c r="AG68" t="s">
        <v>132</v>
      </c>
    </row>
    <row r="69" spans="1:60" outlineLevel="1" x14ac:dyDescent="0.2">
      <c r="A69" s="172">
        <v>22</v>
      </c>
      <c r="B69" s="173" t="s">
        <v>216</v>
      </c>
      <c r="C69" s="188" t="s">
        <v>217</v>
      </c>
      <c r="D69" s="174" t="s">
        <v>204</v>
      </c>
      <c r="E69" s="175">
        <v>10</v>
      </c>
      <c r="F69" s="176"/>
      <c r="G69" s="177">
        <f>ROUND(E69*F69,2)</f>
        <v>0</v>
      </c>
      <c r="H69" s="176">
        <v>0</v>
      </c>
      <c r="I69" s="177">
        <f>ROUND(E69*H69,2)</f>
        <v>0</v>
      </c>
      <c r="J69" s="176">
        <v>445</v>
      </c>
      <c r="K69" s="177">
        <f>ROUND(E69*J69,2)</f>
        <v>4450</v>
      </c>
      <c r="L69" s="177">
        <v>21</v>
      </c>
      <c r="M69" s="177">
        <f>G69*(1+L69/100)</f>
        <v>0</v>
      </c>
      <c r="N69" s="175">
        <v>0</v>
      </c>
      <c r="O69" s="175">
        <f>ROUND(E69*N69,2)</f>
        <v>0</v>
      </c>
      <c r="P69" s="175">
        <v>0</v>
      </c>
      <c r="Q69" s="175">
        <f>ROUND(E69*P69,2)</f>
        <v>0</v>
      </c>
      <c r="R69" s="177" t="s">
        <v>161</v>
      </c>
      <c r="S69" s="177" t="s">
        <v>137</v>
      </c>
      <c r="T69" s="178" t="s">
        <v>137</v>
      </c>
      <c r="U69" s="157">
        <v>1</v>
      </c>
      <c r="V69" s="157">
        <f>ROUND(E69*U69,2)</f>
        <v>10</v>
      </c>
      <c r="W69" s="157"/>
      <c r="X69" s="157" t="s">
        <v>138</v>
      </c>
      <c r="Y69" s="157" t="s">
        <v>139</v>
      </c>
      <c r="Z69" s="147"/>
      <c r="AA69" s="147"/>
      <c r="AB69" s="147"/>
      <c r="AC69" s="147"/>
      <c r="AD69" s="147"/>
      <c r="AE69" s="147"/>
      <c r="AF69" s="147"/>
      <c r="AG69" s="147" t="s">
        <v>140</v>
      </c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/>
      <c r="BD69" s="147"/>
      <c r="BE69" s="147"/>
      <c r="BF69" s="147"/>
      <c r="BG69" s="147"/>
      <c r="BH69" s="147"/>
    </row>
    <row r="70" spans="1:60" outlineLevel="2" x14ac:dyDescent="0.2">
      <c r="A70" s="154"/>
      <c r="B70" s="155"/>
      <c r="C70" s="189" t="s">
        <v>218</v>
      </c>
      <c r="D70" s="158"/>
      <c r="E70" s="159">
        <v>10</v>
      </c>
      <c r="F70" s="157"/>
      <c r="G70" s="157"/>
      <c r="H70" s="157"/>
      <c r="I70" s="157"/>
      <c r="J70" s="157"/>
      <c r="K70" s="157"/>
      <c r="L70" s="157"/>
      <c r="M70" s="157"/>
      <c r="N70" s="156"/>
      <c r="O70" s="156"/>
      <c r="P70" s="156"/>
      <c r="Q70" s="156"/>
      <c r="R70" s="157"/>
      <c r="S70" s="157"/>
      <c r="T70" s="157"/>
      <c r="U70" s="157"/>
      <c r="V70" s="157"/>
      <c r="W70" s="157"/>
      <c r="X70" s="157"/>
      <c r="Y70" s="157"/>
      <c r="Z70" s="147"/>
      <c r="AA70" s="147"/>
      <c r="AB70" s="147"/>
      <c r="AC70" s="147"/>
      <c r="AD70" s="147"/>
      <c r="AE70" s="147"/>
      <c r="AF70" s="147"/>
      <c r="AG70" s="147" t="s">
        <v>144</v>
      </c>
      <c r="AH70" s="147">
        <v>0</v>
      </c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</row>
    <row r="71" spans="1:60" outlineLevel="1" x14ac:dyDescent="0.2">
      <c r="A71" s="172">
        <v>23</v>
      </c>
      <c r="B71" s="173" t="s">
        <v>219</v>
      </c>
      <c r="C71" s="188" t="s">
        <v>220</v>
      </c>
      <c r="D71" s="174" t="s">
        <v>157</v>
      </c>
      <c r="E71" s="175">
        <v>9.9875000000000007</v>
      </c>
      <c r="F71" s="176"/>
      <c r="G71" s="177">
        <f>ROUND(E71*F71,2)</f>
        <v>0</v>
      </c>
      <c r="H71" s="176">
        <v>19.43</v>
      </c>
      <c r="I71" s="177">
        <f>ROUND(E71*H71,2)</f>
        <v>194.06</v>
      </c>
      <c r="J71" s="176">
        <v>173.57</v>
      </c>
      <c r="K71" s="177">
        <f>ROUND(E71*J71,2)</f>
        <v>1733.53</v>
      </c>
      <c r="L71" s="177">
        <v>21</v>
      </c>
      <c r="M71" s="177">
        <f>G71*(1+L71/100)</f>
        <v>0</v>
      </c>
      <c r="N71" s="175">
        <v>6.7000000000000002E-4</v>
      </c>
      <c r="O71" s="175">
        <f>ROUND(E71*N71,2)</f>
        <v>0.01</v>
      </c>
      <c r="P71" s="175">
        <v>0.31900000000000001</v>
      </c>
      <c r="Q71" s="175">
        <f>ROUND(E71*P71,2)</f>
        <v>3.19</v>
      </c>
      <c r="R71" s="177" t="s">
        <v>221</v>
      </c>
      <c r="S71" s="177" t="s">
        <v>137</v>
      </c>
      <c r="T71" s="178" t="s">
        <v>137</v>
      </c>
      <c r="U71" s="157">
        <v>0.317</v>
      </c>
      <c r="V71" s="157">
        <f>ROUND(E71*U71,2)</f>
        <v>3.17</v>
      </c>
      <c r="W71" s="157"/>
      <c r="X71" s="157" t="s">
        <v>138</v>
      </c>
      <c r="Y71" s="157" t="s">
        <v>139</v>
      </c>
      <c r="Z71" s="147"/>
      <c r="AA71" s="147"/>
      <c r="AB71" s="147"/>
      <c r="AC71" s="147"/>
      <c r="AD71" s="147"/>
      <c r="AE71" s="147"/>
      <c r="AF71" s="147"/>
      <c r="AG71" s="147" t="s">
        <v>140</v>
      </c>
      <c r="AH71" s="147"/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47"/>
    </row>
    <row r="72" spans="1:60" ht="22.5" outlineLevel="2" x14ac:dyDescent="0.2">
      <c r="A72" s="154"/>
      <c r="B72" s="155"/>
      <c r="C72" s="492" t="s">
        <v>222</v>
      </c>
      <c r="D72" s="493"/>
      <c r="E72" s="493"/>
      <c r="F72" s="493"/>
      <c r="G72" s="493"/>
      <c r="H72" s="157"/>
      <c r="I72" s="157"/>
      <c r="J72" s="157"/>
      <c r="K72" s="157"/>
      <c r="L72" s="157"/>
      <c r="M72" s="157"/>
      <c r="N72" s="156"/>
      <c r="O72" s="156"/>
      <c r="P72" s="156"/>
      <c r="Q72" s="156"/>
      <c r="R72" s="157"/>
      <c r="S72" s="157"/>
      <c r="T72" s="157"/>
      <c r="U72" s="157"/>
      <c r="V72" s="157"/>
      <c r="W72" s="157"/>
      <c r="X72" s="157"/>
      <c r="Y72" s="157"/>
      <c r="Z72" s="147"/>
      <c r="AA72" s="147"/>
      <c r="AB72" s="147"/>
      <c r="AC72" s="147"/>
      <c r="AD72" s="147"/>
      <c r="AE72" s="147"/>
      <c r="AF72" s="147"/>
      <c r="AG72" s="147" t="s">
        <v>142</v>
      </c>
      <c r="AH72" s="147"/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79" t="str">
        <f>C72</f>
        <v>nebo vybourání otvorů průřezové plochy přes 4 m2 v příčkách, včetně pomocného lešení o výšce podlahy do 1900 mm a pro zatížení do 1,5 kPa  (150 kg/m2),</v>
      </c>
      <c r="BB72" s="147"/>
      <c r="BC72" s="147"/>
      <c r="BD72" s="147"/>
      <c r="BE72" s="147"/>
      <c r="BF72" s="147"/>
      <c r="BG72" s="147"/>
      <c r="BH72" s="147"/>
    </row>
    <row r="73" spans="1:60" outlineLevel="2" x14ac:dyDescent="0.2">
      <c r="A73" s="154"/>
      <c r="B73" s="155"/>
      <c r="C73" s="189" t="s">
        <v>223</v>
      </c>
      <c r="D73" s="158"/>
      <c r="E73" s="159">
        <v>9.9875000000000007</v>
      </c>
      <c r="F73" s="157"/>
      <c r="G73" s="157"/>
      <c r="H73" s="157"/>
      <c r="I73" s="157"/>
      <c r="J73" s="157"/>
      <c r="K73" s="157"/>
      <c r="L73" s="157"/>
      <c r="M73" s="157"/>
      <c r="N73" s="156"/>
      <c r="O73" s="156"/>
      <c r="P73" s="156"/>
      <c r="Q73" s="156"/>
      <c r="R73" s="157"/>
      <c r="S73" s="157"/>
      <c r="T73" s="157"/>
      <c r="U73" s="157"/>
      <c r="V73" s="157"/>
      <c r="W73" s="157"/>
      <c r="X73" s="157"/>
      <c r="Y73" s="157"/>
      <c r="Z73" s="147"/>
      <c r="AA73" s="147"/>
      <c r="AB73" s="147"/>
      <c r="AC73" s="147"/>
      <c r="AD73" s="147"/>
      <c r="AE73" s="147"/>
      <c r="AF73" s="147"/>
      <c r="AG73" s="147" t="s">
        <v>144</v>
      </c>
      <c r="AH73" s="147">
        <v>0</v>
      </c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</row>
    <row r="74" spans="1:60" outlineLevel="1" x14ac:dyDescent="0.2">
      <c r="A74" s="172">
        <v>24</v>
      </c>
      <c r="B74" s="173" t="s">
        <v>224</v>
      </c>
      <c r="C74" s="188" t="s">
        <v>225</v>
      </c>
      <c r="D74" s="174" t="s">
        <v>135</v>
      </c>
      <c r="E74" s="175">
        <v>4</v>
      </c>
      <c r="F74" s="176"/>
      <c r="G74" s="177">
        <f>ROUND(E74*F74,2)</f>
        <v>0</v>
      </c>
      <c r="H74" s="176">
        <v>0</v>
      </c>
      <c r="I74" s="177">
        <f>ROUND(E74*H74,2)</f>
        <v>0</v>
      </c>
      <c r="J74" s="176">
        <v>20.399999999999999</v>
      </c>
      <c r="K74" s="177">
        <f>ROUND(E74*J74,2)</f>
        <v>81.599999999999994</v>
      </c>
      <c r="L74" s="177">
        <v>21</v>
      </c>
      <c r="M74" s="177">
        <f>G74*(1+L74/100)</f>
        <v>0</v>
      </c>
      <c r="N74" s="175">
        <v>0</v>
      </c>
      <c r="O74" s="175">
        <f>ROUND(E74*N74,2)</f>
        <v>0</v>
      </c>
      <c r="P74" s="175">
        <v>0</v>
      </c>
      <c r="Q74" s="175">
        <f>ROUND(E74*P74,2)</f>
        <v>0</v>
      </c>
      <c r="R74" s="177" t="s">
        <v>221</v>
      </c>
      <c r="S74" s="177" t="s">
        <v>137</v>
      </c>
      <c r="T74" s="178" t="s">
        <v>137</v>
      </c>
      <c r="U74" s="157">
        <v>0.05</v>
      </c>
      <c r="V74" s="157">
        <f>ROUND(E74*U74,2)</f>
        <v>0.2</v>
      </c>
      <c r="W74" s="157"/>
      <c r="X74" s="157" t="s">
        <v>138</v>
      </c>
      <c r="Y74" s="157" t="s">
        <v>139</v>
      </c>
      <c r="Z74" s="147"/>
      <c r="AA74" s="147"/>
      <c r="AB74" s="147"/>
      <c r="AC74" s="147"/>
      <c r="AD74" s="147"/>
      <c r="AE74" s="147"/>
      <c r="AF74" s="147"/>
      <c r="AG74" s="147" t="s">
        <v>140</v>
      </c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</row>
    <row r="75" spans="1:60" outlineLevel="2" x14ac:dyDescent="0.2">
      <c r="A75" s="154"/>
      <c r="B75" s="155"/>
      <c r="C75" s="492" t="s">
        <v>226</v>
      </c>
      <c r="D75" s="493"/>
      <c r="E75" s="493"/>
      <c r="F75" s="493"/>
      <c r="G75" s="493"/>
      <c r="H75" s="157"/>
      <c r="I75" s="157"/>
      <c r="J75" s="157"/>
      <c r="K75" s="157"/>
      <c r="L75" s="157"/>
      <c r="M75" s="157"/>
      <c r="N75" s="156"/>
      <c r="O75" s="156"/>
      <c r="P75" s="156"/>
      <c r="Q75" s="156"/>
      <c r="R75" s="157"/>
      <c r="S75" s="157"/>
      <c r="T75" s="157"/>
      <c r="U75" s="157"/>
      <c r="V75" s="157"/>
      <c r="W75" s="157"/>
      <c r="X75" s="157"/>
      <c r="Y75" s="157"/>
      <c r="Z75" s="147"/>
      <c r="AA75" s="147"/>
      <c r="AB75" s="147"/>
      <c r="AC75" s="147"/>
      <c r="AD75" s="147"/>
      <c r="AE75" s="147"/>
      <c r="AF75" s="147"/>
      <c r="AG75" s="147" t="s">
        <v>142</v>
      </c>
      <c r="AH75" s="147"/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7"/>
      <c r="BB75" s="147"/>
      <c r="BC75" s="147"/>
      <c r="BD75" s="147"/>
      <c r="BE75" s="147"/>
      <c r="BF75" s="147"/>
      <c r="BG75" s="147"/>
      <c r="BH75" s="147"/>
    </row>
    <row r="76" spans="1:60" outlineLevel="2" x14ac:dyDescent="0.2">
      <c r="A76" s="154"/>
      <c r="B76" s="155"/>
      <c r="C76" s="189" t="s">
        <v>143</v>
      </c>
      <c r="D76" s="158"/>
      <c r="E76" s="159">
        <v>1</v>
      </c>
      <c r="F76" s="157"/>
      <c r="G76" s="157"/>
      <c r="H76" s="157"/>
      <c r="I76" s="157"/>
      <c r="J76" s="157"/>
      <c r="K76" s="157"/>
      <c r="L76" s="157"/>
      <c r="M76" s="157"/>
      <c r="N76" s="156"/>
      <c r="O76" s="156"/>
      <c r="P76" s="156"/>
      <c r="Q76" s="156"/>
      <c r="R76" s="157"/>
      <c r="S76" s="157"/>
      <c r="T76" s="157"/>
      <c r="U76" s="157"/>
      <c r="V76" s="157"/>
      <c r="W76" s="157"/>
      <c r="X76" s="157"/>
      <c r="Y76" s="157"/>
      <c r="Z76" s="147"/>
      <c r="AA76" s="147"/>
      <c r="AB76" s="147"/>
      <c r="AC76" s="147"/>
      <c r="AD76" s="147"/>
      <c r="AE76" s="147"/>
      <c r="AF76" s="147"/>
      <c r="AG76" s="147" t="s">
        <v>144</v>
      </c>
      <c r="AH76" s="147">
        <v>0</v>
      </c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</row>
    <row r="77" spans="1:60" outlineLevel="3" x14ac:dyDescent="0.2">
      <c r="A77" s="154"/>
      <c r="B77" s="155"/>
      <c r="C77" s="189" t="s">
        <v>227</v>
      </c>
      <c r="D77" s="158"/>
      <c r="E77" s="159">
        <v>3</v>
      </c>
      <c r="F77" s="157"/>
      <c r="G77" s="157"/>
      <c r="H77" s="157"/>
      <c r="I77" s="157"/>
      <c r="J77" s="157"/>
      <c r="K77" s="157"/>
      <c r="L77" s="157"/>
      <c r="M77" s="157"/>
      <c r="N77" s="156"/>
      <c r="O77" s="156"/>
      <c r="P77" s="156"/>
      <c r="Q77" s="156"/>
      <c r="R77" s="157"/>
      <c r="S77" s="157"/>
      <c r="T77" s="157"/>
      <c r="U77" s="157"/>
      <c r="V77" s="157"/>
      <c r="W77" s="157"/>
      <c r="X77" s="157"/>
      <c r="Y77" s="157"/>
      <c r="Z77" s="147"/>
      <c r="AA77" s="147"/>
      <c r="AB77" s="147"/>
      <c r="AC77" s="147"/>
      <c r="AD77" s="147"/>
      <c r="AE77" s="147"/>
      <c r="AF77" s="147"/>
      <c r="AG77" s="147" t="s">
        <v>144</v>
      </c>
      <c r="AH77" s="147">
        <v>0</v>
      </c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</row>
    <row r="78" spans="1:60" ht="33.75" outlineLevel="1" x14ac:dyDescent="0.2">
      <c r="A78" s="172">
        <v>25</v>
      </c>
      <c r="B78" s="173" t="s">
        <v>228</v>
      </c>
      <c r="C78" s="188" t="s">
        <v>229</v>
      </c>
      <c r="D78" s="174" t="s">
        <v>157</v>
      </c>
      <c r="E78" s="175">
        <v>1.4</v>
      </c>
      <c r="F78" s="176"/>
      <c r="G78" s="177">
        <f>ROUND(E78*F78,2)</f>
        <v>0</v>
      </c>
      <c r="H78" s="176">
        <v>34.17</v>
      </c>
      <c r="I78" s="177">
        <f>ROUND(E78*H78,2)</f>
        <v>47.84</v>
      </c>
      <c r="J78" s="176">
        <v>422.83</v>
      </c>
      <c r="K78" s="177">
        <f>ROUND(E78*J78,2)</f>
        <v>591.96</v>
      </c>
      <c r="L78" s="177">
        <v>21</v>
      </c>
      <c r="M78" s="177">
        <f>G78*(1+L78/100)</f>
        <v>0</v>
      </c>
      <c r="N78" s="175">
        <v>1.17E-3</v>
      </c>
      <c r="O78" s="175">
        <f>ROUND(E78*N78,2)</f>
        <v>0</v>
      </c>
      <c r="P78" s="175">
        <v>7.5999999999999998E-2</v>
      </c>
      <c r="Q78" s="175">
        <f>ROUND(E78*P78,2)</f>
        <v>0.11</v>
      </c>
      <c r="R78" s="177" t="s">
        <v>221</v>
      </c>
      <c r="S78" s="177" t="s">
        <v>137</v>
      </c>
      <c r="T78" s="178" t="s">
        <v>137</v>
      </c>
      <c r="U78" s="157">
        <v>0.93899999999999995</v>
      </c>
      <c r="V78" s="157">
        <f>ROUND(E78*U78,2)</f>
        <v>1.31</v>
      </c>
      <c r="W78" s="157"/>
      <c r="X78" s="157" t="s">
        <v>138</v>
      </c>
      <c r="Y78" s="157" t="s">
        <v>139</v>
      </c>
      <c r="Z78" s="147"/>
      <c r="AA78" s="147"/>
      <c r="AB78" s="147"/>
      <c r="AC78" s="147"/>
      <c r="AD78" s="147"/>
      <c r="AE78" s="147"/>
      <c r="AF78" s="147"/>
      <c r="AG78" s="147" t="s">
        <v>140</v>
      </c>
      <c r="AH78" s="147"/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</row>
    <row r="79" spans="1:60" outlineLevel="2" x14ac:dyDescent="0.2">
      <c r="A79" s="154"/>
      <c r="B79" s="155"/>
      <c r="C79" s="189" t="s">
        <v>230</v>
      </c>
      <c r="D79" s="158"/>
      <c r="E79" s="159">
        <v>1.4</v>
      </c>
      <c r="F79" s="157"/>
      <c r="G79" s="157"/>
      <c r="H79" s="157"/>
      <c r="I79" s="157"/>
      <c r="J79" s="157"/>
      <c r="K79" s="157"/>
      <c r="L79" s="157"/>
      <c r="M79" s="157"/>
      <c r="N79" s="156"/>
      <c r="O79" s="156"/>
      <c r="P79" s="156"/>
      <c r="Q79" s="156"/>
      <c r="R79" s="157"/>
      <c r="S79" s="157"/>
      <c r="T79" s="157"/>
      <c r="U79" s="157"/>
      <c r="V79" s="157"/>
      <c r="W79" s="157"/>
      <c r="X79" s="157"/>
      <c r="Y79" s="157"/>
      <c r="Z79" s="147"/>
      <c r="AA79" s="147"/>
      <c r="AB79" s="147"/>
      <c r="AC79" s="147"/>
      <c r="AD79" s="147"/>
      <c r="AE79" s="147"/>
      <c r="AF79" s="147"/>
      <c r="AG79" s="147" t="s">
        <v>144</v>
      </c>
      <c r="AH79" s="147">
        <v>0</v>
      </c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</row>
    <row r="80" spans="1:60" outlineLevel="1" x14ac:dyDescent="0.2">
      <c r="A80" s="172">
        <v>26</v>
      </c>
      <c r="B80" s="173" t="s">
        <v>231</v>
      </c>
      <c r="C80" s="188" t="s">
        <v>232</v>
      </c>
      <c r="D80" s="174" t="s">
        <v>166</v>
      </c>
      <c r="E80" s="175">
        <v>2.1</v>
      </c>
      <c r="F80" s="176"/>
      <c r="G80" s="177">
        <f>ROUND(E80*F80,2)</f>
        <v>0</v>
      </c>
      <c r="H80" s="176">
        <v>829.93</v>
      </c>
      <c r="I80" s="177">
        <f>ROUND(E80*H80,2)</f>
        <v>1742.85</v>
      </c>
      <c r="J80" s="176">
        <v>1775.07</v>
      </c>
      <c r="K80" s="177">
        <f>ROUND(E80*J80,2)</f>
        <v>3727.65</v>
      </c>
      <c r="L80" s="177">
        <v>21</v>
      </c>
      <c r="M80" s="177">
        <f>G80*(1+L80/100)</f>
        <v>0</v>
      </c>
      <c r="N80" s="175">
        <v>0</v>
      </c>
      <c r="O80" s="175">
        <f>ROUND(E80*N80,2)</f>
        <v>0</v>
      </c>
      <c r="P80" s="175">
        <v>1.413E-2</v>
      </c>
      <c r="Q80" s="175">
        <f>ROUND(E80*P80,2)</f>
        <v>0.03</v>
      </c>
      <c r="R80" s="177" t="s">
        <v>221</v>
      </c>
      <c r="S80" s="177" t="s">
        <v>137</v>
      </c>
      <c r="T80" s="178" t="s">
        <v>137</v>
      </c>
      <c r="U80" s="157">
        <v>2.95</v>
      </c>
      <c r="V80" s="157">
        <f>ROUND(E80*U80,2)</f>
        <v>6.2</v>
      </c>
      <c r="W80" s="157"/>
      <c r="X80" s="157" t="s">
        <v>138</v>
      </c>
      <c r="Y80" s="157" t="s">
        <v>139</v>
      </c>
      <c r="Z80" s="147"/>
      <c r="AA80" s="147"/>
      <c r="AB80" s="147"/>
      <c r="AC80" s="147"/>
      <c r="AD80" s="147"/>
      <c r="AE80" s="147"/>
      <c r="AF80" s="147"/>
      <c r="AG80" s="147" t="s">
        <v>140</v>
      </c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</row>
    <row r="81" spans="1:60" outlineLevel="2" x14ac:dyDescent="0.2">
      <c r="A81" s="154"/>
      <c r="B81" s="155"/>
      <c r="C81" s="189" t="s">
        <v>233</v>
      </c>
      <c r="D81" s="158"/>
      <c r="E81" s="159">
        <v>2.1</v>
      </c>
      <c r="F81" s="157"/>
      <c r="G81" s="157"/>
      <c r="H81" s="157"/>
      <c r="I81" s="157"/>
      <c r="J81" s="157"/>
      <c r="K81" s="157"/>
      <c r="L81" s="157"/>
      <c r="M81" s="157"/>
      <c r="N81" s="156"/>
      <c r="O81" s="156"/>
      <c r="P81" s="156"/>
      <c r="Q81" s="156"/>
      <c r="R81" s="157"/>
      <c r="S81" s="157"/>
      <c r="T81" s="157"/>
      <c r="U81" s="157"/>
      <c r="V81" s="157"/>
      <c r="W81" s="157"/>
      <c r="X81" s="157"/>
      <c r="Y81" s="157"/>
      <c r="Z81" s="147"/>
      <c r="AA81" s="147"/>
      <c r="AB81" s="147"/>
      <c r="AC81" s="147"/>
      <c r="AD81" s="147"/>
      <c r="AE81" s="147"/>
      <c r="AF81" s="147"/>
      <c r="AG81" s="147" t="s">
        <v>144</v>
      </c>
      <c r="AH81" s="147">
        <v>0</v>
      </c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  <c r="BG81" s="147"/>
      <c r="BH81" s="147"/>
    </row>
    <row r="82" spans="1:60" outlineLevel="1" x14ac:dyDescent="0.2">
      <c r="A82" s="180">
        <v>27</v>
      </c>
      <c r="B82" s="181" t="s">
        <v>234</v>
      </c>
      <c r="C82" s="190" t="s">
        <v>235</v>
      </c>
      <c r="D82" s="182" t="s">
        <v>166</v>
      </c>
      <c r="E82" s="183">
        <v>0.7</v>
      </c>
      <c r="F82" s="184"/>
      <c r="G82" s="185">
        <f t="shared" ref="G82:G87" si="0">ROUND(E82*F82,2)</f>
        <v>0</v>
      </c>
      <c r="H82" s="184">
        <v>1320.24</v>
      </c>
      <c r="I82" s="185">
        <f t="shared" ref="I82:I87" si="1">ROUND(E82*H82,2)</f>
        <v>924.17</v>
      </c>
      <c r="J82" s="184">
        <v>3319.76</v>
      </c>
      <c r="K82" s="185">
        <f t="shared" ref="K82:K87" si="2">ROUND(E82*J82,2)</f>
        <v>2323.83</v>
      </c>
      <c r="L82" s="185">
        <v>21</v>
      </c>
      <c r="M82" s="185">
        <f t="shared" ref="M82:M87" si="3">G82*(1+L82/100)</f>
        <v>0</v>
      </c>
      <c r="N82" s="183">
        <v>0</v>
      </c>
      <c r="O82" s="183">
        <f t="shared" ref="O82:O87" si="4">ROUND(E82*N82,2)</f>
        <v>0</v>
      </c>
      <c r="P82" s="183">
        <v>5.6520000000000001E-2</v>
      </c>
      <c r="Q82" s="183">
        <f t="shared" ref="Q82:Q87" si="5">ROUND(E82*P82,2)</f>
        <v>0.04</v>
      </c>
      <c r="R82" s="185" t="s">
        <v>221</v>
      </c>
      <c r="S82" s="185" t="s">
        <v>137</v>
      </c>
      <c r="T82" s="186" t="s">
        <v>137</v>
      </c>
      <c r="U82" s="157">
        <v>5.5</v>
      </c>
      <c r="V82" s="157">
        <f t="shared" ref="V82:V87" si="6">ROUND(E82*U82,2)</f>
        <v>3.85</v>
      </c>
      <c r="W82" s="157"/>
      <c r="X82" s="157" t="s">
        <v>138</v>
      </c>
      <c r="Y82" s="157" t="s">
        <v>139</v>
      </c>
      <c r="Z82" s="147"/>
      <c r="AA82" s="147"/>
      <c r="AB82" s="147"/>
      <c r="AC82" s="147"/>
      <c r="AD82" s="147"/>
      <c r="AE82" s="147"/>
      <c r="AF82" s="147"/>
      <c r="AG82" s="147" t="s">
        <v>140</v>
      </c>
      <c r="AH82" s="147"/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147"/>
      <c r="BH82" s="147"/>
    </row>
    <row r="83" spans="1:60" ht="22.5" outlineLevel="1" x14ac:dyDescent="0.2">
      <c r="A83" s="180">
        <v>28</v>
      </c>
      <c r="B83" s="181" t="s">
        <v>236</v>
      </c>
      <c r="C83" s="190" t="s">
        <v>237</v>
      </c>
      <c r="D83" s="182" t="s">
        <v>166</v>
      </c>
      <c r="E83" s="183">
        <v>2.1</v>
      </c>
      <c r="F83" s="184"/>
      <c r="G83" s="185">
        <f t="shared" si="0"/>
        <v>0</v>
      </c>
      <c r="H83" s="184">
        <v>140.34</v>
      </c>
      <c r="I83" s="185">
        <f t="shared" si="1"/>
        <v>294.70999999999998</v>
      </c>
      <c r="J83" s="184">
        <v>437.66</v>
      </c>
      <c r="K83" s="185">
        <f t="shared" si="2"/>
        <v>919.09</v>
      </c>
      <c r="L83" s="185">
        <v>21</v>
      </c>
      <c r="M83" s="185">
        <f t="shared" si="3"/>
        <v>0</v>
      </c>
      <c r="N83" s="183">
        <v>1.0000000000000001E-5</v>
      </c>
      <c r="O83" s="183">
        <f t="shared" si="4"/>
        <v>0</v>
      </c>
      <c r="P83" s="183">
        <v>0</v>
      </c>
      <c r="Q83" s="183">
        <f t="shared" si="5"/>
        <v>0</v>
      </c>
      <c r="R83" s="185" t="s">
        <v>221</v>
      </c>
      <c r="S83" s="185" t="s">
        <v>137</v>
      </c>
      <c r="T83" s="186" t="s">
        <v>137</v>
      </c>
      <c r="U83" s="157">
        <v>0.88900000000000001</v>
      </c>
      <c r="V83" s="157">
        <f t="shared" si="6"/>
        <v>1.87</v>
      </c>
      <c r="W83" s="157"/>
      <c r="X83" s="157" t="s">
        <v>138</v>
      </c>
      <c r="Y83" s="157" t="s">
        <v>139</v>
      </c>
      <c r="Z83" s="147"/>
      <c r="AA83" s="147"/>
      <c r="AB83" s="147"/>
      <c r="AC83" s="147"/>
      <c r="AD83" s="147"/>
      <c r="AE83" s="147"/>
      <c r="AF83" s="147"/>
      <c r="AG83" s="147" t="s">
        <v>140</v>
      </c>
      <c r="AH83" s="147"/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  <c r="BH83" s="147"/>
    </row>
    <row r="84" spans="1:60" ht="22.5" outlineLevel="1" x14ac:dyDescent="0.2">
      <c r="A84" s="180">
        <v>29</v>
      </c>
      <c r="B84" s="181" t="s">
        <v>238</v>
      </c>
      <c r="C84" s="190" t="s">
        <v>239</v>
      </c>
      <c r="D84" s="182" t="s">
        <v>166</v>
      </c>
      <c r="E84" s="183">
        <v>0.7</v>
      </c>
      <c r="F84" s="184"/>
      <c r="G84" s="185">
        <f t="shared" si="0"/>
        <v>0</v>
      </c>
      <c r="H84" s="184">
        <v>233.89</v>
      </c>
      <c r="I84" s="185">
        <f t="shared" si="1"/>
        <v>163.72</v>
      </c>
      <c r="J84" s="184">
        <v>741.11</v>
      </c>
      <c r="K84" s="185">
        <f t="shared" si="2"/>
        <v>518.78</v>
      </c>
      <c r="L84" s="185">
        <v>21</v>
      </c>
      <c r="M84" s="185">
        <f t="shared" si="3"/>
        <v>0</v>
      </c>
      <c r="N84" s="183">
        <v>2.0000000000000002E-5</v>
      </c>
      <c r="O84" s="183">
        <f t="shared" si="4"/>
        <v>0</v>
      </c>
      <c r="P84" s="183">
        <v>0</v>
      </c>
      <c r="Q84" s="183">
        <f t="shared" si="5"/>
        <v>0</v>
      </c>
      <c r="R84" s="185" t="s">
        <v>221</v>
      </c>
      <c r="S84" s="185" t="s">
        <v>137</v>
      </c>
      <c r="T84" s="186" t="s">
        <v>137</v>
      </c>
      <c r="U84" s="157">
        <v>1.54</v>
      </c>
      <c r="V84" s="157">
        <f t="shared" si="6"/>
        <v>1.08</v>
      </c>
      <c r="W84" s="157"/>
      <c r="X84" s="157" t="s">
        <v>138</v>
      </c>
      <c r="Y84" s="157" t="s">
        <v>139</v>
      </c>
      <c r="Z84" s="147"/>
      <c r="AA84" s="147"/>
      <c r="AB84" s="147"/>
      <c r="AC84" s="147"/>
      <c r="AD84" s="147"/>
      <c r="AE84" s="147"/>
      <c r="AF84" s="147"/>
      <c r="AG84" s="147" t="s">
        <v>140</v>
      </c>
      <c r="AH84" s="147"/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  <c r="BH84" s="147"/>
    </row>
    <row r="85" spans="1:60" ht="22.5" outlineLevel="1" x14ac:dyDescent="0.2">
      <c r="A85" s="180">
        <v>30</v>
      </c>
      <c r="B85" s="181" t="s">
        <v>240</v>
      </c>
      <c r="C85" s="190" t="s">
        <v>241</v>
      </c>
      <c r="D85" s="182" t="s">
        <v>166</v>
      </c>
      <c r="E85" s="183">
        <v>2.1</v>
      </c>
      <c r="F85" s="184"/>
      <c r="G85" s="185">
        <f t="shared" si="0"/>
        <v>0</v>
      </c>
      <c r="H85" s="184">
        <v>0</v>
      </c>
      <c r="I85" s="185">
        <f t="shared" si="1"/>
        <v>0</v>
      </c>
      <c r="J85" s="184">
        <v>377.5</v>
      </c>
      <c r="K85" s="185">
        <f t="shared" si="2"/>
        <v>792.75</v>
      </c>
      <c r="L85" s="185">
        <v>21</v>
      </c>
      <c r="M85" s="185">
        <f t="shared" si="3"/>
        <v>0</v>
      </c>
      <c r="N85" s="183">
        <v>0</v>
      </c>
      <c r="O85" s="183">
        <f t="shared" si="4"/>
        <v>0</v>
      </c>
      <c r="P85" s="183">
        <v>0</v>
      </c>
      <c r="Q85" s="183">
        <f t="shared" si="5"/>
        <v>0</v>
      </c>
      <c r="R85" s="185" t="s">
        <v>221</v>
      </c>
      <c r="S85" s="185" t="s">
        <v>137</v>
      </c>
      <c r="T85" s="186" t="s">
        <v>137</v>
      </c>
      <c r="U85" s="157">
        <v>0.67</v>
      </c>
      <c r="V85" s="157">
        <f t="shared" si="6"/>
        <v>1.41</v>
      </c>
      <c r="W85" s="157"/>
      <c r="X85" s="157" t="s">
        <v>138</v>
      </c>
      <c r="Y85" s="157" t="s">
        <v>139</v>
      </c>
      <c r="Z85" s="147"/>
      <c r="AA85" s="147"/>
      <c r="AB85" s="147"/>
      <c r="AC85" s="147"/>
      <c r="AD85" s="147"/>
      <c r="AE85" s="147"/>
      <c r="AF85" s="147"/>
      <c r="AG85" s="147" t="s">
        <v>140</v>
      </c>
      <c r="AH85" s="147"/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47"/>
      <c r="BC85" s="147"/>
      <c r="BD85" s="147"/>
      <c r="BE85" s="147"/>
      <c r="BF85" s="147"/>
      <c r="BG85" s="147"/>
      <c r="BH85" s="147"/>
    </row>
    <row r="86" spans="1:60" ht="22.5" outlineLevel="1" x14ac:dyDescent="0.2">
      <c r="A86" s="180">
        <v>31</v>
      </c>
      <c r="B86" s="181" t="s">
        <v>242</v>
      </c>
      <c r="C86" s="190" t="s">
        <v>243</v>
      </c>
      <c r="D86" s="182" t="s">
        <v>166</v>
      </c>
      <c r="E86" s="183">
        <v>0.7</v>
      </c>
      <c r="F86" s="184"/>
      <c r="G86" s="185">
        <f t="shared" si="0"/>
        <v>0</v>
      </c>
      <c r="H86" s="184">
        <v>0</v>
      </c>
      <c r="I86" s="185">
        <f t="shared" si="1"/>
        <v>0</v>
      </c>
      <c r="J86" s="184">
        <v>640</v>
      </c>
      <c r="K86" s="185">
        <f t="shared" si="2"/>
        <v>448</v>
      </c>
      <c r="L86" s="185">
        <v>21</v>
      </c>
      <c r="M86" s="185">
        <f t="shared" si="3"/>
        <v>0</v>
      </c>
      <c r="N86" s="183">
        <v>0</v>
      </c>
      <c r="O86" s="183">
        <f t="shared" si="4"/>
        <v>0</v>
      </c>
      <c r="P86" s="183">
        <v>0</v>
      </c>
      <c r="Q86" s="183">
        <f t="shared" si="5"/>
        <v>0</v>
      </c>
      <c r="R86" s="185" t="s">
        <v>221</v>
      </c>
      <c r="S86" s="185" t="s">
        <v>137</v>
      </c>
      <c r="T86" s="186" t="s">
        <v>137</v>
      </c>
      <c r="U86" s="157">
        <v>1.17</v>
      </c>
      <c r="V86" s="157">
        <f t="shared" si="6"/>
        <v>0.82</v>
      </c>
      <c r="W86" s="157"/>
      <c r="X86" s="157" t="s">
        <v>138</v>
      </c>
      <c r="Y86" s="157" t="s">
        <v>139</v>
      </c>
      <c r="Z86" s="147"/>
      <c r="AA86" s="147"/>
      <c r="AB86" s="147"/>
      <c r="AC86" s="147"/>
      <c r="AD86" s="147"/>
      <c r="AE86" s="147"/>
      <c r="AF86" s="147"/>
      <c r="AG86" s="147" t="s">
        <v>140</v>
      </c>
      <c r="AH86" s="147"/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7"/>
      <c r="AX86" s="147"/>
      <c r="AY86" s="147"/>
      <c r="AZ86" s="147"/>
      <c r="BA86" s="147"/>
      <c r="BB86" s="147"/>
      <c r="BC86" s="147"/>
      <c r="BD86" s="147"/>
      <c r="BE86" s="147"/>
      <c r="BF86" s="147"/>
      <c r="BG86" s="147"/>
      <c r="BH86" s="147"/>
    </row>
    <row r="87" spans="1:60" ht="22.5" outlineLevel="1" x14ac:dyDescent="0.2">
      <c r="A87" s="172">
        <v>32</v>
      </c>
      <c r="B87" s="173" t="s">
        <v>244</v>
      </c>
      <c r="C87" s="188" t="s">
        <v>245</v>
      </c>
      <c r="D87" s="174" t="s">
        <v>135</v>
      </c>
      <c r="E87" s="175">
        <v>1</v>
      </c>
      <c r="F87" s="176"/>
      <c r="G87" s="177">
        <f t="shared" si="0"/>
        <v>0</v>
      </c>
      <c r="H87" s="176">
        <v>19.43</v>
      </c>
      <c r="I87" s="177">
        <f t="shared" si="1"/>
        <v>19.43</v>
      </c>
      <c r="J87" s="176">
        <v>253.57</v>
      </c>
      <c r="K87" s="177">
        <f t="shared" si="2"/>
        <v>253.57</v>
      </c>
      <c r="L87" s="177">
        <v>21</v>
      </c>
      <c r="M87" s="177">
        <f t="shared" si="3"/>
        <v>0</v>
      </c>
      <c r="N87" s="175">
        <v>6.7000000000000002E-4</v>
      </c>
      <c r="O87" s="175">
        <f t="shared" si="4"/>
        <v>0</v>
      </c>
      <c r="P87" s="175">
        <v>3.0000000000000001E-3</v>
      </c>
      <c r="Q87" s="175">
        <f t="shared" si="5"/>
        <v>0</v>
      </c>
      <c r="R87" s="177" t="s">
        <v>221</v>
      </c>
      <c r="S87" s="177" t="s">
        <v>137</v>
      </c>
      <c r="T87" s="178" t="s">
        <v>137</v>
      </c>
      <c r="U87" s="157">
        <v>0.61</v>
      </c>
      <c r="V87" s="157">
        <f t="shared" si="6"/>
        <v>0.61</v>
      </c>
      <c r="W87" s="157"/>
      <c r="X87" s="157" t="s">
        <v>138</v>
      </c>
      <c r="Y87" s="157" t="s">
        <v>139</v>
      </c>
      <c r="Z87" s="147"/>
      <c r="AA87" s="147"/>
      <c r="AB87" s="147"/>
      <c r="AC87" s="147"/>
      <c r="AD87" s="147"/>
      <c r="AE87" s="147"/>
      <c r="AF87" s="147"/>
      <c r="AG87" s="147" t="s">
        <v>140</v>
      </c>
      <c r="AH87" s="147"/>
      <c r="AI87" s="147"/>
      <c r="AJ87" s="147"/>
      <c r="AK87" s="147"/>
      <c r="AL87" s="147"/>
      <c r="AM87" s="147"/>
      <c r="AN87" s="147"/>
      <c r="AO87" s="147"/>
      <c r="AP87" s="147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47"/>
      <c r="BB87" s="147"/>
      <c r="BC87" s="147"/>
      <c r="BD87" s="147"/>
      <c r="BE87" s="147"/>
      <c r="BF87" s="147"/>
      <c r="BG87" s="147"/>
      <c r="BH87" s="147"/>
    </row>
    <row r="88" spans="1:60" outlineLevel="2" x14ac:dyDescent="0.2">
      <c r="A88" s="154"/>
      <c r="B88" s="155"/>
      <c r="C88" s="492" t="s">
        <v>246</v>
      </c>
      <c r="D88" s="493"/>
      <c r="E88" s="493"/>
      <c r="F88" s="493"/>
      <c r="G88" s="493"/>
      <c r="H88" s="157"/>
      <c r="I88" s="157"/>
      <c r="J88" s="157"/>
      <c r="K88" s="157"/>
      <c r="L88" s="157"/>
      <c r="M88" s="157"/>
      <c r="N88" s="156"/>
      <c r="O88" s="156"/>
      <c r="P88" s="156"/>
      <c r="Q88" s="156"/>
      <c r="R88" s="157"/>
      <c r="S88" s="157"/>
      <c r="T88" s="157"/>
      <c r="U88" s="157"/>
      <c r="V88" s="157"/>
      <c r="W88" s="157"/>
      <c r="X88" s="157"/>
      <c r="Y88" s="157"/>
      <c r="Z88" s="147"/>
      <c r="AA88" s="147"/>
      <c r="AB88" s="147"/>
      <c r="AC88" s="147"/>
      <c r="AD88" s="147"/>
      <c r="AE88" s="147"/>
      <c r="AF88" s="147"/>
      <c r="AG88" s="147" t="s">
        <v>142</v>
      </c>
      <c r="AH88" s="147"/>
      <c r="AI88" s="147"/>
      <c r="AJ88" s="147"/>
      <c r="AK88" s="147"/>
      <c r="AL88" s="147"/>
      <c r="AM88" s="147"/>
      <c r="AN88" s="147"/>
      <c r="AO88" s="147"/>
      <c r="AP88" s="147"/>
      <c r="AQ88" s="147"/>
      <c r="AR88" s="147"/>
      <c r="AS88" s="147"/>
      <c r="AT88" s="147"/>
      <c r="AU88" s="147"/>
      <c r="AV88" s="147"/>
      <c r="AW88" s="147"/>
      <c r="AX88" s="147"/>
      <c r="AY88" s="147"/>
      <c r="AZ88" s="147"/>
      <c r="BA88" s="147"/>
      <c r="BB88" s="147"/>
      <c r="BC88" s="147"/>
      <c r="BD88" s="147"/>
      <c r="BE88" s="147"/>
      <c r="BF88" s="147"/>
      <c r="BG88" s="147"/>
      <c r="BH88" s="147"/>
    </row>
    <row r="89" spans="1:60" outlineLevel="2" x14ac:dyDescent="0.2">
      <c r="A89" s="154"/>
      <c r="B89" s="155"/>
      <c r="C89" s="494" t="s">
        <v>247</v>
      </c>
      <c r="D89" s="495"/>
      <c r="E89" s="495"/>
      <c r="F89" s="495"/>
      <c r="G89" s="495"/>
      <c r="H89" s="157"/>
      <c r="I89" s="157"/>
      <c r="J89" s="157"/>
      <c r="K89" s="157"/>
      <c r="L89" s="157"/>
      <c r="M89" s="157"/>
      <c r="N89" s="156"/>
      <c r="O89" s="156"/>
      <c r="P89" s="156"/>
      <c r="Q89" s="156"/>
      <c r="R89" s="157"/>
      <c r="S89" s="157"/>
      <c r="T89" s="157"/>
      <c r="U89" s="157"/>
      <c r="V89" s="157"/>
      <c r="W89" s="157"/>
      <c r="X89" s="157"/>
      <c r="Y89" s="157"/>
      <c r="Z89" s="147"/>
      <c r="AA89" s="147"/>
      <c r="AB89" s="147"/>
      <c r="AC89" s="147"/>
      <c r="AD89" s="147"/>
      <c r="AE89" s="147"/>
      <c r="AF89" s="147"/>
      <c r="AG89" s="147" t="s">
        <v>248</v>
      </c>
      <c r="AH89" s="147"/>
      <c r="AI89" s="147"/>
      <c r="AJ89" s="147"/>
      <c r="AK89" s="147"/>
      <c r="AL89" s="147"/>
      <c r="AM89" s="147"/>
      <c r="AN89" s="147"/>
      <c r="AO89" s="147"/>
      <c r="AP89" s="147"/>
      <c r="AQ89" s="147"/>
      <c r="AR89" s="147"/>
      <c r="AS89" s="147"/>
      <c r="AT89" s="147"/>
      <c r="AU89" s="147"/>
      <c r="AV89" s="147"/>
      <c r="AW89" s="147"/>
      <c r="AX89" s="147"/>
      <c r="AY89" s="147"/>
      <c r="AZ89" s="147"/>
      <c r="BA89" s="147"/>
      <c r="BB89" s="147"/>
      <c r="BC89" s="147"/>
      <c r="BD89" s="147"/>
      <c r="BE89" s="147"/>
      <c r="BF89" s="147"/>
      <c r="BG89" s="147"/>
      <c r="BH89" s="147"/>
    </row>
    <row r="90" spans="1:60" ht="22.5" outlineLevel="1" x14ac:dyDescent="0.2">
      <c r="A90" s="172">
        <v>33</v>
      </c>
      <c r="B90" s="173" t="s">
        <v>249</v>
      </c>
      <c r="C90" s="188" t="s">
        <v>250</v>
      </c>
      <c r="D90" s="174" t="s">
        <v>135</v>
      </c>
      <c r="E90" s="175">
        <v>1</v>
      </c>
      <c r="F90" s="176"/>
      <c r="G90" s="177">
        <f>ROUND(E90*F90,2)</f>
        <v>0</v>
      </c>
      <c r="H90" s="176">
        <v>9.7799999999999994</v>
      </c>
      <c r="I90" s="177">
        <f>ROUND(E90*H90,2)</f>
        <v>9.7799999999999994</v>
      </c>
      <c r="J90" s="176">
        <v>89.32</v>
      </c>
      <c r="K90" s="177">
        <f>ROUND(E90*J90,2)</f>
        <v>89.32</v>
      </c>
      <c r="L90" s="177">
        <v>21</v>
      </c>
      <c r="M90" s="177">
        <f>G90*(1+L90/100)</f>
        <v>0</v>
      </c>
      <c r="N90" s="175">
        <v>3.4000000000000002E-4</v>
      </c>
      <c r="O90" s="175">
        <f>ROUND(E90*N90,2)</f>
        <v>0</v>
      </c>
      <c r="P90" s="175">
        <v>2.5000000000000001E-2</v>
      </c>
      <c r="Q90" s="175">
        <f>ROUND(E90*P90,2)</f>
        <v>0.03</v>
      </c>
      <c r="R90" s="177" t="s">
        <v>221</v>
      </c>
      <c r="S90" s="177" t="s">
        <v>137</v>
      </c>
      <c r="T90" s="178" t="s">
        <v>137</v>
      </c>
      <c r="U90" s="157">
        <v>0.21299999999999999</v>
      </c>
      <c r="V90" s="157">
        <f>ROUND(E90*U90,2)</f>
        <v>0.21</v>
      </c>
      <c r="W90" s="157"/>
      <c r="X90" s="157" t="s">
        <v>138</v>
      </c>
      <c r="Y90" s="157" t="s">
        <v>139</v>
      </c>
      <c r="Z90" s="147"/>
      <c r="AA90" s="147"/>
      <c r="AB90" s="147"/>
      <c r="AC90" s="147"/>
      <c r="AD90" s="147"/>
      <c r="AE90" s="147"/>
      <c r="AF90" s="147"/>
      <c r="AG90" s="147" t="s">
        <v>140</v>
      </c>
      <c r="AH90" s="147"/>
      <c r="AI90" s="147"/>
      <c r="AJ90" s="147"/>
      <c r="AK90" s="147"/>
      <c r="AL90" s="147"/>
      <c r="AM90" s="147"/>
      <c r="AN90" s="147"/>
      <c r="AO90" s="147"/>
      <c r="AP90" s="147"/>
      <c r="AQ90" s="147"/>
      <c r="AR90" s="147"/>
      <c r="AS90" s="147"/>
      <c r="AT90" s="147"/>
      <c r="AU90" s="147"/>
      <c r="AV90" s="147"/>
      <c r="AW90" s="147"/>
      <c r="AX90" s="147"/>
      <c r="AY90" s="147"/>
      <c r="AZ90" s="147"/>
      <c r="BA90" s="147"/>
      <c r="BB90" s="147"/>
      <c r="BC90" s="147"/>
      <c r="BD90" s="147"/>
      <c r="BE90" s="147"/>
      <c r="BF90" s="147"/>
      <c r="BG90" s="147"/>
      <c r="BH90" s="147"/>
    </row>
    <row r="91" spans="1:60" outlineLevel="2" x14ac:dyDescent="0.2">
      <c r="A91" s="154"/>
      <c r="B91" s="155"/>
      <c r="C91" s="492" t="s">
        <v>246</v>
      </c>
      <c r="D91" s="493"/>
      <c r="E91" s="493"/>
      <c r="F91" s="493"/>
      <c r="G91" s="493"/>
      <c r="H91" s="157"/>
      <c r="I91" s="157"/>
      <c r="J91" s="157"/>
      <c r="K91" s="157"/>
      <c r="L91" s="157"/>
      <c r="M91" s="157"/>
      <c r="N91" s="156"/>
      <c r="O91" s="156"/>
      <c r="P91" s="156"/>
      <c r="Q91" s="156"/>
      <c r="R91" s="157"/>
      <c r="S91" s="157"/>
      <c r="T91" s="157"/>
      <c r="U91" s="157"/>
      <c r="V91" s="157"/>
      <c r="W91" s="157"/>
      <c r="X91" s="157"/>
      <c r="Y91" s="157"/>
      <c r="Z91" s="147"/>
      <c r="AA91" s="147"/>
      <c r="AB91" s="147"/>
      <c r="AC91" s="147"/>
      <c r="AD91" s="147"/>
      <c r="AE91" s="147"/>
      <c r="AF91" s="147"/>
      <c r="AG91" s="147" t="s">
        <v>142</v>
      </c>
      <c r="AH91" s="147"/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47"/>
      <c r="BH91" s="147"/>
    </row>
    <row r="92" spans="1:60" outlineLevel="2" x14ac:dyDescent="0.2">
      <c r="A92" s="154"/>
      <c r="B92" s="155"/>
      <c r="C92" s="494" t="s">
        <v>247</v>
      </c>
      <c r="D92" s="495"/>
      <c r="E92" s="495"/>
      <c r="F92" s="495"/>
      <c r="G92" s="495"/>
      <c r="H92" s="157"/>
      <c r="I92" s="157"/>
      <c r="J92" s="157"/>
      <c r="K92" s="157"/>
      <c r="L92" s="157"/>
      <c r="M92" s="157"/>
      <c r="N92" s="156"/>
      <c r="O92" s="156"/>
      <c r="P92" s="156"/>
      <c r="Q92" s="156"/>
      <c r="R92" s="157"/>
      <c r="S92" s="157"/>
      <c r="T92" s="157"/>
      <c r="U92" s="157"/>
      <c r="V92" s="157"/>
      <c r="W92" s="157"/>
      <c r="X92" s="157"/>
      <c r="Y92" s="157"/>
      <c r="Z92" s="147"/>
      <c r="AA92" s="147"/>
      <c r="AB92" s="147"/>
      <c r="AC92" s="147"/>
      <c r="AD92" s="147"/>
      <c r="AE92" s="147"/>
      <c r="AF92" s="147"/>
      <c r="AG92" s="147" t="s">
        <v>248</v>
      </c>
      <c r="AH92" s="147"/>
      <c r="AI92" s="147"/>
      <c r="AJ92" s="147"/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147"/>
      <c r="BC92" s="147"/>
      <c r="BD92" s="147"/>
      <c r="BE92" s="147"/>
      <c r="BF92" s="147"/>
      <c r="BG92" s="147"/>
      <c r="BH92" s="147"/>
    </row>
    <row r="93" spans="1:60" ht="22.5" outlineLevel="1" x14ac:dyDescent="0.2">
      <c r="A93" s="172">
        <v>34</v>
      </c>
      <c r="B93" s="173" t="s">
        <v>251</v>
      </c>
      <c r="C93" s="188" t="s">
        <v>252</v>
      </c>
      <c r="D93" s="174" t="s">
        <v>135</v>
      </c>
      <c r="E93" s="175">
        <v>3</v>
      </c>
      <c r="F93" s="176"/>
      <c r="G93" s="177">
        <f>ROUND(E93*F93,2)</f>
        <v>0</v>
      </c>
      <c r="H93" s="176">
        <v>9.7799999999999994</v>
      </c>
      <c r="I93" s="177">
        <f>ROUND(E93*H93,2)</f>
        <v>29.34</v>
      </c>
      <c r="J93" s="176">
        <v>157.72</v>
      </c>
      <c r="K93" s="177">
        <f>ROUND(E93*J93,2)</f>
        <v>473.16</v>
      </c>
      <c r="L93" s="177">
        <v>21</v>
      </c>
      <c r="M93" s="177">
        <f>G93*(1+L93/100)</f>
        <v>0</v>
      </c>
      <c r="N93" s="175">
        <v>3.4000000000000002E-4</v>
      </c>
      <c r="O93" s="175">
        <f>ROUND(E93*N93,2)</f>
        <v>0</v>
      </c>
      <c r="P93" s="175">
        <v>5.3999999999999999E-2</v>
      </c>
      <c r="Q93" s="175">
        <f>ROUND(E93*P93,2)</f>
        <v>0.16</v>
      </c>
      <c r="R93" s="177" t="s">
        <v>221</v>
      </c>
      <c r="S93" s="177" t="s">
        <v>137</v>
      </c>
      <c r="T93" s="178" t="s">
        <v>137</v>
      </c>
      <c r="U93" s="157">
        <v>0.38100000000000001</v>
      </c>
      <c r="V93" s="157">
        <f>ROUND(E93*U93,2)</f>
        <v>1.1399999999999999</v>
      </c>
      <c r="W93" s="157"/>
      <c r="X93" s="157" t="s">
        <v>138</v>
      </c>
      <c r="Y93" s="157" t="s">
        <v>139</v>
      </c>
      <c r="Z93" s="147"/>
      <c r="AA93" s="147"/>
      <c r="AB93" s="147"/>
      <c r="AC93" s="147"/>
      <c r="AD93" s="147"/>
      <c r="AE93" s="147"/>
      <c r="AF93" s="147"/>
      <c r="AG93" s="147" t="s">
        <v>140</v>
      </c>
      <c r="AH93" s="147"/>
      <c r="AI93" s="147"/>
      <c r="AJ93" s="147"/>
      <c r="AK93" s="147"/>
      <c r="AL93" s="147"/>
      <c r="AM93" s="147"/>
      <c r="AN93" s="147"/>
      <c r="AO93" s="147"/>
      <c r="AP93" s="147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47"/>
      <c r="BB93" s="147"/>
      <c r="BC93" s="147"/>
      <c r="BD93" s="147"/>
      <c r="BE93" s="147"/>
      <c r="BF93" s="147"/>
      <c r="BG93" s="147"/>
      <c r="BH93" s="147"/>
    </row>
    <row r="94" spans="1:60" outlineLevel="2" x14ac:dyDescent="0.2">
      <c r="A94" s="154"/>
      <c r="B94" s="155"/>
      <c r="C94" s="492" t="s">
        <v>246</v>
      </c>
      <c r="D94" s="493"/>
      <c r="E94" s="493"/>
      <c r="F94" s="493"/>
      <c r="G94" s="493"/>
      <c r="H94" s="157"/>
      <c r="I94" s="157"/>
      <c r="J94" s="157"/>
      <c r="K94" s="157"/>
      <c r="L94" s="157"/>
      <c r="M94" s="157"/>
      <c r="N94" s="156"/>
      <c r="O94" s="156"/>
      <c r="P94" s="156"/>
      <c r="Q94" s="156"/>
      <c r="R94" s="157"/>
      <c r="S94" s="157"/>
      <c r="T94" s="157"/>
      <c r="U94" s="157"/>
      <c r="V94" s="157"/>
      <c r="W94" s="157"/>
      <c r="X94" s="157"/>
      <c r="Y94" s="157"/>
      <c r="Z94" s="147"/>
      <c r="AA94" s="147"/>
      <c r="AB94" s="147"/>
      <c r="AC94" s="147"/>
      <c r="AD94" s="147"/>
      <c r="AE94" s="147"/>
      <c r="AF94" s="147"/>
      <c r="AG94" s="147" t="s">
        <v>142</v>
      </c>
      <c r="AH94" s="147"/>
      <c r="AI94" s="147"/>
      <c r="AJ94" s="147"/>
      <c r="AK94" s="147"/>
      <c r="AL94" s="147"/>
      <c r="AM94" s="147"/>
      <c r="AN94" s="147"/>
      <c r="AO94" s="147"/>
      <c r="AP94" s="147"/>
      <c r="AQ94" s="147"/>
      <c r="AR94" s="147"/>
      <c r="AS94" s="147"/>
      <c r="AT94" s="147"/>
      <c r="AU94" s="147"/>
      <c r="AV94" s="147"/>
      <c r="AW94" s="147"/>
      <c r="AX94" s="147"/>
      <c r="AY94" s="147"/>
      <c r="AZ94" s="147"/>
      <c r="BA94" s="147"/>
      <c r="BB94" s="147"/>
      <c r="BC94" s="147"/>
      <c r="BD94" s="147"/>
      <c r="BE94" s="147"/>
      <c r="BF94" s="147"/>
      <c r="BG94" s="147"/>
      <c r="BH94" s="147"/>
    </row>
    <row r="95" spans="1:60" outlineLevel="2" x14ac:dyDescent="0.2">
      <c r="A95" s="154"/>
      <c r="B95" s="155"/>
      <c r="C95" s="494" t="s">
        <v>247</v>
      </c>
      <c r="D95" s="495"/>
      <c r="E95" s="495"/>
      <c r="F95" s="495"/>
      <c r="G95" s="495"/>
      <c r="H95" s="157"/>
      <c r="I95" s="157"/>
      <c r="J95" s="157"/>
      <c r="K95" s="157"/>
      <c r="L95" s="157"/>
      <c r="M95" s="157"/>
      <c r="N95" s="156"/>
      <c r="O95" s="156"/>
      <c r="P95" s="156"/>
      <c r="Q95" s="156"/>
      <c r="R95" s="157"/>
      <c r="S95" s="157"/>
      <c r="T95" s="157"/>
      <c r="U95" s="157"/>
      <c r="V95" s="157"/>
      <c r="W95" s="157"/>
      <c r="X95" s="157"/>
      <c r="Y95" s="157"/>
      <c r="Z95" s="147"/>
      <c r="AA95" s="147"/>
      <c r="AB95" s="147"/>
      <c r="AC95" s="147"/>
      <c r="AD95" s="147"/>
      <c r="AE95" s="147"/>
      <c r="AF95" s="147"/>
      <c r="AG95" s="147" t="s">
        <v>248</v>
      </c>
      <c r="AH95" s="147"/>
      <c r="AI95" s="147"/>
      <c r="AJ95" s="147"/>
      <c r="AK95" s="147"/>
      <c r="AL95" s="147"/>
      <c r="AM95" s="147"/>
      <c r="AN95" s="147"/>
      <c r="AO95" s="147"/>
      <c r="AP95" s="147"/>
      <c r="AQ95" s="147"/>
      <c r="AR95" s="147"/>
      <c r="AS95" s="147"/>
      <c r="AT95" s="147"/>
      <c r="AU95" s="147"/>
      <c r="AV95" s="147"/>
      <c r="AW95" s="147"/>
      <c r="AX95" s="147"/>
      <c r="AY95" s="147"/>
      <c r="AZ95" s="147"/>
      <c r="BA95" s="147"/>
      <c r="BB95" s="147"/>
      <c r="BC95" s="147"/>
      <c r="BD95" s="147"/>
      <c r="BE95" s="147"/>
      <c r="BF95" s="147"/>
      <c r="BG95" s="147"/>
      <c r="BH95" s="147"/>
    </row>
    <row r="96" spans="1:60" ht="22.5" outlineLevel="1" x14ac:dyDescent="0.2">
      <c r="A96" s="172">
        <v>35</v>
      </c>
      <c r="B96" s="173" t="s">
        <v>253</v>
      </c>
      <c r="C96" s="188" t="s">
        <v>254</v>
      </c>
      <c r="D96" s="174" t="s">
        <v>135</v>
      </c>
      <c r="E96" s="175">
        <v>1</v>
      </c>
      <c r="F96" s="176"/>
      <c r="G96" s="177">
        <f>ROUND(E96*F96,2)</f>
        <v>0</v>
      </c>
      <c r="H96" s="176">
        <v>9.7799999999999994</v>
      </c>
      <c r="I96" s="177">
        <f>ROUND(E96*H96,2)</f>
        <v>9.7799999999999994</v>
      </c>
      <c r="J96" s="176">
        <v>89.32</v>
      </c>
      <c r="K96" s="177">
        <f>ROUND(E96*J96,2)</f>
        <v>89.32</v>
      </c>
      <c r="L96" s="177">
        <v>21</v>
      </c>
      <c r="M96" s="177">
        <f>G96*(1+L96/100)</f>
        <v>0</v>
      </c>
      <c r="N96" s="175">
        <v>3.4000000000000002E-4</v>
      </c>
      <c r="O96" s="175">
        <f>ROUND(E96*N96,2)</f>
        <v>0</v>
      </c>
      <c r="P96" s="175">
        <v>6.9000000000000006E-2</v>
      </c>
      <c r="Q96" s="175">
        <f>ROUND(E96*P96,2)</f>
        <v>7.0000000000000007E-2</v>
      </c>
      <c r="R96" s="177" t="s">
        <v>221</v>
      </c>
      <c r="S96" s="177" t="s">
        <v>137</v>
      </c>
      <c r="T96" s="178" t="s">
        <v>137</v>
      </c>
      <c r="U96" s="157">
        <v>0.21299999999999999</v>
      </c>
      <c r="V96" s="157">
        <f>ROUND(E96*U96,2)</f>
        <v>0.21</v>
      </c>
      <c r="W96" s="157"/>
      <c r="X96" s="157" t="s">
        <v>138</v>
      </c>
      <c r="Y96" s="157" t="s">
        <v>139</v>
      </c>
      <c r="Z96" s="147"/>
      <c r="AA96" s="147"/>
      <c r="AB96" s="147"/>
      <c r="AC96" s="147"/>
      <c r="AD96" s="147"/>
      <c r="AE96" s="147"/>
      <c r="AF96" s="147"/>
      <c r="AG96" s="147" t="s">
        <v>140</v>
      </c>
      <c r="AH96" s="147"/>
      <c r="AI96" s="147"/>
      <c r="AJ96" s="147"/>
      <c r="AK96" s="147"/>
      <c r="AL96" s="147"/>
      <c r="AM96" s="147"/>
      <c r="AN96" s="147"/>
      <c r="AO96" s="147"/>
      <c r="AP96" s="147"/>
      <c r="AQ96" s="147"/>
      <c r="AR96" s="147"/>
      <c r="AS96" s="147"/>
      <c r="AT96" s="147"/>
      <c r="AU96" s="147"/>
      <c r="AV96" s="147"/>
      <c r="AW96" s="147"/>
      <c r="AX96" s="147"/>
      <c r="AY96" s="147"/>
      <c r="AZ96" s="147"/>
      <c r="BA96" s="147"/>
      <c r="BB96" s="147"/>
      <c r="BC96" s="147"/>
      <c r="BD96" s="147"/>
      <c r="BE96" s="147"/>
      <c r="BF96" s="147"/>
      <c r="BG96" s="147"/>
      <c r="BH96" s="147"/>
    </row>
    <row r="97" spans="1:60" outlineLevel="2" x14ac:dyDescent="0.2">
      <c r="A97" s="154"/>
      <c r="B97" s="155"/>
      <c r="C97" s="492" t="s">
        <v>246</v>
      </c>
      <c r="D97" s="493"/>
      <c r="E97" s="493"/>
      <c r="F97" s="493"/>
      <c r="G97" s="493"/>
      <c r="H97" s="157"/>
      <c r="I97" s="157"/>
      <c r="J97" s="157"/>
      <c r="K97" s="157"/>
      <c r="L97" s="157"/>
      <c r="M97" s="157"/>
      <c r="N97" s="156"/>
      <c r="O97" s="156"/>
      <c r="P97" s="156"/>
      <c r="Q97" s="156"/>
      <c r="R97" s="157"/>
      <c r="S97" s="157"/>
      <c r="T97" s="157"/>
      <c r="U97" s="157"/>
      <c r="V97" s="157"/>
      <c r="W97" s="157"/>
      <c r="X97" s="157"/>
      <c r="Y97" s="157"/>
      <c r="Z97" s="147"/>
      <c r="AA97" s="147"/>
      <c r="AB97" s="147"/>
      <c r="AC97" s="147"/>
      <c r="AD97" s="147"/>
      <c r="AE97" s="147"/>
      <c r="AF97" s="147"/>
      <c r="AG97" s="147" t="s">
        <v>142</v>
      </c>
      <c r="AH97" s="147"/>
      <c r="AI97" s="147"/>
      <c r="AJ97" s="147"/>
      <c r="AK97" s="147"/>
      <c r="AL97" s="147"/>
      <c r="AM97" s="147"/>
      <c r="AN97" s="147"/>
      <c r="AO97" s="147"/>
      <c r="AP97" s="147"/>
      <c r="AQ97" s="147"/>
      <c r="AR97" s="147"/>
      <c r="AS97" s="147"/>
      <c r="AT97" s="147"/>
      <c r="AU97" s="147"/>
      <c r="AV97" s="147"/>
      <c r="AW97" s="147"/>
      <c r="AX97" s="147"/>
      <c r="AY97" s="147"/>
      <c r="AZ97" s="147"/>
      <c r="BA97" s="147"/>
      <c r="BB97" s="147"/>
      <c r="BC97" s="147"/>
      <c r="BD97" s="147"/>
      <c r="BE97" s="147"/>
      <c r="BF97" s="147"/>
      <c r="BG97" s="147"/>
      <c r="BH97" s="147"/>
    </row>
    <row r="98" spans="1:60" outlineLevel="2" x14ac:dyDescent="0.2">
      <c r="A98" s="154"/>
      <c r="B98" s="155"/>
      <c r="C98" s="494" t="s">
        <v>247</v>
      </c>
      <c r="D98" s="495"/>
      <c r="E98" s="495"/>
      <c r="F98" s="495"/>
      <c r="G98" s="495"/>
      <c r="H98" s="157"/>
      <c r="I98" s="157"/>
      <c r="J98" s="157"/>
      <c r="K98" s="157"/>
      <c r="L98" s="157"/>
      <c r="M98" s="157"/>
      <c r="N98" s="156"/>
      <c r="O98" s="156"/>
      <c r="P98" s="156"/>
      <c r="Q98" s="156"/>
      <c r="R98" s="157"/>
      <c r="S98" s="157"/>
      <c r="T98" s="157"/>
      <c r="U98" s="157"/>
      <c r="V98" s="157"/>
      <c r="W98" s="157"/>
      <c r="X98" s="157"/>
      <c r="Y98" s="157"/>
      <c r="Z98" s="147"/>
      <c r="AA98" s="147"/>
      <c r="AB98" s="147"/>
      <c r="AC98" s="147"/>
      <c r="AD98" s="147"/>
      <c r="AE98" s="147"/>
      <c r="AF98" s="147"/>
      <c r="AG98" s="147" t="s">
        <v>248</v>
      </c>
      <c r="AH98" s="147"/>
      <c r="AI98" s="147"/>
      <c r="AJ98" s="147"/>
      <c r="AK98" s="147"/>
      <c r="AL98" s="147"/>
      <c r="AM98" s="147"/>
      <c r="AN98" s="147"/>
      <c r="AO98" s="147"/>
      <c r="AP98" s="147"/>
      <c r="AQ98" s="147"/>
      <c r="AR98" s="147"/>
      <c r="AS98" s="147"/>
      <c r="AT98" s="147"/>
      <c r="AU98" s="147"/>
      <c r="AV98" s="147"/>
      <c r="AW98" s="147"/>
      <c r="AX98" s="147"/>
      <c r="AY98" s="147"/>
      <c r="AZ98" s="147"/>
      <c r="BA98" s="147"/>
      <c r="BB98" s="147"/>
      <c r="BC98" s="147"/>
      <c r="BD98" s="147"/>
      <c r="BE98" s="147"/>
      <c r="BF98" s="147"/>
      <c r="BG98" s="147"/>
      <c r="BH98" s="147"/>
    </row>
    <row r="99" spans="1:60" ht="22.5" outlineLevel="1" x14ac:dyDescent="0.2">
      <c r="A99" s="172">
        <v>36</v>
      </c>
      <c r="B99" s="173" t="s">
        <v>255</v>
      </c>
      <c r="C99" s="188" t="s">
        <v>256</v>
      </c>
      <c r="D99" s="174" t="s">
        <v>135</v>
      </c>
      <c r="E99" s="175">
        <v>3</v>
      </c>
      <c r="F99" s="176"/>
      <c r="G99" s="177">
        <f>ROUND(E99*F99,2)</f>
        <v>0</v>
      </c>
      <c r="H99" s="176">
        <v>9.7799999999999994</v>
      </c>
      <c r="I99" s="177">
        <f>ROUND(E99*H99,2)</f>
        <v>29.34</v>
      </c>
      <c r="J99" s="176">
        <v>333.72</v>
      </c>
      <c r="K99" s="177">
        <f>ROUND(E99*J99,2)</f>
        <v>1001.16</v>
      </c>
      <c r="L99" s="177">
        <v>21</v>
      </c>
      <c r="M99" s="177">
        <f>G99*(1+L99/100)</f>
        <v>0</v>
      </c>
      <c r="N99" s="175">
        <v>3.4000000000000002E-4</v>
      </c>
      <c r="O99" s="175">
        <f>ROUND(E99*N99,2)</f>
        <v>0</v>
      </c>
      <c r="P99" s="175">
        <v>0.13800000000000001</v>
      </c>
      <c r="Q99" s="175">
        <f>ROUND(E99*P99,2)</f>
        <v>0.41</v>
      </c>
      <c r="R99" s="177" t="s">
        <v>221</v>
      </c>
      <c r="S99" s="177" t="s">
        <v>137</v>
      </c>
      <c r="T99" s="178" t="s">
        <v>137</v>
      </c>
      <c r="U99" s="157">
        <v>0.81299999999999994</v>
      </c>
      <c r="V99" s="157">
        <f>ROUND(E99*U99,2)</f>
        <v>2.44</v>
      </c>
      <c r="W99" s="157"/>
      <c r="X99" s="157" t="s">
        <v>138</v>
      </c>
      <c r="Y99" s="157" t="s">
        <v>139</v>
      </c>
      <c r="Z99" s="147"/>
      <c r="AA99" s="147"/>
      <c r="AB99" s="147"/>
      <c r="AC99" s="147"/>
      <c r="AD99" s="147"/>
      <c r="AE99" s="147"/>
      <c r="AF99" s="147"/>
      <c r="AG99" s="147" t="s">
        <v>140</v>
      </c>
      <c r="AH99" s="147"/>
      <c r="AI99" s="147"/>
      <c r="AJ99" s="147"/>
      <c r="AK99" s="147"/>
      <c r="AL99" s="147"/>
      <c r="AM99" s="147"/>
      <c r="AN99" s="147"/>
      <c r="AO99" s="147"/>
      <c r="AP99" s="147"/>
      <c r="AQ99" s="147"/>
      <c r="AR99" s="147"/>
      <c r="AS99" s="147"/>
      <c r="AT99" s="147"/>
      <c r="AU99" s="147"/>
      <c r="AV99" s="147"/>
      <c r="AW99" s="147"/>
      <c r="AX99" s="147"/>
      <c r="AY99" s="147"/>
      <c r="AZ99" s="147"/>
      <c r="BA99" s="147"/>
      <c r="BB99" s="147"/>
      <c r="BC99" s="147"/>
      <c r="BD99" s="147"/>
      <c r="BE99" s="147"/>
      <c r="BF99" s="147"/>
      <c r="BG99" s="147"/>
      <c r="BH99" s="147"/>
    </row>
    <row r="100" spans="1:60" outlineLevel="2" x14ac:dyDescent="0.2">
      <c r="A100" s="154"/>
      <c r="B100" s="155"/>
      <c r="C100" s="492" t="s">
        <v>246</v>
      </c>
      <c r="D100" s="493"/>
      <c r="E100" s="493"/>
      <c r="F100" s="493"/>
      <c r="G100" s="493"/>
      <c r="H100" s="157"/>
      <c r="I100" s="157"/>
      <c r="J100" s="157"/>
      <c r="K100" s="157"/>
      <c r="L100" s="157"/>
      <c r="M100" s="157"/>
      <c r="N100" s="156"/>
      <c r="O100" s="156"/>
      <c r="P100" s="156"/>
      <c r="Q100" s="156"/>
      <c r="R100" s="157"/>
      <c r="S100" s="157"/>
      <c r="T100" s="157"/>
      <c r="U100" s="157"/>
      <c r="V100" s="157"/>
      <c r="W100" s="157"/>
      <c r="X100" s="157"/>
      <c r="Y100" s="157"/>
      <c r="Z100" s="147"/>
      <c r="AA100" s="147"/>
      <c r="AB100" s="147"/>
      <c r="AC100" s="147"/>
      <c r="AD100" s="147"/>
      <c r="AE100" s="147"/>
      <c r="AF100" s="147"/>
      <c r="AG100" s="147" t="s">
        <v>142</v>
      </c>
      <c r="AH100" s="147"/>
      <c r="AI100" s="147"/>
      <c r="AJ100" s="147"/>
      <c r="AK100" s="147"/>
      <c r="AL100" s="147"/>
      <c r="AM100" s="147"/>
      <c r="AN100" s="147"/>
      <c r="AO100" s="147"/>
      <c r="AP100" s="147"/>
      <c r="AQ100" s="147"/>
      <c r="AR100" s="147"/>
      <c r="AS100" s="147"/>
      <c r="AT100" s="147"/>
      <c r="AU100" s="147"/>
      <c r="AV100" s="147"/>
      <c r="AW100" s="147"/>
      <c r="AX100" s="147"/>
      <c r="AY100" s="147"/>
      <c r="AZ100" s="147"/>
      <c r="BA100" s="147"/>
      <c r="BB100" s="147"/>
      <c r="BC100" s="147"/>
      <c r="BD100" s="147"/>
      <c r="BE100" s="147"/>
      <c r="BF100" s="147"/>
      <c r="BG100" s="147"/>
      <c r="BH100" s="147"/>
    </row>
    <row r="101" spans="1:60" outlineLevel="2" x14ac:dyDescent="0.2">
      <c r="A101" s="154"/>
      <c r="B101" s="155"/>
      <c r="C101" s="494" t="s">
        <v>247</v>
      </c>
      <c r="D101" s="495"/>
      <c r="E101" s="495"/>
      <c r="F101" s="495"/>
      <c r="G101" s="495"/>
      <c r="H101" s="157"/>
      <c r="I101" s="157"/>
      <c r="J101" s="157"/>
      <c r="K101" s="157"/>
      <c r="L101" s="157"/>
      <c r="M101" s="157"/>
      <c r="N101" s="156"/>
      <c r="O101" s="156"/>
      <c r="P101" s="156"/>
      <c r="Q101" s="156"/>
      <c r="R101" s="157"/>
      <c r="S101" s="157"/>
      <c r="T101" s="157"/>
      <c r="U101" s="157"/>
      <c r="V101" s="157"/>
      <c r="W101" s="157"/>
      <c r="X101" s="157"/>
      <c r="Y101" s="157"/>
      <c r="Z101" s="147"/>
      <c r="AA101" s="147"/>
      <c r="AB101" s="147"/>
      <c r="AC101" s="147"/>
      <c r="AD101" s="147"/>
      <c r="AE101" s="147"/>
      <c r="AF101" s="147"/>
      <c r="AG101" s="147" t="s">
        <v>248</v>
      </c>
      <c r="AH101" s="147"/>
      <c r="AI101" s="147"/>
      <c r="AJ101" s="147"/>
      <c r="AK101" s="147"/>
      <c r="AL101" s="147"/>
      <c r="AM101" s="147"/>
      <c r="AN101" s="147"/>
      <c r="AO101" s="147"/>
      <c r="AP101" s="147"/>
      <c r="AQ101" s="147"/>
      <c r="AR101" s="147"/>
      <c r="AS101" s="147"/>
      <c r="AT101" s="147"/>
      <c r="AU101" s="147"/>
      <c r="AV101" s="147"/>
      <c r="AW101" s="147"/>
      <c r="AX101" s="147"/>
      <c r="AY101" s="147"/>
      <c r="AZ101" s="147"/>
      <c r="BA101" s="147"/>
      <c r="BB101" s="147"/>
      <c r="BC101" s="147"/>
      <c r="BD101" s="147"/>
      <c r="BE101" s="147"/>
      <c r="BF101" s="147"/>
      <c r="BG101" s="147"/>
      <c r="BH101" s="147"/>
    </row>
    <row r="102" spans="1:60" outlineLevel="2" x14ac:dyDescent="0.2">
      <c r="A102" s="154"/>
      <c r="B102" s="155"/>
      <c r="C102" s="189" t="s">
        <v>43</v>
      </c>
      <c r="D102" s="158"/>
      <c r="E102" s="159">
        <v>1</v>
      </c>
      <c r="F102" s="157"/>
      <c r="G102" s="157"/>
      <c r="H102" s="157"/>
      <c r="I102" s="157"/>
      <c r="J102" s="157"/>
      <c r="K102" s="157"/>
      <c r="L102" s="157"/>
      <c r="M102" s="157"/>
      <c r="N102" s="156"/>
      <c r="O102" s="156"/>
      <c r="P102" s="156"/>
      <c r="Q102" s="156"/>
      <c r="R102" s="157"/>
      <c r="S102" s="157"/>
      <c r="T102" s="157"/>
      <c r="U102" s="157"/>
      <c r="V102" s="157"/>
      <c r="W102" s="157"/>
      <c r="X102" s="157"/>
      <c r="Y102" s="157"/>
      <c r="Z102" s="147"/>
      <c r="AA102" s="147"/>
      <c r="AB102" s="147"/>
      <c r="AC102" s="147"/>
      <c r="AD102" s="147"/>
      <c r="AE102" s="147"/>
      <c r="AF102" s="147"/>
      <c r="AG102" s="147" t="s">
        <v>144</v>
      </c>
      <c r="AH102" s="147">
        <v>0</v>
      </c>
      <c r="AI102" s="147"/>
      <c r="AJ102" s="147"/>
      <c r="AK102" s="147"/>
      <c r="AL102" s="147"/>
      <c r="AM102" s="147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47"/>
      <c r="BA102" s="147"/>
      <c r="BB102" s="147"/>
      <c r="BC102" s="147"/>
      <c r="BD102" s="147"/>
      <c r="BE102" s="147"/>
      <c r="BF102" s="147"/>
      <c r="BG102" s="147"/>
      <c r="BH102" s="147"/>
    </row>
    <row r="103" spans="1:60" outlineLevel="3" x14ac:dyDescent="0.2">
      <c r="A103" s="154"/>
      <c r="B103" s="155"/>
      <c r="C103" s="189" t="s">
        <v>257</v>
      </c>
      <c r="D103" s="158"/>
      <c r="E103" s="159">
        <v>2</v>
      </c>
      <c r="F103" s="157"/>
      <c r="G103" s="157"/>
      <c r="H103" s="157"/>
      <c r="I103" s="157"/>
      <c r="J103" s="157"/>
      <c r="K103" s="157"/>
      <c r="L103" s="157"/>
      <c r="M103" s="157"/>
      <c r="N103" s="156"/>
      <c r="O103" s="156"/>
      <c r="P103" s="156"/>
      <c r="Q103" s="156"/>
      <c r="R103" s="157"/>
      <c r="S103" s="157"/>
      <c r="T103" s="157"/>
      <c r="U103" s="157"/>
      <c r="V103" s="157"/>
      <c r="W103" s="157"/>
      <c r="X103" s="157"/>
      <c r="Y103" s="157"/>
      <c r="Z103" s="147"/>
      <c r="AA103" s="147"/>
      <c r="AB103" s="147"/>
      <c r="AC103" s="147"/>
      <c r="AD103" s="147"/>
      <c r="AE103" s="147"/>
      <c r="AF103" s="147"/>
      <c r="AG103" s="147" t="s">
        <v>144</v>
      </c>
      <c r="AH103" s="147">
        <v>0</v>
      </c>
      <c r="AI103" s="147"/>
      <c r="AJ103" s="147"/>
      <c r="AK103" s="147"/>
      <c r="AL103" s="147"/>
      <c r="AM103" s="147"/>
      <c r="AN103" s="147"/>
      <c r="AO103" s="147"/>
      <c r="AP103" s="147"/>
      <c r="AQ103" s="147"/>
      <c r="AR103" s="147"/>
      <c r="AS103" s="147"/>
      <c r="AT103" s="147"/>
      <c r="AU103" s="147"/>
      <c r="AV103" s="147"/>
      <c r="AW103" s="147"/>
      <c r="AX103" s="147"/>
      <c r="AY103" s="147"/>
      <c r="AZ103" s="147"/>
      <c r="BA103" s="147"/>
      <c r="BB103" s="147"/>
      <c r="BC103" s="147"/>
      <c r="BD103" s="147"/>
      <c r="BE103" s="147"/>
      <c r="BF103" s="147"/>
      <c r="BG103" s="147"/>
      <c r="BH103" s="147"/>
    </row>
    <row r="104" spans="1:60" ht="22.5" outlineLevel="1" x14ac:dyDescent="0.2">
      <c r="A104" s="172">
        <v>37</v>
      </c>
      <c r="B104" s="173" t="s">
        <v>258</v>
      </c>
      <c r="C104" s="188" t="s">
        <v>259</v>
      </c>
      <c r="D104" s="174" t="s">
        <v>153</v>
      </c>
      <c r="E104" s="175">
        <v>0.1215</v>
      </c>
      <c r="F104" s="176"/>
      <c r="G104" s="177">
        <f>ROUND(E104*F104,2)</f>
        <v>0</v>
      </c>
      <c r="H104" s="176">
        <v>53.21</v>
      </c>
      <c r="I104" s="177">
        <f>ROUND(E104*H104,2)</f>
        <v>6.47</v>
      </c>
      <c r="J104" s="176">
        <v>2241.79</v>
      </c>
      <c r="K104" s="177">
        <f>ROUND(E104*J104,2)</f>
        <v>272.38</v>
      </c>
      <c r="L104" s="177">
        <v>21</v>
      </c>
      <c r="M104" s="177">
        <f>G104*(1+L104/100)</f>
        <v>0</v>
      </c>
      <c r="N104" s="175">
        <v>1.82E-3</v>
      </c>
      <c r="O104" s="175">
        <f>ROUND(E104*N104,2)</f>
        <v>0</v>
      </c>
      <c r="P104" s="175">
        <v>1.8</v>
      </c>
      <c r="Q104" s="175">
        <f>ROUND(E104*P104,2)</f>
        <v>0.22</v>
      </c>
      <c r="R104" s="177" t="s">
        <v>221</v>
      </c>
      <c r="S104" s="177" t="s">
        <v>137</v>
      </c>
      <c r="T104" s="178" t="s">
        <v>137</v>
      </c>
      <c r="U104" s="157">
        <v>5.016</v>
      </c>
      <c r="V104" s="157">
        <f>ROUND(E104*U104,2)</f>
        <v>0.61</v>
      </c>
      <c r="W104" s="157"/>
      <c r="X104" s="157" t="s">
        <v>138</v>
      </c>
      <c r="Y104" s="157" t="s">
        <v>139</v>
      </c>
      <c r="Z104" s="147"/>
      <c r="AA104" s="147"/>
      <c r="AB104" s="147"/>
      <c r="AC104" s="147"/>
      <c r="AD104" s="147"/>
      <c r="AE104" s="147"/>
      <c r="AF104" s="147"/>
      <c r="AG104" s="147" t="s">
        <v>140</v>
      </c>
      <c r="AH104" s="147"/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147"/>
      <c r="BC104" s="147"/>
      <c r="BD104" s="147"/>
      <c r="BE104" s="147"/>
      <c r="BF104" s="147"/>
      <c r="BG104" s="147"/>
      <c r="BH104" s="147"/>
    </row>
    <row r="105" spans="1:60" outlineLevel="2" x14ac:dyDescent="0.2">
      <c r="A105" s="154"/>
      <c r="B105" s="155"/>
      <c r="C105" s="492" t="s">
        <v>246</v>
      </c>
      <c r="D105" s="493"/>
      <c r="E105" s="493"/>
      <c r="F105" s="493"/>
      <c r="G105" s="493"/>
      <c r="H105" s="157"/>
      <c r="I105" s="157"/>
      <c r="J105" s="157"/>
      <c r="K105" s="157"/>
      <c r="L105" s="157"/>
      <c r="M105" s="157"/>
      <c r="N105" s="156"/>
      <c r="O105" s="156"/>
      <c r="P105" s="156"/>
      <c r="Q105" s="156"/>
      <c r="R105" s="157"/>
      <c r="S105" s="157"/>
      <c r="T105" s="157"/>
      <c r="U105" s="157"/>
      <c r="V105" s="157"/>
      <c r="W105" s="157"/>
      <c r="X105" s="157"/>
      <c r="Y105" s="157"/>
      <c r="Z105" s="147"/>
      <c r="AA105" s="147"/>
      <c r="AB105" s="147"/>
      <c r="AC105" s="147"/>
      <c r="AD105" s="147"/>
      <c r="AE105" s="147"/>
      <c r="AF105" s="147"/>
      <c r="AG105" s="147" t="s">
        <v>142</v>
      </c>
      <c r="AH105" s="147"/>
      <c r="AI105" s="147"/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  <c r="BB105" s="147"/>
      <c r="BC105" s="147"/>
      <c r="BD105" s="147"/>
      <c r="BE105" s="147"/>
      <c r="BF105" s="147"/>
      <c r="BG105" s="147"/>
      <c r="BH105" s="147"/>
    </row>
    <row r="106" spans="1:60" outlineLevel="2" x14ac:dyDescent="0.2">
      <c r="A106" s="154"/>
      <c r="B106" s="155"/>
      <c r="C106" s="494" t="s">
        <v>247</v>
      </c>
      <c r="D106" s="495"/>
      <c r="E106" s="495"/>
      <c r="F106" s="495"/>
      <c r="G106" s="495"/>
      <c r="H106" s="157"/>
      <c r="I106" s="157"/>
      <c r="J106" s="157"/>
      <c r="K106" s="157"/>
      <c r="L106" s="157"/>
      <c r="M106" s="157"/>
      <c r="N106" s="156"/>
      <c r="O106" s="156"/>
      <c r="P106" s="156"/>
      <c r="Q106" s="156"/>
      <c r="R106" s="157"/>
      <c r="S106" s="157"/>
      <c r="T106" s="157"/>
      <c r="U106" s="157"/>
      <c r="V106" s="157"/>
      <c r="W106" s="157"/>
      <c r="X106" s="157"/>
      <c r="Y106" s="157"/>
      <c r="Z106" s="147"/>
      <c r="AA106" s="147"/>
      <c r="AB106" s="147"/>
      <c r="AC106" s="147"/>
      <c r="AD106" s="147"/>
      <c r="AE106" s="147"/>
      <c r="AF106" s="147"/>
      <c r="AG106" s="147" t="s">
        <v>248</v>
      </c>
      <c r="AH106" s="147"/>
      <c r="AI106" s="147"/>
      <c r="AJ106" s="147"/>
      <c r="AK106" s="147"/>
      <c r="AL106" s="147"/>
      <c r="AM106" s="147"/>
      <c r="AN106" s="147"/>
      <c r="AO106" s="147"/>
      <c r="AP106" s="147"/>
      <c r="AQ106" s="147"/>
      <c r="AR106" s="147"/>
      <c r="AS106" s="147"/>
      <c r="AT106" s="147"/>
      <c r="AU106" s="147"/>
      <c r="AV106" s="147"/>
      <c r="AW106" s="147"/>
      <c r="AX106" s="147"/>
      <c r="AY106" s="147"/>
      <c r="AZ106" s="147"/>
      <c r="BA106" s="147"/>
      <c r="BB106" s="147"/>
      <c r="BC106" s="147"/>
      <c r="BD106" s="147"/>
      <c r="BE106" s="147"/>
      <c r="BF106" s="147"/>
      <c r="BG106" s="147"/>
      <c r="BH106" s="147"/>
    </row>
    <row r="107" spans="1:60" outlineLevel="2" x14ac:dyDescent="0.2">
      <c r="A107" s="154"/>
      <c r="B107" s="155"/>
      <c r="C107" s="189" t="s">
        <v>260</v>
      </c>
      <c r="D107" s="158"/>
      <c r="E107" s="159">
        <v>0.1215</v>
      </c>
      <c r="F107" s="157"/>
      <c r="G107" s="157"/>
      <c r="H107" s="157"/>
      <c r="I107" s="157"/>
      <c r="J107" s="157"/>
      <c r="K107" s="157"/>
      <c r="L107" s="157"/>
      <c r="M107" s="157"/>
      <c r="N107" s="156"/>
      <c r="O107" s="156"/>
      <c r="P107" s="156"/>
      <c r="Q107" s="156"/>
      <c r="R107" s="157"/>
      <c r="S107" s="157"/>
      <c r="T107" s="157"/>
      <c r="U107" s="157"/>
      <c r="V107" s="157"/>
      <c r="W107" s="157"/>
      <c r="X107" s="157"/>
      <c r="Y107" s="157"/>
      <c r="Z107" s="147"/>
      <c r="AA107" s="147"/>
      <c r="AB107" s="147"/>
      <c r="AC107" s="147"/>
      <c r="AD107" s="147"/>
      <c r="AE107" s="147"/>
      <c r="AF107" s="147"/>
      <c r="AG107" s="147" t="s">
        <v>144</v>
      </c>
      <c r="AH107" s="147">
        <v>0</v>
      </c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147"/>
      <c r="BD107" s="147"/>
      <c r="BE107" s="147"/>
      <c r="BF107" s="147"/>
      <c r="BG107" s="147"/>
      <c r="BH107" s="147"/>
    </row>
    <row r="108" spans="1:60" outlineLevel="1" x14ac:dyDescent="0.2">
      <c r="A108" s="172">
        <v>38</v>
      </c>
      <c r="B108" s="173" t="s">
        <v>261</v>
      </c>
      <c r="C108" s="188" t="s">
        <v>262</v>
      </c>
      <c r="D108" s="174" t="s">
        <v>157</v>
      </c>
      <c r="E108" s="175">
        <v>1.3</v>
      </c>
      <c r="F108" s="176"/>
      <c r="G108" s="177">
        <f>ROUND(E108*F108,2)</f>
        <v>0</v>
      </c>
      <c r="H108" s="176">
        <v>4.6900000000000004</v>
      </c>
      <c r="I108" s="177">
        <f>ROUND(E108*H108,2)</f>
        <v>6.1</v>
      </c>
      <c r="J108" s="176">
        <v>145.31</v>
      </c>
      <c r="K108" s="177">
        <f>ROUND(E108*J108,2)</f>
        <v>188.9</v>
      </c>
      <c r="L108" s="177">
        <v>21</v>
      </c>
      <c r="M108" s="177">
        <f>G108*(1+L108/100)</f>
        <v>0</v>
      </c>
      <c r="N108" s="175">
        <v>1.6000000000000001E-4</v>
      </c>
      <c r="O108" s="175">
        <f>ROUND(E108*N108,2)</f>
        <v>0</v>
      </c>
      <c r="P108" s="175">
        <v>6.4000000000000001E-2</v>
      </c>
      <c r="Q108" s="175">
        <f>ROUND(E108*P108,2)</f>
        <v>0.08</v>
      </c>
      <c r="R108" s="177" t="s">
        <v>263</v>
      </c>
      <c r="S108" s="177" t="s">
        <v>137</v>
      </c>
      <c r="T108" s="178" t="s">
        <v>137</v>
      </c>
      <c r="U108" s="157">
        <v>0.26600000000000001</v>
      </c>
      <c r="V108" s="157">
        <f>ROUND(E108*U108,2)</f>
        <v>0.35</v>
      </c>
      <c r="W108" s="157"/>
      <c r="X108" s="157" t="s">
        <v>138</v>
      </c>
      <c r="Y108" s="157" t="s">
        <v>139</v>
      </c>
      <c r="Z108" s="147"/>
      <c r="AA108" s="147"/>
      <c r="AB108" s="147"/>
      <c r="AC108" s="147"/>
      <c r="AD108" s="147"/>
      <c r="AE108" s="147"/>
      <c r="AF108" s="147"/>
      <c r="AG108" s="147" t="s">
        <v>140</v>
      </c>
      <c r="AH108" s="147"/>
      <c r="AI108" s="147"/>
      <c r="AJ108" s="147"/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7"/>
      <c r="AY108" s="147"/>
      <c r="AZ108" s="147"/>
      <c r="BA108" s="147"/>
      <c r="BB108" s="147"/>
      <c r="BC108" s="147"/>
      <c r="BD108" s="147"/>
      <c r="BE108" s="147"/>
      <c r="BF108" s="147"/>
      <c r="BG108" s="147"/>
      <c r="BH108" s="147"/>
    </row>
    <row r="109" spans="1:60" outlineLevel="2" x14ac:dyDescent="0.2">
      <c r="A109" s="154"/>
      <c r="B109" s="155"/>
      <c r="C109" s="189" t="s">
        <v>264</v>
      </c>
      <c r="D109" s="158"/>
      <c r="E109" s="159">
        <v>1.3</v>
      </c>
      <c r="F109" s="157"/>
      <c r="G109" s="157"/>
      <c r="H109" s="157"/>
      <c r="I109" s="157"/>
      <c r="J109" s="157"/>
      <c r="K109" s="157"/>
      <c r="L109" s="157"/>
      <c r="M109" s="157"/>
      <c r="N109" s="156"/>
      <c r="O109" s="156"/>
      <c r="P109" s="156"/>
      <c r="Q109" s="156"/>
      <c r="R109" s="157"/>
      <c r="S109" s="157"/>
      <c r="T109" s="157"/>
      <c r="U109" s="157"/>
      <c r="V109" s="157"/>
      <c r="W109" s="157"/>
      <c r="X109" s="157"/>
      <c r="Y109" s="157"/>
      <c r="Z109" s="147"/>
      <c r="AA109" s="147"/>
      <c r="AB109" s="147"/>
      <c r="AC109" s="147"/>
      <c r="AD109" s="147"/>
      <c r="AE109" s="147"/>
      <c r="AF109" s="147"/>
      <c r="AG109" s="147" t="s">
        <v>144</v>
      </c>
      <c r="AH109" s="147">
        <v>0</v>
      </c>
      <c r="AI109" s="147"/>
      <c r="AJ109" s="147"/>
      <c r="AK109" s="147"/>
      <c r="AL109" s="147"/>
      <c r="AM109" s="147"/>
      <c r="AN109" s="147"/>
      <c r="AO109" s="147"/>
      <c r="AP109" s="147"/>
      <c r="AQ109" s="147"/>
      <c r="AR109" s="147"/>
      <c r="AS109" s="147"/>
      <c r="AT109" s="147"/>
      <c r="AU109" s="147"/>
      <c r="AV109" s="147"/>
      <c r="AW109" s="147"/>
      <c r="AX109" s="147"/>
      <c r="AY109" s="147"/>
      <c r="AZ109" s="147"/>
      <c r="BA109" s="147"/>
      <c r="BB109" s="147"/>
      <c r="BC109" s="147"/>
      <c r="BD109" s="147"/>
      <c r="BE109" s="147"/>
      <c r="BF109" s="147"/>
      <c r="BG109" s="147"/>
      <c r="BH109" s="147"/>
    </row>
    <row r="110" spans="1:60" x14ac:dyDescent="0.2">
      <c r="A110" s="165" t="s">
        <v>131</v>
      </c>
      <c r="B110" s="166" t="s">
        <v>76</v>
      </c>
      <c r="C110" s="187" t="s">
        <v>77</v>
      </c>
      <c r="D110" s="167"/>
      <c r="E110" s="168"/>
      <c r="F110" s="169"/>
      <c r="G110" s="169">
        <f>SUMIF(AG111:AG112,"&lt;&gt;NOR",G111:G112)</f>
        <v>0</v>
      </c>
      <c r="H110" s="169"/>
      <c r="I110" s="169">
        <f>SUM(I111:I112)</f>
        <v>0</v>
      </c>
      <c r="J110" s="169"/>
      <c r="K110" s="169">
        <f>SUM(K111:K112)</f>
        <v>997.56</v>
      </c>
      <c r="L110" s="169"/>
      <c r="M110" s="169">
        <f>SUM(M111:M112)</f>
        <v>0</v>
      </c>
      <c r="N110" s="168"/>
      <c r="O110" s="168">
        <f>SUM(O111:O112)</f>
        <v>0</v>
      </c>
      <c r="P110" s="168"/>
      <c r="Q110" s="168">
        <f>SUM(Q111:Q112)</f>
        <v>0</v>
      </c>
      <c r="R110" s="169"/>
      <c r="S110" s="169"/>
      <c r="T110" s="170"/>
      <c r="U110" s="164"/>
      <c r="V110" s="164">
        <f>SUM(V111:V112)</f>
        <v>2.14</v>
      </c>
      <c r="W110" s="164"/>
      <c r="X110" s="164"/>
      <c r="Y110" s="164"/>
      <c r="AG110" t="s">
        <v>132</v>
      </c>
    </row>
    <row r="111" spans="1:60" ht="22.5" outlineLevel="1" x14ac:dyDescent="0.2">
      <c r="A111" s="172">
        <v>39</v>
      </c>
      <c r="B111" s="173" t="s">
        <v>265</v>
      </c>
      <c r="C111" s="188" t="s">
        <v>266</v>
      </c>
      <c r="D111" s="174" t="s">
        <v>267</v>
      </c>
      <c r="E111" s="175">
        <v>2.27494</v>
      </c>
      <c r="F111" s="176"/>
      <c r="G111" s="177">
        <f>ROUND(E111*F111,2)</f>
        <v>0</v>
      </c>
      <c r="H111" s="176">
        <v>0</v>
      </c>
      <c r="I111" s="177">
        <f>ROUND(E111*H111,2)</f>
        <v>0</v>
      </c>
      <c r="J111" s="176">
        <v>438.5</v>
      </c>
      <c r="K111" s="177">
        <f>ROUND(E111*J111,2)</f>
        <v>997.56</v>
      </c>
      <c r="L111" s="177">
        <v>21</v>
      </c>
      <c r="M111" s="177">
        <f>G111*(1+L111/100)</f>
        <v>0</v>
      </c>
      <c r="N111" s="175">
        <v>0</v>
      </c>
      <c r="O111" s="175">
        <f>ROUND(E111*N111,2)</f>
        <v>0</v>
      </c>
      <c r="P111" s="175">
        <v>0</v>
      </c>
      <c r="Q111" s="175">
        <f>ROUND(E111*P111,2)</f>
        <v>0</v>
      </c>
      <c r="R111" s="177" t="s">
        <v>136</v>
      </c>
      <c r="S111" s="177" t="s">
        <v>137</v>
      </c>
      <c r="T111" s="178" t="s">
        <v>137</v>
      </c>
      <c r="U111" s="157">
        <v>0.9385</v>
      </c>
      <c r="V111" s="157">
        <f>ROUND(E111*U111,2)</f>
        <v>2.14</v>
      </c>
      <c r="W111" s="157"/>
      <c r="X111" s="157" t="s">
        <v>268</v>
      </c>
      <c r="Y111" s="157" t="s">
        <v>139</v>
      </c>
      <c r="Z111" s="147"/>
      <c r="AA111" s="147"/>
      <c r="AB111" s="147"/>
      <c r="AC111" s="147"/>
      <c r="AD111" s="147"/>
      <c r="AE111" s="147"/>
      <c r="AF111" s="147"/>
      <c r="AG111" s="147" t="s">
        <v>269</v>
      </c>
      <c r="AH111" s="147"/>
      <c r="AI111" s="147"/>
      <c r="AJ111" s="147"/>
      <c r="AK111" s="147"/>
      <c r="AL111" s="147"/>
      <c r="AM111" s="147"/>
      <c r="AN111" s="147"/>
      <c r="AO111" s="147"/>
      <c r="AP111" s="147"/>
      <c r="AQ111" s="147"/>
      <c r="AR111" s="147"/>
      <c r="AS111" s="147"/>
      <c r="AT111" s="147"/>
      <c r="AU111" s="147"/>
      <c r="AV111" s="147"/>
      <c r="AW111" s="147"/>
      <c r="AX111" s="147"/>
      <c r="AY111" s="147"/>
      <c r="AZ111" s="147"/>
      <c r="BA111" s="147"/>
      <c r="BB111" s="147"/>
      <c r="BC111" s="147"/>
      <c r="BD111" s="147"/>
      <c r="BE111" s="147"/>
      <c r="BF111" s="147"/>
      <c r="BG111" s="147"/>
      <c r="BH111" s="147"/>
    </row>
    <row r="112" spans="1:60" outlineLevel="2" x14ac:dyDescent="0.2">
      <c r="A112" s="154"/>
      <c r="B112" s="155"/>
      <c r="C112" s="492" t="s">
        <v>270</v>
      </c>
      <c r="D112" s="493"/>
      <c r="E112" s="493"/>
      <c r="F112" s="493"/>
      <c r="G112" s="493"/>
      <c r="H112" s="157"/>
      <c r="I112" s="157"/>
      <c r="J112" s="157"/>
      <c r="K112" s="157"/>
      <c r="L112" s="157"/>
      <c r="M112" s="157"/>
      <c r="N112" s="156"/>
      <c r="O112" s="156"/>
      <c r="P112" s="156"/>
      <c r="Q112" s="156"/>
      <c r="R112" s="157"/>
      <c r="S112" s="157"/>
      <c r="T112" s="157"/>
      <c r="U112" s="157"/>
      <c r="V112" s="157"/>
      <c r="W112" s="157"/>
      <c r="X112" s="157"/>
      <c r="Y112" s="157"/>
      <c r="Z112" s="147"/>
      <c r="AA112" s="147"/>
      <c r="AB112" s="147"/>
      <c r="AC112" s="147"/>
      <c r="AD112" s="147"/>
      <c r="AE112" s="147"/>
      <c r="AF112" s="147"/>
      <c r="AG112" s="147" t="s">
        <v>142</v>
      </c>
      <c r="AH112" s="147"/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147"/>
      <c r="AV112" s="147"/>
      <c r="AW112" s="147"/>
      <c r="AX112" s="147"/>
      <c r="AY112" s="147"/>
      <c r="AZ112" s="147"/>
      <c r="BA112" s="147"/>
      <c r="BB112" s="147"/>
      <c r="BC112" s="147"/>
      <c r="BD112" s="147"/>
      <c r="BE112" s="147"/>
      <c r="BF112" s="147"/>
      <c r="BG112" s="147"/>
      <c r="BH112" s="147"/>
    </row>
    <row r="113" spans="1:60" x14ac:dyDescent="0.2">
      <c r="A113" s="165" t="s">
        <v>131</v>
      </c>
      <c r="B113" s="166" t="s">
        <v>78</v>
      </c>
      <c r="C113" s="187" t="s">
        <v>79</v>
      </c>
      <c r="D113" s="167"/>
      <c r="E113" s="168"/>
      <c r="F113" s="169"/>
      <c r="G113" s="169">
        <f>SUMIF(AG114:AG118,"&lt;&gt;NOR",G114:G118)</f>
        <v>0</v>
      </c>
      <c r="H113" s="169"/>
      <c r="I113" s="169">
        <f>SUM(I114:I118)</f>
        <v>0</v>
      </c>
      <c r="J113" s="169"/>
      <c r="K113" s="169">
        <f>SUM(K114:K118)</f>
        <v>366.39</v>
      </c>
      <c r="L113" s="169"/>
      <c r="M113" s="169">
        <f>SUM(M114:M118)</f>
        <v>0</v>
      </c>
      <c r="N113" s="168"/>
      <c r="O113" s="168">
        <f>SUM(O114:O118)</f>
        <v>0</v>
      </c>
      <c r="P113" s="168"/>
      <c r="Q113" s="168">
        <f>SUM(Q114:Q118)</f>
        <v>0.11</v>
      </c>
      <c r="R113" s="169"/>
      <c r="S113" s="169"/>
      <c r="T113" s="170"/>
      <c r="U113" s="164"/>
      <c r="V113" s="164">
        <f>SUM(V114:V118)</f>
        <v>0.74</v>
      </c>
      <c r="W113" s="164"/>
      <c r="X113" s="164"/>
      <c r="Y113" s="164"/>
      <c r="AG113" t="s">
        <v>132</v>
      </c>
    </row>
    <row r="114" spans="1:60" ht="33.75" outlineLevel="1" x14ac:dyDescent="0.2">
      <c r="A114" s="172">
        <v>40</v>
      </c>
      <c r="B114" s="173" t="s">
        <v>271</v>
      </c>
      <c r="C114" s="188" t="s">
        <v>272</v>
      </c>
      <c r="D114" s="174" t="s">
        <v>157</v>
      </c>
      <c r="E114" s="175">
        <v>5.4</v>
      </c>
      <c r="F114" s="176"/>
      <c r="G114" s="177">
        <f>ROUND(E114*F114,2)</f>
        <v>0</v>
      </c>
      <c r="H114" s="176">
        <v>0</v>
      </c>
      <c r="I114" s="177">
        <f>ROUND(E114*H114,2)</f>
        <v>0</v>
      </c>
      <c r="J114" s="176">
        <v>27.2</v>
      </c>
      <c r="K114" s="177">
        <f>ROUND(E114*J114,2)</f>
        <v>146.88</v>
      </c>
      <c r="L114" s="177">
        <v>21</v>
      </c>
      <c r="M114" s="177">
        <f>G114*(1+L114/100)</f>
        <v>0</v>
      </c>
      <c r="N114" s="175">
        <v>0</v>
      </c>
      <c r="O114" s="175">
        <f>ROUND(E114*N114,2)</f>
        <v>0</v>
      </c>
      <c r="P114" s="175">
        <v>4.5300000000000002E-3</v>
      </c>
      <c r="Q114" s="175">
        <f>ROUND(E114*P114,2)</f>
        <v>0.02</v>
      </c>
      <c r="R114" s="177" t="s">
        <v>273</v>
      </c>
      <c r="S114" s="177" t="s">
        <v>137</v>
      </c>
      <c r="T114" s="178" t="s">
        <v>137</v>
      </c>
      <c r="U114" s="157">
        <v>5.5E-2</v>
      </c>
      <c r="V114" s="157">
        <f>ROUND(E114*U114,2)</f>
        <v>0.3</v>
      </c>
      <c r="W114" s="157"/>
      <c r="X114" s="157" t="s">
        <v>138</v>
      </c>
      <c r="Y114" s="157" t="s">
        <v>139</v>
      </c>
      <c r="Z114" s="147"/>
      <c r="AA114" s="147"/>
      <c r="AB114" s="147"/>
      <c r="AC114" s="147"/>
      <c r="AD114" s="147"/>
      <c r="AE114" s="147"/>
      <c r="AF114" s="147"/>
      <c r="AG114" s="147" t="s">
        <v>140</v>
      </c>
      <c r="AH114" s="147"/>
      <c r="AI114" s="147"/>
      <c r="AJ114" s="147"/>
      <c r="AK114" s="147"/>
      <c r="AL114" s="147"/>
      <c r="AM114" s="147"/>
      <c r="AN114" s="147"/>
      <c r="AO114" s="147"/>
      <c r="AP114" s="147"/>
      <c r="AQ114" s="147"/>
      <c r="AR114" s="147"/>
      <c r="AS114" s="147"/>
      <c r="AT114" s="147"/>
      <c r="AU114" s="147"/>
      <c r="AV114" s="147"/>
      <c r="AW114" s="147"/>
      <c r="AX114" s="147"/>
      <c r="AY114" s="147"/>
      <c r="AZ114" s="147"/>
      <c r="BA114" s="147"/>
      <c r="BB114" s="147"/>
      <c r="BC114" s="147"/>
      <c r="BD114" s="147"/>
      <c r="BE114" s="147"/>
      <c r="BF114" s="147"/>
      <c r="BG114" s="147"/>
      <c r="BH114" s="147"/>
    </row>
    <row r="115" spans="1:60" outlineLevel="2" x14ac:dyDescent="0.2">
      <c r="A115" s="154"/>
      <c r="B115" s="155"/>
      <c r="C115" s="189" t="s">
        <v>274</v>
      </c>
      <c r="D115" s="158"/>
      <c r="E115" s="159">
        <v>5.4</v>
      </c>
      <c r="F115" s="157"/>
      <c r="G115" s="157"/>
      <c r="H115" s="157"/>
      <c r="I115" s="157"/>
      <c r="J115" s="157"/>
      <c r="K115" s="157"/>
      <c r="L115" s="157"/>
      <c r="M115" s="157"/>
      <c r="N115" s="156"/>
      <c r="O115" s="156"/>
      <c r="P115" s="156"/>
      <c r="Q115" s="156"/>
      <c r="R115" s="157"/>
      <c r="S115" s="157"/>
      <c r="T115" s="157"/>
      <c r="U115" s="157"/>
      <c r="V115" s="157"/>
      <c r="W115" s="157"/>
      <c r="X115" s="157"/>
      <c r="Y115" s="157"/>
      <c r="Z115" s="147"/>
      <c r="AA115" s="147"/>
      <c r="AB115" s="147"/>
      <c r="AC115" s="147"/>
      <c r="AD115" s="147"/>
      <c r="AE115" s="147"/>
      <c r="AF115" s="147"/>
      <c r="AG115" s="147" t="s">
        <v>144</v>
      </c>
      <c r="AH115" s="147">
        <v>0</v>
      </c>
      <c r="AI115" s="147"/>
      <c r="AJ115" s="147"/>
      <c r="AK115" s="147"/>
      <c r="AL115" s="147"/>
      <c r="AM115" s="147"/>
      <c r="AN115" s="147"/>
      <c r="AO115" s="147"/>
      <c r="AP115" s="147"/>
      <c r="AQ115" s="147"/>
      <c r="AR115" s="147"/>
      <c r="AS115" s="147"/>
      <c r="AT115" s="147"/>
      <c r="AU115" s="147"/>
      <c r="AV115" s="147"/>
      <c r="AW115" s="147"/>
      <c r="AX115" s="147"/>
      <c r="AY115" s="147"/>
      <c r="AZ115" s="147"/>
      <c r="BA115" s="147"/>
      <c r="BB115" s="147"/>
      <c r="BC115" s="147"/>
      <c r="BD115" s="147"/>
      <c r="BE115" s="147"/>
      <c r="BF115" s="147"/>
      <c r="BG115" s="147"/>
      <c r="BH115" s="147"/>
    </row>
    <row r="116" spans="1:60" ht="22.5" outlineLevel="1" x14ac:dyDescent="0.2">
      <c r="A116" s="172">
        <v>41</v>
      </c>
      <c r="B116" s="173" t="s">
        <v>275</v>
      </c>
      <c r="C116" s="188" t="s">
        <v>276</v>
      </c>
      <c r="D116" s="174" t="s">
        <v>157</v>
      </c>
      <c r="E116" s="175">
        <v>13.467000000000001</v>
      </c>
      <c r="F116" s="176"/>
      <c r="G116" s="177">
        <f>ROUND(E116*F116,2)</f>
        <v>0</v>
      </c>
      <c r="H116" s="176">
        <v>0</v>
      </c>
      <c r="I116" s="177">
        <f>ROUND(E116*H116,2)</f>
        <v>0</v>
      </c>
      <c r="J116" s="176">
        <v>16.3</v>
      </c>
      <c r="K116" s="177">
        <f>ROUND(E116*J116,2)</f>
        <v>219.51</v>
      </c>
      <c r="L116" s="177">
        <v>21</v>
      </c>
      <c r="M116" s="177">
        <f>G116*(1+L116/100)</f>
        <v>0</v>
      </c>
      <c r="N116" s="175">
        <v>0</v>
      </c>
      <c r="O116" s="175">
        <f>ROUND(E116*N116,2)</f>
        <v>0</v>
      </c>
      <c r="P116" s="175">
        <v>6.4999999999999997E-3</v>
      </c>
      <c r="Q116" s="175">
        <f>ROUND(E116*P116,2)</f>
        <v>0.09</v>
      </c>
      <c r="R116" s="177" t="s">
        <v>273</v>
      </c>
      <c r="S116" s="177" t="s">
        <v>137</v>
      </c>
      <c r="T116" s="178" t="s">
        <v>137</v>
      </c>
      <c r="U116" s="157">
        <v>3.3000000000000002E-2</v>
      </c>
      <c r="V116" s="157">
        <f>ROUND(E116*U116,2)</f>
        <v>0.44</v>
      </c>
      <c r="W116" s="157"/>
      <c r="X116" s="157" t="s">
        <v>138</v>
      </c>
      <c r="Y116" s="157" t="s">
        <v>139</v>
      </c>
      <c r="Z116" s="147"/>
      <c r="AA116" s="147"/>
      <c r="AB116" s="147"/>
      <c r="AC116" s="147"/>
      <c r="AD116" s="147"/>
      <c r="AE116" s="147"/>
      <c r="AF116" s="147"/>
      <c r="AG116" s="147" t="s">
        <v>140</v>
      </c>
      <c r="AH116" s="147"/>
      <c r="AI116" s="147"/>
      <c r="AJ116" s="147"/>
      <c r="AK116" s="147"/>
      <c r="AL116" s="147"/>
      <c r="AM116" s="147"/>
      <c r="AN116" s="147"/>
      <c r="AO116" s="147"/>
      <c r="AP116" s="147"/>
      <c r="AQ116" s="147"/>
      <c r="AR116" s="147"/>
      <c r="AS116" s="147"/>
      <c r="AT116" s="147"/>
      <c r="AU116" s="147"/>
      <c r="AV116" s="147"/>
      <c r="AW116" s="147"/>
      <c r="AX116" s="147"/>
      <c r="AY116" s="147"/>
      <c r="AZ116" s="147"/>
      <c r="BA116" s="147"/>
      <c r="BB116" s="147"/>
      <c r="BC116" s="147"/>
      <c r="BD116" s="147"/>
      <c r="BE116" s="147"/>
      <c r="BF116" s="147"/>
      <c r="BG116" s="147"/>
      <c r="BH116" s="147"/>
    </row>
    <row r="117" spans="1:60" outlineLevel="2" x14ac:dyDescent="0.2">
      <c r="A117" s="154"/>
      <c r="B117" s="155"/>
      <c r="C117" s="189" t="s">
        <v>277</v>
      </c>
      <c r="D117" s="158"/>
      <c r="E117" s="159">
        <v>20.91</v>
      </c>
      <c r="F117" s="157"/>
      <c r="G117" s="157"/>
      <c r="H117" s="157"/>
      <c r="I117" s="157"/>
      <c r="J117" s="157"/>
      <c r="K117" s="157"/>
      <c r="L117" s="157"/>
      <c r="M117" s="157"/>
      <c r="N117" s="156"/>
      <c r="O117" s="156"/>
      <c r="P117" s="156"/>
      <c r="Q117" s="156"/>
      <c r="R117" s="157"/>
      <c r="S117" s="157"/>
      <c r="T117" s="157"/>
      <c r="U117" s="157"/>
      <c r="V117" s="157"/>
      <c r="W117" s="157"/>
      <c r="X117" s="157"/>
      <c r="Y117" s="157"/>
      <c r="Z117" s="147"/>
      <c r="AA117" s="147"/>
      <c r="AB117" s="147"/>
      <c r="AC117" s="147"/>
      <c r="AD117" s="147"/>
      <c r="AE117" s="147"/>
      <c r="AF117" s="147"/>
      <c r="AG117" s="147" t="s">
        <v>144</v>
      </c>
      <c r="AH117" s="147">
        <v>0</v>
      </c>
      <c r="AI117" s="147"/>
      <c r="AJ117" s="147"/>
      <c r="AK117" s="147"/>
      <c r="AL117" s="147"/>
      <c r="AM117" s="147"/>
      <c r="AN117" s="147"/>
      <c r="AO117" s="147"/>
      <c r="AP117" s="147"/>
      <c r="AQ117" s="147"/>
      <c r="AR117" s="147"/>
      <c r="AS117" s="147"/>
      <c r="AT117" s="147"/>
      <c r="AU117" s="147"/>
      <c r="AV117" s="147"/>
      <c r="AW117" s="147"/>
      <c r="AX117" s="147"/>
      <c r="AY117" s="147"/>
      <c r="AZ117" s="147"/>
      <c r="BA117" s="147"/>
      <c r="BB117" s="147"/>
      <c r="BC117" s="147"/>
      <c r="BD117" s="147"/>
      <c r="BE117" s="147"/>
      <c r="BF117" s="147"/>
      <c r="BG117" s="147"/>
      <c r="BH117" s="147"/>
    </row>
    <row r="118" spans="1:60" outlineLevel="3" x14ac:dyDescent="0.2">
      <c r="A118" s="154"/>
      <c r="B118" s="155"/>
      <c r="C118" s="189" t="s">
        <v>278</v>
      </c>
      <c r="D118" s="158"/>
      <c r="E118" s="159">
        <v>-7.4429999999999996</v>
      </c>
      <c r="F118" s="157"/>
      <c r="G118" s="157"/>
      <c r="H118" s="157"/>
      <c r="I118" s="157"/>
      <c r="J118" s="157"/>
      <c r="K118" s="157"/>
      <c r="L118" s="157"/>
      <c r="M118" s="157"/>
      <c r="N118" s="156"/>
      <c r="O118" s="156"/>
      <c r="P118" s="156"/>
      <c r="Q118" s="156"/>
      <c r="R118" s="157"/>
      <c r="S118" s="157"/>
      <c r="T118" s="157"/>
      <c r="U118" s="157"/>
      <c r="V118" s="157"/>
      <c r="W118" s="157"/>
      <c r="X118" s="157"/>
      <c r="Y118" s="157"/>
      <c r="Z118" s="147"/>
      <c r="AA118" s="147"/>
      <c r="AB118" s="147"/>
      <c r="AC118" s="147"/>
      <c r="AD118" s="147"/>
      <c r="AE118" s="147"/>
      <c r="AF118" s="147"/>
      <c r="AG118" s="147" t="s">
        <v>144</v>
      </c>
      <c r="AH118" s="147">
        <v>0</v>
      </c>
      <c r="AI118" s="147"/>
      <c r="AJ118" s="147"/>
      <c r="AK118" s="147"/>
      <c r="AL118" s="147"/>
      <c r="AM118" s="147"/>
      <c r="AN118" s="147"/>
      <c r="AO118" s="147"/>
      <c r="AP118" s="147"/>
      <c r="AQ118" s="147"/>
      <c r="AR118" s="147"/>
      <c r="AS118" s="147"/>
      <c r="AT118" s="147"/>
      <c r="AU118" s="147"/>
      <c r="AV118" s="147"/>
      <c r="AW118" s="147"/>
      <c r="AX118" s="147"/>
      <c r="AY118" s="147"/>
      <c r="AZ118" s="147"/>
      <c r="BA118" s="147"/>
      <c r="BB118" s="147"/>
      <c r="BC118" s="147"/>
      <c r="BD118" s="147"/>
      <c r="BE118" s="147"/>
      <c r="BF118" s="147"/>
      <c r="BG118" s="147"/>
      <c r="BH118" s="147"/>
    </row>
    <row r="119" spans="1:60" x14ac:dyDescent="0.2">
      <c r="A119" s="165" t="s">
        <v>131</v>
      </c>
      <c r="B119" s="166" t="s">
        <v>80</v>
      </c>
      <c r="C119" s="187" t="s">
        <v>81</v>
      </c>
      <c r="D119" s="167"/>
      <c r="E119" s="168"/>
      <c r="F119" s="169"/>
      <c r="G119" s="169">
        <f>SUMIF(AG120:AG120,"&lt;&gt;NOR",G120:G120)</f>
        <v>0</v>
      </c>
      <c r="H119" s="169"/>
      <c r="I119" s="169">
        <f>SUM(I120:I120)</f>
        <v>0</v>
      </c>
      <c r="J119" s="169"/>
      <c r="K119" s="169">
        <f>SUM(K120:K120)</f>
        <v>31540.47</v>
      </c>
      <c r="L119" s="169"/>
      <c r="M119" s="169">
        <f>SUM(M120:M120)</f>
        <v>0</v>
      </c>
      <c r="N119" s="168"/>
      <c r="O119" s="168">
        <f>SUM(O120:O120)</f>
        <v>0</v>
      </c>
      <c r="P119" s="168"/>
      <c r="Q119" s="168">
        <f>SUM(Q120:Q120)</f>
        <v>0</v>
      </c>
      <c r="R119" s="169"/>
      <c r="S119" s="169"/>
      <c r="T119" s="170"/>
      <c r="U119" s="164"/>
      <c r="V119" s="164">
        <f>SUM(V120:V120)</f>
        <v>0</v>
      </c>
      <c r="W119" s="164"/>
      <c r="X119" s="164"/>
      <c r="Y119" s="164"/>
      <c r="AG119" t="s">
        <v>132</v>
      </c>
    </row>
    <row r="120" spans="1:60" outlineLevel="1" x14ac:dyDescent="0.2">
      <c r="A120" s="180">
        <v>42</v>
      </c>
      <c r="B120" s="181" t="s">
        <v>80</v>
      </c>
      <c r="C120" s="190" t="s">
        <v>279</v>
      </c>
      <c r="D120" s="182" t="s">
        <v>208</v>
      </c>
      <c r="E120" s="183">
        <v>1</v>
      </c>
      <c r="F120" s="201">
        <f>ZTI!D5</f>
        <v>0</v>
      </c>
      <c r="G120" s="185">
        <f>ROUND(E120*F120,2)</f>
        <v>0</v>
      </c>
      <c r="H120" s="184">
        <v>0</v>
      </c>
      <c r="I120" s="185">
        <f>ROUND(E120*H120,2)</f>
        <v>0</v>
      </c>
      <c r="J120" s="184">
        <v>31540.47</v>
      </c>
      <c r="K120" s="185">
        <f>ROUND(E120*J120,2)</f>
        <v>31540.47</v>
      </c>
      <c r="L120" s="185">
        <v>21</v>
      </c>
      <c r="M120" s="185">
        <f>G120*(1+L120/100)</f>
        <v>0</v>
      </c>
      <c r="N120" s="183">
        <v>0</v>
      </c>
      <c r="O120" s="183">
        <f>ROUND(E120*N120,2)</f>
        <v>0</v>
      </c>
      <c r="P120" s="183">
        <v>0</v>
      </c>
      <c r="Q120" s="183">
        <f>ROUND(E120*P120,2)</f>
        <v>0</v>
      </c>
      <c r="R120" s="185"/>
      <c r="S120" s="185" t="s">
        <v>209</v>
      </c>
      <c r="T120" s="186" t="s">
        <v>210</v>
      </c>
      <c r="U120" s="157">
        <v>0</v>
      </c>
      <c r="V120" s="157">
        <f>ROUND(E120*U120,2)</f>
        <v>0</v>
      </c>
      <c r="W120" s="157"/>
      <c r="X120" s="157" t="s">
        <v>138</v>
      </c>
      <c r="Y120" s="157" t="s">
        <v>139</v>
      </c>
      <c r="Z120" s="147"/>
      <c r="AA120" s="147"/>
      <c r="AB120" s="147"/>
      <c r="AC120" s="147"/>
      <c r="AD120" s="147"/>
      <c r="AE120" s="147"/>
      <c r="AF120" s="147"/>
      <c r="AG120" s="147" t="s">
        <v>140</v>
      </c>
      <c r="AH120" s="147"/>
      <c r="AI120" s="147"/>
      <c r="AJ120" s="147"/>
      <c r="AK120" s="147"/>
      <c r="AL120" s="147"/>
      <c r="AM120" s="147"/>
      <c r="AN120" s="147"/>
      <c r="AO120" s="147"/>
      <c r="AP120" s="147"/>
      <c r="AQ120" s="147"/>
      <c r="AR120" s="147"/>
      <c r="AS120" s="147"/>
      <c r="AT120" s="147"/>
      <c r="AU120" s="147"/>
      <c r="AV120" s="147"/>
      <c r="AW120" s="147"/>
      <c r="AX120" s="147"/>
      <c r="AY120" s="147"/>
      <c r="AZ120" s="147"/>
      <c r="BA120" s="147"/>
      <c r="BB120" s="147"/>
      <c r="BC120" s="147"/>
      <c r="BD120" s="147"/>
      <c r="BE120" s="147"/>
      <c r="BF120" s="147"/>
      <c r="BG120" s="147"/>
      <c r="BH120" s="147"/>
    </row>
    <row r="121" spans="1:60" x14ac:dyDescent="0.2">
      <c r="A121" s="165" t="s">
        <v>131</v>
      </c>
      <c r="B121" s="166" t="s">
        <v>82</v>
      </c>
      <c r="C121" s="187" t="s">
        <v>83</v>
      </c>
      <c r="D121" s="167"/>
      <c r="E121" s="168"/>
      <c r="F121" s="169"/>
      <c r="G121" s="169">
        <f>SUMIF(AG122:AG122,"&lt;&gt;NOR",G122:G122)</f>
        <v>0</v>
      </c>
      <c r="H121" s="169"/>
      <c r="I121" s="169">
        <f>SUM(I122:I122)</f>
        <v>0</v>
      </c>
      <c r="J121" s="169"/>
      <c r="K121" s="169">
        <f>SUM(K122:K122)</f>
        <v>1223661</v>
      </c>
      <c r="L121" s="169"/>
      <c r="M121" s="169">
        <f>SUM(M122:M122)</f>
        <v>0</v>
      </c>
      <c r="N121" s="168"/>
      <c r="O121" s="168">
        <f>SUM(O122:O122)</f>
        <v>0</v>
      </c>
      <c r="P121" s="168"/>
      <c r="Q121" s="168">
        <f>SUM(Q122:Q122)</f>
        <v>0</v>
      </c>
      <c r="R121" s="169"/>
      <c r="S121" s="169"/>
      <c r="T121" s="170"/>
      <c r="U121" s="164"/>
      <c r="V121" s="164">
        <f>SUM(V122:V122)</f>
        <v>0</v>
      </c>
      <c r="W121" s="164"/>
      <c r="X121" s="164"/>
      <c r="Y121" s="164"/>
      <c r="AG121" t="s">
        <v>132</v>
      </c>
    </row>
    <row r="122" spans="1:60" outlineLevel="1" x14ac:dyDescent="0.2">
      <c r="A122" s="180">
        <v>43</v>
      </c>
      <c r="B122" s="181" t="s">
        <v>82</v>
      </c>
      <c r="C122" s="190" t="s">
        <v>280</v>
      </c>
      <c r="D122" s="182" t="s">
        <v>208</v>
      </c>
      <c r="E122" s="183">
        <v>1</v>
      </c>
      <c r="F122" s="201">
        <f>'RozvodyPlynů_NEVYPLŇUJE SE'!E117</f>
        <v>0</v>
      </c>
      <c r="G122" s="185">
        <f>ROUND(E122*F122,2)</f>
        <v>0</v>
      </c>
      <c r="H122" s="184">
        <v>0</v>
      </c>
      <c r="I122" s="185">
        <f>ROUND(E122*H122,2)</f>
        <v>0</v>
      </c>
      <c r="J122" s="184">
        <v>1223661</v>
      </c>
      <c r="K122" s="185">
        <f>ROUND(E122*J122,2)</f>
        <v>1223661</v>
      </c>
      <c r="L122" s="185">
        <v>21</v>
      </c>
      <c r="M122" s="185">
        <f>G122*(1+L122/100)</f>
        <v>0</v>
      </c>
      <c r="N122" s="183">
        <v>0</v>
      </c>
      <c r="O122" s="183">
        <f>ROUND(E122*N122,2)</f>
        <v>0</v>
      </c>
      <c r="P122" s="183">
        <v>0</v>
      </c>
      <c r="Q122" s="183">
        <f>ROUND(E122*P122,2)</f>
        <v>0</v>
      </c>
      <c r="R122" s="185"/>
      <c r="S122" s="185" t="s">
        <v>209</v>
      </c>
      <c r="T122" s="186" t="s">
        <v>210</v>
      </c>
      <c r="U122" s="157">
        <v>0</v>
      </c>
      <c r="V122" s="157">
        <f>ROUND(E122*U122,2)</f>
        <v>0</v>
      </c>
      <c r="W122" s="157"/>
      <c r="X122" s="157" t="s">
        <v>138</v>
      </c>
      <c r="Y122" s="157" t="s">
        <v>139</v>
      </c>
      <c r="Z122" s="147"/>
      <c r="AA122" s="147"/>
      <c r="AB122" s="147"/>
      <c r="AC122" s="147"/>
      <c r="AD122" s="147"/>
      <c r="AE122" s="147"/>
      <c r="AF122" s="147"/>
      <c r="AG122" s="147" t="s">
        <v>140</v>
      </c>
      <c r="AH122" s="147"/>
      <c r="AI122" s="147"/>
      <c r="AJ122" s="147"/>
      <c r="AK122" s="147"/>
      <c r="AL122" s="147"/>
      <c r="AM122" s="147"/>
      <c r="AN122" s="147"/>
      <c r="AO122" s="147"/>
      <c r="AP122" s="147"/>
      <c r="AQ122" s="147"/>
      <c r="AR122" s="147"/>
      <c r="AS122" s="147"/>
      <c r="AT122" s="147"/>
      <c r="AU122" s="147"/>
      <c r="AV122" s="147"/>
      <c r="AW122" s="147"/>
      <c r="AX122" s="147"/>
      <c r="AY122" s="147"/>
      <c r="AZ122" s="147"/>
      <c r="BA122" s="147"/>
      <c r="BB122" s="147"/>
      <c r="BC122" s="147"/>
      <c r="BD122" s="147"/>
      <c r="BE122" s="147"/>
      <c r="BF122" s="147"/>
      <c r="BG122" s="147"/>
      <c r="BH122" s="147"/>
    </row>
    <row r="123" spans="1:60" ht="22.5" outlineLevel="1" x14ac:dyDescent="0.2">
      <c r="A123" s="582"/>
      <c r="B123" s="583"/>
      <c r="C123" s="590" t="s">
        <v>713</v>
      </c>
      <c r="D123" s="584"/>
      <c r="E123" s="585"/>
      <c r="F123" s="586"/>
      <c r="G123" s="587"/>
      <c r="H123" s="588"/>
      <c r="I123" s="587"/>
      <c r="J123" s="588"/>
      <c r="K123" s="587"/>
      <c r="L123" s="587"/>
      <c r="M123" s="587"/>
      <c r="N123" s="585"/>
      <c r="O123" s="585"/>
      <c r="P123" s="585"/>
      <c r="Q123" s="585"/>
      <c r="R123" s="587"/>
      <c r="S123" s="587"/>
      <c r="T123" s="589"/>
      <c r="U123" s="157"/>
      <c r="V123" s="157"/>
      <c r="W123" s="157"/>
      <c r="X123" s="157"/>
      <c r="Y123" s="157"/>
      <c r="Z123" s="147"/>
      <c r="AA123" s="147"/>
      <c r="AB123" s="147"/>
      <c r="AC123" s="147"/>
      <c r="AD123" s="147"/>
      <c r="AE123" s="147"/>
      <c r="AF123" s="147"/>
      <c r="AG123" s="147"/>
      <c r="AH123" s="147"/>
      <c r="AI123" s="147"/>
      <c r="AJ123" s="147"/>
      <c r="AK123" s="147"/>
      <c r="AL123" s="147"/>
      <c r="AM123" s="147"/>
      <c r="AN123" s="147"/>
      <c r="AO123" s="147"/>
      <c r="AP123" s="147"/>
      <c r="AQ123" s="147"/>
      <c r="AR123" s="147"/>
      <c r="AS123" s="147"/>
      <c r="AT123" s="147"/>
      <c r="AU123" s="147"/>
      <c r="AV123" s="147"/>
      <c r="AW123" s="147"/>
      <c r="AX123" s="147"/>
      <c r="AY123" s="147"/>
      <c r="AZ123" s="147"/>
      <c r="BA123" s="147"/>
      <c r="BB123" s="147"/>
      <c r="BC123" s="147"/>
      <c r="BD123" s="147"/>
      <c r="BE123" s="147"/>
      <c r="BF123" s="147"/>
      <c r="BG123" s="147"/>
      <c r="BH123" s="147"/>
    </row>
    <row r="124" spans="1:60" x14ac:dyDescent="0.2">
      <c r="A124" s="165" t="s">
        <v>131</v>
      </c>
      <c r="B124" s="166" t="s">
        <v>84</v>
      </c>
      <c r="C124" s="187" t="s">
        <v>85</v>
      </c>
      <c r="D124" s="167"/>
      <c r="E124" s="168"/>
      <c r="F124" s="169"/>
      <c r="G124" s="169">
        <f>SUMIF(AG125:AG139,"&lt;&gt;NOR",G125:G139)</f>
        <v>0</v>
      </c>
      <c r="H124" s="169"/>
      <c r="I124" s="169">
        <f>SUM(I125:I139)</f>
        <v>25900</v>
      </c>
      <c r="J124" s="169"/>
      <c r="K124" s="169">
        <f>SUM(K125:K139)</f>
        <v>4073.92</v>
      </c>
      <c r="L124" s="169"/>
      <c r="M124" s="169">
        <f>SUM(M125:M139)</f>
        <v>0</v>
      </c>
      <c r="N124" s="168"/>
      <c r="O124" s="168">
        <f>SUM(O125:O139)</f>
        <v>0.09</v>
      </c>
      <c r="P124" s="168"/>
      <c r="Q124" s="168">
        <f>SUM(Q125:Q139)</f>
        <v>0</v>
      </c>
      <c r="R124" s="169"/>
      <c r="S124" s="169"/>
      <c r="T124" s="170"/>
      <c r="U124" s="164"/>
      <c r="V124" s="164">
        <f>SUM(V125:V139)</f>
        <v>7.42</v>
      </c>
      <c r="W124" s="164"/>
      <c r="X124" s="164"/>
      <c r="Y124" s="164"/>
      <c r="AG124" t="s">
        <v>132</v>
      </c>
    </row>
    <row r="125" spans="1:60" ht="22.5" outlineLevel="1" x14ac:dyDescent="0.2">
      <c r="A125" s="172">
        <v>44</v>
      </c>
      <c r="B125" s="173" t="s">
        <v>281</v>
      </c>
      <c r="C125" s="188" t="s">
        <v>282</v>
      </c>
      <c r="D125" s="174" t="s">
        <v>135</v>
      </c>
      <c r="E125" s="175">
        <v>3</v>
      </c>
      <c r="F125" s="176"/>
      <c r="G125" s="177">
        <f>ROUND(E125*F125,2)</f>
        <v>0</v>
      </c>
      <c r="H125" s="176">
        <v>0</v>
      </c>
      <c r="I125" s="177">
        <f>ROUND(E125*H125,2)</f>
        <v>0</v>
      </c>
      <c r="J125" s="176">
        <v>891</v>
      </c>
      <c r="K125" s="177">
        <f>ROUND(E125*J125,2)</f>
        <v>2673</v>
      </c>
      <c r="L125" s="177">
        <v>21</v>
      </c>
      <c r="M125" s="177">
        <f>G125*(1+L125/100)</f>
        <v>0</v>
      </c>
      <c r="N125" s="175">
        <v>0</v>
      </c>
      <c r="O125" s="175">
        <f>ROUND(E125*N125,2)</f>
        <v>0</v>
      </c>
      <c r="P125" s="175">
        <v>0</v>
      </c>
      <c r="Q125" s="175">
        <f>ROUND(E125*P125,2)</f>
        <v>0</v>
      </c>
      <c r="R125" s="177" t="s">
        <v>283</v>
      </c>
      <c r="S125" s="177" t="s">
        <v>137</v>
      </c>
      <c r="T125" s="178" t="s">
        <v>137</v>
      </c>
      <c r="U125" s="157">
        <v>1.63</v>
      </c>
      <c r="V125" s="157">
        <f>ROUND(E125*U125,2)</f>
        <v>4.8899999999999997</v>
      </c>
      <c r="W125" s="157"/>
      <c r="X125" s="157" t="s">
        <v>138</v>
      </c>
      <c r="Y125" s="157" t="s">
        <v>139</v>
      </c>
      <c r="Z125" s="147"/>
      <c r="AA125" s="147"/>
      <c r="AB125" s="147"/>
      <c r="AC125" s="147"/>
      <c r="AD125" s="147"/>
      <c r="AE125" s="147"/>
      <c r="AF125" s="147"/>
      <c r="AG125" s="147" t="s">
        <v>140</v>
      </c>
      <c r="AH125" s="147"/>
      <c r="AI125" s="147"/>
      <c r="AJ125" s="147"/>
      <c r="AK125" s="147"/>
      <c r="AL125" s="147"/>
      <c r="AM125" s="147"/>
      <c r="AN125" s="147"/>
      <c r="AO125" s="147"/>
      <c r="AP125" s="147"/>
      <c r="AQ125" s="147"/>
      <c r="AR125" s="147"/>
      <c r="AS125" s="147"/>
      <c r="AT125" s="147"/>
      <c r="AU125" s="147"/>
      <c r="AV125" s="147"/>
      <c r="AW125" s="147"/>
      <c r="AX125" s="147"/>
      <c r="AY125" s="147"/>
      <c r="AZ125" s="147"/>
      <c r="BA125" s="147"/>
      <c r="BB125" s="147"/>
      <c r="BC125" s="147"/>
      <c r="BD125" s="147"/>
      <c r="BE125" s="147"/>
      <c r="BF125" s="147"/>
      <c r="BG125" s="147"/>
      <c r="BH125" s="147"/>
    </row>
    <row r="126" spans="1:60" outlineLevel="2" x14ac:dyDescent="0.2">
      <c r="A126" s="154"/>
      <c r="B126" s="155"/>
      <c r="C126" s="490" t="s">
        <v>284</v>
      </c>
      <c r="D126" s="491"/>
      <c r="E126" s="491"/>
      <c r="F126" s="491"/>
      <c r="G126" s="491"/>
      <c r="H126" s="157"/>
      <c r="I126" s="157"/>
      <c r="J126" s="157"/>
      <c r="K126" s="157"/>
      <c r="L126" s="157"/>
      <c r="M126" s="157"/>
      <c r="N126" s="156"/>
      <c r="O126" s="156"/>
      <c r="P126" s="156"/>
      <c r="Q126" s="156"/>
      <c r="R126" s="157"/>
      <c r="S126" s="157"/>
      <c r="T126" s="157"/>
      <c r="U126" s="157"/>
      <c r="V126" s="157"/>
      <c r="W126" s="157"/>
      <c r="X126" s="157"/>
      <c r="Y126" s="157"/>
      <c r="Z126" s="147"/>
      <c r="AA126" s="147"/>
      <c r="AB126" s="147"/>
      <c r="AC126" s="147"/>
      <c r="AD126" s="147"/>
      <c r="AE126" s="147"/>
      <c r="AF126" s="147"/>
      <c r="AG126" s="147" t="s">
        <v>248</v>
      </c>
      <c r="AH126" s="147"/>
      <c r="AI126" s="147"/>
      <c r="AJ126" s="147"/>
      <c r="AK126" s="147"/>
      <c r="AL126" s="147"/>
      <c r="AM126" s="147"/>
      <c r="AN126" s="147"/>
      <c r="AO126" s="147"/>
      <c r="AP126" s="147"/>
      <c r="AQ126" s="147"/>
      <c r="AR126" s="147"/>
      <c r="AS126" s="147"/>
      <c r="AT126" s="147"/>
      <c r="AU126" s="147"/>
      <c r="AV126" s="147"/>
      <c r="AW126" s="147"/>
      <c r="AX126" s="147"/>
      <c r="AY126" s="147"/>
      <c r="AZ126" s="147"/>
      <c r="BA126" s="147"/>
      <c r="BB126" s="147"/>
      <c r="BC126" s="147"/>
      <c r="BD126" s="147"/>
      <c r="BE126" s="147"/>
      <c r="BF126" s="147"/>
      <c r="BG126" s="147"/>
      <c r="BH126" s="147"/>
    </row>
    <row r="127" spans="1:60" outlineLevel="2" x14ac:dyDescent="0.2">
      <c r="A127" s="154"/>
      <c r="B127" s="155"/>
      <c r="C127" s="189" t="s">
        <v>285</v>
      </c>
      <c r="D127" s="158"/>
      <c r="E127" s="159">
        <v>2</v>
      </c>
      <c r="F127" s="157"/>
      <c r="G127" s="157"/>
      <c r="H127" s="157"/>
      <c r="I127" s="157"/>
      <c r="J127" s="157"/>
      <c r="K127" s="157"/>
      <c r="L127" s="157"/>
      <c r="M127" s="157"/>
      <c r="N127" s="156"/>
      <c r="O127" s="156"/>
      <c r="P127" s="156"/>
      <c r="Q127" s="156"/>
      <c r="R127" s="157"/>
      <c r="S127" s="157"/>
      <c r="T127" s="157"/>
      <c r="U127" s="157"/>
      <c r="V127" s="157"/>
      <c r="W127" s="157"/>
      <c r="X127" s="157"/>
      <c r="Y127" s="157"/>
      <c r="Z127" s="147"/>
      <c r="AA127" s="147"/>
      <c r="AB127" s="147"/>
      <c r="AC127" s="147"/>
      <c r="AD127" s="147"/>
      <c r="AE127" s="147"/>
      <c r="AF127" s="147"/>
      <c r="AG127" s="147" t="s">
        <v>144</v>
      </c>
      <c r="AH127" s="147">
        <v>0</v>
      </c>
      <c r="AI127" s="147"/>
      <c r="AJ127" s="147"/>
      <c r="AK127" s="147"/>
      <c r="AL127" s="147"/>
      <c r="AM127" s="147"/>
      <c r="AN127" s="147"/>
      <c r="AO127" s="147"/>
      <c r="AP127" s="147"/>
      <c r="AQ127" s="147"/>
      <c r="AR127" s="147"/>
      <c r="AS127" s="147"/>
      <c r="AT127" s="147"/>
      <c r="AU127" s="147"/>
      <c r="AV127" s="147"/>
      <c r="AW127" s="147"/>
      <c r="AX127" s="147"/>
      <c r="AY127" s="147"/>
      <c r="AZ127" s="147"/>
      <c r="BA127" s="147"/>
      <c r="BB127" s="147"/>
      <c r="BC127" s="147"/>
      <c r="BD127" s="147"/>
      <c r="BE127" s="147"/>
      <c r="BF127" s="147"/>
      <c r="BG127" s="147"/>
      <c r="BH127" s="147"/>
    </row>
    <row r="128" spans="1:60" outlineLevel="3" x14ac:dyDescent="0.2">
      <c r="A128" s="154"/>
      <c r="B128" s="155"/>
      <c r="C128" s="189" t="s">
        <v>286</v>
      </c>
      <c r="D128" s="158"/>
      <c r="E128" s="159">
        <v>1</v>
      </c>
      <c r="F128" s="157"/>
      <c r="G128" s="157"/>
      <c r="H128" s="157"/>
      <c r="I128" s="157"/>
      <c r="J128" s="157"/>
      <c r="K128" s="157"/>
      <c r="L128" s="157"/>
      <c r="M128" s="157"/>
      <c r="N128" s="156"/>
      <c r="O128" s="156"/>
      <c r="P128" s="156"/>
      <c r="Q128" s="156"/>
      <c r="R128" s="157"/>
      <c r="S128" s="157"/>
      <c r="T128" s="157"/>
      <c r="U128" s="157"/>
      <c r="V128" s="157"/>
      <c r="W128" s="157"/>
      <c r="X128" s="157"/>
      <c r="Y128" s="157"/>
      <c r="Z128" s="147"/>
      <c r="AA128" s="147"/>
      <c r="AB128" s="147"/>
      <c r="AC128" s="147"/>
      <c r="AD128" s="147"/>
      <c r="AE128" s="147"/>
      <c r="AF128" s="147"/>
      <c r="AG128" s="147" t="s">
        <v>144</v>
      </c>
      <c r="AH128" s="147">
        <v>0</v>
      </c>
      <c r="AI128" s="147"/>
      <c r="AJ128" s="147"/>
      <c r="AK128" s="147"/>
      <c r="AL128" s="147"/>
      <c r="AM128" s="147"/>
      <c r="AN128" s="147"/>
      <c r="AO128" s="147"/>
      <c r="AP128" s="147"/>
      <c r="AQ128" s="147"/>
      <c r="AR128" s="147"/>
      <c r="AS128" s="147"/>
      <c r="AT128" s="147"/>
      <c r="AU128" s="147"/>
      <c r="AV128" s="147"/>
      <c r="AW128" s="147"/>
      <c r="AX128" s="147"/>
      <c r="AY128" s="147"/>
      <c r="AZ128" s="147"/>
      <c r="BA128" s="147"/>
      <c r="BB128" s="147"/>
      <c r="BC128" s="147"/>
      <c r="BD128" s="147"/>
      <c r="BE128" s="147"/>
      <c r="BF128" s="147"/>
      <c r="BG128" s="147"/>
      <c r="BH128" s="147"/>
    </row>
    <row r="129" spans="1:60" outlineLevel="1" x14ac:dyDescent="0.2">
      <c r="A129" s="180">
        <v>45</v>
      </c>
      <c r="B129" s="181" t="s">
        <v>287</v>
      </c>
      <c r="C129" s="190" t="s">
        <v>288</v>
      </c>
      <c r="D129" s="182" t="s">
        <v>135</v>
      </c>
      <c r="E129" s="183">
        <v>3</v>
      </c>
      <c r="F129" s="184"/>
      <c r="G129" s="185">
        <f>ROUND(E129*F129,2)</f>
        <v>0</v>
      </c>
      <c r="H129" s="184">
        <v>0</v>
      </c>
      <c r="I129" s="185">
        <f>ROUND(E129*H129,2)</f>
        <v>0</v>
      </c>
      <c r="J129" s="184">
        <v>437</v>
      </c>
      <c r="K129" s="185">
        <f>ROUND(E129*J129,2)</f>
        <v>1311</v>
      </c>
      <c r="L129" s="185">
        <v>21</v>
      </c>
      <c r="M129" s="185">
        <f>G129*(1+L129/100)</f>
        <v>0</v>
      </c>
      <c r="N129" s="183">
        <v>0</v>
      </c>
      <c r="O129" s="183">
        <f>ROUND(E129*N129,2)</f>
        <v>0</v>
      </c>
      <c r="P129" s="183">
        <v>0</v>
      </c>
      <c r="Q129" s="183">
        <f>ROUND(E129*P129,2)</f>
        <v>0</v>
      </c>
      <c r="R129" s="185" t="s">
        <v>283</v>
      </c>
      <c r="S129" s="185" t="s">
        <v>137</v>
      </c>
      <c r="T129" s="186" t="s">
        <v>137</v>
      </c>
      <c r="U129" s="157">
        <v>0.77500000000000002</v>
      </c>
      <c r="V129" s="157">
        <f>ROUND(E129*U129,2)</f>
        <v>2.33</v>
      </c>
      <c r="W129" s="157"/>
      <c r="X129" s="157" t="s">
        <v>138</v>
      </c>
      <c r="Y129" s="157" t="s">
        <v>139</v>
      </c>
      <c r="Z129" s="147"/>
      <c r="AA129" s="147"/>
      <c r="AB129" s="147"/>
      <c r="AC129" s="147"/>
      <c r="AD129" s="147"/>
      <c r="AE129" s="147"/>
      <c r="AF129" s="147"/>
      <c r="AG129" s="147" t="s">
        <v>140</v>
      </c>
      <c r="AH129" s="147"/>
      <c r="AI129" s="147"/>
      <c r="AJ129" s="147"/>
      <c r="AK129" s="147"/>
      <c r="AL129" s="147"/>
      <c r="AM129" s="147"/>
      <c r="AN129" s="147"/>
      <c r="AO129" s="147"/>
      <c r="AP129" s="147"/>
      <c r="AQ129" s="147"/>
      <c r="AR129" s="147"/>
      <c r="AS129" s="147"/>
      <c r="AT129" s="147"/>
      <c r="AU129" s="147"/>
      <c r="AV129" s="147"/>
      <c r="AW129" s="147"/>
      <c r="AX129" s="147"/>
      <c r="AY129" s="147"/>
      <c r="AZ129" s="147"/>
      <c r="BA129" s="147"/>
      <c r="BB129" s="147"/>
      <c r="BC129" s="147"/>
      <c r="BD129" s="147"/>
      <c r="BE129" s="147"/>
      <c r="BF129" s="147"/>
      <c r="BG129" s="147"/>
      <c r="BH129" s="147"/>
    </row>
    <row r="130" spans="1:60" ht="22.5" outlineLevel="1" x14ac:dyDescent="0.2">
      <c r="A130" s="172">
        <v>46</v>
      </c>
      <c r="B130" s="173" t="s">
        <v>289</v>
      </c>
      <c r="C130" s="188" t="s">
        <v>290</v>
      </c>
      <c r="D130" s="174" t="s">
        <v>135</v>
      </c>
      <c r="E130" s="175">
        <v>3</v>
      </c>
      <c r="F130" s="176"/>
      <c r="G130" s="177">
        <f>ROUND(E130*F130,2)</f>
        <v>0</v>
      </c>
      <c r="H130" s="176">
        <v>1450</v>
      </c>
      <c r="I130" s="177">
        <f>ROUND(E130*H130,2)</f>
        <v>4350</v>
      </c>
      <c r="J130" s="176">
        <v>0</v>
      </c>
      <c r="K130" s="177">
        <f>ROUND(E130*J130,2)</f>
        <v>0</v>
      </c>
      <c r="L130" s="177">
        <v>21</v>
      </c>
      <c r="M130" s="177">
        <f>G130*(1+L130/100)</f>
        <v>0</v>
      </c>
      <c r="N130" s="175">
        <v>1E-4</v>
      </c>
      <c r="O130" s="175">
        <f>ROUND(E130*N130,2)</f>
        <v>0</v>
      </c>
      <c r="P130" s="175">
        <v>0</v>
      </c>
      <c r="Q130" s="175">
        <f>ROUND(E130*P130,2)</f>
        <v>0</v>
      </c>
      <c r="R130" s="177"/>
      <c r="S130" s="177" t="s">
        <v>209</v>
      </c>
      <c r="T130" s="178" t="s">
        <v>210</v>
      </c>
      <c r="U130" s="157">
        <v>0</v>
      </c>
      <c r="V130" s="157">
        <f>ROUND(E130*U130,2)</f>
        <v>0</v>
      </c>
      <c r="W130" s="157"/>
      <c r="X130" s="157" t="s">
        <v>214</v>
      </c>
      <c r="Y130" s="157" t="s">
        <v>139</v>
      </c>
      <c r="Z130" s="147"/>
      <c r="AA130" s="147"/>
      <c r="AB130" s="147"/>
      <c r="AC130" s="147"/>
      <c r="AD130" s="147"/>
      <c r="AE130" s="147"/>
      <c r="AF130" s="147"/>
      <c r="AG130" s="147" t="s">
        <v>215</v>
      </c>
      <c r="AH130" s="147"/>
      <c r="AI130" s="147"/>
      <c r="AJ130" s="147"/>
      <c r="AK130" s="147"/>
      <c r="AL130" s="147"/>
      <c r="AM130" s="147"/>
      <c r="AN130" s="147"/>
      <c r="AO130" s="147"/>
      <c r="AP130" s="147"/>
      <c r="AQ130" s="147"/>
      <c r="AR130" s="147"/>
      <c r="AS130" s="147"/>
      <c r="AT130" s="147"/>
      <c r="AU130" s="147"/>
      <c r="AV130" s="147"/>
      <c r="AW130" s="147"/>
      <c r="AX130" s="147"/>
      <c r="AY130" s="147"/>
      <c r="AZ130" s="147"/>
      <c r="BA130" s="147"/>
      <c r="BB130" s="147"/>
      <c r="BC130" s="147"/>
      <c r="BD130" s="147"/>
      <c r="BE130" s="147"/>
      <c r="BF130" s="147"/>
      <c r="BG130" s="147"/>
      <c r="BH130" s="147"/>
    </row>
    <row r="131" spans="1:60" outlineLevel="2" x14ac:dyDescent="0.2">
      <c r="A131" s="154"/>
      <c r="B131" s="155"/>
      <c r="C131" s="189" t="s">
        <v>291</v>
      </c>
      <c r="D131" s="158"/>
      <c r="E131" s="159">
        <v>3</v>
      </c>
      <c r="F131" s="157"/>
      <c r="G131" s="157"/>
      <c r="H131" s="157"/>
      <c r="I131" s="157"/>
      <c r="J131" s="157"/>
      <c r="K131" s="157"/>
      <c r="L131" s="157"/>
      <c r="M131" s="157"/>
      <c r="N131" s="156"/>
      <c r="O131" s="156"/>
      <c r="P131" s="156"/>
      <c r="Q131" s="156"/>
      <c r="R131" s="157"/>
      <c r="S131" s="157"/>
      <c r="T131" s="157"/>
      <c r="U131" s="157"/>
      <c r="V131" s="157"/>
      <c r="W131" s="157"/>
      <c r="X131" s="157"/>
      <c r="Y131" s="157"/>
      <c r="Z131" s="147"/>
      <c r="AA131" s="147"/>
      <c r="AB131" s="147"/>
      <c r="AC131" s="147"/>
      <c r="AD131" s="147"/>
      <c r="AE131" s="147"/>
      <c r="AF131" s="147"/>
      <c r="AG131" s="147" t="s">
        <v>144</v>
      </c>
      <c r="AH131" s="147">
        <v>0</v>
      </c>
      <c r="AI131" s="147"/>
      <c r="AJ131" s="147"/>
      <c r="AK131" s="147"/>
      <c r="AL131" s="147"/>
      <c r="AM131" s="147"/>
      <c r="AN131" s="147"/>
      <c r="AO131" s="147"/>
      <c r="AP131" s="147"/>
      <c r="AQ131" s="147"/>
      <c r="AR131" s="147"/>
      <c r="AS131" s="147"/>
      <c r="AT131" s="147"/>
      <c r="AU131" s="147"/>
      <c r="AV131" s="147"/>
      <c r="AW131" s="147"/>
      <c r="AX131" s="147"/>
      <c r="AY131" s="147"/>
      <c r="AZ131" s="147"/>
      <c r="BA131" s="147"/>
      <c r="BB131" s="147"/>
      <c r="BC131" s="147"/>
      <c r="BD131" s="147"/>
      <c r="BE131" s="147"/>
      <c r="BF131" s="147"/>
      <c r="BG131" s="147"/>
      <c r="BH131" s="147"/>
    </row>
    <row r="132" spans="1:60" outlineLevel="1" x14ac:dyDescent="0.2">
      <c r="A132" s="172">
        <v>47</v>
      </c>
      <c r="B132" s="173" t="s">
        <v>292</v>
      </c>
      <c r="C132" s="188" t="s">
        <v>293</v>
      </c>
      <c r="D132" s="174" t="s">
        <v>135</v>
      </c>
      <c r="E132" s="175">
        <v>2</v>
      </c>
      <c r="F132" s="176"/>
      <c r="G132" s="177">
        <f>ROUND(E132*F132,2)</f>
        <v>0</v>
      </c>
      <c r="H132" s="176">
        <v>6850</v>
      </c>
      <c r="I132" s="177">
        <f>ROUND(E132*H132,2)</f>
        <v>13700</v>
      </c>
      <c r="J132" s="176">
        <v>0</v>
      </c>
      <c r="K132" s="177">
        <f>ROUND(E132*J132,2)</f>
        <v>0</v>
      </c>
      <c r="L132" s="177">
        <v>21</v>
      </c>
      <c r="M132" s="177">
        <f>G132*(1+L132/100)</f>
        <v>0</v>
      </c>
      <c r="N132" s="175">
        <v>2.9000000000000001E-2</v>
      </c>
      <c r="O132" s="175">
        <f>ROUND(E132*N132,2)</f>
        <v>0.06</v>
      </c>
      <c r="P132" s="175">
        <v>0</v>
      </c>
      <c r="Q132" s="175">
        <f>ROUND(E132*P132,2)</f>
        <v>0</v>
      </c>
      <c r="R132" s="177"/>
      <c r="S132" s="177" t="s">
        <v>209</v>
      </c>
      <c r="T132" s="178" t="s">
        <v>210</v>
      </c>
      <c r="U132" s="157">
        <v>0</v>
      </c>
      <c r="V132" s="157">
        <f>ROUND(E132*U132,2)</f>
        <v>0</v>
      </c>
      <c r="W132" s="157"/>
      <c r="X132" s="157" t="s">
        <v>214</v>
      </c>
      <c r="Y132" s="157" t="s">
        <v>139</v>
      </c>
      <c r="Z132" s="147"/>
      <c r="AA132" s="147"/>
      <c r="AB132" s="147"/>
      <c r="AC132" s="147"/>
      <c r="AD132" s="147"/>
      <c r="AE132" s="147"/>
      <c r="AF132" s="147"/>
      <c r="AG132" s="147" t="s">
        <v>215</v>
      </c>
      <c r="AH132" s="147"/>
      <c r="AI132" s="147"/>
      <c r="AJ132" s="147"/>
      <c r="AK132" s="147"/>
      <c r="AL132" s="147"/>
      <c r="AM132" s="147"/>
      <c r="AN132" s="147"/>
      <c r="AO132" s="147"/>
      <c r="AP132" s="147"/>
      <c r="AQ132" s="147"/>
      <c r="AR132" s="147"/>
      <c r="AS132" s="147"/>
      <c r="AT132" s="147"/>
      <c r="AU132" s="147"/>
      <c r="AV132" s="147"/>
      <c r="AW132" s="147"/>
      <c r="AX132" s="147"/>
      <c r="AY132" s="147"/>
      <c r="AZ132" s="147"/>
      <c r="BA132" s="147"/>
      <c r="BB132" s="147"/>
      <c r="BC132" s="147"/>
      <c r="BD132" s="147"/>
      <c r="BE132" s="147"/>
      <c r="BF132" s="147"/>
      <c r="BG132" s="147"/>
      <c r="BH132" s="147"/>
    </row>
    <row r="133" spans="1:60" outlineLevel="2" x14ac:dyDescent="0.2">
      <c r="A133" s="154"/>
      <c r="B133" s="155"/>
      <c r="C133" s="189" t="s">
        <v>294</v>
      </c>
      <c r="D133" s="158"/>
      <c r="E133" s="159"/>
      <c r="F133" s="157"/>
      <c r="G133" s="157"/>
      <c r="H133" s="157"/>
      <c r="I133" s="157"/>
      <c r="J133" s="157"/>
      <c r="K133" s="157"/>
      <c r="L133" s="157"/>
      <c r="M133" s="157"/>
      <c r="N133" s="156"/>
      <c r="O133" s="156"/>
      <c r="P133" s="156"/>
      <c r="Q133" s="156"/>
      <c r="R133" s="157"/>
      <c r="S133" s="157"/>
      <c r="T133" s="157"/>
      <c r="U133" s="157"/>
      <c r="V133" s="157"/>
      <c r="W133" s="157"/>
      <c r="X133" s="157"/>
      <c r="Y133" s="157"/>
      <c r="Z133" s="147"/>
      <c r="AA133" s="147"/>
      <c r="AB133" s="147"/>
      <c r="AC133" s="147"/>
      <c r="AD133" s="147"/>
      <c r="AE133" s="147"/>
      <c r="AF133" s="147"/>
      <c r="AG133" s="147" t="s">
        <v>144</v>
      </c>
      <c r="AH133" s="147">
        <v>0</v>
      </c>
      <c r="AI133" s="147"/>
      <c r="AJ133" s="147"/>
      <c r="AK133" s="147"/>
      <c r="AL133" s="147"/>
      <c r="AM133" s="147"/>
      <c r="AN133" s="147"/>
      <c r="AO133" s="147"/>
      <c r="AP133" s="147"/>
      <c r="AQ133" s="147"/>
      <c r="AR133" s="147"/>
      <c r="AS133" s="147"/>
      <c r="AT133" s="147"/>
      <c r="AU133" s="147"/>
      <c r="AV133" s="147"/>
      <c r="AW133" s="147"/>
      <c r="AX133" s="147"/>
      <c r="AY133" s="147"/>
      <c r="AZ133" s="147"/>
      <c r="BA133" s="147"/>
      <c r="BB133" s="147"/>
      <c r="BC133" s="147"/>
      <c r="BD133" s="147"/>
      <c r="BE133" s="147"/>
      <c r="BF133" s="147"/>
      <c r="BG133" s="147"/>
      <c r="BH133" s="147"/>
    </row>
    <row r="134" spans="1:60" outlineLevel="3" x14ac:dyDescent="0.2">
      <c r="A134" s="154"/>
      <c r="B134" s="155"/>
      <c r="C134" s="189" t="s">
        <v>285</v>
      </c>
      <c r="D134" s="158"/>
      <c r="E134" s="159">
        <v>2</v>
      </c>
      <c r="F134" s="157"/>
      <c r="G134" s="157"/>
      <c r="H134" s="157"/>
      <c r="I134" s="157"/>
      <c r="J134" s="157"/>
      <c r="K134" s="157"/>
      <c r="L134" s="157"/>
      <c r="M134" s="157"/>
      <c r="N134" s="156"/>
      <c r="O134" s="156"/>
      <c r="P134" s="156"/>
      <c r="Q134" s="156"/>
      <c r="R134" s="157"/>
      <c r="S134" s="157"/>
      <c r="T134" s="157"/>
      <c r="U134" s="157"/>
      <c r="V134" s="157"/>
      <c r="W134" s="157"/>
      <c r="X134" s="157"/>
      <c r="Y134" s="157"/>
      <c r="Z134" s="147"/>
      <c r="AA134" s="147"/>
      <c r="AB134" s="147"/>
      <c r="AC134" s="147"/>
      <c r="AD134" s="147"/>
      <c r="AE134" s="147"/>
      <c r="AF134" s="147"/>
      <c r="AG134" s="147" t="s">
        <v>144</v>
      </c>
      <c r="AH134" s="147">
        <v>0</v>
      </c>
      <c r="AI134" s="147"/>
      <c r="AJ134" s="147"/>
      <c r="AK134" s="147"/>
      <c r="AL134" s="147"/>
      <c r="AM134" s="147"/>
      <c r="AN134" s="147"/>
      <c r="AO134" s="147"/>
      <c r="AP134" s="147"/>
      <c r="AQ134" s="147"/>
      <c r="AR134" s="147"/>
      <c r="AS134" s="147"/>
      <c r="AT134" s="147"/>
      <c r="AU134" s="147"/>
      <c r="AV134" s="147"/>
      <c r="AW134" s="147"/>
      <c r="AX134" s="147"/>
      <c r="AY134" s="147"/>
      <c r="AZ134" s="147"/>
      <c r="BA134" s="147"/>
      <c r="BB134" s="147"/>
      <c r="BC134" s="147"/>
      <c r="BD134" s="147"/>
      <c r="BE134" s="147"/>
      <c r="BF134" s="147"/>
      <c r="BG134" s="147"/>
      <c r="BH134" s="147"/>
    </row>
    <row r="135" spans="1:60" outlineLevel="1" x14ac:dyDescent="0.2">
      <c r="A135" s="172">
        <v>48</v>
      </c>
      <c r="B135" s="173" t="s">
        <v>295</v>
      </c>
      <c r="C135" s="188" t="s">
        <v>296</v>
      </c>
      <c r="D135" s="174" t="s">
        <v>135</v>
      </c>
      <c r="E135" s="175">
        <v>1</v>
      </c>
      <c r="F135" s="176"/>
      <c r="G135" s="177">
        <f>ROUND(E135*F135,2)</f>
        <v>0</v>
      </c>
      <c r="H135" s="176">
        <v>7850</v>
      </c>
      <c r="I135" s="177">
        <f>ROUND(E135*H135,2)</f>
        <v>7850</v>
      </c>
      <c r="J135" s="176">
        <v>0</v>
      </c>
      <c r="K135" s="177">
        <f>ROUND(E135*J135,2)</f>
        <v>0</v>
      </c>
      <c r="L135" s="177">
        <v>21</v>
      </c>
      <c r="M135" s="177">
        <f>G135*(1+L135/100)</f>
        <v>0</v>
      </c>
      <c r="N135" s="175">
        <v>2.9000000000000001E-2</v>
      </c>
      <c r="O135" s="175">
        <f>ROUND(E135*N135,2)</f>
        <v>0.03</v>
      </c>
      <c r="P135" s="175">
        <v>0</v>
      </c>
      <c r="Q135" s="175">
        <f>ROUND(E135*P135,2)</f>
        <v>0</v>
      </c>
      <c r="R135" s="177"/>
      <c r="S135" s="177" t="s">
        <v>209</v>
      </c>
      <c r="T135" s="178" t="s">
        <v>210</v>
      </c>
      <c r="U135" s="157">
        <v>0</v>
      </c>
      <c r="V135" s="157">
        <f>ROUND(E135*U135,2)</f>
        <v>0</v>
      </c>
      <c r="W135" s="157"/>
      <c r="X135" s="157" t="s">
        <v>214</v>
      </c>
      <c r="Y135" s="157" t="s">
        <v>139</v>
      </c>
      <c r="Z135" s="147"/>
      <c r="AA135" s="147"/>
      <c r="AB135" s="147"/>
      <c r="AC135" s="147"/>
      <c r="AD135" s="147"/>
      <c r="AE135" s="147"/>
      <c r="AF135" s="147"/>
      <c r="AG135" s="147" t="s">
        <v>215</v>
      </c>
      <c r="AH135" s="147"/>
      <c r="AI135" s="147"/>
      <c r="AJ135" s="147"/>
      <c r="AK135" s="147"/>
      <c r="AL135" s="147"/>
      <c r="AM135" s="147"/>
      <c r="AN135" s="147"/>
      <c r="AO135" s="147"/>
      <c r="AP135" s="147"/>
      <c r="AQ135" s="147"/>
      <c r="AR135" s="147"/>
      <c r="AS135" s="147"/>
      <c r="AT135" s="147"/>
      <c r="AU135" s="147"/>
      <c r="AV135" s="147"/>
      <c r="AW135" s="147"/>
      <c r="AX135" s="147"/>
      <c r="AY135" s="147"/>
      <c r="AZ135" s="147"/>
      <c r="BA135" s="147"/>
      <c r="BB135" s="147"/>
      <c r="BC135" s="147"/>
      <c r="BD135" s="147"/>
      <c r="BE135" s="147"/>
      <c r="BF135" s="147"/>
      <c r="BG135" s="147"/>
      <c r="BH135" s="147"/>
    </row>
    <row r="136" spans="1:60" outlineLevel="2" x14ac:dyDescent="0.2">
      <c r="A136" s="154"/>
      <c r="B136" s="155"/>
      <c r="C136" s="189" t="s">
        <v>294</v>
      </c>
      <c r="D136" s="158"/>
      <c r="E136" s="159"/>
      <c r="F136" s="157"/>
      <c r="G136" s="157"/>
      <c r="H136" s="157"/>
      <c r="I136" s="157"/>
      <c r="J136" s="157"/>
      <c r="K136" s="157"/>
      <c r="L136" s="157"/>
      <c r="M136" s="157"/>
      <c r="N136" s="156"/>
      <c r="O136" s="156"/>
      <c r="P136" s="156"/>
      <c r="Q136" s="156"/>
      <c r="R136" s="157"/>
      <c r="S136" s="157"/>
      <c r="T136" s="157"/>
      <c r="U136" s="157"/>
      <c r="V136" s="157"/>
      <c r="W136" s="157"/>
      <c r="X136" s="157"/>
      <c r="Y136" s="157"/>
      <c r="Z136" s="147"/>
      <c r="AA136" s="147"/>
      <c r="AB136" s="147"/>
      <c r="AC136" s="147"/>
      <c r="AD136" s="147"/>
      <c r="AE136" s="147"/>
      <c r="AF136" s="147"/>
      <c r="AG136" s="147" t="s">
        <v>144</v>
      </c>
      <c r="AH136" s="147">
        <v>0</v>
      </c>
      <c r="AI136" s="147"/>
      <c r="AJ136" s="147"/>
      <c r="AK136" s="147"/>
      <c r="AL136" s="147"/>
      <c r="AM136" s="147"/>
      <c r="AN136" s="147"/>
      <c r="AO136" s="147"/>
      <c r="AP136" s="147"/>
      <c r="AQ136" s="147"/>
      <c r="AR136" s="147"/>
      <c r="AS136" s="147"/>
      <c r="AT136" s="147"/>
      <c r="AU136" s="147"/>
      <c r="AV136" s="147"/>
      <c r="AW136" s="147"/>
      <c r="AX136" s="147"/>
      <c r="AY136" s="147"/>
      <c r="AZ136" s="147"/>
      <c r="BA136" s="147"/>
      <c r="BB136" s="147"/>
      <c r="BC136" s="147"/>
      <c r="BD136" s="147"/>
      <c r="BE136" s="147"/>
      <c r="BF136" s="147"/>
      <c r="BG136" s="147"/>
      <c r="BH136" s="147"/>
    </row>
    <row r="137" spans="1:60" outlineLevel="3" x14ac:dyDescent="0.2">
      <c r="A137" s="154"/>
      <c r="B137" s="155"/>
      <c r="C137" s="189" t="s">
        <v>286</v>
      </c>
      <c r="D137" s="158"/>
      <c r="E137" s="159">
        <v>1</v>
      </c>
      <c r="F137" s="157"/>
      <c r="G137" s="157"/>
      <c r="H137" s="157"/>
      <c r="I137" s="157"/>
      <c r="J137" s="157"/>
      <c r="K137" s="157"/>
      <c r="L137" s="157"/>
      <c r="M137" s="157"/>
      <c r="N137" s="156"/>
      <c r="O137" s="156"/>
      <c r="P137" s="156"/>
      <c r="Q137" s="156"/>
      <c r="R137" s="157"/>
      <c r="S137" s="157"/>
      <c r="T137" s="157"/>
      <c r="U137" s="157"/>
      <c r="V137" s="157"/>
      <c r="W137" s="157"/>
      <c r="X137" s="157"/>
      <c r="Y137" s="157"/>
      <c r="Z137" s="147"/>
      <c r="AA137" s="147"/>
      <c r="AB137" s="147"/>
      <c r="AC137" s="147"/>
      <c r="AD137" s="147"/>
      <c r="AE137" s="147"/>
      <c r="AF137" s="147"/>
      <c r="AG137" s="147" t="s">
        <v>144</v>
      </c>
      <c r="AH137" s="147">
        <v>0</v>
      </c>
      <c r="AI137" s="147"/>
      <c r="AJ137" s="147"/>
      <c r="AK137" s="147"/>
      <c r="AL137" s="147"/>
      <c r="AM137" s="147"/>
      <c r="AN137" s="147"/>
      <c r="AO137" s="147"/>
      <c r="AP137" s="147"/>
      <c r="AQ137" s="147"/>
      <c r="AR137" s="147"/>
      <c r="AS137" s="147"/>
      <c r="AT137" s="147"/>
      <c r="AU137" s="147"/>
      <c r="AV137" s="147"/>
      <c r="AW137" s="147"/>
      <c r="AX137" s="147"/>
      <c r="AY137" s="147"/>
      <c r="AZ137" s="147"/>
      <c r="BA137" s="147"/>
      <c r="BB137" s="147"/>
      <c r="BC137" s="147"/>
      <c r="BD137" s="147"/>
      <c r="BE137" s="147"/>
      <c r="BF137" s="147"/>
      <c r="BG137" s="147"/>
      <c r="BH137" s="147"/>
    </row>
    <row r="138" spans="1:60" outlineLevel="1" x14ac:dyDescent="0.2">
      <c r="A138" s="172">
        <v>49</v>
      </c>
      <c r="B138" s="173" t="s">
        <v>297</v>
      </c>
      <c r="C138" s="188" t="s">
        <v>298</v>
      </c>
      <c r="D138" s="174" t="s">
        <v>267</v>
      </c>
      <c r="E138" s="175">
        <v>8.7300000000000003E-2</v>
      </c>
      <c r="F138" s="176"/>
      <c r="G138" s="177">
        <f>ROUND(E138*F138,2)</f>
        <v>0</v>
      </c>
      <c r="H138" s="176">
        <v>0</v>
      </c>
      <c r="I138" s="177">
        <f>ROUND(E138*H138,2)</f>
        <v>0</v>
      </c>
      <c r="J138" s="176">
        <v>1030</v>
      </c>
      <c r="K138" s="177">
        <f>ROUND(E138*J138,2)</f>
        <v>89.92</v>
      </c>
      <c r="L138" s="177">
        <v>21</v>
      </c>
      <c r="M138" s="177">
        <f>G138*(1+L138/100)</f>
        <v>0</v>
      </c>
      <c r="N138" s="175">
        <v>0</v>
      </c>
      <c r="O138" s="175">
        <f>ROUND(E138*N138,2)</f>
        <v>0</v>
      </c>
      <c r="P138" s="175">
        <v>0</v>
      </c>
      <c r="Q138" s="175">
        <f>ROUND(E138*P138,2)</f>
        <v>0</v>
      </c>
      <c r="R138" s="177" t="s">
        <v>283</v>
      </c>
      <c r="S138" s="177" t="s">
        <v>137</v>
      </c>
      <c r="T138" s="178" t="s">
        <v>137</v>
      </c>
      <c r="U138" s="157">
        <v>2.2549999999999999</v>
      </c>
      <c r="V138" s="157">
        <f>ROUND(E138*U138,2)</f>
        <v>0.2</v>
      </c>
      <c r="W138" s="157"/>
      <c r="X138" s="157" t="s">
        <v>268</v>
      </c>
      <c r="Y138" s="157" t="s">
        <v>139</v>
      </c>
      <c r="Z138" s="147"/>
      <c r="AA138" s="147"/>
      <c r="AB138" s="147"/>
      <c r="AC138" s="147"/>
      <c r="AD138" s="147"/>
      <c r="AE138" s="147"/>
      <c r="AF138" s="147"/>
      <c r="AG138" s="147" t="s">
        <v>269</v>
      </c>
      <c r="AH138" s="147"/>
      <c r="AI138" s="147"/>
      <c r="AJ138" s="147"/>
      <c r="AK138" s="147"/>
      <c r="AL138" s="147"/>
      <c r="AM138" s="147"/>
      <c r="AN138" s="147"/>
      <c r="AO138" s="147"/>
      <c r="AP138" s="147"/>
      <c r="AQ138" s="147"/>
      <c r="AR138" s="147"/>
      <c r="AS138" s="147"/>
      <c r="AT138" s="147"/>
      <c r="AU138" s="147"/>
      <c r="AV138" s="147"/>
      <c r="AW138" s="147"/>
      <c r="AX138" s="147"/>
      <c r="AY138" s="147"/>
      <c r="AZ138" s="147"/>
      <c r="BA138" s="147"/>
      <c r="BB138" s="147"/>
      <c r="BC138" s="147"/>
      <c r="BD138" s="147"/>
      <c r="BE138" s="147"/>
      <c r="BF138" s="147"/>
      <c r="BG138" s="147"/>
      <c r="BH138" s="147"/>
    </row>
    <row r="139" spans="1:60" outlineLevel="2" x14ac:dyDescent="0.2">
      <c r="A139" s="154"/>
      <c r="B139" s="155"/>
      <c r="C139" s="492" t="s">
        <v>299</v>
      </c>
      <c r="D139" s="493"/>
      <c r="E139" s="493"/>
      <c r="F139" s="493"/>
      <c r="G139" s="493"/>
      <c r="H139" s="157"/>
      <c r="I139" s="157"/>
      <c r="J139" s="157"/>
      <c r="K139" s="157"/>
      <c r="L139" s="157"/>
      <c r="M139" s="157"/>
      <c r="N139" s="156"/>
      <c r="O139" s="156"/>
      <c r="P139" s="156"/>
      <c r="Q139" s="156"/>
      <c r="R139" s="157"/>
      <c r="S139" s="157"/>
      <c r="T139" s="157"/>
      <c r="U139" s="157"/>
      <c r="V139" s="157"/>
      <c r="W139" s="157"/>
      <c r="X139" s="157"/>
      <c r="Y139" s="157"/>
      <c r="Z139" s="147"/>
      <c r="AA139" s="147"/>
      <c r="AB139" s="147"/>
      <c r="AC139" s="147"/>
      <c r="AD139" s="147"/>
      <c r="AE139" s="147"/>
      <c r="AF139" s="147"/>
      <c r="AG139" s="147" t="s">
        <v>142</v>
      </c>
      <c r="AH139" s="147"/>
      <c r="AI139" s="147"/>
      <c r="AJ139" s="147"/>
      <c r="AK139" s="147"/>
      <c r="AL139" s="147"/>
      <c r="AM139" s="147"/>
      <c r="AN139" s="147"/>
      <c r="AO139" s="147"/>
      <c r="AP139" s="147"/>
      <c r="AQ139" s="147"/>
      <c r="AR139" s="147"/>
      <c r="AS139" s="147"/>
      <c r="AT139" s="147"/>
      <c r="AU139" s="147"/>
      <c r="AV139" s="147"/>
      <c r="AW139" s="147"/>
      <c r="AX139" s="147"/>
      <c r="AY139" s="147"/>
      <c r="AZ139" s="147"/>
      <c r="BA139" s="147"/>
      <c r="BB139" s="147"/>
      <c r="BC139" s="147"/>
      <c r="BD139" s="147"/>
      <c r="BE139" s="147"/>
      <c r="BF139" s="147"/>
      <c r="BG139" s="147"/>
      <c r="BH139" s="147"/>
    </row>
    <row r="140" spans="1:60" x14ac:dyDescent="0.2">
      <c r="A140" s="165" t="s">
        <v>131</v>
      </c>
      <c r="B140" s="166" t="s">
        <v>86</v>
      </c>
      <c r="C140" s="187" t="s">
        <v>87</v>
      </c>
      <c r="D140" s="167"/>
      <c r="E140" s="168"/>
      <c r="F140" s="169"/>
      <c r="G140" s="169">
        <f>SUMIF(AG141:AG184,"&lt;&gt;NOR",G141:G184)</f>
        <v>0</v>
      </c>
      <c r="H140" s="169"/>
      <c r="I140" s="169">
        <f>SUM(I141:I184)</f>
        <v>53594.45</v>
      </c>
      <c r="J140" s="169"/>
      <c r="K140" s="169">
        <f>SUM(K141:K184)</f>
        <v>99581.98000000001</v>
      </c>
      <c r="L140" s="169"/>
      <c r="M140" s="169">
        <f>SUM(M141:M184)</f>
        <v>0</v>
      </c>
      <c r="N140" s="168"/>
      <c r="O140" s="168">
        <f>SUM(O141:O184)</f>
        <v>1</v>
      </c>
      <c r="P140" s="168"/>
      <c r="Q140" s="168">
        <f>SUM(Q141:Q184)</f>
        <v>0.52</v>
      </c>
      <c r="R140" s="169"/>
      <c r="S140" s="169"/>
      <c r="T140" s="170"/>
      <c r="U140" s="164"/>
      <c r="V140" s="164">
        <f>SUM(V141:V184)</f>
        <v>73.5</v>
      </c>
      <c r="W140" s="164"/>
      <c r="X140" s="164"/>
      <c r="Y140" s="164"/>
      <c r="AG140" t="s">
        <v>132</v>
      </c>
    </row>
    <row r="141" spans="1:60" outlineLevel="1" x14ac:dyDescent="0.2">
      <c r="A141" s="172">
        <v>50</v>
      </c>
      <c r="B141" s="173" t="s">
        <v>300</v>
      </c>
      <c r="C141" s="188" t="s">
        <v>301</v>
      </c>
      <c r="D141" s="174" t="s">
        <v>157</v>
      </c>
      <c r="E141" s="175">
        <v>13.467000000000001</v>
      </c>
      <c r="F141" s="176"/>
      <c r="G141" s="177">
        <f>ROUND(E141*F141,2)</f>
        <v>0</v>
      </c>
      <c r="H141" s="176">
        <v>0</v>
      </c>
      <c r="I141" s="177">
        <f>ROUND(E141*H141,2)</f>
        <v>0</v>
      </c>
      <c r="J141" s="176">
        <v>172</v>
      </c>
      <c r="K141" s="177">
        <f>ROUND(E141*J141,2)</f>
        <v>2316.3200000000002</v>
      </c>
      <c r="L141" s="177">
        <v>21</v>
      </c>
      <c r="M141" s="177">
        <f>G141*(1+L141/100)</f>
        <v>0</v>
      </c>
      <c r="N141" s="175">
        <v>0</v>
      </c>
      <c r="O141" s="175">
        <f>ROUND(E141*N141,2)</f>
        <v>0</v>
      </c>
      <c r="P141" s="175">
        <v>3.3E-3</v>
      </c>
      <c r="Q141" s="175">
        <f>ROUND(E141*P141,2)</f>
        <v>0.04</v>
      </c>
      <c r="R141" s="177" t="s">
        <v>302</v>
      </c>
      <c r="S141" s="177" t="s">
        <v>137</v>
      </c>
      <c r="T141" s="178" t="s">
        <v>137</v>
      </c>
      <c r="U141" s="157">
        <v>0.30499999999999999</v>
      </c>
      <c r="V141" s="157">
        <f>ROUND(E141*U141,2)</f>
        <v>4.1100000000000003</v>
      </c>
      <c r="W141" s="157"/>
      <c r="X141" s="157" t="s">
        <v>138</v>
      </c>
      <c r="Y141" s="157" t="s">
        <v>139</v>
      </c>
      <c r="Z141" s="147"/>
      <c r="AA141" s="147"/>
      <c r="AB141" s="147"/>
      <c r="AC141" s="147"/>
      <c r="AD141" s="147"/>
      <c r="AE141" s="147"/>
      <c r="AF141" s="147"/>
      <c r="AG141" s="147" t="s">
        <v>140</v>
      </c>
      <c r="AH141" s="147"/>
      <c r="AI141" s="147"/>
      <c r="AJ141" s="147"/>
      <c r="AK141" s="147"/>
      <c r="AL141" s="147"/>
      <c r="AM141" s="147"/>
      <c r="AN141" s="147"/>
      <c r="AO141" s="147"/>
      <c r="AP141" s="147"/>
      <c r="AQ141" s="147"/>
      <c r="AR141" s="147"/>
      <c r="AS141" s="147"/>
      <c r="AT141" s="147"/>
      <c r="AU141" s="147"/>
      <c r="AV141" s="147"/>
      <c r="AW141" s="147"/>
      <c r="AX141" s="147"/>
      <c r="AY141" s="147"/>
      <c r="AZ141" s="147"/>
      <c r="BA141" s="147"/>
      <c r="BB141" s="147"/>
      <c r="BC141" s="147"/>
      <c r="BD141" s="147"/>
      <c r="BE141" s="147"/>
      <c r="BF141" s="147"/>
      <c r="BG141" s="147"/>
      <c r="BH141" s="147"/>
    </row>
    <row r="142" spans="1:60" outlineLevel="2" x14ac:dyDescent="0.2">
      <c r="A142" s="154"/>
      <c r="B142" s="155"/>
      <c r="C142" s="189" t="s">
        <v>277</v>
      </c>
      <c r="D142" s="158"/>
      <c r="E142" s="159">
        <v>20.91</v>
      </c>
      <c r="F142" s="157"/>
      <c r="G142" s="157"/>
      <c r="H142" s="157"/>
      <c r="I142" s="157"/>
      <c r="J142" s="157"/>
      <c r="K142" s="157"/>
      <c r="L142" s="157"/>
      <c r="M142" s="157"/>
      <c r="N142" s="156"/>
      <c r="O142" s="156"/>
      <c r="P142" s="156"/>
      <c r="Q142" s="156"/>
      <c r="R142" s="157"/>
      <c r="S142" s="157"/>
      <c r="T142" s="157"/>
      <c r="U142" s="157"/>
      <c r="V142" s="157"/>
      <c r="W142" s="157"/>
      <c r="X142" s="157"/>
      <c r="Y142" s="157"/>
      <c r="Z142" s="147"/>
      <c r="AA142" s="147"/>
      <c r="AB142" s="147"/>
      <c r="AC142" s="147"/>
      <c r="AD142" s="147"/>
      <c r="AE142" s="147"/>
      <c r="AF142" s="147"/>
      <c r="AG142" s="147" t="s">
        <v>144</v>
      </c>
      <c r="AH142" s="147">
        <v>0</v>
      </c>
      <c r="AI142" s="147"/>
      <c r="AJ142" s="147"/>
      <c r="AK142" s="147"/>
      <c r="AL142" s="147"/>
      <c r="AM142" s="147"/>
      <c r="AN142" s="147"/>
      <c r="AO142" s="147"/>
      <c r="AP142" s="147"/>
      <c r="AQ142" s="147"/>
      <c r="AR142" s="147"/>
      <c r="AS142" s="147"/>
      <c r="AT142" s="147"/>
      <c r="AU142" s="147"/>
      <c r="AV142" s="147"/>
      <c r="AW142" s="147"/>
      <c r="AX142" s="147"/>
      <c r="AY142" s="147"/>
      <c r="AZ142" s="147"/>
      <c r="BA142" s="147"/>
      <c r="BB142" s="147"/>
      <c r="BC142" s="147"/>
      <c r="BD142" s="147"/>
      <c r="BE142" s="147"/>
      <c r="BF142" s="147"/>
      <c r="BG142" s="147"/>
      <c r="BH142" s="147"/>
    </row>
    <row r="143" spans="1:60" outlineLevel="3" x14ac:dyDescent="0.2">
      <c r="A143" s="154"/>
      <c r="B143" s="155"/>
      <c r="C143" s="189" t="s">
        <v>278</v>
      </c>
      <c r="D143" s="158"/>
      <c r="E143" s="159">
        <v>-7.4429999999999996</v>
      </c>
      <c r="F143" s="157"/>
      <c r="G143" s="157"/>
      <c r="H143" s="157"/>
      <c r="I143" s="157"/>
      <c r="J143" s="157"/>
      <c r="K143" s="157"/>
      <c r="L143" s="157"/>
      <c r="M143" s="157"/>
      <c r="N143" s="156"/>
      <c r="O143" s="156"/>
      <c r="P143" s="156"/>
      <c r="Q143" s="156"/>
      <c r="R143" s="157"/>
      <c r="S143" s="157"/>
      <c r="T143" s="157"/>
      <c r="U143" s="157"/>
      <c r="V143" s="157"/>
      <c r="W143" s="157"/>
      <c r="X143" s="157"/>
      <c r="Y143" s="157"/>
      <c r="Z143" s="147"/>
      <c r="AA143" s="147"/>
      <c r="AB143" s="147"/>
      <c r="AC143" s="147"/>
      <c r="AD143" s="147"/>
      <c r="AE143" s="147"/>
      <c r="AF143" s="147"/>
      <c r="AG143" s="147" t="s">
        <v>144</v>
      </c>
      <c r="AH143" s="147">
        <v>0</v>
      </c>
      <c r="AI143" s="147"/>
      <c r="AJ143" s="147"/>
      <c r="AK143" s="147"/>
      <c r="AL143" s="147"/>
      <c r="AM143" s="147"/>
      <c r="AN143" s="147"/>
      <c r="AO143" s="147"/>
      <c r="AP143" s="147"/>
      <c r="AQ143" s="147"/>
      <c r="AR143" s="147"/>
      <c r="AS143" s="147"/>
      <c r="AT143" s="147"/>
      <c r="AU143" s="147"/>
      <c r="AV143" s="147"/>
      <c r="AW143" s="147"/>
      <c r="AX143" s="147"/>
      <c r="AY143" s="147"/>
      <c r="AZ143" s="147"/>
      <c r="BA143" s="147"/>
      <c r="BB143" s="147"/>
      <c r="BC143" s="147"/>
      <c r="BD143" s="147"/>
      <c r="BE143" s="147"/>
      <c r="BF143" s="147"/>
      <c r="BG143" s="147"/>
      <c r="BH143" s="147"/>
    </row>
    <row r="144" spans="1:60" outlineLevel="1" x14ac:dyDescent="0.2">
      <c r="A144" s="172">
        <v>51</v>
      </c>
      <c r="B144" s="173" t="s">
        <v>303</v>
      </c>
      <c r="C144" s="188" t="s">
        <v>304</v>
      </c>
      <c r="D144" s="174" t="s">
        <v>157</v>
      </c>
      <c r="E144" s="175">
        <v>13.467000000000001</v>
      </c>
      <c r="F144" s="176"/>
      <c r="G144" s="177">
        <f>ROUND(E144*F144,2)</f>
        <v>0</v>
      </c>
      <c r="H144" s="176">
        <v>0</v>
      </c>
      <c r="I144" s="177">
        <f>ROUND(E144*H144,2)</f>
        <v>0</v>
      </c>
      <c r="J144" s="176">
        <v>49.6</v>
      </c>
      <c r="K144" s="177">
        <f>ROUND(E144*J144,2)</f>
        <v>667.96</v>
      </c>
      <c r="L144" s="177">
        <v>21</v>
      </c>
      <c r="M144" s="177">
        <f>G144*(1+L144/100)</f>
        <v>0</v>
      </c>
      <c r="N144" s="175">
        <v>0</v>
      </c>
      <c r="O144" s="175">
        <f>ROUND(E144*N144,2)</f>
        <v>0</v>
      </c>
      <c r="P144" s="175">
        <v>1.0200000000000001E-2</v>
      </c>
      <c r="Q144" s="175">
        <f>ROUND(E144*P144,2)</f>
        <v>0.14000000000000001</v>
      </c>
      <c r="R144" s="177" t="s">
        <v>302</v>
      </c>
      <c r="S144" s="177" t="s">
        <v>137</v>
      </c>
      <c r="T144" s="178" t="s">
        <v>137</v>
      </c>
      <c r="U144" s="157">
        <v>8.7999999999999995E-2</v>
      </c>
      <c r="V144" s="157">
        <f>ROUND(E144*U144,2)</f>
        <v>1.19</v>
      </c>
      <c r="W144" s="157"/>
      <c r="X144" s="157" t="s">
        <v>138</v>
      </c>
      <c r="Y144" s="157" t="s">
        <v>139</v>
      </c>
      <c r="Z144" s="147"/>
      <c r="AA144" s="147"/>
      <c r="AB144" s="147"/>
      <c r="AC144" s="147"/>
      <c r="AD144" s="147"/>
      <c r="AE144" s="147"/>
      <c r="AF144" s="147"/>
      <c r="AG144" s="147" t="s">
        <v>140</v>
      </c>
      <c r="AH144" s="147"/>
      <c r="AI144" s="147"/>
      <c r="AJ144" s="147"/>
      <c r="AK144" s="147"/>
      <c r="AL144" s="147"/>
      <c r="AM144" s="147"/>
      <c r="AN144" s="147"/>
      <c r="AO144" s="147"/>
      <c r="AP144" s="147"/>
      <c r="AQ144" s="147"/>
      <c r="AR144" s="147"/>
      <c r="AS144" s="147"/>
      <c r="AT144" s="147"/>
      <c r="AU144" s="147"/>
      <c r="AV144" s="147"/>
      <c r="AW144" s="147"/>
      <c r="AX144" s="147"/>
      <c r="AY144" s="147"/>
      <c r="AZ144" s="147"/>
      <c r="BA144" s="147"/>
      <c r="BB144" s="147"/>
      <c r="BC144" s="147"/>
      <c r="BD144" s="147"/>
      <c r="BE144" s="147"/>
      <c r="BF144" s="147"/>
      <c r="BG144" s="147"/>
      <c r="BH144" s="147"/>
    </row>
    <row r="145" spans="1:60" outlineLevel="2" x14ac:dyDescent="0.2">
      <c r="A145" s="154"/>
      <c r="B145" s="155"/>
      <c r="C145" s="189" t="s">
        <v>277</v>
      </c>
      <c r="D145" s="158"/>
      <c r="E145" s="159">
        <v>20.91</v>
      </c>
      <c r="F145" s="157"/>
      <c r="G145" s="157"/>
      <c r="H145" s="157"/>
      <c r="I145" s="157"/>
      <c r="J145" s="157"/>
      <c r="K145" s="157"/>
      <c r="L145" s="157"/>
      <c r="M145" s="157"/>
      <c r="N145" s="156"/>
      <c r="O145" s="156"/>
      <c r="P145" s="156"/>
      <c r="Q145" s="156"/>
      <c r="R145" s="157"/>
      <c r="S145" s="157"/>
      <c r="T145" s="157"/>
      <c r="U145" s="157"/>
      <c r="V145" s="157"/>
      <c r="W145" s="157"/>
      <c r="X145" s="157"/>
      <c r="Y145" s="157"/>
      <c r="Z145" s="147"/>
      <c r="AA145" s="147"/>
      <c r="AB145" s="147"/>
      <c r="AC145" s="147"/>
      <c r="AD145" s="147"/>
      <c r="AE145" s="147"/>
      <c r="AF145" s="147"/>
      <c r="AG145" s="147" t="s">
        <v>144</v>
      </c>
      <c r="AH145" s="147">
        <v>0</v>
      </c>
      <c r="AI145" s="147"/>
      <c r="AJ145" s="147"/>
      <c r="AK145" s="147"/>
      <c r="AL145" s="147"/>
      <c r="AM145" s="147"/>
      <c r="AN145" s="147"/>
      <c r="AO145" s="147"/>
      <c r="AP145" s="147"/>
      <c r="AQ145" s="147"/>
      <c r="AR145" s="147"/>
      <c r="AS145" s="147"/>
      <c r="AT145" s="147"/>
      <c r="AU145" s="147"/>
      <c r="AV145" s="147"/>
      <c r="AW145" s="147"/>
      <c r="AX145" s="147"/>
      <c r="AY145" s="147"/>
      <c r="AZ145" s="147"/>
      <c r="BA145" s="147"/>
      <c r="BB145" s="147"/>
      <c r="BC145" s="147"/>
      <c r="BD145" s="147"/>
      <c r="BE145" s="147"/>
      <c r="BF145" s="147"/>
      <c r="BG145" s="147"/>
      <c r="BH145" s="147"/>
    </row>
    <row r="146" spans="1:60" outlineLevel="3" x14ac:dyDescent="0.2">
      <c r="A146" s="154"/>
      <c r="B146" s="155"/>
      <c r="C146" s="189" t="s">
        <v>278</v>
      </c>
      <c r="D146" s="158"/>
      <c r="E146" s="159">
        <v>-7.4429999999999996</v>
      </c>
      <c r="F146" s="157"/>
      <c r="G146" s="157"/>
      <c r="H146" s="157"/>
      <c r="I146" s="157"/>
      <c r="J146" s="157"/>
      <c r="K146" s="157"/>
      <c r="L146" s="157"/>
      <c r="M146" s="157"/>
      <c r="N146" s="156"/>
      <c r="O146" s="156"/>
      <c r="P146" s="156"/>
      <c r="Q146" s="156"/>
      <c r="R146" s="157"/>
      <c r="S146" s="157"/>
      <c r="T146" s="157"/>
      <c r="U146" s="157"/>
      <c r="V146" s="157"/>
      <c r="W146" s="157"/>
      <c r="X146" s="157"/>
      <c r="Y146" s="157"/>
      <c r="Z146" s="147"/>
      <c r="AA146" s="147"/>
      <c r="AB146" s="147"/>
      <c r="AC146" s="147"/>
      <c r="AD146" s="147"/>
      <c r="AE146" s="147"/>
      <c r="AF146" s="147"/>
      <c r="AG146" s="147" t="s">
        <v>144</v>
      </c>
      <c r="AH146" s="147">
        <v>0</v>
      </c>
      <c r="AI146" s="147"/>
      <c r="AJ146" s="147"/>
      <c r="AK146" s="147"/>
      <c r="AL146" s="147"/>
      <c r="AM146" s="147"/>
      <c r="AN146" s="147"/>
      <c r="AO146" s="147"/>
      <c r="AP146" s="147"/>
      <c r="AQ146" s="147"/>
      <c r="AR146" s="147"/>
      <c r="AS146" s="147"/>
      <c r="AT146" s="147"/>
      <c r="AU146" s="147"/>
      <c r="AV146" s="147"/>
      <c r="AW146" s="147"/>
      <c r="AX146" s="147"/>
      <c r="AY146" s="147"/>
      <c r="AZ146" s="147"/>
      <c r="BA146" s="147"/>
      <c r="BB146" s="147"/>
      <c r="BC146" s="147"/>
      <c r="BD146" s="147"/>
      <c r="BE146" s="147"/>
      <c r="BF146" s="147"/>
      <c r="BG146" s="147"/>
      <c r="BH146" s="147"/>
    </row>
    <row r="147" spans="1:60" outlineLevel="1" x14ac:dyDescent="0.2">
      <c r="A147" s="172">
        <v>52</v>
      </c>
      <c r="B147" s="173" t="s">
        <v>305</v>
      </c>
      <c r="C147" s="188" t="s">
        <v>306</v>
      </c>
      <c r="D147" s="174" t="s">
        <v>157</v>
      </c>
      <c r="E147" s="175">
        <v>5.4</v>
      </c>
      <c r="F147" s="176"/>
      <c r="G147" s="177">
        <f>ROUND(E147*F147,2)</f>
        <v>0</v>
      </c>
      <c r="H147" s="176">
        <v>0</v>
      </c>
      <c r="I147" s="177">
        <f>ROUND(E147*H147,2)</f>
        <v>0</v>
      </c>
      <c r="J147" s="176">
        <v>264</v>
      </c>
      <c r="K147" s="177">
        <f>ROUND(E147*J147,2)</f>
        <v>1425.6</v>
      </c>
      <c r="L147" s="177">
        <v>21</v>
      </c>
      <c r="M147" s="177">
        <f>G147*(1+L147/100)</f>
        <v>0</v>
      </c>
      <c r="N147" s="175">
        <v>0</v>
      </c>
      <c r="O147" s="175">
        <f>ROUND(E147*N147,2)</f>
        <v>0</v>
      </c>
      <c r="P147" s="175">
        <v>5.0000000000000001E-3</v>
      </c>
      <c r="Q147" s="175">
        <f>ROUND(E147*P147,2)</f>
        <v>0.03</v>
      </c>
      <c r="R147" s="177" t="s">
        <v>302</v>
      </c>
      <c r="S147" s="177" t="s">
        <v>137</v>
      </c>
      <c r="T147" s="178" t="s">
        <v>137</v>
      </c>
      <c r="U147" s="157">
        <v>0.51</v>
      </c>
      <c r="V147" s="157">
        <f>ROUND(E147*U147,2)</f>
        <v>2.75</v>
      </c>
      <c r="W147" s="157"/>
      <c r="X147" s="157" t="s">
        <v>138</v>
      </c>
      <c r="Y147" s="157" t="s">
        <v>139</v>
      </c>
      <c r="Z147" s="147"/>
      <c r="AA147" s="147"/>
      <c r="AB147" s="147"/>
      <c r="AC147" s="147"/>
      <c r="AD147" s="147"/>
      <c r="AE147" s="147"/>
      <c r="AF147" s="147"/>
      <c r="AG147" s="147" t="s">
        <v>140</v>
      </c>
      <c r="AH147" s="147"/>
      <c r="AI147" s="147"/>
      <c r="AJ147" s="147"/>
      <c r="AK147" s="147"/>
      <c r="AL147" s="147"/>
      <c r="AM147" s="147"/>
      <c r="AN147" s="147"/>
      <c r="AO147" s="147"/>
      <c r="AP147" s="147"/>
      <c r="AQ147" s="147"/>
      <c r="AR147" s="147"/>
      <c r="AS147" s="147"/>
      <c r="AT147" s="147"/>
      <c r="AU147" s="147"/>
      <c r="AV147" s="147"/>
      <c r="AW147" s="147"/>
      <c r="AX147" s="147"/>
      <c r="AY147" s="147"/>
      <c r="AZ147" s="147"/>
      <c r="BA147" s="147"/>
      <c r="BB147" s="147"/>
      <c r="BC147" s="147"/>
      <c r="BD147" s="147"/>
      <c r="BE147" s="147"/>
      <c r="BF147" s="147"/>
      <c r="BG147" s="147"/>
      <c r="BH147" s="147"/>
    </row>
    <row r="148" spans="1:60" outlineLevel="2" x14ac:dyDescent="0.2">
      <c r="A148" s="154"/>
      <c r="B148" s="155"/>
      <c r="C148" s="189" t="s">
        <v>274</v>
      </c>
      <c r="D148" s="158"/>
      <c r="E148" s="159">
        <v>5.4</v>
      </c>
      <c r="F148" s="157"/>
      <c r="G148" s="157"/>
      <c r="H148" s="157"/>
      <c r="I148" s="157"/>
      <c r="J148" s="157"/>
      <c r="K148" s="157"/>
      <c r="L148" s="157"/>
      <c r="M148" s="157"/>
      <c r="N148" s="156"/>
      <c r="O148" s="156"/>
      <c r="P148" s="156"/>
      <c r="Q148" s="156"/>
      <c r="R148" s="157"/>
      <c r="S148" s="157"/>
      <c r="T148" s="157"/>
      <c r="U148" s="157"/>
      <c r="V148" s="157"/>
      <c r="W148" s="157"/>
      <c r="X148" s="157"/>
      <c r="Y148" s="157"/>
      <c r="Z148" s="147"/>
      <c r="AA148" s="147"/>
      <c r="AB148" s="147"/>
      <c r="AC148" s="147"/>
      <c r="AD148" s="147"/>
      <c r="AE148" s="147"/>
      <c r="AF148" s="147"/>
      <c r="AG148" s="147" t="s">
        <v>144</v>
      </c>
      <c r="AH148" s="147">
        <v>0</v>
      </c>
      <c r="AI148" s="147"/>
      <c r="AJ148" s="147"/>
      <c r="AK148" s="147"/>
      <c r="AL148" s="147"/>
      <c r="AM148" s="147"/>
      <c r="AN148" s="147"/>
      <c r="AO148" s="147"/>
      <c r="AP148" s="147"/>
      <c r="AQ148" s="147"/>
      <c r="AR148" s="147"/>
      <c r="AS148" s="147"/>
      <c r="AT148" s="147"/>
      <c r="AU148" s="147"/>
      <c r="AV148" s="147"/>
      <c r="AW148" s="147"/>
      <c r="AX148" s="147"/>
      <c r="AY148" s="147"/>
      <c r="AZ148" s="147"/>
      <c r="BA148" s="147"/>
      <c r="BB148" s="147"/>
      <c r="BC148" s="147"/>
      <c r="BD148" s="147"/>
      <c r="BE148" s="147"/>
      <c r="BF148" s="147"/>
      <c r="BG148" s="147"/>
      <c r="BH148" s="147"/>
    </row>
    <row r="149" spans="1:60" outlineLevel="1" x14ac:dyDescent="0.2">
      <c r="A149" s="172">
        <v>53</v>
      </c>
      <c r="B149" s="173" t="s">
        <v>307</v>
      </c>
      <c r="C149" s="188" t="s">
        <v>308</v>
      </c>
      <c r="D149" s="174" t="s">
        <v>157</v>
      </c>
      <c r="E149" s="175">
        <v>5.4</v>
      </c>
      <c r="F149" s="176"/>
      <c r="G149" s="177">
        <f>ROUND(E149*F149,2)</f>
        <v>0</v>
      </c>
      <c r="H149" s="176">
        <v>0</v>
      </c>
      <c r="I149" s="177">
        <f>ROUND(E149*H149,2)</f>
        <v>0</v>
      </c>
      <c r="J149" s="176">
        <v>56.4</v>
      </c>
      <c r="K149" s="177">
        <f>ROUND(E149*J149,2)</f>
        <v>304.56</v>
      </c>
      <c r="L149" s="177">
        <v>21</v>
      </c>
      <c r="M149" s="177">
        <f>G149*(1+L149/100)</f>
        <v>0</v>
      </c>
      <c r="N149" s="175">
        <v>0</v>
      </c>
      <c r="O149" s="175">
        <f>ROUND(E149*N149,2)</f>
        <v>0</v>
      </c>
      <c r="P149" s="175">
        <v>2E-3</v>
      </c>
      <c r="Q149" s="175">
        <f>ROUND(E149*P149,2)</f>
        <v>0.01</v>
      </c>
      <c r="R149" s="177" t="s">
        <v>302</v>
      </c>
      <c r="S149" s="177" t="s">
        <v>137</v>
      </c>
      <c r="T149" s="178" t="s">
        <v>137</v>
      </c>
      <c r="U149" s="157">
        <v>0.1</v>
      </c>
      <c r="V149" s="157">
        <f>ROUND(E149*U149,2)</f>
        <v>0.54</v>
      </c>
      <c r="W149" s="157"/>
      <c r="X149" s="157" t="s">
        <v>138</v>
      </c>
      <c r="Y149" s="157" t="s">
        <v>139</v>
      </c>
      <c r="Z149" s="147"/>
      <c r="AA149" s="147"/>
      <c r="AB149" s="147"/>
      <c r="AC149" s="147"/>
      <c r="AD149" s="147"/>
      <c r="AE149" s="147"/>
      <c r="AF149" s="147"/>
      <c r="AG149" s="147" t="s">
        <v>140</v>
      </c>
      <c r="AH149" s="147"/>
      <c r="AI149" s="147"/>
      <c r="AJ149" s="147"/>
      <c r="AK149" s="147"/>
      <c r="AL149" s="147"/>
      <c r="AM149" s="147"/>
      <c r="AN149" s="147"/>
      <c r="AO149" s="147"/>
      <c r="AP149" s="147"/>
      <c r="AQ149" s="147"/>
      <c r="AR149" s="147"/>
      <c r="AS149" s="147"/>
      <c r="AT149" s="147"/>
      <c r="AU149" s="147"/>
      <c r="AV149" s="147"/>
      <c r="AW149" s="147"/>
      <c r="AX149" s="147"/>
      <c r="AY149" s="147"/>
      <c r="AZ149" s="147"/>
      <c r="BA149" s="147"/>
      <c r="BB149" s="147"/>
      <c r="BC149" s="147"/>
      <c r="BD149" s="147"/>
      <c r="BE149" s="147"/>
      <c r="BF149" s="147"/>
      <c r="BG149" s="147"/>
      <c r="BH149" s="147"/>
    </row>
    <row r="150" spans="1:60" outlineLevel="2" x14ac:dyDescent="0.2">
      <c r="A150" s="154"/>
      <c r="B150" s="155"/>
      <c r="C150" s="189" t="s">
        <v>274</v>
      </c>
      <c r="D150" s="158"/>
      <c r="E150" s="159">
        <v>5.4</v>
      </c>
      <c r="F150" s="157"/>
      <c r="G150" s="157"/>
      <c r="H150" s="157"/>
      <c r="I150" s="157"/>
      <c r="J150" s="157"/>
      <c r="K150" s="157"/>
      <c r="L150" s="157"/>
      <c r="M150" s="157"/>
      <c r="N150" s="156"/>
      <c r="O150" s="156"/>
      <c r="P150" s="156"/>
      <c r="Q150" s="156"/>
      <c r="R150" s="157"/>
      <c r="S150" s="157"/>
      <c r="T150" s="157"/>
      <c r="U150" s="157"/>
      <c r="V150" s="157"/>
      <c r="W150" s="157"/>
      <c r="X150" s="157"/>
      <c r="Y150" s="157"/>
      <c r="Z150" s="147"/>
      <c r="AA150" s="147"/>
      <c r="AB150" s="147"/>
      <c r="AC150" s="147"/>
      <c r="AD150" s="147"/>
      <c r="AE150" s="147"/>
      <c r="AF150" s="147"/>
      <c r="AG150" s="147" t="s">
        <v>144</v>
      </c>
      <c r="AH150" s="147">
        <v>0</v>
      </c>
      <c r="AI150" s="147"/>
      <c r="AJ150" s="147"/>
      <c r="AK150" s="147"/>
      <c r="AL150" s="147"/>
      <c r="AM150" s="147"/>
      <c r="AN150" s="147"/>
      <c r="AO150" s="147"/>
      <c r="AP150" s="147"/>
      <c r="AQ150" s="147"/>
      <c r="AR150" s="147"/>
      <c r="AS150" s="147"/>
      <c r="AT150" s="147"/>
      <c r="AU150" s="147"/>
      <c r="AV150" s="147"/>
      <c r="AW150" s="147"/>
      <c r="AX150" s="147"/>
      <c r="AY150" s="147"/>
      <c r="AZ150" s="147"/>
      <c r="BA150" s="147"/>
      <c r="BB150" s="147"/>
      <c r="BC150" s="147"/>
      <c r="BD150" s="147"/>
      <c r="BE150" s="147"/>
      <c r="BF150" s="147"/>
      <c r="BG150" s="147"/>
      <c r="BH150" s="147"/>
    </row>
    <row r="151" spans="1:60" outlineLevel="1" x14ac:dyDescent="0.2">
      <c r="A151" s="172">
        <v>54</v>
      </c>
      <c r="B151" s="173" t="s">
        <v>309</v>
      </c>
      <c r="C151" s="188" t="s">
        <v>310</v>
      </c>
      <c r="D151" s="174" t="s">
        <v>157</v>
      </c>
      <c r="E151" s="175">
        <v>10</v>
      </c>
      <c r="F151" s="176"/>
      <c r="G151" s="177">
        <f>ROUND(E151*F151,2)</f>
        <v>0</v>
      </c>
      <c r="H151" s="176">
        <v>0</v>
      </c>
      <c r="I151" s="177">
        <f>ROUND(E151*H151,2)</f>
        <v>0</v>
      </c>
      <c r="J151" s="176">
        <v>522</v>
      </c>
      <c r="K151" s="177">
        <f>ROUND(E151*J151,2)</f>
        <v>5220</v>
      </c>
      <c r="L151" s="177">
        <v>21</v>
      </c>
      <c r="M151" s="177">
        <f>G151*(1+L151/100)</f>
        <v>0</v>
      </c>
      <c r="N151" s="175">
        <v>0</v>
      </c>
      <c r="O151" s="175">
        <f>ROUND(E151*N151,2)</f>
        <v>0</v>
      </c>
      <c r="P151" s="175">
        <v>0.02</v>
      </c>
      <c r="Q151" s="175">
        <f>ROUND(E151*P151,2)</f>
        <v>0.2</v>
      </c>
      <c r="R151" s="177" t="s">
        <v>302</v>
      </c>
      <c r="S151" s="177" t="s">
        <v>137</v>
      </c>
      <c r="T151" s="178" t="s">
        <v>137</v>
      </c>
      <c r="U151" s="157">
        <v>0.92500000000000004</v>
      </c>
      <c r="V151" s="157">
        <f>ROUND(E151*U151,2)</f>
        <v>9.25</v>
      </c>
      <c r="W151" s="157"/>
      <c r="X151" s="157" t="s">
        <v>138</v>
      </c>
      <c r="Y151" s="157" t="s">
        <v>139</v>
      </c>
      <c r="Z151" s="147"/>
      <c r="AA151" s="147"/>
      <c r="AB151" s="147"/>
      <c r="AC151" s="147"/>
      <c r="AD151" s="147"/>
      <c r="AE151" s="147"/>
      <c r="AF151" s="147"/>
      <c r="AG151" s="147" t="s">
        <v>140</v>
      </c>
      <c r="AH151" s="147"/>
      <c r="AI151" s="147"/>
      <c r="AJ151" s="147"/>
      <c r="AK151" s="147"/>
      <c r="AL151" s="147"/>
      <c r="AM151" s="147"/>
      <c r="AN151" s="147"/>
      <c r="AO151" s="147"/>
      <c r="AP151" s="147"/>
      <c r="AQ151" s="147"/>
      <c r="AR151" s="147"/>
      <c r="AS151" s="147"/>
      <c r="AT151" s="147"/>
      <c r="AU151" s="147"/>
      <c r="AV151" s="147"/>
      <c r="AW151" s="147"/>
      <c r="AX151" s="147"/>
      <c r="AY151" s="147"/>
      <c r="AZ151" s="147"/>
      <c r="BA151" s="147"/>
      <c r="BB151" s="147"/>
      <c r="BC151" s="147"/>
      <c r="BD151" s="147"/>
      <c r="BE151" s="147"/>
      <c r="BF151" s="147"/>
      <c r="BG151" s="147"/>
      <c r="BH151" s="147"/>
    </row>
    <row r="152" spans="1:60" outlineLevel="2" x14ac:dyDescent="0.2">
      <c r="A152" s="154"/>
      <c r="B152" s="155"/>
      <c r="C152" s="189" t="s">
        <v>311</v>
      </c>
      <c r="D152" s="158"/>
      <c r="E152" s="159">
        <v>10</v>
      </c>
      <c r="F152" s="157"/>
      <c r="G152" s="157"/>
      <c r="H152" s="157"/>
      <c r="I152" s="157"/>
      <c r="J152" s="157"/>
      <c r="K152" s="157"/>
      <c r="L152" s="157"/>
      <c r="M152" s="157"/>
      <c r="N152" s="156"/>
      <c r="O152" s="156"/>
      <c r="P152" s="156"/>
      <c r="Q152" s="156"/>
      <c r="R152" s="157"/>
      <c r="S152" s="157"/>
      <c r="T152" s="157"/>
      <c r="U152" s="157"/>
      <c r="V152" s="157"/>
      <c r="W152" s="157"/>
      <c r="X152" s="157"/>
      <c r="Y152" s="157"/>
      <c r="Z152" s="147"/>
      <c r="AA152" s="147"/>
      <c r="AB152" s="147"/>
      <c r="AC152" s="147"/>
      <c r="AD152" s="147"/>
      <c r="AE152" s="147"/>
      <c r="AF152" s="147"/>
      <c r="AG152" s="147" t="s">
        <v>144</v>
      </c>
      <c r="AH152" s="147">
        <v>0</v>
      </c>
      <c r="AI152" s="147"/>
      <c r="AJ152" s="147"/>
      <c r="AK152" s="147"/>
      <c r="AL152" s="147"/>
      <c r="AM152" s="147"/>
      <c r="AN152" s="147"/>
      <c r="AO152" s="147"/>
      <c r="AP152" s="147"/>
      <c r="AQ152" s="147"/>
      <c r="AR152" s="147"/>
      <c r="AS152" s="147"/>
      <c r="AT152" s="147"/>
      <c r="AU152" s="147"/>
      <c r="AV152" s="147"/>
      <c r="AW152" s="147"/>
      <c r="AX152" s="147"/>
      <c r="AY152" s="147"/>
      <c r="AZ152" s="147"/>
      <c r="BA152" s="147"/>
      <c r="BB152" s="147"/>
      <c r="BC152" s="147"/>
      <c r="BD152" s="147"/>
      <c r="BE152" s="147"/>
      <c r="BF152" s="147"/>
      <c r="BG152" s="147"/>
      <c r="BH152" s="147"/>
    </row>
    <row r="153" spans="1:60" outlineLevel="1" x14ac:dyDescent="0.2">
      <c r="A153" s="180">
        <v>55</v>
      </c>
      <c r="B153" s="181" t="s">
        <v>312</v>
      </c>
      <c r="C153" s="190" t="s">
        <v>313</v>
      </c>
      <c r="D153" s="182" t="s">
        <v>157</v>
      </c>
      <c r="E153" s="183">
        <v>10</v>
      </c>
      <c r="F153" s="184"/>
      <c r="G153" s="185">
        <f>ROUND(E153*F153,2)</f>
        <v>0</v>
      </c>
      <c r="H153" s="184">
        <v>0</v>
      </c>
      <c r="I153" s="185">
        <f>ROUND(E153*H153,2)</f>
        <v>0</v>
      </c>
      <c r="J153" s="184">
        <v>62.1</v>
      </c>
      <c r="K153" s="185">
        <f>ROUND(E153*J153,2)</f>
        <v>621</v>
      </c>
      <c r="L153" s="185">
        <v>21</v>
      </c>
      <c r="M153" s="185">
        <f>G153*(1+L153/100)</f>
        <v>0</v>
      </c>
      <c r="N153" s="183">
        <v>0</v>
      </c>
      <c r="O153" s="183">
        <f>ROUND(E153*N153,2)</f>
        <v>0</v>
      </c>
      <c r="P153" s="183">
        <v>0.01</v>
      </c>
      <c r="Q153" s="183">
        <f>ROUND(E153*P153,2)</f>
        <v>0.1</v>
      </c>
      <c r="R153" s="185" t="s">
        <v>302</v>
      </c>
      <c r="S153" s="185" t="s">
        <v>137</v>
      </c>
      <c r="T153" s="186" t="s">
        <v>137</v>
      </c>
      <c r="U153" s="157">
        <v>0.12</v>
      </c>
      <c r="V153" s="157">
        <f>ROUND(E153*U153,2)</f>
        <v>1.2</v>
      </c>
      <c r="W153" s="157"/>
      <c r="X153" s="157" t="s">
        <v>138</v>
      </c>
      <c r="Y153" s="157" t="s">
        <v>139</v>
      </c>
      <c r="Z153" s="147"/>
      <c r="AA153" s="147"/>
      <c r="AB153" s="147"/>
      <c r="AC153" s="147"/>
      <c r="AD153" s="147"/>
      <c r="AE153" s="147"/>
      <c r="AF153" s="147"/>
      <c r="AG153" s="147" t="s">
        <v>140</v>
      </c>
      <c r="AH153" s="147"/>
      <c r="AI153" s="147"/>
      <c r="AJ153" s="147"/>
      <c r="AK153" s="147"/>
      <c r="AL153" s="147"/>
      <c r="AM153" s="147"/>
      <c r="AN153" s="147"/>
      <c r="AO153" s="147"/>
      <c r="AP153" s="147"/>
      <c r="AQ153" s="147"/>
      <c r="AR153" s="147"/>
      <c r="AS153" s="147"/>
      <c r="AT153" s="147"/>
      <c r="AU153" s="147"/>
      <c r="AV153" s="147"/>
      <c r="AW153" s="147"/>
      <c r="AX153" s="147"/>
      <c r="AY153" s="147"/>
      <c r="AZ153" s="147"/>
      <c r="BA153" s="147"/>
      <c r="BB153" s="147"/>
      <c r="BC153" s="147"/>
      <c r="BD153" s="147"/>
      <c r="BE153" s="147"/>
      <c r="BF153" s="147"/>
      <c r="BG153" s="147"/>
      <c r="BH153" s="147"/>
    </row>
    <row r="154" spans="1:60" outlineLevel="1" x14ac:dyDescent="0.2">
      <c r="A154" s="172">
        <v>56</v>
      </c>
      <c r="B154" s="173" t="s">
        <v>314</v>
      </c>
      <c r="C154" s="188" t="s">
        <v>315</v>
      </c>
      <c r="D154" s="174" t="s">
        <v>316</v>
      </c>
      <c r="E154" s="175">
        <v>27.50066</v>
      </c>
      <c r="F154" s="176"/>
      <c r="G154" s="177">
        <f>ROUND(E154*F154,2)</f>
        <v>0</v>
      </c>
      <c r="H154" s="176">
        <v>19.43</v>
      </c>
      <c r="I154" s="177">
        <f>ROUND(E154*H154,2)</f>
        <v>534.34</v>
      </c>
      <c r="J154" s="176">
        <v>228.07</v>
      </c>
      <c r="K154" s="177">
        <f>ROUND(E154*J154,2)</f>
        <v>6272.08</v>
      </c>
      <c r="L154" s="177">
        <v>21</v>
      </c>
      <c r="M154" s="177">
        <f>G154*(1+L154/100)</f>
        <v>0</v>
      </c>
      <c r="N154" s="175">
        <v>6.0000000000000002E-5</v>
      </c>
      <c r="O154" s="175">
        <f>ROUND(E154*N154,2)</f>
        <v>0</v>
      </c>
      <c r="P154" s="175">
        <v>0</v>
      </c>
      <c r="Q154" s="175">
        <f>ROUND(E154*P154,2)</f>
        <v>0</v>
      </c>
      <c r="R154" s="177" t="s">
        <v>302</v>
      </c>
      <c r="S154" s="177" t="s">
        <v>137</v>
      </c>
      <c r="T154" s="178" t="s">
        <v>137</v>
      </c>
      <c r="U154" s="157">
        <v>0.42599999999999999</v>
      </c>
      <c r="V154" s="157">
        <f>ROUND(E154*U154,2)</f>
        <v>11.72</v>
      </c>
      <c r="W154" s="157"/>
      <c r="X154" s="157" t="s">
        <v>138</v>
      </c>
      <c r="Y154" s="157" t="s">
        <v>139</v>
      </c>
      <c r="Z154" s="147"/>
      <c r="AA154" s="147"/>
      <c r="AB154" s="147"/>
      <c r="AC154" s="147"/>
      <c r="AD154" s="147"/>
      <c r="AE154" s="147"/>
      <c r="AF154" s="147"/>
      <c r="AG154" s="147" t="s">
        <v>140</v>
      </c>
      <c r="AH154" s="147"/>
      <c r="AI154" s="147"/>
      <c r="AJ154" s="147"/>
      <c r="AK154" s="147"/>
      <c r="AL154" s="147"/>
      <c r="AM154" s="147"/>
      <c r="AN154" s="147"/>
      <c r="AO154" s="147"/>
      <c r="AP154" s="147"/>
      <c r="AQ154" s="147"/>
      <c r="AR154" s="147"/>
      <c r="AS154" s="147"/>
      <c r="AT154" s="147"/>
      <c r="AU154" s="147"/>
      <c r="AV154" s="147"/>
      <c r="AW154" s="147"/>
      <c r="AX154" s="147"/>
      <c r="AY154" s="147"/>
      <c r="AZ154" s="147"/>
      <c r="BA154" s="147"/>
      <c r="BB154" s="147"/>
      <c r="BC154" s="147"/>
      <c r="BD154" s="147"/>
      <c r="BE154" s="147"/>
      <c r="BF154" s="147"/>
      <c r="BG154" s="147"/>
      <c r="BH154" s="147"/>
    </row>
    <row r="155" spans="1:60" outlineLevel="2" x14ac:dyDescent="0.2">
      <c r="A155" s="154"/>
      <c r="B155" s="155"/>
      <c r="C155" s="191" t="s">
        <v>317</v>
      </c>
      <c r="D155" s="160"/>
      <c r="E155" s="161"/>
      <c r="F155" s="157"/>
      <c r="G155" s="157"/>
      <c r="H155" s="157"/>
      <c r="I155" s="157"/>
      <c r="J155" s="157"/>
      <c r="K155" s="157"/>
      <c r="L155" s="157"/>
      <c r="M155" s="157"/>
      <c r="N155" s="156"/>
      <c r="O155" s="156"/>
      <c r="P155" s="156"/>
      <c r="Q155" s="156"/>
      <c r="R155" s="157"/>
      <c r="S155" s="157"/>
      <c r="T155" s="157"/>
      <c r="U155" s="157"/>
      <c r="V155" s="157"/>
      <c r="W155" s="157"/>
      <c r="X155" s="157"/>
      <c r="Y155" s="157"/>
      <c r="Z155" s="147"/>
      <c r="AA155" s="147"/>
      <c r="AB155" s="147"/>
      <c r="AC155" s="147"/>
      <c r="AD155" s="147"/>
      <c r="AE155" s="147"/>
      <c r="AF155" s="147"/>
      <c r="AG155" s="147" t="s">
        <v>144</v>
      </c>
      <c r="AH155" s="147"/>
      <c r="AI155" s="147"/>
      <c r="AJ155" s="147"/>
      <c r="AK155" s="147"/>
      <c r="AL155" s="147"/>
      <c r="AM155" s="147"/>
      <c r="AN155" s="147"/>
      <c r="AO155" s="147"/>
      <c r="AP155" s="147"/>
      <c r="AQ155" s="147"/>
      <c r="AR155" s="147"/>
      <c r="AS155" s="147"/>
      <c r="AT155" s="147"/>
      <c r="AU155" s="147"/>
      <c r="AV155" s="147"/>
      <c r="AW155" s="147"/>
      <c r="AX155" s="147"/>
      <c r="AY155" s="147"/>
      <c r="AZ155" s="147"/>
      <c r="BA155" s="147"/>
      <c r="BB155" s="147"/>
      <c r="BC155" s="147"/>
      <c r="BD155" s="147"/>
      <c r="BE155" s="147"/>
      <c r="BF155" s="147"/>
      <c r="BG155" s="147"/>
      <c r="BH155" s="147"/>
    </row>
    <row r="156" spans="1:60" outlineLevel="3" x14ac:dyDescent="0.2">
      <c r="A156" s="154"/>
      <c r="B156" s="155"/>
      <c r="C156" s="192" t="s">
        <v>318</v>
      </c>
      <c r="D156" s="160"/>
      <c r="E156" s="161">
        <v>3.6080000000000001</v>
      </c>
      <c r="F156" s="157"/>
      <c r="G156" s="157"/>
      <c r="H156" s="157"/>
      <c r="I156" s="157"/>
      <c r="J156" s="157"/>
      <c r="K156" s="157"/>
      <c r="L156" s="157"/>
      <c r="M156" s="157"/>
      <c r="N156" s="156"/>
      <c r="O156" s="156"/>
      <c r="P156" s="156"/>
      <c r="Q156" s="156"/>
      <c r="R156" s="157"/>
      <c r="S156" s="157"/>
      <c r="T156" s="157"/>
      <c r="U156" s="157"/>
      <c r="V156" s="157"/>
      <c r="W156" s="157"/>
      <c r="X156" s="157"/>
      <c r="Y156" s="157"/>
      <c r="Z156" s="147"/>
      <c r="AA156" s="147"/>
      <c r="AB156" s="147"/>
      <c r="AC156" s="147"/>
      <c r="AD156" s="147"/>
      <c r="AE156" s="147"/>
      <c r="AF156" s="147"/>
      <c r="AG156" s="147" t="s">
        <v>144</v>
      </c>
      <c r="AH156" s="147">
        <v>2</v>
      </c>
      <c r="AI156" s="147"/>
      <c r="AJ156" s="147"/>
      <c r="AK156" s="147"/>
      <c r="AL156" s="147"/>
      <c r="AM156" s="147"/>
      <c r="AN156" s="147"/>
      <c r="AO156" s="147"/>
      <c r="AP156" s="147"/>
      <c r="AQ156" s="147"/>
      <c r="AR156" s="147"/>
      <c r="AS156" s="147"/>
      <c r="AT156" s="147"/>
      <c r="AU156" s="147"/>
      <c r="AV156" s="147"/>
      <c r="AW156" s="147"/>
      <c r="AX156" s="147"/>
      <c r="AY156" s="147"/>
      <c r="AZ156" s="147"/>
      <c r="BA156" s="147"/>
      <c r="BB156" s="147"/>
      <c r="BC156" s="147"/>
      <c r="BD156" s="147"/>
      <c r="BE156" s="147"/>
      <c r="BF156" s="147"/>
      <c r="BG156" s="147"/>
      <c r="BH156" s="147"/>
    </row>
    <row r="157" spans="1:60" outlineLevel="3" x14ac:dyDescent="0.2">
      <c r="A157" s="154"/>
      <c r="B157" s="155"/>
      <c r="C157" s="192" t="s">
        <v>319</v>
      </c>
      <c r="D157" s="160"/>
      <c r="E157" s="161">
        <v>7.3920000000000003</v>
      </c>
      <c r="F157" s="157"/>
      <c r="G157" s="157"/>
      <c r="H157" s="157"/>
      <c r="I157" s="157"/>
      <c r="J157" s="157"/>
      <c r="K157" s="157"/>
      <c r="L157" s="157"/>
      <c r="M157" s="157"/>
      <c r="N157" s="156"/>
      <c r="O157" s="156"/>
      <c r="P157" s="156"/>
      <c r="Q157" s="156"/>
      <c r="R157" s="157"/>
      <c r="S157" s="157"/>
      <c r="T157" s="157"/>
      <c r="U157" s="157"/>
      <c r="V157" s="157"/>
      <c r="W157" s="157"/>
      <c r="X157" s="157"/>
      <c r="Y157" s="157"/>
      <c r="Z157" s="147"/>
      <c r="AA157" s="147"/>
      <c r="AB157" s="147"/>
      <c r="AC157" s="147"/>
      <c r="AD157" s="147"/>
      <c r="AE157" s="147"/>
      <c r="AF157" s="147"/>
      <c r="AG157" s="147" t="s">
        <v>144</v>
      </c>
      <c r="AH157" s="147">
        <v>2</v>
      </c>
      <c r="AI157" s="147"/>
      <c r="AJ157" s="147"/>
      <c r="AK157" s="147"/>
      <c r="AL157" s="147"/>
      <c r="AM157" s="147"/>
      <c r="AN157" s="147"/>
      <c r="AO157" s="147"/>
      <c r="AP157" s="147"/>
      <c r="AQ157" s="147"/>
      <c r="AR157" s="147"/>
      <c r="AS157" s="147"/>
      <c r="AT157" s="147"/>
      <c r="AU157" s="147"/>
      <c r="AV157" s="147"/>
      <c r="AW157" s="147"/>
      <c r="AX157" s="147"/>
      <c r="AY157" s="147"/>
      <c r="AZ157" s="147"/>
      <c r="BA157" s="147"/>
      <c r="BB157" s="147"/>
      <c r="BC157" s="147"/>
      <c r="BD157" s="147"/>
      <c r="BE157" s="147"/>
      <c r="BF157" s="147"/>
      <c r="BG157" s="147"/>
      <c r="BH157" s="147"/>
    </row>
    <row r="158" spans="1:60" outlineLevel="3" x14ac:dyDescent="0.2">
      <c r="A158" s="154"/>
      <c r="B158" s="155"/>
      <c r="C158" s="191" t="s">
        <v>320</v>
      </c>
      <c r="D158" s="160"/>
      <c r="E158" s="161"/>
      <c r="F158" s="157"/>
      <c r="G158" s="157"/>
      <c r="H158" s="157"/>
      <c r="I158" s="157"/>
      <c r="J158" s="157"/>
      <c r="K158" s="157"/>
      <c r="L158" s="157"/>
      <c r="M158" s="157"/>
      <c r="N158" s="156"/>
      <c r="O158" s="156"/>
      <c r="P158" s="156"/>
      <c r="Q158" s="156"/>
      <c r="R158" s="157"/>
      <c r="S158" s="157"/>
      <c r="T158" s="157"/>
      <c r="U158" s="157"/>
      <c r="V158" s="157"/>
      <c r="W158" s="157"/>
      <c r="X158" s="157"/>
      <c r="Y158" s="157"/>
      <c r="Z158" s="147"/>
      <c r="AA158" s="147"/>
      <c r="AB158" s="147"/>
      <c r="AC158" s="147"/>
      <c r="AD158" s="147"/>
      <c r="AE158" s="147"/>
      <c r="AF158" s="147"/>
      <c r="AG158" s="147" t="s">
        <v>144</v>
      </c>
      <c r="AH158" s="147"/>
      <c r="AI158" s="147"/>
      <c r="AJ158" s="147"/>
      <c r="AK158" s="147"/>
      <c r="AL158" s="147"/>
      <c r="AM158" s="147"/>
      <c r="AN158" s="147"/>
      <c r="AO158" s="147"/>
      <c r="AP158" s="147"/>
      <c r="AQ158" s="147"/>
      <c r="AR158" s="147"/>
      <c r="AS158" s="147"/>
      <c r="AT158" s="147"/>
      <c r="AU158" s="147"/>
      <c r="AV158" s="147"/>
      <c r="AW158" s="147"/>
      <c r="AX158" s="147"/>
      <c r="AY158" s="147"/>
      <c r="AZ158" s="147"/>
      <c r="BA158" s="147"/>
      <c r="BB158" s="147"/>
      <c r="BC158" s="147"/>
      <c r="BD158" s="147"/>
      <c r="BE158" s="147"/>
      <c r="BF158" s="147"/>
      <c r="BG158" s="147"/>
      <c r="BH158" s="147"/>
    </row>
    <row r="159" spans="1:60" outlineLevel="3" x14ac:dyDescent="0.2">
      <c r="A159" s="154"/>
      <c r="B159" s="155"/>
      <c r="C159" s="189" t="s">
        <v>321</v>
      </c>
      <c r="D159" s="158"/>
      <c r="E159" s="159">
        <v>27.5</v>
      </c>
      <c r="F159" s="157"/>
      <c r="G159" s="157"/>
      <c r="H159" s="157"/>
      <c r="I159" s="157"/>
      <c r="J159" s="157"/>
      <c r="K159" s="157"/>
      <c r="L159" s="157"/>
      <c r="M159" s="157"/>
      <c r="N159" s="156"/>
      <c r="O159" s="156"/>
      <c r="P159" s="156"/>
      <c r="Q159" s="156"/>
      <c r="R159" s="157"/>
      <c r="S159" s="157"/>
      <c r="T159" s="157"/>
      <c r="U159" s="157"/>
      <c r="V159" s="157"/>
      <c r="W159" s="157"/>
      <c r="X159" s="157"/>
      <c r="Y159" s="157"/>
      <c r="Z159" s="147"/>
      <c r="AA159" s="147"/>
      <c r="AB159" s="147"/>
      <c r="AC159" s="147"/>
      <c r="AD159" s="147"/>
      <c r="AE159" s="147"/>
      <c r="AF159" s="147"/>
      <c r="AG159" s="147" t="s">
        <v>144</v>
      </c>
      <c r="AH159" s="147">
        <v>0</v>
      </c>
      <c r="AI159" s="147"/>
      <c r="AJ159" s="147"/>
      <c r="AK159" s="147"/>
      <c r="AL159" s="147"/>
      <c r="AM159" s="147"/>
      <c r="AN159" s="147"/>
      <c r="AO159" s="147"/>
      <c r="AP159" s="147"/>
      <c r="AQ159" s="147"/>
      <c r="AR159" s="147"/>
      <c r="AS159" s="147"/>
      <c r="AT159" s="147"/>
      <c r="AU159" s="147"/>
      <c r="AV159" s="147"/>
      <c r="AW159" s="147"/>
      <c r="AX159" s="147"/>
      <c r="AY159" s="147"/>
      <c r="AZ159" s="147"/>
      <c r="BA159" s="147"/>
      <c r="BB159" s="147"/>
      <c r="BC159" s="147"/>
      <c r="BD159" s="147"/>
      <c r="BE159" s="147"/>
      <c r="BF159" s="147"/>
      <c r="BG159" s="147"/>
      <c r="BH159" s="147"/>
    </row>
    <row r="160" spans="1:60" outlineLevel="3" x14ac:dyDescent="0.2">
      <c r="A160" s="154"/>
      <c r="B160" s="155"/>
      <c r="C160" s="193" t="s">
        <v>322</v>
      </c>
      <c r="D160" s="162"/>
      <c r="E160" s="163">
        <v>27.5</v>
      </c>
      <c r="F160" s="157"/>
      <c r="G160" s="157"/>
      <c r="H160" s="157"/>
      <c r="I160" s="157"/>
      <c r="J160" s="157"/>
      <c r="K160" s="157"/>
      <c r="L160" s="157"/>
      <c r="M160" s="157"/>
      <c r="N160" s="156"/>
      <c r="O160" s="156"/>
      <c r="P160" s="156"/>
      <c r="Q160" s="156"/>
      <c r="R160" s="157"/>
      <c r="S160" s="157"/>
      <c r="T160" s="157"/>
      <c r="U160" s="157"/>
      <c r="V160" s="157"/>
      <c r="W160" s="157"/>
      <c r="X160" s="157"/>
      <c r="Y160" s="157"/>
      <c r="Z160" s="147"/>
      <c r="AA160" s="147"/>
      <c r="AB160" s="147"/>
      <c r="AC160" s="147"/>
      <c r="AD160" s="147"/>
      <c r="AE160" s="147"/>
      <c r="AF160" s="147"/>
      <c r="AG160" s="147" t="s">
        <v>144</v>
      </c>
      <c r="AH160" s="147">
        <v>1</v>
      </c>
      <c r="AI160" s="147"/>
      <c r="AJ160" s="147"/>
      <c r="AK160" s="147"/>
      <c r="AL160" s="147"/>
      <c r="AM160" s="147"/>
      <c r="AN160" s="147"/>
      <c r="AO160" s="147"/>
      <c r="AP160" s="147"/>
      <c r="AQ160" s="147"/>
      <c r="AR160" s="147"/>
      <c r="AS160" s="147"/>
      <c r="AT160" s="147"/>
      <c r="AU160" s="147"/>
      <c r="AV160" s="147"/>
      <c r="AW160" s="147"/>
      <c r="AX160" s="147"/>
      <c r="AY160" s="147"/>
      <c r="AZ160" s="147"/>
      <c r="BA160" s="147"/>
      <c r="BB160" s="147"/>
      <c r="BC160" s="147"/>
      <c r="BD160" s="147"/>
      <c r="BE160" s="147"/>
      <c r="BF160" s="147"/>
      <c r="BG160" s="147"/>
      <c r="BH160" s="147"/>
    </row>
    <row r="161" spans="1:60" outlineLevel="3" x14ac:dyDescent="0.2">
      <c r="A161" s="154"/>
      <c r="B161" s="155"/>
      <c r="C161" s="189" t="s">
        <v>323</v>
      </c>
      <c r="D161" s="158"/>
      <c r="E161" s="159">
        <v>6.6E-4</v>
      </c>
      <c r="F161" s="157"/>
      <c r="G161" s="157"/>
      <c r="H161" s="157"/>
      <c r="I161" s="157"/>
      <c r="J161" s="157"/>
      <c r="K161" s="157"/>
      <c r="L161" s="157"/>
      <c r="M161" s="157"/>
      <c r="N161" s="156"/>
      <c r="O161" s="156"/>
      <c r="P161" s="156"/>
      <c r="Q161" s="156"/>
      <c r="R161" s="157"/>
      <c r="S161" s="157"/>
      <c r="T161" s="157"/>
      <c r="U161" s="157"/>
      <c r="V161" s="157"/>
      <c r="W161" s="157"/>
      <c r="X161" s="157"/>
      <c r="Y161" s="157"/>
      <c r="Z161" s="147"/>
      <c r="AA161" s="147"/>
      <c r="AB161" s="147"/>
      <c r="AC161" s="147"/>
      <c r="AD161" s="147"/>
      <c r="AE161" s="147"/>
      <c r="AF161" s="147"/>
      <c r="AG161" s="147" t="s">
        <v>144</v>
      </c>
      <c r="AH161" s="147">
        <v>0</v>
      </c>
      <c r="AI161" s="147"/>
      <c r="AJ161" s="147"/>
      <c r="AK161" s="147"/>
      <c r="AL161" s="147"/>
      <c r="AM161" s="147"/>
      <c r="AN161" s="147"/>
      <c r="AO161" s="147"/>
      <c r="AP161" s="147"/>
      <c r="AQ161" s="147"/>
      <c r="AR161" s="147"/>
      <c r="AS161" s="147"/>
      <c r="AT161" s="147"/>
      <c r="AU161" s="147"/>
      <c r="AV161" s="147"/>
      <c r="AW161" s="147"/>
      <c r="AX161" s="147"/>
      <c r="AY161" s="147"/>
      <c r="AZ161" s="147"/>
      <c r="BA161" s="147"/>
      <c r="BB161" s="147"/>
      <c r="BC161" s="147"/>
      <c r="BD161" s="147"/>
      <c r="BE161" s="147"/>
      <c r="BF161" s="147"/>
      <c r="BG161" s="147"/>
      <c r="BH161" s="147"/>
    </row>
    <row r="162" spans="1:60" outlineLevel="1" x14ac:dyDescent="0.2">
      <c r="A162" s="172">
        <v>57</v>
      </c>
      <c r="B162" s="173" t="s">
        <v>324</v>
      </c>
      <c r="C162" s="188" t="s">
        <v>325</v>
      </c>
      <c r="D162" s="174" t="s">
        <v>157</v>
      </c>
      <c r="E162" s="175">
        <v>6.7</v>
      </c>
      <c r="F162" s="176"/>
      <c r="G162" s="177">
        <f>ROUND(E162*F162,2)</f>
        <v>0</v>
      </c>
      <c r="H162" s="176">
        <v>0</v>
      </c>
      <c r="I162" s="177">
        <f>ROUND(E162*H162,2)</f>
        <v>0</v>
      </c>
      <c r="J162" s="176">
        <v>1760</v>
      </c>
      <c r="K162" s="177">
        <f>ROUND(E162*J162,2)</f>
        <v>11792</v>
      </c>
      <c r="L162" s="177">
        <v>21</v>
      </c>
      <c r="M162" s="177">
        <f>G162*(1+L162/100)</f>
        <v>0</v>
      </c>
      <c r="N162" s="175">
        <v>1.6E-2</v>
      </c>
      <c r="O162" s="175">
        <f>ROUND(E162*N162,2)</f>
        <v>0.11</v>
      </c>
      <c r="P162" s="175">
        <v>0</v>
      </c>
      <c r="Q162" s="175">
        <f>ROUND(E162*P162,2)</f>
        <v>0</v>
      </c>
      <c r="R162" s="177"/>
      <c r="S162" s="177" t="s">
        <v>209</v>
      </c>
      <c r="T162" s="178" t="s">
        <v>210</v>
      </c>
      <c r="U162" s="157">
        <v>0.48499999999999999</v>
      </c>
      <c r="V162" s="157">
        <f>ROUND(E162*U162,2)</f>
        <v>3.25</v>
      </c>
      <c r="W162" s="157"/>
      <c r="X162" s="157" t="s">
        <v>138</v>
      </c>
      <c r="Y162" s="157" t="s">
        <v>139</v>
      </c>
      <c r="Z162" s="147"/>
      <c r="AA162" s="147"/>
      <c r="AB162" s="147"/>
      <c r="AC162" s="147"/>
      <c r="AD162" s="147"/>
      <c r="AE162" s="147"/>
      <c r="AF162" s="147"/>
      <c r="AG162" s="147" t="s">
        <v>140</v>
      </c>
      <c r="AH162" s="147"/>
      <c r="AI162" s="147"/>
      <c r="AJ162" s="147"/>
      <c r="AK162" s="147"/>
      <c r="AL162" s="147"/>
      <c r="AM162" s="147"/>
      <c r="AN162" s="147"/>
      <c r="AO162" s="147"/>
      <c r="AP162" s="147"/>
      <c r="AQ162" s="147"/>
      <c r="AR162" s="147"/>
      <c r="AS162" s="147"/>
      <c r="AT162" s="147"/>
      <c r="AU162" s="147"/>
      <c r="AV162" s="147"/>
      <c r="AW162" s="147"/>
      <c r="AX162" s="147"/>
      <c r="AY162" s="147"/>
      <c r="AZ162" s="147"/>
      <c r="BA162" s="147"/>
      <c r="BB162" s="147"/>
      <c r="BC162" s="147"/>
      <c r="BD162" s="147"/>
      <c r="BE162" s="147"/>
      <c r="BF162" s="147"/>
      <c r="BG162" s="147"/>
      <c r="BH162" s="147"/>
    </row>
    <row r="163" spans="1:60" outlineLevel="2" x14ac:dyDescent="0.2">
      <c r="A163" s="154"/>
      <c r="B163" s="155"/>
      <c r="C163" s="189" t="s">
        <v>326</v>
      </c>
      <c r="D163" s="158"/>
      <c r="E163" s="159"/>
      <c r="F163" s="157"/>
      <c r="G163" s="157"/>
      <c r="H163" s="157"/>
      <c r="I163" s="157"/>
      <c r="J163" s="157"/>
      <c r="K163" s="157"/>
      <c r="L163" s="157"/>
      <c r="M163" s="157"/>
      <c r="N163" s="156"/>
      <c r="O163" s="156"/>
      <c r="P163" s="156"/>
      <c r="Q163" s="156"/>
      <c r="R163" s="157"/>
      <c r="S163" s="157"/>
      <c r="T163" s="157"/>
      <c r="U163" s="157"/>
      <c r="V163" s="157"/>
      <c r="W163" s="157"/>
      <c r="X163" s="157"/>
      <c r="Y163" s="157"/>
      <c r="Z163" s="147"/>
      <c r="AA163" s="147"/>
      <c r="AB163" s="147"/>
      <c r="AC163" s="147"/>
      <c r="AD163" s="147"/>
      <c r="AE163" s="147"/>
      <c r="AF163" s="147"/>
      <c r="AG163" s="147" t="s">
        <v>144</v>
      </c>
      <c r="AH163" s="147">
        <v>0</v>
      </c>
      <c r="AI163" s="147"/>
      <c r="AJ163" s="147"/>
      <c r="AK163" s="147"/>
      <c r="AL163" s="147"/>
      <c r="AM163" s="147"/>
      <c r="AN163" s="147"/>
      <c r="AO163" s="147"/>
      <c r="AP163" s="147"/>
      <c r="AQ163" s="147"/>
      <c r="AR163" s="147"/>
      <c r="AS163" s="147"/>
      <c r="AT163" s="147"/>
      <c r="AU163" s="147"/>
      <c r="AV163" s="147"/>
      <c r="AW163" s="147"/>
      <c r="AX163" s="147"/>
      <c r="AY163" s="147"/>
      <c r="AZ163" s="147"/>
      <c r="BA163" s="147"/>
      <c r="BB163" s="147"/>
      <c r="BC163" s="147"/>
      <c r="BD163" s="147"/>
      <c r="BE163" s="147"/>
      <c r="BF163" s="147"/>
      <c r="BG163" s="147"/>
      <c r="BH163" s="147"/>
    </row>
    <row r="164" spans="1:60" outlineLevel="3" x14ac:dyDescent="0.2">
      <c r="A164" s="154"/>
      <c r="B164" s="155"/>
      <c r="C164" s="189" t="s">
        <v>327</v>
      </c>
      <c r="D164" s="158"/>
      <c r="E164" s="159"/>
      <c r="F164" s="157"/>
      <c r="G164" s="157"/>
      <c r="H164" s="157"/>
      <c r="I164" s="157"/>
      <c r="J164" s="157"/>
      <c r="K164" s="157"/>
      <c r="L164" s="157"/>
      <c r="M164" s="157"/>
      <c r="N164" s="156"/>
      <c r="O164" s="156"/>
      <c r="P164" s="156"/>
      <c r="Q164" s="156"/>
      <c r="R164" s="157"/>
      <c r="S164" s="157"/>
      <c r="T164" s="157"/>
      <c r="U164" s="157"/>
      <c r="V164" s="157"/>
      <c r="W164" s="157"/>
      <c r="X164" s="157"/>
      <c r="Y164" s="157"/>
      <c r="Z164" s="147"/>
      <c r="AA164" s="147"/>
      <c r="AB164" s="147"/>
      <c r="AC164" s="147"/>
      <c r="AD164" s="147"/>
      <c r="AE164" s="147"/>
      <c r="AF164" s="147"/>
      <c r="AG164" s="147" t="s">
        <v>144</v>
      </c>
      <c r="AH164" s="147">
        <v>0</v>
      </c>
      <c r="AI164" s="147"/>
      <c r="AJ164" s="147"/>
      <c r="AK164" s="147"/>
      <c r="AL164" s="147"/>
      <c r="AM164" s="147"/>
      <c r="AN164" s="147"/>
      <c r="AO164" s="147"/>
      <c r="AP164" s="147"/>
      <c r="AQ164" s="147"/>
      <c r="AR164" s="147"/>
      <c r="AS164" s="147"/>
      <c r="AT164" s="147"/>
      <c r="AU164" s="147"/>
      <c r="AV164" s="147"/>
      <c r="AW164" s="147"/>
      <c r="AX164" s="147"/>
      <c r="AY164" s="147"/>
      <c r="AZ164" s="147"/>
      <c r="BA164" s="147"/>
      <c r="BB164" s="147"/>
      <c r="BC164" s="147"/>
      <c r="BD164" s="147"/>
      <c r="BE164" s="147"/>
      <c r="BF164" s="147"/>
      <c r="BG164" s="147"/>
      <c r="BH164" s="147"/>
    </row>
    <row r="165" spans="1:60" outlineLevel="3" x14ac:dyDescent="0.2">
      <c r="A165" s="154"/>
      <c r="B165" s="155"/>
      <c r="C165" s="189" t="s">
        <v>328</v>
      </c>
      <c r="D165" s="158"/>
      <c r="E165" s="159">
        <v>6.7</v>
      </c>
      <c r="F165" s="157"/>
      <c r="G165" s="157"/>
      <c r="H165" s="157"/>
      <c r="I165" s="157"/>
      <c r="J165" s="157"/>
      <c r="K165" s="157"/>
      <c r="L165" s="157"/>
      <c r="M165" s="157"/>
      <c r="N165" s="156"/>
      <c r="O165" s="156"/>
      <c r="P165" s="156"/>
      <c r="Q165" s="156"/>
      <c r="R165" s="157"/>
      <c r="S165" s="157"/>
      <c r="T165" s="157"/>
      <c r="U165" s="157"/>
      <c r="V165" s="157"/>
      <c r="W165" s="157"/>
      <c r="X165" s="157"/>
      <c r="Y165" s="157"/>
      <c r="Z165" s="147"/>
      <c r="AA165" s="147"/>
      <c r="AB165" s="147"/>
      <c r="AC165" s="147"/>
      <c r="AD165" s="147"/>
      <c r="AE165" s="147"/>
      <c r="AF165" s="147"/>
      <c r="AG165" s="147" t="s">
        <v>144</v>
      </c>
      <c r="AH165" s="147">
        <v>0</v>
      </c>
      <c r="AI165" s="147"/>
      <c r="AJ165" s="147"/>
      <c r="AK165" s="147"/>
      <c r="AL165" s="147"/>
      <c r="AM165" s="147"/>
      <c r="AN165" s="147"/>
      <c r="AO165" s="147"/>
      <c r="AP165" s="147"/>
      <c r="AQ165" s="147"/>
      <c r="AR165" s="147"/>
      <c r="AS165" s="147"/>
      <c r="AT165" s="147"/>
      <c r="AU165" s="147"/>
      <c r="AV165" s="147"/>
      <c r="AW165" s="147"/>
      <c r="AX165" s="147"/>
      <c r="AY165" s="147"/>
      <c r="AZ165" s="147"/>
      <c r="BA165" s="147"/>
      <c r="BB165" s="147"/>
      <c r="BC165" s="147"/>
      <c r="BD165" s="147"/>
      <c r="BE165" s="147"/>
      <c r="BF165" s="147"/>
      <c r="BG165" s="147"/>
      <c r="BH165" s="147"/>
    </row>
    <row r="166" spans="1:60" outlineLevel="1" x14ac:dyDescent="0.2">
      <c r="A166" s="172">
        <v>58</v>
      </c>
      <c r="B166" s="173" t="s">
        <v>329</v>
      </c>
      <c r="C166" s="188" t="s">
        <v>330</v>
      </c>
      <c r="D166" s="174" t="s">
        <v>157</v>
      </c>
      <c r="E166" s="175">
        <v>11.8</v>
      </c>
      <c r="F166" s="176"/>
      <c r="G166" s="177">
        <f>ROUND(E166*F166,2)</f>
        <v>0</v>
      </c>
      <c r="H166" s="176">
        <v>0</v>
      </c>
      <c r="I166" s="177">
        <f>ROUND(E166*H166,2)</f>
        <v>0</v>
      </c>
      <c r="J166" s="176">
        <v>1450</v>
      </c>
      <c r="K166" s="177">
        <f>ROUND(E166*J166,2)</f>
        <v>17110</v>
      </c>
      <c r="L166" s="177">
        <v>21</v>
      </c>
      <c r="M166" s="177">
        <f>G166*(1+L166/100)</f>
        <v>0</v>
      </c>
      <c r="N166" s="175">
        <v>0</v>
      </c>
      <c r="O166" s="175">
        <f>ROUND(E166*N166,2)</f>
        <v>0</v>
      </c>
      <c r="P166" s="175">
        <v>0</v>
      </c>
      <c r="Q166" s="175">
        <f>ROUND(E166*P166,2)</f>
        <v>0</v>
      </c>
      <c r="R166" s="177"/>
      <c r="S166" s="177" t="s">
        <v>209</v>
      </c>
      <c r="T166" s="178" t="s">
        <v>210</v>
      </c>
      <c r="U166" s="157">
        <v>1.97</v>
      </c>
      <c r="V166" s="157">
        <f>ROUND(E166*U166,2)</f>
        <v>23.25</v>
      </c>
      <c r="W166" s="157"/>
      <c r="X166" s="157" t="s">
        <v>138</v>
      </c>
      <c r="Y166" s="157" t="s">
        <v>139</v>
      </c>
      <c r="Z166" s="147"/>
      <c r="AA166" s="147"/>
      <c r="AB166" s="147"/>
      <c r="AC166" s="147"/>
      <c r="AD166" s="147"/>
      <c r="AE166" s="147"/>
      <c r="AF166" s="147"/>
      <c r="AG166" s="147" t="s">
        <v>140</v>
      </c>
      <c r="AH166" s="147"/>
      <c r="AI166" s="147"/>
      <c r="AJ166" s="147"/>
      <c r="AK166" s="147"/>
      <c r="AL166" s="147"/>
      <c r="AM166" s="147"/>
      <c r="AN166" s="147"/>
      <c r="AO166" s="147"/>
      <c r="AP166" s="147"/>
      <c r="AQ166" s="147"/>
      <c r="AR166" s="147"/>
      <c r="AS166" s="147"/>
      <c r="AT166" s="147"/>
      <c r="AU166" s="147"/>
      <c r="AV166" s="147"/>
      <c r="AW166" s="147"/>
      <c r="AX166" s="147"/>
      <c r="AY166" s="147"/>
      <c r="AZ166" s="147"/>
      <c r="BA166" s="147"/>
      <c r="BB166" s="147"/>
      <c r="BC166" s="147"/>
      <c r="BD166" s="147"/>
      <c r="BE166" s="147"/>
      <c r="BF166" s="147"/>
      <c r="BG166" s="147"/>
      <c r="BH166" s="147"/>
    </row>
    <row r="167" spans="1:60" outlineLevel="2" x14ac:dyDescent="0.2">
      <c r="A167" s="154"/>
      <c r="B167" s="155"/>
      <c r="C167" s="189" t="s">
        <v>331</v>
      </c>
      <c r="D167" s="158"/>
      <c r="E167" s="159">
        <v>1.8</v>
      </c>
      <c r="F167" s="157"/>
      <c r="G167" s="157"/>
      <c r="H167" s="157"/>
      <c r="I167" s="157"/>
      <c r="J167" s="157"/>
      <c r="K167" s="157"/>
      <c r="L167" s="157"/>
      <c r="M167" s="157"/>
      <c r="N167" s="156"/>
      <c r="O167" s="156"/>
      <c r="P167" s="156"/>
      <c r="Q167" s="156"/>
      <c r="R167" s="157"/>
      <c r="S167" s="157"/>
      <c r="T167" s="157"/>
      <c r="U167" s="157"/>
      <c r="V167" s="157"/>
      <c r="W167" s="157"/>
      <c r="X167" s="157"/>
      <c r="Y167" s="157"/>
      <c r="Z167" s="147"/>
      <c r="AA167" s="147"/>
      <c r="AB167" s="147"/>
      <c r="AC167" s="147"/>
      <c r="AD167" s="147"/>
      <c r="AE167" s="147"/>
      <c r="AF167" s="147"/>
      <c r="AG167" s="147" t="s">
        <v>144</v>
      </c>
      <c r="AH167" s="147">
        <v>0</v>
      </c>
      <c r="AI167" s="147"/>
      <c r="AJ167" s="147"/>
      <c r="AK167" s="147"/>
      <c r="AL167" s="147"/>
      <c r="AM167" s="147"/>
      <c r="AN167" s="147"/>
      <c r="AO167" s="147"/>
      <c r="AP167" s="147"/>
      <c r="AQ167" s="147"/>
      <c r="AR167" s="147"/>
      <c r="AS167" s="147"/>
      <c r="AT167" s="147"/>
      <c r="AU167" s="147"/>
      <c r="AV167" s="147"/>
      <c r="AW167" s="147"/>
      <c r="AX167" s="147"/>
      <c r="AY167" s="147"/>
      <c r="AZ167" s="147"/>
      <c r="BA167" s="147"/>
      <c r="BB167" s="147"/>
      <c r="BC167" s="147"/>
      <c r="BD167" s="147"/>
      <c r="BE167" s="147"/>
      <c r="BF167" s="147"/>
      <c r="BG167" s="147"/>
      <c r="BH167" s="147"/>
    </row>
    <row r="168" spans="1:60" outlineLevel="3" x14ac:dyDescent="0.2">
      <c r="A168" s="154"/>
      <c r="B168" s="155"/>
      <c r="C168" s="189" t="s">
        <v>311</v>
      </c>
      <c r="D168" s="158"/>
      <c r="E168" s="159">
        <v>10</v>
      </c>
      <c r="F168" s="157"/>
      <c r="G168" s="157"/>
      <c r="H168" s="157"/>
      <c r="I168" s="157"/>
      <c r="J168" s="157"/>
      <c r="K168" s="157"/>
      <c r="L168" s="157"/>
      <c r="M168" s="157"/>
      <c r="N168" s="156"/>
      <c r="O168" s="156"/>
      <c r="P168" s="156"/>
      <c r="Q168" s="156"/>
      <c r="R168" s="157"/>
      <c r="S168" s="157"/>
      <c r="T168" s="157"/>
      <c r="U168" s="157"/>
      <c r="V168" s="157"/>
      <c r="W168" s="157"/>
      <c r="X168" s="157"/>
      <c r="Y168" s="157"/>
      <c r="Z168" s="147"/>
      <c r="AA168" s="147"/>
      <c r="AB168" s="147"/>
      <c r="AC168" s="147"/>
      <c r="AD168" s="147"/>
      <c r="AE168" s="147"/>
      <c r="AF168" s="147"/>
      <c r="AG168" s="147" t="s">
        <v>144</v>
      </c>
      <c r="AH168" s="147">
        <v>0</v>
      </c>
      <c r="AI168" s="147"/>
      <c r="AJ168" s="147"/>
      <c r="AK168" s="147"/>
      <c r="AL168" s="147"/>
      <c r="AM168" s="147"/>
      <c r="AN168" s="147"/>
      <c r="AO168" s="147"/>
      <c r="AP168" s="147"/>
      <c r="AQ168" s="147"/>
      <c r="AR168" s="147"/>
      <c r="AS168" s="147"/>
      <c r="AT168" s="147"/>
      <c r="AU168" s="147"/>
      <c r="AV168" s="147"/>
      <c r="AW168" s="147"/>
      <c r="AX168" s="147"/>
      <c r="AY168" s="147"/>
      <c r="AZ168" s="147"/>
      <c r="BA168" s="147"/>
      <c r="BB168" s="147"/>
      <c r="BC168" s="147"/>
      <c r="BD168" s="147"/>
      <c r="BE168" s="147"/>
      <c r="BF168" s="147"/>
      <c r="BG168" s="147"/>
      <c r="BH168" s="147"/>
    </row>
    <row r="169" spans="1:60" ht="22.5" outlineLevel="1" x14ac:dyDescent="0.2">
      <c r="A169" s="172">
        <v>59</v>
      </c>
      <c r="B169" s="173" t="s">
        <v>332</v>
      </c>
      <c r="C169" s="188" t="s">
        <v>333</v>
      </c>
      <c r="D169" s="174" t="s">
        <v>157</v>
      </c>
      <c r="E169" s="175">
        <v>26.43</v>
      </c>
      <c r="F169" s="176"/>
      <c r="G169" s="177">
        <f>ROUND(E169*F169,2)</f>
        <v>0</v>
      </c>
      <c r="H169" s="176">
        <v>0</v>
      </c>
      <c r="I169" s="177">
        <f>ROUND(E169*H169,2)</f>
        <v>0</v>
      </c>
      <c r="J169" s="176">
        <v>1980</v>
      </c>
      <c r="K169" s="177">
        <f>ROUND(E169*J169,2)</f>
        <v>52331.4</v>
      </c>
      <c r="L169" s="177">
        <v>21</v>
      </c>
      <c r="M169" s="177">
        <f>G169*(1+L169/100)</f>
        <v>0</v>
      </c>
      <c r="N169" s="175">
        <v>1.3469999999999999E-2</v>
      </c>
      <c r="O169" s="175">
        <f>ROUND(E169*N169,2)</f>
        <v>0.36</v>
      </c>
      <c r="P169" s="175">
        <v>0</v>
      </c>
      <c r="Q169" s="175">
        <f>ROUND(E169*P169,2)</f>
        <v>0</v>
      </c>
      <c r="R169" s="177"/>
      <c r="S169" s="177" t="s">
        <v>209</v>
      </c>
      <c r="T169" s="178" t="s">
        <v>210</v>
      </c>
      <c r="U169" s="157">
        <v>0.49</v>
      </c>
      <c r="V169" s="157">
        <f>ROUND(E169*U169,2)</f>
        <v>12.95</v>
      </c>
      <c r="W169" s="157"/>
      <c r="X169" s="157" t="s">
        <v>138</v>
      </c>
      <c r="Y169" s="157" t="s">
        <v>139</v>
      </c>
      <c r="Z169" s="147"/>
      <c r="AA169" s="147"/>
      <c r="AB169" s="147"/>
      <c r="AC169" s="147"/>
      <c r="AD169" s="147"/>
      <c r="AE169" s="147"/>
      <c r="AF169" s="147"/>
      <c r="AG169" s="147" t="s">
        <v>140</v>
      </c>
      <c r="AH169" s="147"/>
      <c r="AI169" s="147"/>
      <c r="AJ169" s="147"/>
      <c r="AK169" s="147"/>
      <c r="AL169" s="147"/>
      <c r="AM169" s="147"/>
      <c r="AN169" s="147"/>
      <c r="AO169" s="147"/>
      <c r="AP169" s="147"/>
      <c r="AQ169" s="147"/>
      <c r="AR169" s="147"/>
      <c r="AS169" s="147"/>
      <c r="AT169" s="147"/>
      <c r="AU169" s="147"/>
      <c r="AV169" s="147"/>
      <c r="AW169" s="147"/>
      <c r="AX169" s="147"/>
      <c r="AY169" s="147"/>
      <c r="AZ169" s="147"/>
      <c r="BA169" s="147"/>
      <c r="BB169" s="147"/>
      <c r="BC169" s="147"/>
      <c r="BD169" s="147"/>
      <c r="BE169" s="147"/>
      <c r="BF169" s="147"/>
      <c r="BG169" s="147"/>
      <c r="BH169" s="147"/>
    </row>
    <row r="170" spans="1:60" outlineLevel="2" x14ac:dyDescent="0.2">
      <c r="A170" s="154"/>
      <c r="B170" s="155"/>
      <c r="C170" s="189" t="s">
        <v>326</v>
      </c>
      <c r="D170" s="158"/>
      <c r="E170" s="159"/>
      <c r="F170" s="157"/>
      <c r="G170" s="157"/>
      <c r="H170" s="157"/>
      <c r="I170" s="157"/>
      <c r="J170" s="157"/>
      <c r="K170" s="157"/>
      <c r="L170" s="157"/>
      <c r="M170" s="157"/>
      <c r="N170" s="156"/>
      <c r="O170" s="156"/>
      <c r="P170" s="156"/>
      <c r="Q170" s="156"/>
      <c r="R170" s="157"/>
      <c r="S170" s="157"/>
      <c r="T170" s="157"/>
      <c r="U170" s="157"/>
      <c r="V170" s="157"/>
      <c r="W170" s="157"/>
      <c r="X170" s="157"/>
      <c r="Y170" s="157"/>
      <c r="Z170" s="147"/>
      <c r="AA170" s="147"/>
      <c r="AB170" s="147"/>
      <c r="AC170" s="147"/>
      <c r="AD170" s="147"/>
      <c r="AE170" s="147"/>
      <c r="AF170" s="147"/>
      <c r="AG170" s="147" t="s">
        <v>144</v>
      </c>
      <c r="AH170" s="147">
        <v>0</v>
      </c>
      <c r="AI170" s="147"/>
      <c r="AJ170" s="147"/>
      <c r="AK170" s="147"/>
      <c r="AL170" s="147"/>
      <c r="AM170" s="147"/>
      <c r="AN170" s="147"/>
      <c r="AO170" s="147"/>
      <c r="AP170" s="147"/>
      <c r="AQ170" s="147"/>
      <c r="AR170" s="147"/>
      <c r="AS170" s="147"/>
      <c r="AT170" s="147"/>
      <c r="AU170" s="147"/>
      <c r="AV170" s="147"/>
      <c r="AW170" s="147"/>
      <c r="AX170" s="147"/>
      <c r="AY170" s="147"/>
      <c r="AZ170" s="147"/>
      <c r="BA170" s="147"/>
      <c r="BB170" s="147"/>
      <c r="BC170" s="147"/>
      <c r="BD170" s="147"/>
      <c r="BE170" s="147"/>
      <c r="BF170" s="147"/>
      <c r="BG170" s="147"/>
      <c r="BH170" s="147"/>
    </row>
    <row r="171" spans="1:60" outlineLevel="3" x14ac:dyDescent="0.2">
      <c r="A171" s="154"/>
      <c r="B171" s="155"/>
      <c r="C171" s="189" t="s">
        <v>327</v>
      </c>
      <c r="D171" s="158"/>
      <c r="E171" s="159"/>
      <c r="F171" s="157"/>
      <c r="G171" s="157"/>
      <c r="H171" s="157"/>
      <c r="I171" s="157"/>
      <c r="J171" s="157"/>
      <c r="K171" s="157"/>
      <c r="L171" s="157"/>
      <c r="M171" s="157"/>
      <c r="N171" s="156"/>
      <c r="O171" s="156"/>
      <c r="P171" s="156"/>
      <c r="Q171" s="156"/>
      <c r="R171" s="157"/>
      <c r="S171" s="157"/>
      <c r="T171" s="157"/>
      <c r="U171" s="157"/>
      <c r="V171" s="157"/>
      <c r="W171" s="157"/>
      <c r="X171" s="157"/>
      <c r="Y171" s="157"/>
      <c r="Z171" s="147"/>
      <c r="AA171" s="147"/>
      <c r="AB171" s="147"/>
      <c r="AC171" s="147"/>
      <c r="AD171" s="147"/>
      <c r="AE171" s="147"/>
      <c r="AF171" s="147"/>
      <c r="AG171" s="147" t="s">
        <v>144</v>
      </c>
      <c r="AH171" s="147">
        <v>0</v>
      </c>
      <c r="AI171" s="147"/>
      <c r="AJ171" s="147"/>
      <c r="AK171" s="147"/>
      <c r="AL171" s="147"/>
      <c r="AM171" s="147"/>
      <c r="AN171" s="147"/>
      <c r="AO171" s="147"/>
      <c r="AP171" s="147"/>
      <c r="AQ171" s="147"/>
      <c r="AR171" s="147"/>
      <c r="AS171" s="147"/>
      <c r="AT171" s="147"/>
      <c r="AU171" s="147"/>
      <c r="AV171" s="147"/>
      <c r="AW171" s="147"/>
      <c r="AX171" s="147"/>
      <c r="AY171" s="147"/>
      <c r="AZ171" s="147"/>
      <c r="BA171" s="147"/>
      <c r="BB171" s="147"/>
      <c r="BC171" s="147"/>
      <c r="BD171" s="147"/>
      <c r="BE171" s="147"/>
      <c r="BF171" s="147"/>
      <c r="BG171" s="147"/>
      <c r="BH171" s="147"/>
    </row>
    <row r="172" spans="1:60" outlineLevel="3" x14ac:dyDescent="0.2">
      <c r="A172" s="154"/>
      <c r="B172" s="155"/>
      <c r="C172" s="189" t="s">
        <v>334</v>
      </c>
      <c r="D172" s="158"/>
      <c r="E172" s="159">
        <v>32.1</v>
      </c>
      <c r="F172" s="157"/>
      <c r="G172" s="157"/>
      <c r="H172" s="157"/>
      <c r="I172" s="157"/>
      <c r="J172" s="157"/>
      <c r="K172" s="157"/>
      <c r="L172" s="157"/>
      <c r="M172" s="157"/>
      <c r="N172" s="156"/>
      <c r="O172" s="156"/>
      <c r="P172" s="156"/>
      <c r="Q172" s="156"/>
      <c r="R172" s="157"/>
      <c r="S172" s="157"/>
      <c r="T172" s="157"/>
      <c r="U172" s="157"/>
      <c r="V172" s="157"/>
      <c r="W172" s="157"/>
      <c r="X172" s="157"/>
      <c r="Y172" s="157"/>
      <c r="Z172" s="147"/>
      <c r="AA172" s="147"/>
      <c r="AB172" s="147"/>
      <c r="AC172" s="147"/>
      <c r="AD172" s="147"/>
      <c r="AE172" s="147"/>
      <c r="AF172" s="147"/>
      <c r="AG172" s="147" t="s">
        <v>144</v>
      </c>
      <c r="AH172" s="147">
        <v>0</v>
      </c>
      <c r="AI172" s="147"/>
      <c r="AJ172" s="147"/>
      <c r="AK172" s="147"/>
      <c r="AL172" s="147"/>
      <c r="AM172" s="147"/>
      <c r="AN172" s="147"/>
      <c r="AO172" s="147"/>
      <c r="AP172" s="147"/>
      <c r="AQ172" s="147"/>
      <c r="AR172" s="147"/>
      <c r="AS172" s="147"/>
      <c r="AT172" s="147"/>
      <c r="AU172" s="147"/>
      <c r="AV172" s="147"/>
      <c r="AW172" s="147"/>
      <c r="AX172" s="147"/>
      <c r="AY172" s="147"/>
      <c r="AZ172" s="147"/>
      <c r="BA172" s="147"/>
      <c r="BB172" s="147"/>
      <c r="BC172" s="147"/>
      <c r="BD172" s="147"/>
      <c r="BE172" s="147"/>
      <c r="BF172" s="147"/>
      <c r="BG172" s="147"/>
      <c r="BH172" s="147"/>
    </row>
    <row r="173" spans="1:60" outlineLevel="3" x14ac:dyDescent="0.2">
      <c r="A173" s="154"/>
      <c r="B173" s="155"/>
      <c r="C173" s="189" t="s">
        <v>335</v>
      </c>
      <c r="D173" s="158"/>
      <c r="E173" s="159">
        <v>-5.67</v>
      </c>
      <c r="F173" s="157"/>
      <c r="G173" s="157"/>
      <c r="H173" s="157"/>
      <c r="I173" s="157"/>
      <c r="J173" s="157"/>
      <c r="K173" s="157"/>
      <c r="L173" s="157"/>
      <c r="M173" s="157"/>
      <c r="N173" s="156"/>
      <c r="O173" s="156"/>
      <c r="P173" s="156"/>
      <c r="Q173" s="156"/>
      <c r="R173" s="157"/>
      <c r="S173" s="157"/>
      <c r="T173" s="157"/>
      <c r="U173" s="157"/>
      <c r="V173" s="157"/>
      <c r="W173" s="157"/>
      <c r="X173" s="157"/>
      <c r="Y173" s="157"/>
      <c r="Z173" s="147"/>
      <c r="AA173" s="147"/>
      <c r="AB173" s="147"/>
      <c r="AC173" s="147"/>
      <c r="AD173" s="147"/>
      <c r="AE173" s="147"/>
      <c r="AF173" s="147"/>
      <c r="AG173" s="147" t="s">
        <v>144</v>
      </c>
      <c r="AH173" s="147">
        <v>0</v>
      </c>
      <c r="AI173" s="147"/>
      <c r="AJ173" s="147"/>
      <c r="AK173" s="147"/>
      <c r="AL173" s="147"/>
      <c r="AM173" s="147"/>
      <c r="AN173" s="147"/>
      <c r="AO173" s="147"/>
      <c r="AP173" s="147"/>
      <c r="AQ173" s="147"/>
      <c r="AR173" s="147"/>
      <c r="AS173" s="147"/>
      <c r="AT173" s="147"/>
      <c r="AU173" s="147"/>
      <c r="AV173" s="147"/>
      <c r="AW173" s="147"/>
      <c r="AX173" s="147"/>
      <c r="AY173" s="147"/>
      <c r="AZ173" s="147"/>
      <c r="BA173" s="147"/>
      <c r="BB173" s="147"/>
      <c r="BC173" s="147"/>
      <c r="BD173" s="147"/>
      <c r="BE173" s="147"/>
      <c r="BF173" s="147"/>
      <c r="BG173" s="147"/>
      <c r="BH173" s="147"/>
    </row>
    <row r="174" spans="1:60" outlineLevel="1" x14ac:dyDescent="0.2">
      <c r="A174" s="172">
        <v>60</v>
      </c>
      <c r="B174" s="173" t="s">
        <v>336</v>
      </c>
      <c r="C174" s="188" t="s">
        <v>337</v>
      </c>
      <c r="D174" s="174" t="s">
        <v>157</v>
      </c>
      <c r="E174" s="175">
        <v>1.4080000000000001E-2</v>
      </c>
      <c r="F174" s="176"/>
      <c r="G174" s="177">
        <f>ROUND(E174*F174,2)</f>
        <v>0</v>
      </c>
      <c r="H174" s="176">
        <v>6045</v>
      </c>
      <c r="I174" s="177">
        <f>ROUND(E174*H174,2)</f>
        <v>85.11</v>
      </c>
      <c r="J174" s="176">
        <v>0</v>
      </c>
      <c r="K174" s="177">
        <f>ROUND(E174*J174,2)</f>
        <v>0</v>
      </c>
      <c r="L174" s="177">
        <v>21</v>
      </c>
      <c r="M174" s="177">
        <f>G174*(1+L174/100)</f>
        <v>0</v>
      </c>
      <c r="N174" s="175">
        <v>4.7399999999999998E-2</v>
      </c>
      <c r="O174" s="175">
        <f>ROUND(E174*N174,2)</f>
        <v>0</v>
      </c>
      <c r="P174" s="175">
        <v>0</v>
      </c>
      <c r="Q174" s="175">
        <f>ROUND(E174*P174,2)</f>
        <v>0</v>
      </c>
      <c r="R174" s="177" t="s">
        <v>338</v>
      </c>
      <c r="S174" s="177" t="s">
        <v>137</v>
      </c>
      <c r="T174" s="178" t="s">
        <v>137</v>
      </c>
      <c r="U174" s="157">
        <v>0</v>
      </c>
      <c r="V174" s="157">
        <f>ROUND(E174*U174,2)</f>
        <v>0</v>
      </c>
      <c r="W174" s="157"/>
      <c r="X174" s="157" t="s">
        <v>214</v>
      </c>
      <c r="Y174" s="157" t="s">
        <v>139</v>
      </c>
      <c r="Z174" s="147"/>
      <c r="AA174" s="147"/>
      <c r="AB174" s="147"/>
      <c r="AC174" s="147"/>
      <c r="AD174" s="147"/>
      <c r="AE174" s="147"/>
      <c r="AF174" s="147"/>
      <c r="AG174" s="147" t="s">
        <v>215</v>
      </c>
      <c r="AH174" s="147"/>
      <c r="AI174" s="147"/>
      <c r="AJ174" s="147"/>
      <c r="AK174" s="147"/>
      <c r="AL174" s="147"/>
      <c r="AM174" s="147"/>
      <c r="AN174" s="147"/>
      <c r="AO174" s="147"/>
      <c r="AP174" s="147"/>
      <c r="AQ174" s="147"/>
      <c r="AR174" s="147"/>
      <c r="AS174" s="147"/>
      <c r="AT174" s="147"/>
      <c r="AU174" s="147"/>
      <c r="AV174" s="147"/>
      <c r="AW174" s="147"/>
      <c r="AX174" s="147"/>
      <c r="AY174" s="147"/>
      <c r="AZ174" s="147"/>
      <c r="BA174" s="147"/>
      <c r="BB174" s="147"/>
      <c r="BC174" s="147"/>
      <c r="BD174" s="147"/>
      <c r="BE174" s="147"/>
      <c r="BF174" s="147"/>
      <c r="BG174" s="147"/>
      <c r="BH174" s="147"/>
    </row>
    <row r="175" spans="1:60" outlineLevel="2" x14ac:dyDescent="0.2">
      <c r="A175" s="154"/>
      <c r="B175" s="155"/>
      <c r="C175" s="189" t="s">
        <v>339</v>
      </c>
      <c r="D175" s="158"/>
      <c r="E175" s="159">
        <v>1.4080000000000001E-2</v>
      </c>
      <c r="F175" s="157"/>
      <c r="G175" s="157"/>
      <c r="H175" s="157"/>
      <c r="I175" s="157"/>
      <c r="J175" s="157"/>
      <c r="K175" s="157"/>
      <c r="L175" s="157"/>
      <c r="M175" s="157"/>
      <c r="N175" s="156"/>
      <c r="O175" s="156"/>
      <c r="P175" s="156"/>
      <c r="Q175" s="156"/>
      <c r="R175" s="157"/>
      <c r="S175" s="157"/>
      <c r="T175" s="157"/>
      <c r="U175" s="157"/>
      <c r="V175" s="157"/>
      <c r="W175" s="157"/>
      <c r="X175" s="157"/>
      <c r="Y175" s="157"/>
      <c r="Z175" s="147"/>
      <c r="AA175" s="147"/>
      <c r="AB175" s="147"/>
      <c r="AC175" s="147"/>
      <c r="AD175" s="147"/>
      <c r="AE175" s="147"/>
      <c r="AF175" s="147"/>
      <c r="AG175" s="147" t="s">
        <v>144</v>
      </c>
      <c r="AH175" s="147">
        <v>0</v>
      </c>
      <c r="AI175" s="147"/>
      <c r="AJ175" s="147"/>
      <c r="AK175" s="147"/>
      <c r="AL175" s="147"/>
      <c r="AM175" s="147"/>
      <c r="AN175" s="147"/>
      <c r="AO175" s="147"/>
      <c r="AP175" s="147"/>
      <c r="AQ175" s="147"/>
      <c r="AR175" s="147"/>
      <c r="AS175" s="147"/>
      <c r="AT175" s="147"/>
      <c r="AU175" s="147"/>
      <c r="AV175" s="147"/>
      <c r="AW175" s="147"/>
      <c r="AX175" s="147"/>
      <c r="AY175" s="147"/>
      <c r="AZ175" s="147"/>
      <c r="BA175" s="147"/>
      <c r="BB175" s="147"/>
      <c r="BC175" s="147"/>
      <c r="BD175" s="147"/>
      <c r="BE175" s="147"/>
      <c r="BF175" s="147"/>
      <c r="BG175" s="147"/>
      <c r="BH175" s="147"/>
    </row>
    <row r="176" spans="1:60" outlineLevel="1" x14ac:dyDescent="0.2">
      <c r="A176" s="172">
        <v>61</v>
      </c>
      <c r="B176" s="173" t="s">
        <v>340</v>
      </c>
      <c r="C176" s="188" t="s">
        <v>341</v>
      </c>
      <c r="D176" s="174" t="s">
        <v>166</v>
      </c>
      <c r="E176" s="175">
        <v>11</v>
      </c>
      <c r="F176" s="176"/>
      <c r="G176" s="177">
        <f>ROUND(E176*F176,2)</f>
        <v>0</v>
      </c>
      <c r="H176" s="176">
        <v>265</v>
      </c>
      <c r="I176" s="177">
        <f>ROUND(E176*H176,2)</f>
        <v>2915</v>
      </c>
      <c r="J176" s="176">
        <v>0</v>
      </c>
      <c r="K176" s="177">
        <f>ROUND(E176*J176,2)</f>
        <v>0</v>
      </c>
      <c r="L176" s="177">
        <v>21</v>
      </c>
      <c r="M176" s="177">
        <f>G176*(1+L176/100)</f>
        <v>0</v>
      </c>
      <c r="N176" s="175">
        <v>2.5000000000000001E-3</v>
      </c>
      <c r="O176" s="175">
        <f>ROUND(E176*N176,2)</f>
        <v>0.03</v>
      </c>
      <c r="P176" s="175">
        <v>0</v>
      </c>
      <c r="Q176" s="175">
        <f>ROUND(E176*P176,2)</f>
        <v>0</v>
      </c>
      <c r="R176" s="177"/>
      <c r="S176" s="177" t="s">
        <v>209</v>
      </c>
      <c r="T176" s="178" t="s">
        <v>210</v>
      </c>
      <c r="U176" s="157">
        <v>0</v>
      </c>
      <c r="V176" s="157">
        <f>ROUND(E176*U176,2)</f>
        <v>0</v>
      </c>
      <c r="W176" s="157"/>
      <c r="X176" s="157" t="s">
        <v>214</v>
      </c>
      <c r="Y176" s="157" t="s">
        <v>139</v>
      </c>
      <c r="Z176" s="147"/>
      <c r="AA176" s="147"/>
      <c r="AB176" s="147"/>
      <c r="AC176" s="147"/>
      <c r="AD176" s="147"/>
      <c r="AE176" s="147"/>
      <c r="AF176" s="147"/>
      <c r="AG176" s="147" t="s">
        <v>215</v>
      </c>
      <c r="AH176" s="147"/>
      <c r="AI176" s="147"/>
      <c r="AJ176" s="147"/>
      <c r="AK176" s="147"/>
      <c r="AL176" s="147"/>
      <c r="AM176" s="147"/>
      <c r="AN176" s="147"/>
      <c r="AO176" s="147"/>
      <c r="AP176" s="147"/>
      <c r="AQ176" s="147"/>
      <c r="AR176" s="147"/>
      <c r="AS176" s="147"/>
      <c r="AT176" s="147"/>
      <c r="AU176" s="147"/>
      <c r="AV176" s="147"/>
      <c r="AW176" s="147"/>
      <c r="AX176" s="147"/>
      <c r="AY176" s="147"/>
      <c r="AZ176" s="147"/>
      <c r="BA176" s="147"/>
      <c r="BB176" s="147"/>
      <c r="BC176" s="147"/>
      <c r="BD176" s="147"/>
      <c r="BE176" s="147"/>
      <c r="BF176" s="147"/>
      <c r="BG176" s="147"/>
      <c r="BH176" s="147"/>
    </row>
    <row r="177" spans="1:60" outlineLevel="2" x14ac:dyDescent="0.2">
      <c r="A177" s="154"/>
      <c r="B177" s="155"/>
      <c r="C177" s="189" t="s">
        <v>342</v>
      </c>
      <c r="D177" s="158"/>
      <c r="E177" s="159">
        <v>3.6080000000000001</v>
      </c>
      <c r="F177" s="157"/>
      <c r="G177" s="157"/>
      <c r="H177" s="157"/>
      <c r="I177" s="157"/>
      <c r="J177" s="157"/>
      <c r="K177" s="157"/>
      <c r="L177" s="157"/>
      <c r="M177" s="157"/>
      <c r="N177" s="156"/>
      <c r="O177" s="156"/>
      <c r="P177" s="156"/>
      <c r="Q177" s="156"/>
      <c r="R177" s="157"/>
      <c r="S177" s="157"/>
      <c r="T177" s="157"/>
      <c r="U177" s="157"/>
      <c r="V177" s="157"/>
      <c r="W177" s="157"/>
      <c r="X177" s="157"/>
      <c r="Y177" s="157"/>
      <c r="Z177" s="147"/>
      <c r="AA177" s="147"/>
      <c r="AB177" s="147"/>
      <c r="AC177" s="147"/>
      <c r="AD177" s="147"/>
      <c r="AE177" s="147"/>
      <c r="AF177" s="147"/>
      <c r="AG177" s="147" t="s">
        <v>144</v>
      </c>
      <c r="AH177" s="147">
        <v>0</v>
      </c>
      <c r="AI177" s="147"/>
      <c r="AJ177" s="147"/>
      <c r="AK177" s="147"/>
      <c r="AL177" s="147"/>
      <c r="AM177" s="147"/>
      <c r="AN177" s="147"/>
      <c r="AO177" s="147"/>
      <c r="AP177" s="147"/>
      <c r="AQ177" s="147"/>
      <c r="AR177" s="147"/>
      <c r="AS177" s="147"/>
      <c r="AT177" s="147"/>
      <c r="AU177" s="147"/>
      <c r="AV177" s="147"/>
      <c r="AW177" s="147"/>
      <c r="AX177" s="147"/>
      <c r="AY177" s="147"/>
      <c r="AZ177" s="147"/>
      <c r="BA177" s="147"/>
      <c r="BB177" s="147"/>
      <c r="BC177" s="147"/>
      <c r="BD177" s="147"/>
      <c r="BE177" s="147"/>
      <c r="BF177" s="147"/>
      <c r="BG177" s="147"/>
      <c r="BH177" s="147"/>
    </row>
    <row r="178" spans="1:60" outlineLevel="3" x14ac:dyDescent="0.2">
      <c r="A178" s="154"/>
      <c r="B178" s="155"/>
      <c r="C178" s="189" t="s">
        <v>343</v>
      </c>
      <c r="D178" s="158"/>
      <c r="E178" s="159">
        <v>7.3920000000000003</v>
      </c>
      <c r="F178" s="157"/>
      <c r="G178" s="157"/>
      <c r="H178" s="157"/>
      <c r="I178" s="157"/>
      <c r="J178" s="157"/>
      <c r="K178" s="157"/>
      <c r="L178" s="157"/>
      <c r="M178" s="157"/>
      <c r="N178" s="156"/>
      <c r="O178" s="156"/>
      <c r="P178" s="156"/>
      <c r="Q178" s="156"/>
      <c r="R178" s="157"/>
      <c r="S178" s="157"/>
      <c r="T178" s="157"/>
      <c r="U178" s="157"/>
      <c r="V178" s="157"/>
      <c r="W178" s="157"/>
      <c r="X178" s="157"/>
      <c r="Y178" s="157"/>
      <c r="Z178" s="147"/>
      <c r="AA178" s="147"/>
      <c r="AB178" s="147"/>
      <c r="AC178" s="147"/>
      <c r="AD178" s="147"/>
      <c r="AE178" s="147"/>
      <c r="AF178" s="147"/>
      <c r="AG178" s="147" t="s">
        <v>144</v>
      </c>
      <c r="AH178" s="147">
        <v>0</v>
      </c>
      <c r="AI178" s="147"/>
      <c r="AJ178" s="147"/>
      <c r="AK178" s="147"/>
      <c r="AL178" s="147"/>
      <c r="AM178" s="147"/>
      <c r="AN178" s="147"/>
      <c r="AO178" s="147"/>
      <c r="AP178" s="147"/>
      <c r="AQ178" s="147"/>
      <c r="AR178" s="147"/>
      <c r="AS178" s="147"/>
      <c r="AT178" s="147"/>
      <c r="AU178" s="147"/>
      <c r="AV178" s="147"/>
      <c r="AW178" s="147"/>
      <c r="AX178" s="147"/>
      <c r="AY178" s="147"/>
      <c r="AZ178" s="147"/>
      <c r="BA178" s="147"/>
      <c r="BB178" s="147"/>
      <c r="BC178" s="147"/>
      <c r="BD178" s="147"/>
      <c r="BE178" s="147"/>
      <c r="BF178" s="147"/>
      <c r="BG178" s="147"/>
      <c r="BH178" s="147"/>
    </row>
    <row r="179" spans="1:60" ht="22.5" outlineLevel="1" x14ac:dyDescent="0.2">
      <c r="A179" s="172">
        <v>62</v>
      </c>
      <c r="B179" s="173" t="s">
        <v>344</v>
      </c>
      <c r="C179" s="188" t="s">
        <v>345</v>
      </c>
      <c r="D179" s="174" t="s">
        <v>346</v>
      </c>
      <c r="E179" s="175">
        <v>11.8</v>
      </c>
      <c r="F179" s="176"/>
      <c r="G179" s="177">
        <f>ROUND(E179*F179,2)</f>
        <v>0</v>
      </c>
      <c r="H179" s="176">
        <v>4200</v>
      </c>
      <c r="I179" s="177">
        <f>ROUND(E179*H179,2)</f>
        <v>49560</v>
      </c>
      <c r="J179" s="176">
        <v>0</v>
      </c>
      <c r="K179" s="177">
        <f>ROUND(E179*J179,2)</f>
        <v>0</v>
      </c>
      <c r="L179" s="177">
        <v>21</v>
      </c>
      <c r="M179" s="177">
        <f>G179*(1+L179/100)</f>
        <v>0</v>
      </c>
      <c r="N179" s="175">
        <v>4.2000000000000003E-2</v>
      </c>
      <c r="O179" s="175">
        <f>ROUND(E179*N179,2)</f>
        <v>0.5</v>
      </c>
      <c r="P179" s="175">
        <v>0</v>
      </c>
      <c r="Q179" s="175">
        <f>ROUND(E179*P179,2)</f>
        <v>0</v>
      </c>
      <c r="R179" s="177"/>
      <c r="S179" s="177" t="s">
        <v>209</v>
      </c>
      <c r="T179" s="178" t="s">
        <v>210</v>
      </c>
      <c r="U179" s="157">
        <v>0</v>
      </c>
      <c r="V179" s="157">
        <f>ROUND(E179*U179,2)</f>
        <v>0</v>
      </c>
      <c r="W179" s="157"/>
      <c r="X179" s="157" t="s">
        <v>214</v>
      </c>
      <c r="Y179" s="157" t="s">
        <v>139</v>
      </c>
      <c r="Z179" s="147"/>
      <c r="AA179" s="147"/>
      <c r="AB179" s="147"/>
      <c r="AC179" s="147"/>
      <c r="AD179" s="147"/>
      <c r="AE179" s="147"/>
      <c r="AF179" s="147"/>
      <c r="AG179" s="147" t="s">
        <v>215</v>
      </c>
      <c r="AH179" s="147"/>
      <c r="AI179" s="147"/>
      <c r="AJ179" s="147"/>
      <c r="AK179" s="147"/>
      <c r="AL179" s="147"/>
      <c r="AM179" s="147"/>
      <c r="AN179" s="147"/>
      <c r="AO179" s="147"/>
      <c r="AP179" s="147"/>
      <c r="AQ179" s="147"/>
      <c r="AR179" s="147"/>
      <c r="AS179" s="147"/>
      <c r="AT179" s="147"/>
      <c r="AU179" s="147"/>
      <c r="AV179" s="147"/>
      <c r="AW179" s="147"/>
      <c r="AX179" s="147"/>
      <c r="AY179" s="147"/>
      <c r="AZ179" s="147"/>
      <c r="BA179" s="147"/>
      <c r="BB179" s="147"/>
      <c r="BC179" s="147"/>
      <c r="BD179" s="147"/>
      <c r="BE179" s="147"/>
      <c r="BF179" s="147"/>
      <c r="BG179" s="147"/>
      <c r="BH179" s="147"/>
    </row>
    <row r="180" spans="1:60" outlineLevel="2" x14ac:dyDescent="0.2">
      <c r="A180" s="154"/>
      <c r="B180" s="155"/>
      <c r="C180" s="189" t="s">
        <v>331</v>
      </c>
      <c r="D180" s="158"/>
      <c r="E180" s="159">
        <v>1.8</v>
      </c>
      <c r="F180" s="157"/>
      <c r="G180" s="157"/>
      <c r="H180" s="157"/>
      <c r="I180" s="157"/>
      <c r="J180" s="157"/>
      <c r="K180" s="157"/>
      <c r="L180" s="157"/>
      <c r="M180" s="157"/>
      <c r="N180" s="156"/>
      <c r="O180" s="156"/>
      <c r="P180" s="156"/>
      <c r="Q180" s="156"/>
      <c r="R180" s="157"/>
      <c r="S180" s="157"/>
      <c r="T180" s="157"/>
      <c r="U180" s="157"/>
      <c r="V180" s="157"/>
      <c r="W180" s="157"/>
      <c r="X180" s="157"/>
      <c r="Y180" s="157"/>
      <c r="Z180" s="147"/>
      <c r="AA180" s="147"/>
      <c r="AB180" s="147"/>
      <c r="AC180" s="147"/>
      <c r="AD180" s="147"/>
      <c r="AE180" s="147"/>
      <c r="AF180" s="147"/>
      <c r="AG180" s="147" t="s">
        <v>144</v>
      </c>
      <c r="AH180" s="147">
        <v>0</v>
      </c>
      <c r="AI180" s="147"/>
      <c r="AJ180" s="147"/>
      <c r="AK180" s="147"/>
      <c r="AL180" s="147"/>
      <c r="AM180" s="147"/>
      <c r="AN180" s="147"/>
      <c r="AO180" s="147"/>
      <c r="AP180" s="147"/>
      <c r="AQ180" s="147"/>
      <c r="AR180" s="147"/>
      <c r="AS180" s="147"/>
      <c r="AT180" s="147"/>
      <c r="AU180" s="147"/>
      <c r="AV180" s="147"/>
      <c r="AW180" s="147"/>
      <c r="AX180" s="147"/>
      <c r="AY180" s="147"/>
      <c r="AZ180" s="147"/>
      <c r="BA180" s="147"/>
      <c r="BB180" s="147"/>
      <c r="BC180" s="147"/>
      <c r="BD180" s="147"/>
      <c r="BE180" s="147"/>
      <c r="BF180" s="147"/>
      <c r="BG180" s="147"/>
      <c r="BH180" s="147"/>
    </row>
    <row r="181" spans="1:60" outlineLevel="3" x14ac:dyDescent="0.2">
      <c r="A181" s="154"/>
      <c r="B181" s="155"/>
      <c r="C181" s="189" t="s">
        <v>311</v>
      </c>
      <c r="D181" s="158"/>
      <c r="E181" s="159">
        <v>10</v>
      </c>
      <c r="F181" s="157"/>
      <c r="G181" s="157"/>
      <c r="H181" s="157"/>
      <c r="I181" s="157"/>
      <c r="J181" s="157"/>
      <c r="K181" s="157"/>
      <c r="L181" s="157"/>
      <c r="M181" s="157"/>
      <c r="N181" s="156"/>
      <c r="O181" s="156"/>
      <c r="P181" s="156"/>
      <c r="Q181" s="156"/>
      <c r="R181" s="157"/>
      <c r="S181" s="157"/>
      <c r="T181" s="157"/>
      <c r="U181" s="157"/>
      <c r="V181" s="157"/>
      <c r="W181" s="157"/>
      <c r="X181" s="157"/>
      <c r="Y181" s="157"/>
      <c r="Z181" s="147"/>
      <c r="AA181" s="147"/>
      <c r="AB181" s="147"/>
      <c r="AC181" s="147"/>
      <c r="AD181" s="147"/>
      <c r="AE181" s="147"/>
      <c r="AF181" s="147"/>
      <c r="AG181" s="147" t="s">
        <v>144</v>
      </c>
      <c r="AH181" s="147">
        <v>0</v>
      </c>
      <c r="AI181" s="147"/>
      <c r="AJ181" s="147"/>
      <c r="AK181" s="147"/>
      <c r="AL181" s="147"/>
      <c r="AM181" s="147"/>
      <c r="AN181" s="147"/>
      <c r="AO181" s="147"/>
      <c r="AP181" s="147"/>
      <c r="AQ181" s="147"/>
      <c r="AR181" s="147"/>
      <c r="AS181" s="147"/>
      <c r="AT181" s="147"/>
      <c r="AU181" s="147"/>
      <c r="AV181" s="147"/>
      <c r="AW181" s="147"/>
      <c r="AX181" s="147"/>
      <c r="AY181" s="147"/>
      <c r="AZ181" s="147"/>
      <c r="BA181" s="147"/>
      <c r="BB181" s="147"/>
      <c r="BC181" s="147"/>
      <c r="BD181" s="147"/>
      <c r="BE181" s="147"/>
      <c r="BF181" s="147"/>
      <c r="BG181" s="147"/>
      <c r="BH181" s="147"/>
    </row>
    <row r="182" spans="1:60" outlineLevel="1" x14ac:dyDescent="0.2">
      <c r="A182" s="180">
        <v>63</v>
      </c>
      <c r="B182" s="181" t="s">
        <v>347</v>
      </c>
      <c r="C182" s="190" t="s">
        <v>348</v>
      </c>
      <c r="D182" s="182" t="s">
        <v>208</v>
      </c>
      <c r="E182" s="183">
        <v>1</v>
      </c>
      <c r="F182" s="184"/>
      <c r="G182" s="185">
        <f>ROUND(E182*F182,2)</f>
        <v>0</v>
      </c>
      <c r="H182" s="184">
        <v>500</v>
      </c>
      <c r="I182" s="185">
        <f>ROUND(E182*H182,2)</f>
        <v>500</v>
      </c>
      <c r="J182" s="184">
        <v>0</v>
      </c>
      <c r="K182" s="185">
        <f>ROUND(E182*J182,2)</f>
        <v>0</v>
      </c>
      <c r="L182" s="185">
        <v>21</v>
      </c>
      <c r="M182" s="185">
        <f>G182*(1+L182/100)</f>
        <v>0</v>
      </c>
      <c r="N182" s="183">
        <v>1E-3</v>
      </c>
      <c r="O182" s="183">
        <f>ROUND(E182*N182,2)</f>
        <v>0</v>
      </c>
      <c r="P182" s="183">
        <v>0</v>
      </c>
      <c r="Q182" s="183">
        <f>ROUND(E182*P182,2)</f>
        <v>0</v>
      </c>
      <c r="R182" s="185"/>
      <c r="S182" s="185" t="s">
        <v>209</v>
      </c>
      <c r="T182" s="186" t="s">
        <v>210</v>
      </c>
      <c r="U182" s="157">
        <v>0</v>
      </c>
      <c r="V182" s="157">
        <f>ROUND(E182*U182,2)</f>
        <v>0</v>
      </c>
      <c r="W182" s="157"/>
      <c r="X182" s="157" t="s">
        <v>214</v>
      </c>
      <c r="Y182" s="157" t="s">
        <v>139</v>
      </c>
      <c r="Z182" s="147"/>
      <c r="AA182" s="147"/>
      <c r="AB182" s="147"/>
      <c r="AC182" s="147"/>
      <c r="AD182" s="147"/>
      <c r="AE182" s="147"/>
      <c r="AF182" s="147"/>
      <c r="AG182" s="147" t="s">
        <v>215</v>
      </c>
      <c r="AH182" s="147"/>
      <c r="AI182" s="147"/>
      <c r="AJ182" s="147"/>
      <c r="AK182" s="147"/>
      <c r="AL182" s="147"/>
      <c r="AM182" s="147"/>
      <c r="AN182" s="147"/>
      <c r="AO182" s="147"/>
      <c r="AP182" s="147"/>
      <c r="AQ182" s="147"/>
      <c r="AR182" s="147"/>
      <c r="AS182" s="147"/>
      <c r="AT182" s="147"/>
      <c r="AU182" s="147"/>
      <c r="AV182" s="147"/>
      <c r="AW182" s="147"/>
      <c r="AX182" s="147"/>
      <c r="AY182" s="147"/>
      <c r="AZ182" s="147"/>
      <c r="BA182" s="147"/>
      <c r="BB182" s="147"/>
      <c r="BC182" s="147"/>
      <c r="BD182" s="147"/>
      <c r="BE182" s="147"/>
      <c r="BF182" s="147"/>
      <c r="BG182" s="147"/>
      <c r="BH182" s="147"/>
    </row>
    <row r="183" spans="1:60" outlineLevel="1" x14ac:dyDescent="0.2">
      <c r="A183" s="172">
        <v>64</v>
      </c>
      <c r="B183" s="173" t="s">
        <v>349</v>
      </c>
      <c r="C183" s="188" t="s">
        <v>350</v>
      </c>
      <c r="D183" s="174" t="s">
        <v>267</v>
      </c>
      <c r="E183" s="175">
        <v>0.98963000000000001</v>
      </c>
      <c r="F183" s="176"/>
      <c r="G183" s="177">
        <f>ROUND(E183*F183,2)</f>
        <v>0</v>
      </c>
      <c r="H183" s="176">
        <v>0</v>
      </c>
      <c r="I183" s="177">
        <f>ROUND(E183*H183,2)</f>
        <v>0</v>
      </c>
      <c r="J183" s="176">
        <v>1537</v>
      </c>
      <c r="K183" s="177">
        <f>ROUND(E183*J183,2)</f>
        <v>1521.06</v>
      </c>
      <c r="L183" s="177">
        <v>21</v>
      </c>
      <c r="M183" s="177">
        <f>G183*(1+L183/100)</f>
        <v>0</v>
      </c>
      <c r="N183" s="175">
        <v>0</v>
      </c>
      <c r="O183" s="175">
        <f>ROUND(E183*N183,2)</f>
        <v>0</v>
      </c>
      <c r="P183" s="175">
        <v>0</v>
      </c>
      <c r="Q183" s="175">
        <f>ROUND(E183*P183,2)</f>
        <v>0</v>
      </c>
      <c r="R183" s="177" t="s">
        <v>302</v>
      </c>
      <c r="S183" s="177" t="s">
        <v>137</v>
      </c>
      <c r="T183" s="178" t="s">
        <v>137</v>
      </c>
      <c r="U183" s="157">
        <v>3.327</v>
      </c>
      <c r="V183" s="157">
        <f>ROUND(E183*U183,2)</f>
        <v>3.29</v>
      </c>
      <c r="W183" s="157"/>
      <c r="X183" s="157" t="s">
        <v>268</v>
      </c>
      <c r="Y183" s="157" t="s">
        <v>139</v>
      </c>
      <c r="Z183" s="147"/>
      <c r="AA183" s="147"/>
      <c r="AB183" s="147"/>
      <c r="AC183" s="147"/>
      <c r="AD183" s="147"/>
      <c r="AE183" s="147"/>
      <c r="AF183" s="147"/>
      <c r="AG183" s="147" t="s">
        <v>269</v>
      </c>
      <c r="AH183" s="147"/>
      <c r="AI183" s="147"/>
      <c r="AJ183" s="147"/>
      <c r="AK183" s="147"/>
      <c r="AL183" s="147"/>
      <c r="AM183" s="147"/>
      <c r="AN183" s="147"/>
      <c r="AO183" s="147"/>
      <c r="AP183" s="147"/>
      <c r="AQ183" s="147"/>
      <c r="AR183" s="147"/>
      <c r="AS183" s="147"/>
      <c r="AT183" s="147"/>
      <c r="AU183" s="147"/>
      <c r="AV183" s="147"/>
      <c r="AW183" s="147"/>
      <c r="AX183" s="147"/>
      <c r="AY183" s="147"/>
      <c r="AZ183" s="147"/>
      <c r="BA183" s="147"/>
      <c r="BB183" s="147"/>
      <c r="BC183" s="147"/>
      <c r="BD183" s="147"/>
      <c r="BE183" s="147"/>
      <c r="BF183" s="147"/>
      <c r="BG183" s="147"/>
      <c r="BH183" s="147"/>
    </row>
    <row r="184" spans="1:60" outlineLevel="2" x14ac:dyDescent="0.2">
      <c r="A184" s="154"/>
      <c r="B184" s="155"/>
      <c r="C184" s="492" t="s">
        <v>299</v>
      </c>
      <c r="D184" s="493"/>
      <c r="E184" s="493"/>
      <c r="F184" s="493"/>
      <c r="G184" s="493"/>
      <c r="H184" s="157"/>
      <c r="I184" s="157"/>
      <c r="J184" s="157"/>
      <c r="K184" s="157"/>
      <c r="L184" s="157"/>
      <c r="M184" s="157"/>
      <c r="N184" s="156"/>
      <c r="O184" s="156"/>
      <c r="P184" s="156"/>
      <c r="Q184" s="156"/>
      <c r="R184" s="157"/>
      <c r="S184" s="157"/>
      <c r="T184" s="157"/>
      <c r="U184" s="157"/>
      <c r="V184" s="157"/>
      <c r="W184" s="157"/>
      <c r="X184" s="157"/>
      <c r="Y184" s="157"/>
      <c r="Z184" s="147"/>
      <c r="AA184" s="147"/>
      <c r="AB184" s="147"/>
      <c r="AC184" s="147"/>
      <c r="AD184" s="147"/>
      <c r="AE184" s="147"/>
      <c r="AF184" s="147"/>
      <c r="AG184" s="147" t="s">
        <v>142</v>
      </c>
      <c r="AH184" s="147"/>
      <c r="AI184" s="147"/>
      <c r="AJ184" s="147"/>
      <c r="AK184" s="147"/>
      <c r="AL184" s="147"/>
      <c r="AM184" s="147"/>
      <c r="AN184" s="147"/>
      <c r="AO184" s="147"/>
      <c r="AP184" s="147"/>
      <c r="AQ184" s="147"/>
      <c r="AR184" s="147"/>
      <c r="AS184" s="147"/>
      <c r="AT184" s="147"/>
      <c r="AU184" s="147"/>
      <c r="AV184" s="147"/>
      <c r="AW184" s="147"/>
      <c r="AX184" s="147"/>
      <c r="AY184" s="147"/>
      <c r="AZ184" s="147"/>
      <c r="BA184" s="147"/>
      <c r="BB184" s="147"/>
      <c r="BC184" s="147"/>
      <c r="BD184" s="147"/>
      <c r="BE184" s="147"/>
      <c r="BF184" s="147"/>
      <c r="BG184" s="147"/>
      <c r="BH184" s="147"/>
    </row>
    <row r="185" spans="1:60" x14ac:dyDescent="0.2">
      <c r="A185" s="165" t="s">
        <v>131</v>
      </c>
      <c r="B185" s="166" t="s">
        <v>88</v>
      </c>
      <c r="C185" s="187" t="s">
        <v>89</v>
      </c>
      <c r="D185" s="167"/>
      <c r="E185" s="168"/>
      <c r="F185" s="169"/>
      <c r="G185" s="169">
        <f>SUMIF(AG186:AG190,"&lt;&gt;NOR",G186:G190)</f>
        <v>0</v>
      </c>
      <c r="H185" s="169"/>
      <c r="I185" s="169">
        <f>SUM(I186:I190)</f>
        <v>9.77</v>
      </c>
      <c r="J185" s="169"/>
      <c r="K185" s="169">
        <f>SUM(K186:K190)</f>
        <v>2873.08</v>
      </c>
      <c r="L185" s="169"/>
      <c r="M185" s="169">
        <f>SUM(M186:M190)</f>
        <v>0</v>
      </c>
      <c r="N185" s="168"/>
      <c r="O185" s="168">
        <f>SUM(O186:O190)</f>
        <v>0</v>
      </c>
      <c r="P185" s="168"/>
      <c r="Q185" s="168">
        <f>SUM(Q186:Q190)</f>
        <v>0</v>
      </c>
      <c r="R185" s="169"/>
      <c r="S185" s="169"/>
      <c r="T185" s="170"/>
      <c r="U185" s="164"/>
      <c r="V185" s="164">
        <f>SUM(V186:V190)</f>
        <v>7.21</v>
      </c>
      <c r="W185" s="164"/>
      <c r="X185" s="164"/>
      <c r="Y185" s="164"/>
      <c r="AG185" t="s">
        <v>132</v>
      </c>
    </row>
    <row r="186" spans="1:60" outlineLevel="1" x14ac:dyDescent="0.2">
      <c r="A186" s="172">
        <v>65</v>
      </c>
      <c r="B186" s="173" t="s">
        <v>351</v>
      </c>
      <c r="C186" s="188" t="s">
        <v>352</v>
      </c>
      <c r="D186" s="174" t="s">
        <v>346</v>
      </c>
      <c r="E186" s="175">
        <v>5.96</v>
      </c>
      <c r="F186" s="176"/>
      <c r="G186" s="177">
        <f>ROUND(E186*F186,2)</f>
        <v>0</v>
      </c>
      <c r="H186" s="176">
        <v>0</v>
      </c>
      <c r="I186" s="177">
        <f>ROUND(E186*H186,2)</f>
        <v>0</v>
      </c>
      <c r="J186" s="176">
        <v>450</v>
      </c>
      <c r="K186" s="177">
        <f>ROUND(E186*J186,2)</f>
        <v>2682</v>
      </c>
      <c r="L186" s="177">
        <v>21</v>
      </c>
      <c r="M186" s="177">
        <f>G186*(1+L186/100)</f>
        <v>0</v>
      </c>
      <c r="N186" s="175">
        <v>2.7999999999999998E-4</v>
      </c>
      <c r="O186" s="175">
        <f>ROUND(E186*N186,2)</f>
        <v>0</v>
      </c>
      <c r="P186" s="175">
        <v>0</v>
      </c>
      <c r="Q186" s="175">
        <f>ROUND(E186*P186,2)</f>
        <v>0</v>
      </c>
      <c r="R186" s="177"/>
      <c r="S186" s="177" t="s">
        <v>209</v>
      </c>
      <c r="T186" s="178" t="s">
        <v>210</v>
      </c>
      <c r="U186" s="157">
        <v>1.21</v>
      </c>
      <c r="V186" s="157">
        <f>ROUND(E186*U186,2)</f>
        <v>7.21</v>
      </c>
      <c r="W186" s="157"/>
      <c r="X186" s="157" t="s">
        <v>138</v>
      </c>
      <c r="Y186" s="157" t="s">
        <v>139</v>
      </c>
      <c r="Z186" s="147"/>
      <c r="AA186" s="147"/>
      <c r="AB186" s="147"/>
      <c r="AC186" s="147"/>
      <c r="AD186" s="147"/>
      <c r="AE186" s="147"/>
      <c r="AF186" s="147"/>
      <c r="AG186" s="147" t="s">
        <v>140</v>
      </c>
      <c r="AH186" s="147"/>
      <c r="AI186" s="147"/>
      <c r="AJ186" s="147"/>
      <c r="AK186" s="147"/>
      <c r="AL186" s="147"/>
      <c r="AM186" s="147"/>
      <c r="AN186" s="147"/>
      <c r="AO186" s="147"/>
      <c r="AP186" s="147"/>
      <c r="AQ186" s="147"/>
      <c r="AR186" s="147"/>
      <c r="AS186" s="147"/>
      <c r="AT186" s="147"/>
      <c r="AU186" s="147"/>
      <c r="AV186" s="147"/>
      <c r="AW186" s="147"/>
      <c r="AX186" s="147"/>
      <c r="AY186" s="147"/>
      <c r="AZ186" s="147"/>
      <c r="BA186" s="147"/>
      <c r="BB186" s="147"/>
      <c r="BC186" s="147"/>
      <c r="BD186" s="147"/>
      <c r="BE186" s="147"/>
      <c r="BF186" s="147"/>
      <c r="BG186" s="147"/>
      <c r="BH186" s="147"/>
    </row>
    <row r="187" spans="1:60" outlineLevel="2" x14ac:dyDescent="0.2">
      <c r="A187" s="154"/>
      <c r="B187" s="155"/>
      <c r="C187" s="490" t="s">
        <v>353</v>
      </c>
      <c r="D187" s="491"/>
      <c r="E187" s="491"/>
      <c r="F187" s="491"/>
      <c r="G187" s="491"/>
      <c r="H187" s="157"/>
      <c r="I187" s="157"/>
      <c r="J187" s="157"/>
      <c r="K187" s="157"/>
      <c r="L187" s="157"/>
      <c r="M187" s="157"/>
      <c r="N187" s="156"/>
      <c r="O187" s="156"/>
      <c r="P187" s="156"/>
      <c r="Q187" s="156"/>
      <c r="R187" s="157"/>
      <c r="S187" s="157"/>
      <c r="T187" s="157"/>
      <c r="U187" s="157"/>
      <c r="V187" s="157"/>
      <c r="W187" s="157"/>
      <c r="X187" s="157"/>
      <c r="Y187" s="157"/>
      <c r="Z187" s="147"/>
      <c r="AA187" s="147"/>
      <c r="AB187" s="147"/>
      <c r="AC187" s="147"/>
      <c r="AD187" s="147"/>
      <c r="AE187" s="147"/>
      <c r="AF187" s="147"/>
      <c r="AG187" s="147" t="s">
        <v>248</v>
      </c>
      <c r="AH187" s="147"/>
      <c r="AI187" s="147"/>
      <c r="AJ187" s="147"/>
      <c r="AK187" s="147"/>
      <c r="AL187" s="147"/>
      <c r="AM187" s="147"/>
      <c r="AN187" s="147"/>
      <c r="AO187" s="147"/>
      <c r="AP187" s="147"/>
      <c r="AQ187" s="147"/>
      <c r="AR187" s="147"/>
      <c r="AS187" s="147"/>
      <c r="AT187" s="147"/>
      <c r="AU187" s="147"/>
      <c r="AV187" s="147"/>
      <c r="AW187" s="147"/>
      <c r="AX187" s="147"/>
      <c r="AY187" s="147"/>
      <c r="AZ187" s="147"/>
      <c r="BA187" s="147"/>
      <c r="BB187" s="147"/>
      <c r="BC187" s="147"/>
      <c r="BD187" s="147"/>
      <c r="BE187" s="147"/>
      <c r="BF187" s="147"/>
      <c r="BG187" s="147"/>
      <c r="BH187" s="147"/>
    </row>
    <row r="188" spans="1:60" outlineLevel="2" x14ac:dyDescent="0.2">
      <c r="A188" s="154"/>
      <c r="B188" s="155"/>
      <c r="C188" s="189" t="s">
        <v>354</v>
      </c>
      <c r="D188" s="158"/>
      <c r="E188" s="159">
        <v>3.92</v>
      </c>
      <c r="F188" s="157"/>
      <c r="G188" s="157"/>
      <c r="H188" s="157"/>
      <c r="I188" s="157"/>
      <c r="J188" s="157"/>
      <c r="K188" s="157"/>
      <c r="L188" s="157"/>
      <c r="M188" s="157"/>
      <c r="N188" s="156"/>
      <c r="O188" s="156"/>
      <c r="P188" s="156"/>
      <c r="Q188" s="156"/>
      <c r="R188" s="157"/>
      <c r="S188" s="157"/>
      <c r="T188" s="157"/>
      <c r="U188" s="157"/>
      <c r="V188" s="157"/>
      <c r="W188" s="157"/>
      <c r="X188" s="157"/>
      <c r="Y188" s="157"/>
      <c r="Z188" s="147"/>
      <c r="AA188" s="147"/>
      <c r="AB188" s="147"/>
      <c r="AC188" s="147"/>
      <c r="AD188" s="147"/>
      <c r="AE188" s="147"/>
      <c r="AF188" s="147"/>
      <c r="AG188" s="147" t="s">
        <v>144</v>
      </c>
      <c r="AH188" s="147">
        <v>0</v>
      </c>
      <c r="AI188" s="147"/>
      <c r="AJ188" s="147"/>
      <c r="AK188" s="147"/>
      <c r="AL188" s="147"/>
      <c r="AM188" s="147"/>
      <c r="AN188" s="147"/>
      <c r="AO188" s="147"/>
      <c r="AP188" s="147"/>
      <c r="AQ188" s="147"/>
      <c r="AR188" s="147"/>
      <c r="AS188" s="147"/>
      <c r="AT188" s="147"/>
      <c r="AU188" s="147"/>
      <c r="AV188" s="147"/>
      <c r="AW188" s="147"/>
      <c r="AX188" s="147"/>
      <c r="AY188" s="147"/>
      <c r="AZ188" s="147"/>
      <c r="BA188" s="147"/>
      <c r="BB188" s="147"/>
      <c r="BC188" s="147"/>
      <c r="BD188" s="147"/>
      <c r="BE188" s="147"/>
      <c r="BF188" s="147"/>
      <c r="BG188" s="147"/>
      <c r="BH188" s="147"/>
    </row>
    <row r="189" spans="1:60" outlineLevel="3" x14ac:dyDescent="0.2">
      <c r="A189" s="154"/>
      <c r="B189" s="155"/>
      <c r="C189" s="189" t="s">
        <v>355</v>
      </c>
      <c r="D189" s="158"/>
      <c r="E189" s="159">
        <v>2.04</v>
      </c>
      <c r="F189" s="157"/>
      <c r="G189" s="157"/>
      <c r="H189" s="157"/>
      <c r="I189" s="157"/>
      <c r="J189" s="157"/>
      <c r="K189" s="157"/>
      <c r="L189" s="157"/>
      <c r="M189" s="157"/>
      <c r="N189" s="156"/>
      <c r="O189" s="156"/>
      <c r="P189" s="156"/>
      <c r="Q189" s="156"/>
      <c r="R189" s="157"/>
      <c r="S189" s="157"/>
      <c r="T189" s="157"/>
      <c r="U189" s="157"/>
      <c r="V189" s="157"/>
      <c r="W189" s="157"/>
      <c r="X189" s="157"/>
      <c r="Y189" s="157"/>
      <c r="Z189" s="147"/>
      <c r="AA189" s="147"/>
      <c r="AB189" s="147"/>
      <c r="AC189" s="147"/>
      <c r="AD189" s="147"/>
      <c r="AE189" s="147"/>
      <c r="AF189" s="147"/>
      <c r="AG189" s="147" t="s">
        <v>144</v>
      </c>
      <c r="AH189" s="147">
        <v>0</v>
      </c>
      <c r="AI189" s="147"/>
      <c r="AJ189" s="147"/>
      <c r="AK189" s="147"/>
      <c r="AL189" s="147"/>
      <c r="AM189" s="147"/>
      <c r="AN189" s="147"/>
      <c r="AO189" s="147"/>
      <c r="AP189" s="147"/>
      <c r="AQ189" s="147"/>
      <c r="AR189" s="147"/>
      <c r="AS189" s="147"/>
      <c r="AT189" s="147"/>
      <c r="AU189" s="147"/>
      <c r="AV189" s="147"/>
      <c r="AW189" s="147"/>
      <c r="AX189" s="147"/>
      <c r="AY189" s="147"/>
      <c r="AZ189" s="147"/>
      <c r="BA189" s="147"/>
      <c r="BB189" s="147"/>
      <c r="BC189" s="147"/>
      <c r="BD189" s="147"/>
      <c r="BE189" s="147"/>
      <c r="BF189" s="147"/>
      <c r="BG189" s="147"/>
      <c r="BH189" s="147"/>
    </row>
    <row r="190" spans="1:60" outlineLevel="1" x14ac:dyDescent="0.2">
      <c r="A190" s="180">
        <v>66</v>
      </c>
      <c r="B190" s="181" t="s">
        <v>356</v>
      </c>
      <c r="C190" s="190" t="s">
        <v>357</v>
      </c>
      <c r="D190" s="182" t="s">
        <v>157</v>
      </c>
      <c r="E190" s="183">
        <v>5.96</v>
      </c>
      <c r="F190" s="184"/>
      <c r="G190" s="185">
        <f>ROUND(E190*F190,2)</f>
        <v>0</v>
      </c>
      <c r="H190" s="184">
        <v>1.64</v>
      </c>
      <c r="I190" s="185">
        <f>ROUND(E190*H190,2)</f>
        <v>9.77</v>
      </c>
      <c r="J190" s="184">
        <v>32.06</v>
      </c>
      <c r="K190" s="185">
        <f>ROUND(E190*J190,2)</f>
        <v>191.08</v>
      </c>
      <c r="L190" s="185">
        <v>21</v>
      </c>
      <c r="M190" s="185">
        <f>G190*(1+L190/100)</f>
        <v>0</v>
      </c>
      <c r="N190" s="183">
        <v>1.0000000000000001E-5</v>
      </c>
      <c r="O190" s="183">
        <f>ROUND(E190*N190,2)</f>
        <v>0</v>
      </c>
      <c r="P190" s="183">
        <v>0</v>
      </c>
      <c r="Q190" s="183">
        <f>ROUND(E190*P190,2)</f>
        <v>0</v>
      </c>
      <c r="R190" s="185" t="s">
        <v>358</v>
      </c>
      <c r="S190" s="185" t="s">
        <v>137</v>
      </c>
      <c r="T190" s="186" t="s">
        <v>137</v>
      </c>
      <c r="U190" s="157">
        <v>0</v>
      </c>
      <c r="V190" s="157">
        <f>ROUND(E190*U190,2)</f>
        <v>0</v>
      </c>
      <c r="W190" s="157"/>
      <c r="X190" s="157" t="s">
        <v>359</v>
      </c>
      <c r="Y190" s="157" t="s">
        <v>139</v>
      </c>
      <c r="Z190" s="147"/>
      <c r="AA190" s="147"/>
      <c r="AB190" s="147"/>
      <c r="AC190" s="147"/>
      <c r="AD190" s="147"/>
      <c r="AE190" s="147"/>
      <c r="AF190" s="147"/>
      <c r="AG190" s="147" t="s">
        <v>360</v>
      </c>
      <c r="AH190" s="147"/>
      <c r="AI190" s="147"/>
      <c r="AJ190" s="147"/>
      <c r="AK190" s="147"/>
      <c r="AL190" s="147"/>
      <c r="AM190" s="147"/>
      <c r="AN190" s="147"/>
      <c r="AO190" s="147"/>
      <c r="AP190" s="147"/>
      <c r="AQ190" s="147"/>
      <c r="AR190" s="147"/>
      <c r="AS190" s="147"/>
      <c r="AT190" s="147"/>
      <c r="AU190" s="147"/>
      <c r="AV190" s="147"/>
      <c r="AW190" s="147"/>
      <c r="AX190" s="147"/>
      <c r="AY190" s="147"/>
      <c r="AZ190" s="147"/>
      <c r="BA190" s="147"/>
      <c r="BB190" s="147"/>
      <c r="BC190" s="147"/>
      <c r="BD190" s="147"/>
      <c r="BE190" s="147"/>
      <c r="BF190" s="147"/>
      <c r="BG190" s="147"/>
      <c r="BH190" s="147"/>
    </row>
    <row r="191" spans="1:60" x14ac:dyDescent="0.2">
      <c r="A191" s="165" t="s">
        <v>131</v>
      </c>
      <c r="B191" s="166" t="s">
        <v>90</v>
      </c>
      <c r="C191" s="187" t="s">
        <v>91</v>
      </c>
      <c r="D191" s="167"/>
      <c r="E191" s="168"/>
      <c r="F191" s="169"/>
      <c r="G191" s="169">
        <f>SUMIF(AG192:AG203,"&lt;&gt;NOR",G192:G203)</f>
        <v>0</v>
      </c>
      <c r="H191" s="169"/>
      <c r="I191" s="169">
        <f>SUM(I192:I203)</f>
        <v>21809.27</v>
      </c>
      <c r="J191" s="169"/>
      <c r="K191" s="169">
        <f>SUM(K192:K203)</f>
        <v>53621.880000000005</v>
      </c>
      <c r="L191" s="169"/>
      <c r="M191" s="169">
        <f>SUM(M192:M203)</f>
        <v>0</v>
      </c>
      <c r="N191" s="168"/>
      <c r="O191" s="168">
        <f>SUM(O192:O203)</f>
        <v>0.32</v>
      </c>
      <c r="P191" s="168"/>
      <c r="Q191" s="168">
        <f>SUM(Q192:Q203)</f>
        <v>0</v>
      </c>
      <c r="R191" s="169"/>
      <c r="S191" s="169"/>
      <c r="T191" s="170"/>
      <c r="U191" s="164"/>
      <c r="V191" s="164">
        <f>SUM(V192:V203)</f>
        <v>93.36</v>
      </c>
      <c r="W191" s="164"/>
      <c r="X191" s="164"/>
      <c r="Y191" s="164"/>
      <c r="AG191" t="s">
        <v>132</v>
      </c>
    </row>
    <row r="192" spans="1:60" outlineLevel="1" x14ac:dyDescent="0.2">
      <c r="A192" s="180">
        <v>67</v>
      </c>
      <c r="B192" s="181" t="s">
        <v>361</v>
      </c>
      <c r="C192" s="190" t="s">
        <v>362</v>
      </c>
      <c r="D192" s="182" t="s">
        <v>157</v>
      </c>
      <c r="E192" s="183">
        <v>419.084</v>
      </c>
      <c r="F192" s="184"/>
      <c r="G192" s="185">
        <f>ROUND(E192*F192,2)</f>
        <v>0</v>
      </c>
      <c r="H192" s="184">
        <v>0.11</v>
      </c>
      <c r="I192" s="185">
        <f>ROUND(E192*H192,2)</f>
        <v>46.1</v>
      </c>
      <c r="J192" s="184">
        <v>41.99</v>
      </c>
      <c r="K192" s="185">
        <f>ROUND(E192*J192,2)</f>
        <v>17597.34</v>
      </c>
      <c r="L192" s="185">
        <v>21</v>
      </c>
      <c r="M192" s="185">
        <f>G192*(1+L192/100)</f>
        <v>0</v>
      </c>
      <c r="N192" s="183">
        <v>0</v>
      </c>
      <c r="O192" s="183">
        <f>ROUND(E192*N192,2)</f>
        <v>0</v>
      </c>
      <c r="P192" s="183">
        <v>0</v>
      </c>
      <c r="Q192" s="183">
        <f>ROUND(E192*P192,2)</f>
        <v>0</v>
      </c>
      <c r="R192" s="185" t="s">
        <v>363</v>
      </c>
      <c r="S192" s="185" t="s">
        <v>137</v>
      </c>
      <c r="T192" s="186" t="s">
        <v>137</v>
      </c>
      <c r="U192" s="157">
        <v>6.9709999999999994E-2</v>
      </c>
      <c r="V192" s="157">
        <f>ROUND(E192*U192,2)</f>
        <v>29.21</v>
      </c>
      <c r="W192" s="157"/>
      <c r="X192" s="157" t="s">
        <v>138</v>
      </c>
      <c r="Y192" s="157" t="s">
        <v>139</v>
      </c>
      <c r="Z192" s="147"/>
      <c r="AA192" s="147"/>
      <c r="AB192" s="147"/>
      <c r="AC192" s="147"/>
      <c r="AD192" s="147"/>
      <c r="AE192" s="147"/>
      <c r="AF192" s="147"/>
      <c r="AG192" s="147" t="s">
        <v>140</v>
      </c>
      <c r="AH192" s="147"/>
      <c r="AI192" s="147"/>
      <c r="AJ192" s="147"/>
      <c r="AK192" s="147"/>
      <c r="AL192" s="147"/>
      <c r="AM192" s="147"/>
      <c r="AN192" s="147"/>
      <c r="AO192" s="147"/>
      <c r="AP192" s="147"/>
      <c r="AQ192" s="147"/>
      <c r="AR192" s="147"/>
      <c r="AS192" s="147"/>
      <c r="AT192" s="147"/>
      <c r="AU192" s="147"/>
      <c r="AV192" s="147"/>
      <c r="AW192" s="147"/>
      <c r="AX192" s="147"/>
      <c r="AY192" s="147"/>
      <c r="AZ192" s="147"/>
      <c r="BA192" s="147"/>
      <c r="BB192" s="147"/>
      <c r="BC192" s="147"/>
      <c r="BD192" s="147"/>
      <c r="BE192" s="147"/>
      <c r="BF192" s="147"/>
      <c r="BG192" s="147"/>
      <c r="BH192" s="147"/>
    </row>
    <row r="193" spans="1:60" outlineLevel="1" x14ac:dyDescent="0.2">
      <c r="A193" s="172">
        <v>68</v>
      </c>
      <c r="B193" s="173" t="s">
        <v>364</v>
      </c>
      <c r="C193" s="188" t="s">
        <v>365</v>
      </c>
      <c r="D193" s="174" t="s">
        <v>157</v>
      </c>
      <c r="E193" s="175">
        <v>419.084</v>
      </c>
      <c r="F193" s="176"/>
      <c r="G193" s="177">
        <f>ROUND(E193*F193,2)</f>
        <v>0</v>
      </c>
      <c r="H193" s="176">
        <v>12.6</v>
      </c>
      <c r="I193" s="177">
        <f>ROUND(E193*H193,2)</f>
        <v>5280.46</v>
      </c>
      <c r="J193" s="176">
        <v>18.3</v>
      </c>
      <c r="K193" s="177">
        <f>ROUND(E193*J193,2)</f>
        <v>7669.24</v>
      </c>
      <c r="L193" s="177">
        <v>21</v>
      </c>
      <c r="M193" s="177">
        <f>G193*(1+L193/100)</f>
        <v>0</v>
      </c>
      <c r="N193" s="175">
        <v>1.8000000000000001E-4</v>
      </c>
      <c r="O193" s="175">
        <f>ROUND(E193*N193,2)</f>
        <v>0.08</v>
      </c>
      <c r="P193" s="175">
        <v>0</v>
      </c>
      <c r="Q193" s="175">
        <f>ROUND(E193*P193,2)</f>
        <v>0</v>
      </c>
      <c r="R193" s="177" t="s">
        <v>363</v>
      </c>
      <c r="S193" s="177" t="s">
        <v>137</v>
      </c>
      <c r="T193" s="178" t="s">
        <v>137</v>
      </c>
      <c r="U193" s="157">
        <v>3.2480000000000002E-2</v>
      </c>
      <c r="V193" s="157">
        <f>ROUND(E193*U193,2)</f>
        <v>13.61</v>
      </c>
      <c r="W193" s="157"/>
      <c r="X193" s="157" t="s">
        <v>138</v>
      </c>
      <c r="Y193" s="157" t="s">
        <v>139</v>
      </c>
      <c r="Z193" s="147"/>
      <c r="AA193" s="147"/>
      <c r="AB193" s="147"/>
      <c r="AC193" s="147"/>
      <c r="AD193" s="147"/>
      <c r="AE193" s="147"/>
      <c r="AF193" s="147"/>
      <c r="AG193" s="147" t="s">
        <v>366</v>
      </c>
      <c r="AH193" s="147"/>
      <c r="AI193" s="147"/>
      <c r="AJ193" s="147"/>
      <c r="AK193" s="147"/>
      <c r="AL193" s="147"/>
      <c r="AM193" s="147"/>
      <c r="AN193" s="147"/>
      <c r="AO193" s="147"/>
      <c r="AP193" s="147"/>
      <c r="AQ193" s="147"/>
      <c r="AR193" s="147"/>
      <c r="AS193" s="147"/>
      <c r="AT193" s="147"/>
      <c r="AU193" s="147"/>
      <c r="AV193" s="147"/>
      <c r="AW193" s="147"/>
      <c r="AX193" s="147"/>
      <c r="AY193" s="147"/>
      <c r="AZ193" s="147"/>
      <c r="BA193" s="147"/>
      <c r="BB193" s="147"/>
      <c r="BC193" s="147"/>
      <c r="BD193" s="147"/>
      <c r="BE193" s="147"/>
      <c r="BF193" s="147"/>
      <c r="BG193" s="147"/>
      <c r="BH193" s="147"/>
    </row>
    <row r="194" spans="1:60" outlineLevel="2" x14ac:dyDescent="0.2">
      <c r="A194" s="154"/>
      <c r="B194" s="155"/>
      <c r="C194" s="189" t="s">
        <v>367</v>
      </c>
      <c r="D194" s="158"/>
      <c r="E194" s="159">
        <v>60.28</v>
      </c>
      <c r="F194" s="157"/>
      <c r="G194" s="157"/>
      <c r="H194" s="157"/>
      <c r="I194" s="157"/>
      <c r="J194" s="157"/>
      <c r="K194" s="157"/>
      <c r="L194" s="157"/>
      <c r="M194" s="157"/>
      <c r="N194" s="156"/>
      <c r="O194" s="156"/>
      <c r="P194" s="156"/>
      <c r="Q194" s="156"/>
      <c r="R194" s="157"/>
      <c r="S194" s="157"/>
      <c r="T194" s="157"/>
      <c r="U194" s="157"/>
      <c r="V194" s="157"/>
      <c r="W194" s="157"/>
      <c r="X194" s="157"/>
      <c r="Y194" s="157"/>
      <c r="Z194" s="147"/>
      <c r="AA194" s="147"/>
      <c r="AB194" s="147"/>
      <c r="AC194" s="147"/>
      <c r="AD194" s="147"/>
      <c r="AE194" s="147"/>
      <c r="AF194" s="147"/>
      <c r="AG194" s="147" t="s">
        <v>144</v>
      </c>
      <c r="AH194" s="147">
        <v>0</v>
      </c>
      <c r="AI194" s="147"/>
      <c r="AJ194" s="147"/>
      <c r="AK194" s="147"/>
      <c r="AL194" s="147"/>
      <c r="AM194" s="147"/>
      <c r="AN194" s="147"/>
      <c r="AO194" s="147"/>
      <c r="AP194" s="147"/>
      <c r="AQ194" s="147"/>
      <c r="AR194" s="147"/>
      <c r="AS194" s="147"/>
      <c r="AT194" s="147"/>
      <c r="AU194" s="147"/>
      <c r="AV194" s="147"/>
      <c r="AW194" s="147"/>
      <c r="AX194" s="147"/>
      <c r="AY194" s="147"/>
      <c r="AZ194" s="147"/>
      <c r="BA194" s="147"/>
      <c r="BB194" s="147"/>
      <c r="BC194" s="147"/>
      <c r="BD194" s="147"/>
      <c r="BE194" s="147"/>
      <c r="BF194" s="147"/>
      <c r="BG194" s="147"/>
      <c r="BH194" s="147"/>
    </row>
    <row r="195" spans="1:60" outlineLevel="3" x14ac:dyDescent="0.2">
      <c r="A195" s="154"/>
      <c r="B195" s="155"/>
      <c r="C195" s="189" t="s">
        <v>368</v>
      </c>
      <c r="D195" s="158"/>
      <c r="E195" s="159">
        <v>4</v>
      </c>
      <c r="F195" s="157"/>
      <c r="G195" s="157"/>
      <c r="H195" s="157"/>
      <c r="I195" s="157"/>
      <c r="J195" s="157"/>
      <c r="K195" s="157"/>
      <c r="L195" s="157"/>
      <c r="M195" s="157"/>
      <c r="N195" s="156"/>
      <c r="O195" s="156"/>
      <c r="P195" s="156"/>
      <c r="Q195" s="156"/>
      <c r="R195" s="157"/>
      <c r="S195" s="157"/>
      <c r="T195" s="157"/>
      <c r="U195" s="157"/>
      <c r="V195" s="157"/>
      <c r="W195" s="157"/>
      <c r="X195" s="157"/>
      <c r="Y195" s="157"/>
      <c r="Z195" s="147"/>
      <c r="AA195" s="147"/>
      <c r="AB195" s="147"/>
      <c r="AC195" s="147"/>
      <c r="AD195" s="147"/>
      <c r="AE195" s="147"/>
      <c r="AF195" s="147"/>
      <c r="AG195" s="147" t="s">
        <v>144</v>
      </c>
      <c r="AH195" s="147">
        <v>0</v>
      </c>
      <c r="AI195" s="147"/>
      <c r="AJ195" s="147"/>
      <c r="AK195" s="147"/>
      <c r="AL195" s="147"/>
      <c r="AM195" s="147"/>
      <c r="AN195" s="147"/>
      <c r="AO195" s="147"/>
      <c r="AP195" s="147"/>
      <c r="AQ195" s="147"/>
      <c r="AR195" s="147"/>
      <c r="AS195" s="147"/>
      <c r="AT195" s="147"/>
      <c r="AU195" s="147"/>
      <c r="AV195" s="147"/>
      <c r="AW195" s="147"/>
      <c r="AX195" s="147"/>
      <c r="AY195" s="147"/>
      <c r="AZ195" s="147"/>
      <c r="BA195" s="147"/>
      <c r="BB195" s="147"/>
      <c r="BC195" s="147"/>
      <c r="BD195" s="147"/>
      <c r="BE195" s="147"/>
      <c r="BF195" s="147"/>
      <c r="BG195" s="147"/>
      <c r="BH195" s="147"/>
    </row>
    <row r="196" spans="1:60" outlineLevel="3" x14ac:dyDescent="0.2">
      <c r="A196" s="154"/>
      <c r="B196" s="155"/>
      <c r="C196" s="189" t="s">
        <v>369</v>
      </c>
      <c r="D196" s="158"/>
      <c r="E196" s="159">
        <v>2</v>
      </c>
      <c r="F196" s="157"/>
      <c r="G196" s="157"/>
      <c r="H196" s="157"/>
      <c r="I196" s="157"/>
      <c r="J196" s="157"/>
      <c r="K196" s="157"/>
      <c r="L196" s="157"/>
      <c r="M196" s="157"/>
      <c r="N196" s="156"/>
      <c r="O196" s="156"/>
      <c r="P196" s="156"/>
      <c r="Q196" s="156"/>
      <c r="R196" s="157"/>
      <c r="S196" s="157"/>
      <c r="T196" s="157"/>
      <c r="U196" s="157"/>
      <c r="V196" s="157"/>
      <c r="W196" s="157"/>
      <c r="X196" s="157"/>
      <c r="Y196" s="157"/>
      <c r="Z196" s="147"/>
      <c r="AA196" s="147"/>
      <c r="AB196" s="147"/>
      <c r="AC196" s="147"/>
      <c r="AD196" s="147"/>
      <c r="AE196" s="147"/>
      <c r="AF196" s="147"/>
      <c r="AG196" s="147" t="s">
        <v>144</v>
      </c>
      <c r="AH196" s="147">
        <v>0</v>
      </c>
      <c r="AI196" s="147"/>
      <c r="AJ196" s="147"/>
      <c r="AK196" s="147"/>
      <c r="AL196" s="147"/>
      <c r="AM196" s="147"/>
      <c r="AN196" s="147"/>
      <c r="AO196" s="147"/>
      <c r="AP196" s="147"/>
      <c r="AQ196" s="147"/>
      <c r="AR196" s="147"/>
      <c r="AS196" s="147"/>
      <c r="AT196" s="147"/>
      <c r="AU196" s="147"/>
      <c r="AV196" s="147"/>
      <c r="AW196" s="147"/>
      <c r="AX196" s="147"/>
      <c r="AY196" s="147"/>
      <c r="AZ196" s="147"/>
      <c r="BA196" s="147"/>
      <c r="BB196" s="147"/>
      <c r="BC196" s="147"/>
      <c r="BD196" s="147"/>
      <c r="BE196" s="147"/>
      <c r="BF196" s="147"/>
      <c r="BG196" s="147"/>
      <c r="BH196" s="147"/>
    </row>
    <row r="197" spans="1:60" outlineLevel="3" x14ac:dyDescent="0.2">
      <c r="A197" s="154"/>
      <c r="B197" s="155"/>
      <c r="C197" s="189" t="s">
        <v>370</v>
      </c>
      <c r="D197" s="158"/>
      <c r="E197" s="159">
        <v>5</v>
      </c>
      <c r="F197" s="157"/>
      <c r="G197" s="157"/>
      <c r="H197" s="157"/>
      <c r="I197" s="157"/>
      <c r="J197" s="157"/>
      <c r="K197" s="157"/>
      <c r="L197" s="157"/>
      <c r="M197" s="157"/>
      <c r="N197" s="156"/>
      <c r="O197" s="156"/>
      <c r="P197" s="156"/>
      <c r="Q197" s="156"/>
      <c r="R197" s="157"/>
      <c r="S197" s="157"/>
      <c r="T197" s="157"/>
      <c r="U197" s="157"/>
      <c r="V197" s="157"/>
      <c r="W197" s="157"/>
      <c r="X197" s="157"/>
      <c r="Y197" s="157"/>
      <c r="Z197" s="147"/>
      <c r="AA197" s="147"/>
      <c r="AB197" s="147"/>
      <c r="AC197" s="147"/>
      <c r="AD197" s="147"/>
      <c r="AE197" s="147"/>
      <c r="AF197" s="147"/>
      <c r="AG197" s="147" t="s">
        <v>144</v>
      </c>
      <c r="AH197" s="147">
        <v>0</v>
      </c>
      <c r="AI197" s="147"/>
      <c r="AJ197" s="147"/>
      <c r="AK197" s="147"/>
      <c r="AL197" s="147"/>
      <c r="AM197" s="147"/>
      <c r="AN197" s="147"/>
      <c r="AO197" s="147"/>
      <c r="AP197" s="147"/>
      <c r="AQ197" s="147"/>
      <c r="AR197" s="147"/>
      <c r="AS197" s="147"/>
      <c r="AT197" s="147"/>
      <c r="AU197" s="147"/>
      <c r="AV197" s="147"/>
      <c r="AW197" s="147"/>
      <c r="AX197" s="147"/>
      <c r="AY197" s="147"/>
      <c r="AZ197" s="147"/>
      <c r="BA197" s="147"/>
      <c r="BB197" s="147"/>
      <c r="BC197" s="147"/>
      <c r="BD197" s="147"/>
      <c r="BE197" s="147"/>
      <c r="BF197" s="147"/>
      <c r="BG197" s="147"/>
      <c r="BH197" s="147"/>
    </row>
    <row r="198" spans="1:60" outlineLevel="3" x14ac:dyDescent="0.2">
      <c r="A198" s="154"/>
      <c r="B198" s="155"/>
      <c r="C198" s="189" t="s">
        <v>371</v>
      </c>
      <c r="D198" s="158"/>
      <c r="E198" s="159">
        <v>76.284000000000006</v>
      </c>
      <c r="F198" s="157"/>
      <c r="G198" s="157"/>
      <c r="H198" s="157"/>
      <c r="I198" s="157"/>
      <c r="J198" s="157"/>
      <c r="K198" s="157"/>
      <c r="L198" s="157"/>
      <c r="M198" s="157"/>
      <c r="N198" s="156"/>
      <c r="O198" s="156"/>
      <c r="P198" s="156"/>
      <c r="Q198" s="156"/>
      <c r="R198" s="157"/>
      <c r="S198" s="157"/>
      <c r="T198" s="157"/>
      <c r="U198" s="157"/>
      <c r="V198" s="157"/>
      <c r="W198" s="157"/>
      <c r="X198" s="157"/>
      <c r="Y198" s="157"/>
      <c r="Z198" s="147"/>
      <c r="AA198" s="147"/>
      <c r="AB198" s="147"/>
      <c r="AC198" s="147"/>
      <c r="AD198" s="147"/>
      <c r="AE198" s="147"/>
      <c r="AF198" s="147"/>
      <c r="AG198" s="147" t="s">
        <v>144</v>
      </c>
      <c r="AH198" s="147">
        <v>0</v>
      </c>
      <c r="AI198" s="147"/>
      <c r="AJ198" s="147"/>
      <c r="AK198" s="147"/>
      <c r="AL198" s="147"/>
      <c r="AM198" s="147"/>
      <c r="AN198" s="147"/>
      <c r="AO198" s="147"/>
      <c r="AP198" s="147"/>
      <c r="AQ198" s="147"/>
      <c r="AR198" s="147"/>
      <c r="AS198" s="147"/>
      <c r="AT198" s="147"/>
      <c r="AU198" s="147"/>
      <c r="AV198" s="147"/>
      <c r="AW198" s="147"/>
      <c r="AX198" s="147"/>
      <c r="AY198" s="147"/>
      <c r="AZ198" s="147"/>
      <c r="BA198" s="147"/>
      <c r="BB198" s="147"/>
      <c r="BC198" s="147"/>
      <c r="BD198" s="147"/>
      <c r="BE198" s="147"/>
      <c r="BF198" s="147"/>
      <c r="BG198" s="147"/>
      <c r="BH198" s="147"/>
    </row>
    <row r="199" spans="1:60" outlineLevel="3" x14ac:dyDescent="0.2">
      <c r="A199" s="154"/>
      <c r="B199" s="155"/>
      <c r="C199" s="189" t="s">
        <v>372</v>
      </c>
      <c r="D199" s="158"/>
      <c r="E199" s="159">
        <v>41.9</v>
      </c>
      <c r="F199" s="157"/>
      <c r="G199" s="157"/>
      <c r="H199" s="157"/>
      <c r="I199" s="157"/>
      <c r="J199" s="157"/>
      <c r="K199" s="157"/>
      <c r="L199" s="157"/>
      <c r="M199" s="157"/>
      <c r="N199" s="156"/>
      <c r="O199" s="156"/>
      <c r="P199" s="156"/>
      <c r="Q199" s="156"/>
      <c r="R199" s="157"/>
      <c r="S199" s="157"/>
      <c r="T199" s="157"/>
      <c r="U199" s="157"/>
      <c r="V199" s="157"/>
      <c r="W199" s="157"/>
      <c r="X199" s="157"/>
      <c r="Y199" s="157"/>
      <c r="Z199" s="147"/>
      <c r="AA199" s="147"/>
      <c r="AB199" s="147"/>
      <c r="AC199" s="147"/>
      <c r="AD199" s="147"/>
      <c r="AE199" s="147"/>
      <c r="AF199" s="147"/>
      <c r="AG199" s="147" t="s">
        <v>144</v>
      </c>
      <c r="AH199" s="147">
        <v>0</v>
      </c>
      <c r="AI199" s="147"/>
      <c r="AJ199" s="147"/>
      <c r="AK199" s="147"/>
      <c r="AL199" s="147"/>
      <c r="AM199" s="147"/>
      <c r="AN199" s="147"/>
      <c r="AO199" s="147"/>
      <c r="AP199" s="147"/>
      <c r="AQ199" s="147"/>
      <c r="AR199" s="147"/>
      <c r="AS199" s="147"/>
      <c r="AT199" s="147"/>
      <c r="AU199" s="147"/>
      <c r="AV199" s="147"/>
      <c r="AW199" s="147"/>
      <c r="AX199" s="147"/>
      <c r="AY199" s="147"/>
      <c r="AZ199" s="147"/>
      <c r="BA199" s="147"/>
      <c r="BB199" s="147"/>
      <c r="BC199" s="147"/>
      <c r="BD199" s="147"/>
      <c r="BE199" s="147"/>
      <c r="BF199" s="147"/>
      <c r="BG199" s="147"/>
      <c r="BH199" s="147"/>
    </row>
    <row r="200" spans="1:60" outlineLevel="3" x14ac:dyDescent="0.2">
      <c r="A200" s="154"/>
      <c r="B200" s="155"/>
      <c r="C200" s="189" t="s">
        <v>373</v>
      </c>
      <c r="D200" s="158"/>
      <c r="E200" s="159">
        <v>229.62</v>
      </c>
      <c r="F200" s="157"/>
      <c r="G200" s="157"/>
      <c r="H200" s="157"/>
      <c r="I200" s="157"/>
      <c r="J200" s="157"/>
      <c r="K200" s="157"/>
      <c r="L200" s="157"/>
      <c r="M200" s="157"/>
      <c r="N200" s="156"/>
      <c r="O200" s="156"/>
      <c r="P200" s="156"/>
      <c r="Q200" s="156"/>
      <c r="R200" s="157"/>
      <c r="S200" s="157"/>
      <c r="T200" s="157"/>
      <c r="U200" s="157"/>
      <c r="V200" s="157"/>
      <c r="W200" s="157"/>
      <c r="X200" s="157"/>
      <c r="Y200" s="157"/>
      <c r="Z200" s="147"/>
      <c r="AA200" s="147"/>
      <c r="AB200" s="147"/>
      <c r="AC200" s="147"/>
      <c r="AD200" s="147"/>
      <c r="AE200" s="147"/>
      <c r="AF200" s="147"/>
      <c r="AG200" s="147" t="s">
        <v>144</v>
      </c>
      <c r="AH200" s="147">
        <v>0</v>
      </c>
      <c r="AI200" s="147"/>
      <c r="AJ200" s="147"/>
      <c r="AK200" s="147"/>
      <c r="AL200" s="147"/>
      <c r="AM200" s="147"/>
      <c r="AN200" s="147"/>
      <c r="AO200" s="147"/>
      <c r="AP200" s="147"/>
      <c r="AQ200" s="147"/>
      <c r="AR200" s="147"/>
      <c r="AS200" s="147"/>
      <c r="AT200" s="147"/>
      <c r="AU200" s="147"/>
      <c r="AV200" s="147"/>
      <c r="AW200" s="147"/>
      <c r="AX200" s="147"/>
      <c r="AY200" s="147"/>
      <c r="AZ200" s="147"/>
      <c r="BA200" s="147"/>
      <c r="BB200" s="147"/>
      <c r="BC200" s="147"/>
      <c r="BD200" s="147"/>
      <c r="BE200" s="147"/>
      <c r="BF200" s="147"/>
      <c r="BG200" s="147"/>
      <c r="BH200" s="147"/>
    </row>
    <row r="201" spans="1:60" outlineLevel="1" x14ac:dyDescent="0.2">
      <c r="A201" s="180">
        <v>69</v>
      </c>
      <c r="B201" s="181" t="s">
        <v>374</v>
      </c>
      <c r="C201" s="190" t="s">
        <v>375</v>
      </c>
      <c r="D201" s="182" t="s">
        <v>157</v>
      </c>
      <c r="E201" s="183">
        <v>419.084</v>
      </c>
      <c r="F201" s="184"/>
      <c r="G201" s="185">
        <f>ROUND(E201*F201,2)</f>
        <v>0</v>
      </c>
      <c r="H201" s="184">
        <v>32.08</v>
      </c>
      <c r="I201" s="185">
        <f>ROUND(E201*H201,2)</f>
        <v>13444.21</v>
      </c>
      <c r="J201" s="184">
        <v>57.42</v>
      </c>
      <c r="K201" s="185">
        <f>ROUND(E201*J201,2)</f>
        <v>24063.8</v>
      </c>
      <c r="L201" s="185">
        <v>21</v>
      </c>
      <c r="M201" s="185">
        <f>G201*(1+L201/100)</f>
        <v>0</v>
      </c>
      <c r="N201" s="183">
        <v>4.6000000000000001E-4</v>
      </c>
      <c r="O201" s="183">
        <f>ROUND(E201*N201,2)</f>
        <v>0.19</v>
      </c>
      <c r="P201" s="183">
        <v>0</v>
      </c>
      <c r="Q201" s="183">
        <f>ROUND(E201*P201,2)</f>
        <v>0</v>
      </c>
      <c r="R201" s="185" t="s">
        <v>363</v>
      </c>
      <c r="S201" s="185" t="s">
        <v>137</v>
      </c>
      <c r="T201" s="186" t="s">
        <v>137</v>
      </c>
      <c r="U201" s="157">
        <v>0.10191</v>
      </c>
      <c r="V201" s="157">
        <f>ROUND(E201*U201,2)</f>
        <v>42.71</v>
      </c>
      <c r="W201" s="157"/>
      <c r="X201" s="157" t="s">
        <v>138</v>
      </c>
      <c r="Y201" s="157" t="s">
        <v>139</v>
      </c>
      <c r="Z201" s="147"/>
      <c r="AA201" s="147"/>
      <c r="AB201" s="147"/>
      <c r="AC201" s="147"/>
      <c r="AD201" s="147"/>
      <c r="AE201" s="147"/>
      <c r="AF201" s="147"/>
      <c r="AG201" s="147" t="s">
        <v>366</v>
      </c>
      <c r="AH201" s="147"/>
      <c r="AI201" s="147"/>
      <c r="AJ201" s="147"/>
      <c r="AK201" s="147"/>
      <c r="AL201" s="147"/>
      <c r="AM201" s="147"/>
      <c r="AN201" s="147"/>
      <c r="AO201" s="147"/>
      <c r="AP201" s="147"/>
      <c r="AQ201" s="147"/>
      <c r="AR201" s="147"/>
      <c r="AS201" s="147"/>
      <c r="AT201" s="147"/>
      <c r="AU201" s="147"/>
      <c r="AV201" s="147"/>
      <c r="AW201" s="147"/>
      <c r="AX201" s="147"/>
      <c r="AY201" s="147"/>
      <c r="AZ201" s="147"/>
      <c r="BA201" s="147"/>
      <c r="BB201" s="147"/>
      <c r="BC201" s="147"/>
      <c r="BD201" s="147"/>
      <c r="BE201" s="147"/>
      <c r="BF201" s="147"/>
      <c r="BG201" s="147"/>
      <c r="BH201" s="147"/>
    </row>
    <row r="202" spans="1:60" ht="22.5" outlineLevel="1" x14ac:dyDescent="0.2">
      <c r="A202" s="180">
        <v>70</v>
      </c>
      <c r="B202" s="181" t="s">
        <v>376</v>
      </c>
      <c r="C202" s="190" t="s">
        <v>377</v>
      </c>
      <c r="D202" s="182" t="s">
        <v>157</v>
      </c>
      <c r="E202" s="183">
        <v>200</v>
      </c>
      <c r="F202" s="184"/>
      <c r="G202" s="185">
        <f>ROUND(E202*F202,2)</f>
        <v>0</v>
      </c>
      <c r="H202" s="184">
        <v>5.27</v>
      </c>
      <c r="I202" s="185">
        <f>ROUND(E202*H202,2)</f>
        <v>1054</v>
      </c>
      <c r="J202" s="184">
        <v>15.93</v>
      </c>
      <c r="K202" s="185">
        <f>ROUND(E202*J202,2)</f>
        <v>3186</v>
      </c>
      <c r="L202" s="185">
        <v>21</v>
      </c>
      <c r="M202" s="185">
        <f>G202*(1+L202/100)</f>
        <v>0</v>
      </c>
      <c r="N202" s="183">
        <v>2.0000000000000002E-5</v>
      </c>
      <c r="O202" s="183">
        <f>ROUND(E202*N202,2)</f>
        <v>0</v>
      </c>
      <c r="P202" s="183">
        <v>0</v>
      </c>
      <c r="Q202" s="183">
        <f>ROUND(E202*P202,2)</f>
        <v>0</v>
      </c>
      <c r="R202" s="185" t="s">
        <v>363</v>
      </c>
      <c r="S202" s="185" t="s">
        <v>137</v>
      </c>
      <c r="T202" s="186" t="s">
        <v>137</v>
      </c>
      <c r="U202" s="157">
        <v>2.9000000000000001E-2</v>
      </c>
      <c r="V202" s="157">
        <f>ROUND(E202*U202,2)</f>
        <v>5.8</v>
      </c>
      <c r="W202" s="157"/>
      <c r="X202" s="157" t="s">
        <v>138</v>
      </c>
      <c r="Y202" s="157" t="s">
        <v>139</v>
      </c>
      <c r="Z202" s="147"/>
      <c r="AA202" s="147"/>
      <c r="AB202" s="147"/>
      <c r="AC202" s="147"/>
      <c r="AD202" s="147"/>
      <c r="AE202" s="147"/>
      <c r="AF202" s="147"/>
      <c r="AG202" s="147" t="s">
        <v>140</v>
      </c>
      <c r="AH202" s="147"/>
      <c r="AI202" s="147"/>
      <c r="AJ202" s="147"/>
      <c r="AK202" s="147"/>
      <c r="AL202" s="147"/>
      <c r="AM202" s="147"/>
      <c r="AN202" s="147"/>
      <c r="AO202" s="147"/>
      <c r="AP202" s="147"/>
      <c r="AQ202" s="147"/>
      <c r="AR202" s="147"/>
      <c r="AS202" s="147"/>
      <c r="AT202" s="147"/>
      <c r="AU202" s="147"/>
      <c r="AV202" s="147"/>
      <c r="AW202" s="147"/>
      <c r="AX202" s="147"/>
      <c r="AY202" s="147"/>
      <c r="AZ202" s="147"/>
      <c r="BA202" s="147"/>
      <c r="BB202" s="147"/>
      <c r="BC202" s="147"/>
      <c r="BD202" s="147"/>
      <c r="BE202" s="147"/>
      <c r="BF202" s="147"/>
      <c r="BG202" s="147"/>
      <c r="BH202" s="147"/>
    </row>
    <row r="203" spans="1:60" outlineLevel="1" x14ac:dyDescent="0.2">
      <c r="A203" s="180">
        <v>71</v>
      </c>
      <c r="B203" s="181" t="s">
        <v>378</v>
      </c>
      <c r="C203" s="190" t="s">
        <v>379</v>
      </c>
      <c r="D203" s="182" t="s">
        <v>157</v>
      </c>
      <c r="E203" s="183">
        <v>150</v>
      </c>
      <c r="F203" s="184"/>
      <c r="G203" s="185">
        <f>ROUND(E203*F203,2)</f>
        <v>0</v>
      </c>
      <c r="H203" s="184">
        <v>13.23</v>
      </c>
      <c r="I203" s="185">
        <f>ROUND(E203*H203,2)</f>
        <v>1984.5</v>
      </c>
      <c r="J203" s="184">
        <v>7.37</v>
      </c>
      <c r="K203" s="185">
        <f>ROUND(E203*J203,2)</f>
        <v>1105.5</v>
      </c>
      <c r="L203" s="185">
        <v>21</v>
      </c>
      <c r="M203" s="185">
        <f>G203*(1+L203/100)</f>
        <v>0</v>
      </c>
      <c r="N203" s="183">
        <v>3.5E-4</v>
      </c>
      <c r="O203" s="183">
        <f>ROUND(E203*N203,2)</f>
        <v>0.05</v>
      </c>
      <c r="P203" s="183">
        <v>0</v>
      </c>
      <c r="Q203" s="183">
        <f>ROUND(E203*P203,2)</f>
        <v>0</v>
      </c>
      <c r="R203" s="185" t="s">
        <v>363</v>
      </c>
      <c r="S203" s="185" t="s">
        <v>137</v>
      </c>
      <c r="T203" s="186" t="s">
        <v>137</v>
      </c>
      <c r="U203" s="157">
        <v>1.35E-2</v>
      </c>
      <c r="V203" s="157">
        <f>ROUND(E203*U203,2)</f>
        <v>2.0299999999999998</v>
      </c>
      <c r="W203" s="157"/>
      <c r="X203" s="157" t="s">
        <v>138</v>
      </c>
      <c r="Y203" s="157" t="s">
        <v>139</v>
      </c>
      <c r="Z203" s="147"/>
      <c r="AA203" s="147"/>
      <c r="AB203" s="147"/>
      <c r="AC203" s="147"/>
      <c r="AD203" s="147"/>
      <c r="AE203" s="147"/>
      <c r="AF203" s="147"/>
      <c r="AG203" s="147" t="s">
        <v>140</v>
      </c>
      <c r="AH203" s="147"/>
      <c r="AI203" s="147"/>
      <c r="AJ203" s="147"/>
      <c r="AK203" s="147"/>
      <c r="AL203" s="147"/>
      <c r="AM203" s="147"/>
      <c r="AN203" s="147"/>
      <c r="AO203" s="147"/>
      <c r="AP203" s="147"/>
      <c r="AQ203" s="147"/>
      <c r="AR203" s="147"/>
      <c r="AS203" s="147"/>
      <c r="AT203" s="147"/>
      <c r="AU203" s="147"/>
      <c r="AV203" s="147"/>
      <c r="AW203" s="147"/>
      <c r="AX203" s="147"/>
      <c r="AY203" s="147"/>
      <c r="AZ203" s="147"/>
      <c r="BA203" s="147"/>
      <c r="BB203" s="147"/>
      <c r="BC203" s="147"/>
      <c r="BD203" s="147"/>
      <c r="BE203" s="147"/>
      <c r="BF203" s="147"/>
      <c r="BG203" s="147"/>
      <c r="BH203" s="147"/>
    </row>
    <row r="204" spans="1:60" x14ac:dyDescent="0.2">
      <c r="A204" s="165" t="s">
        <v>131</v>
      </c>
      <c r="B204" s="166" t="s">
        <v>92</v>
      </c>
      <c r="C204" s="187" t="s">
        <v>93</v>
      </c>
      <c r="D204" s="167"/>
      <c r="E204" s="168"/>
      <c r="F204" s="169"/>
      <c r="G204" s="169">
        <f>SUMIF(AG205:AG205,"&lt;&gt;NOR",G205:G205)</f>
        <v>0</v>
      </c>
      <c r="H204" s="169"/>
      <c r="I204" s="169">
        <f>SUM(I205:I205)</f>
        <v>0</v>
      </c>
      <c r="J204" s="169"/>
      <c r="K204" s="169">
        <f>SUM(K205:K205)</f>
        <v>248218</v>
      </c>
      <c r="L204" s="169"/>
      <c r="M204" s="169">
        <f>SUM(M205:M205)</f>
        <v>0</v>
      </c>
      <c r="N204" s="168"/>
      <c r="O204" s="168">
        <f>SUM(O205:O205)</f>
        <v>0</v>
      </c>
      <c r="P204" s="168"/>
      <c r="Q204" s="168">
        <f>SUM(Q205:Q205)</f>
        <v>0</v>
      </c>
      <c r="R204" s="169"/>
      <c r="S204" s="169"/>
      <c r="T204" s="170"/>
      <c r="U204" s="164"/>
      <c r="V204" s="164">
        <f>SUM(V205:V205)</f>
        <v>0</v>
      </c>
      <c r="W204" s="164"/>
      <c r="X204" s="164"/>
      <c r="Y204" s="164"/>
      <c r="AG204" t="s">
        <v>132</v>
      </c>
    </row>
    <row r="205" spans="1:60" outlineLevel="1" x14ac:dyDescent="0.2">
      <c r="A205" s="180">
        <v>72</v>
      </c>
      <c r="B205" s="181" t="s">
        <v>92</v>
      </c>
      <c r="C205" s="190" t="s">
        <v>380</v>
      </c>
      <c r="D205" s="182" t="s">
        <v>208</v>
      </c>
      <c r="E205" s="183">
        <v>1</v>
      </c>
      <c r="F205" s="201">
        <f>Elektro!F48</f>
        <v>0</v>
      </c>
      <c r="G205" s="185">
        <f>ROUND(E205*F205,2)</f>
        <v>0</v>
      </c>
      <c r="H205" s="184">
        <v>0</v>
      </c>
      <c r="I205" s="185">
        <f>ROUND(E205*H205,2)</f>
        <v>0</v>
      </c>
      <c r="J205" s="184">
        <v>248218</v>
      </c>
      <c r="K205" s="185">
        <f>ROUND(E205*J205,2)</f>
        <v>248218</v>
      </c>
      <c r="L205" s="185">
        <v>21</v>
      </c>
      <c r="M205" s="185">
        <f>G205*(1+L205/100)</f>
        <v>0</v>
      </c>
      <c r="N205" s="183">
        <v>0</v>
      </c>
      <c r="O205" s="183">
        <f>ROUND(E205*N205,2)</f>
        <v>0</v>
      </c>
      <c r="P205" s="183">
        <v>0</v>
      </c>
      <c r="Q205" s="183">
        <f>ROUND(E205*P205,2)</f>
        <v>0</v>
      </c>
      <c r="R205" s="185"/>
      <c r="S205" s="185" t="s">
        <v>209</v>
      </c>
      <c r="T205" s="186" t="s">
        <v>210</v>
      </c>
      <c r="U205" s="157">
        <v>0</v>
      </c>
      <c r="V205" s="157">
        <f>ROUND(E205*U205,2)</f>
        <v>0</v>
      </c>
      <c r="W205" s="157"/>
      <c r="X205" s="157" t="s">
        <v>138</v>
      </c>
      <c r="Y205" s="157" t="s">
        <v>139</v>
      </c>
      <c r="Z205" s="147"/>
      <c r="AA205" s="147"/>
      <c r="AB205" s="147"/>
      <c r="AC205" s="147"/>
      <c r="AD205" s="147"/>
      <c r="AE205" s="147"/>
      <c r="AF205" s="147"/>
      <c r="AG205" s="147" t="s">
        <v>140</v>
      </c>
      <c r="AH205" s="147"/>
      <c r="AI205" s="147"/>
      <c r="AJ205" s="147"/>
      <c r="AK205" s="147"/>
      <c r="AL205" s="147"/>
      <c r="AM205" s="147"/>
      <c r="AN205" s="147"/>
      <c r="AO205" s="147"/>
      <c r="AP205" s="147"/>
      <c r="AQ205" s="147"/>
      <c r="AR205" s="147"/>
      <c r="AS205" s="147"/>
      <c r="AT205" s="147"/>
      <c r="AU205" s="147"/>
      <c r="AV205" s="147"/>
      <c r="AW205" s="147"/>
      <c r="AX205" s="147"/>
      <c r="AY205" s="147"/>
      <c r="AZ205" s="147"/>
      <c r="BA205" s="147"/>
      <c r="BB205" s="147"/>
      <c r="BC205" s="147"/>
      <c r="BD205" s="147"/>
      <c r="BE205" s="147"/>
      <c r="BF205" s="147"/>
      <c r="BG205" s="147"/>
      <c r="BH205" s="147"/>
    </row>
    <row r="206" spans="1:60" x14ac:dyDescent="0.2">
      <c r="A206" s="165" t="s">
        <v>131</v>
      </c>
      <c r="B206" s="166" t="s">
        <v>94</v>
      </c>
      <c r="C206" s="187" t="s">
        <v>95</v>
      </c>
      <c r="D206" s="167"/>
      <c r="E206" s="168"/>
      <c r="F206" s="169"/>
      <c r="G206" s="169">
        <f>SUMIF(AG207:AG208,"&lt;&gt;NOR",G207:G208)</f>
        <v>0</v>
      </c>
      <c r="H206" s="169"/>
      <c r="I206" s="169">
        <f>SUM(I207:I208)</f>
        <v>0</v>
      </c>
      <c r="J206" s="169"/>
      <c r="K206" s="169">
        <f>SUM(K207:K208)</f>
        <v>4828792</v>
      </c>
      <c r="L206" s="169"/>
      <c r="M206" s="169">
        <f>SUM(M207:M208)</f>
        <v>0</v>
      </c>
      <c r="N206" s="168"/>
      <c r="O206" s="168">
        <f>SUM(O207:O208)</f>
        <v>0</v>
      </c>
      <c r="P206" s="168"/>
      <c r="Q206" s="168">
        <f>SUM(Q207:Q208)</f>
        <v>0</v>
      </c>
      <c r="R206" s="169"/>
      <c r="S206" s="169"/>
      <c r="T206" s="170"/>
      <c r="U206" s="164"/>
      <c r="V206" s="164">
        <f>SUM(V207:V208)</f>
        <v>0</v>
      </c>
      <c r="W206" s="164"/>
      <c r="X206" s="164"/>
      <c r="Y206" s="164"/>
      <c r="AG206" t="s">
        <v>132</v>
      </c>
    </row>
    <row r="207" spans="1:60" outlineLevel="1" x14ac:dyDescent="0.2">
      <c r="A207" s="180">
        <v>73</v>
      </c>
      <c r="B207" s="181" t="s">
        <v>381</v>
      </c>
      <c r="C207" s="190" t="s">
        <v>382</v>
      </c>
      <c r="D207" s="182" t="s">
        <v>208</v>
      </c>
      <c r="E207" s="183">
        <v>1</v>
      </c>
      <c r="F207" s="201">
        <f>VZT!D5</f>
        <v>0</v>
      </c>
      <c r="G207" s="185">
        <f>ROUND(E207*F207,2)</f>
        <v>0</v>
      </c>
      <c r="H207" s="184">
        <v>0</v>
      </c>
      <c r="I207" s="185">
        <f>ROUND(E207*H207,2)</f>
        <v>0</v>
      </c>
      <c r="J207" s="184">
        <v>1961865</v>
      </c>
      <c r="K207" s="185">
        <f>ROUND(E207*J207,2)</f>
        <v>1961865</v>
      </c>
      <c r="L207" s="185">
        <v>21</v>
      </c>
      <c r="M207" s="185">
        <f>G207*(1+L207/100)</f>
        <v>0</v>
      </c>
      <c r="N207" s="183">
        <v>0</v>
      </c>
      <c r="O207" s="183">
        <f>ROUND(E207*N207,2)</f>
        <v>0</v>
      </c>
      <c r="P207" s="183">
        <v>0</v>
      </c>
      <c r="Q207" s="183">
        <f>ROUND(E207*P207,2)</f>
        <v>0</v>
      </c>
      <c r="R207" s="185"/>
      <c r="S207" s="185" t="s">
        <v>209</v>
      </c>
      <c r="T207" s="186" t="s">
        <v>210</v>
      </c>
      <c r="U207" s="157">
        <v>0</v>
      </c>
      <c r="V207" s="157">
        <f>ROUND(E207*U207,2)</f>
        <v>0</v>
      </c>
      <c r="W207" s="157"/>
      <c r="X207" s="157" t="s">
        <v>138</v>
      </c>
      <c r="Y207" s="157" t="s">
        <v>139</v>
      </c>
      <c r="Z207" s="147"/>
      <c r="AA207" s="147"/>
      <c r="AB207" s="147"/>
      <c r="AC207" s="147"/>
      <c r="AD207" s="147"/>
      <c r="AE207" s="147"/>
      <c r="AF207" s="147"/>
      <c r="AG207" s="147" t="s">
        <v>140</v>
      </c>
      <c r="AH207" s="147"/>
      <c r="AI207" s="147"/>
      <c r="AJ207" s="147"/>
      <c r="AK207" s="147"/>
      <c r="AL207" s="147"/>
      <c r="AM207" s="147"/>
      <c r="AN207" s="147"/>
      <c r="AO207" s="147"/>
      <c r="AP207" s="147"/>
      <c r="AQ207" s="147"/>
      <c r="AR207" s="147"/>
      <c r="AS207" s="147"/>
      <c r="AT207" s="147"/>
      <c r="AU207" s="147"/>
      <c r="AV207" s="147"/>
      <c r="AW207" s="147"/>
      <c r="AX207" s="147"/>
      <c r="AY207" s="147"/>
      <c r="AZ207" s="147"/>
      <c r="BA207" s="147"/>
      <c r="BB207" s="147"/>
      <c r="BC207" s="147"/>
      <c r="BD207" s="147"/>
      <c r="BE207" s="147"/>
      <c r="BF207" s="147"/>
      <c r="BG207" s="147"/>
      <c r="BH207" s="147"/>
    </row>
    <row r="208" spans="1:60" outlineLevel="1" x14ac:dyDescent="0.2">
      <c r="A208" s="180">
        <v>74</v>
      </c>
      <c r="B208" s="181" t="s">
        <v>383</v>
      </c>
      <c r="C208" s="190" t="s">
        <v>384</v>
      </c>
      <c r="D208" s="182" t="s">
        <v>208</v>
      </c>
      <c r="E208" s="183">
        <v>1</v>
      </c>
      <c r="F208" s="201">
        <f>Chlazení!D5</f>
        <v>0</v>
      </c>
      <c r="G208" s="185">
        <f>ROUND(E208*F208,2)</f>
        <v>0</v>
      </c>
      <c r="H208" s="184">
        <v>0</v>
      </c>
      <c r="I208" s="185">
        <f>ROUND(E208*H208,2)</f>
        <v>0</v>
      </c>
      <c r="J208" s="184">
        <v>2866927</v>
      </c>
      <c r="K208" s="185">
        <f>ROUND(E208*J208,2)</f>
        <v>2866927</v>
      </c>
      <c r="L208" s="185">
        <v>21</v>
      </c>
      <c r="M208" s="185">
        <f>G208*(1+L208/100)</f>
        <v>0</v>
      </c>
      <c r="N208" s="183">
        <v>0</v>
      </c>
      <c r="O208" s="183">
        <f>ROUND(E208*N208,2)</f>
        <v>0</v>
      </c>
      <c r="P208" s="183">
        <v>0</v>
      </c>
      <c r="Q208" s="183">
        <f>ROUND(E208*P208,2)</f>
        <v>0</v>
      </c>
      <c r="R208" s="185"/>
      <c r="S208" s="185" t="s">
        <v>209</v>
      </c>
      <c r="T208" s="186" t="s">
        <v>210</v>
      </c>
      <c r="U208" s="157">
        <v>0</v>
      </c>
      <c r="V208" s="157">
        <f>ROUND(E208*U208,2)</f>
        <v>0</v>
      </c>
      <c r="W208" s="157"/>
      <c r="X208" s="157" t="s">
        <v>138</v>
      </c>
      <c r="Y208" s="157" t="s">
        <v>139</v>
      </c>
      <c r="Z208" s="147"/>
      <c r="AA208" s="147"/>
      <c r="AB208" s="147"/>
      <c r="AC208" s="147"/>
      <c r="AD208" s="147"/>
      <c r="AE208" s="147"/>
      <c r="AF208" s="147"/>
      <c r="AG208" s="147" t="s">
        <v>140</v>
      </c>
      <c r="AH208" s="147"/>
      <c r="AI208" s="147"/>
      <c r="AJ208" s="147"/>
      <c r="AK208" s="147"/>
      <c r="AL208" s="147"/>
      <c r="AM208" s="147"/>
      <c r="AN208" s="147"/>
      <c r="AO208" s="147"/>
      <c r="AP208" s="147"/>
      <c r="AQ208" s="147"/>
      <c r="AR208" s="147"/>
      <c r="AS208" s="147"/>
      <c r="AT208" s="147"/>
      <c r="AU208" s="147"/>
      <c r="AV208" s="147"/>
      <c r="AW208" s="147"/>
      <c r="AX208" s="147"/>
      <c r="AY208" s="147"/>
      <c r="AZ208" s="147"/>
      <c r="BA208" s="147"/>
      <c r="BB208" s="147"/>
      <c r="BC208" s="147"/>
      <c r="BD208" s="147"/>
      <c r="BE208" s="147"/>
      <c r="BF208" s="147"/>
      <c r="BG208" s="147"/>
      <c r="BH208" s="147"/>
    </row>
    <row r="209" spans="1:60" x14ac:dyDescent="0.2">
      <c r="A209" s="165" t="s">
        <v>131</v>
      </c>
      <c r="B209" s="166" t="s">
        <v>96</v>
      </c>
      <c r="C209" s="187" t="s">
        <v>97</v>
      </c>
      <c r="D209" s="167"/>
      <c r="E209" s="168"/>
      <c r="F209" s="169"/>
      <c r="G209" s="169">
        <f>SUMIF(AG210:AG210,"&lt;&gt;NOR",G210:G210)</f>
        <v>0</v>
      </c>
      <c r="H209" s="169"/>
      <c r="I209" s="169">
        <f>SUM(I210:I210)</f>
        <v>0</v>
      </c>
      <c r="J209" s="169"/>
      <c r="K209" s="169">
        <f>SUM(K210:K210)</f>
        <v>485000</v>
      </c>
      <c r="L209" s="169"/>
      <c r="M209" s="169">
        <f>SUM(M210:M210)</f>
        <v>0</v>
      </c>
      <c r="N209" s="168"/>
      <c r="O209" s="168">
        <f>SUM(O210:O210)</f>
        <v>0</v>
      </c>
      <c r="P209" s="168"/>
      <c r="Q209" s="168">
        <f>SUM(Q210:Q210)</f>
        <v>0</v>
      </c>
      <c r="R209" s="169"/>
      <c r="S209" s="169"/>
      <c r="T209" s="170"/>
      <c r="U209" s="164"/>
      <c r="V209" s="164">
        <f>SUM(V210:V210)</f>
        <v>0</v>
      </c>
      <c r="W209" s="164"/>
      <c r="X209" s="164"/>
      <c r="Y209" s="164"/>
      <c r="AG209" t="s">
        <v>132</v>
      </c>
    </row>
    <row r="210" spans="1:60" outlineLevel="1" x14ac:dyDescent="0.2">
      <c r="A210" s="180">
        <v>75</v>
      </c>
      <c r="B210" s="181" t="s">
        <v>96</v>
      </c>
      <c r="C210" s="190" t="s">
        <v>385</v>
      </c>
      <c r="D210" s="182" t="s">
        <v>208</v>
      </c>
      <c r="E210" s="183">
        <v>1</v>
      </c>
      <c r="F210" s="201">
        <f>MaR!D5</f>
        <v>0</v>
      </c>
      <c r="G210" s="185">
        <f>ROUND(E210*F210,2)</f>
        <v>0</v>
      </c>
      <c r="H210" s="184">
        <v>0</v>
      </c>
      <c r="I210" s="185">
        <f>ROUND(E210*H210,2)</f>
        <v>0</v>
      </c>
      <c r="J210" s="184">
        <v>485000</v>
      </c>
      <c r="K210" s="185">
        <f>ROUND(E210*J210,2)</f>
        <v>485000</v>
      </c>
      <c r="L210" s="185">
        <v>21</v>
      </c>
      <c r="M210" s="185">
        <f>G210*(1+L210/100)</f>
        <v>0</v>
      </c>
      <c r="N210" s="183">
        <v>0</v>
      </c>
      <c r="O210" s="183">
        <f>ROUND(E210*N210,2)</f>
        <v>0</v>
      </c>
      <c r="P210" s="183">
        <v>0</v>
      </c>
      <c r="Q210" s="183">
        <f>ROUND(E210*P210,2)</f>
        <v>0</v>
      </c>
      <c r="R210" s="185"/>
      <c r="S210" s="185" t="s">
        <v>209</v>
      </c>
      <c r="T210" s="186" t="s">
        <v>210</v>
      </c>
      <c r="U210" s="157">
        <v>0</v>
      </c>
      <c r="V210" s="157">
        <f>ROUND(E210*U210,2)</f>
        <v>0</v>
      </c>
      <c r="W210" s="157"/>
      <c r="X210" s="157" t="s">
        <v>138</v>
      </c>
      <c r="Y210" s="157" t="s">
        <v>139</v>
      </c>
      <c r="Z210" s="147"/>
      <c r="AA210" s="147"/>
      <c r="AB210" s="147"/>
      <c r="AC210" s="147"/>
      <c r="AD210" s="147"/>
      <c r="AE210" s="147"/>
      <c r="AF210" s="147"/>
      <c r="AG210" s="147" t="s">
        <v>140</v>
      </c>
      <c r="AH210" s="147"/>
      <c r="AI210" s="147"/>
      <c r="AJ210" s="147"/>
      <c r="AK210" s="147"/>
      <c r="AL210" s="147"/>
      <c r="AM210" s="147"/>
      <c r="AN210" s="147"/>
      <c r="AO210" s="147"/>
      <c r="AP210" s="147"/>
      <c r="AQ210" s="147"/>
      <c r="AR210" s="147"/>
      <c r="AS210" s="147"/>
      <c r="AT210" s="147"/>
      <c r="AU210" s="147"/>
      <c r="AV210" s="147"/>
      <c r="AW210" s="147"/>
      <c r="AX210" s="147"/>
      <c r="AY210" s="147"/>
      <c r="AZ210" s="147"/>
      <c r="BA210" s="147"/>
      <c r="BB210" s="147"/>
      <c r="BC210" s="147"/>
      <c r="BD210" s="147"/>
      <c r="BE210" s="147"/>
      <c r="BF210" s="147"/>
      <c r="BG210" s="147"/>
      <c r="BH210" s="147"/>
    </row>
    <row r="211" spans="1:60" x14ac:dyDescent="0.2">
      <c r="A211" s="165" t="s">
        <v>131</v>
      </c>
      <c r="B211" s="166" t="s">
        <v>98</v>
      </c>
      <c r="C211" s="187" t="s">
        <v>99</v>
      </c>
      <c r="D211" s="167"/>
      <c r="E211" s="168"/>
      <c r="F211" s="169"/>
      <c r="G211" s="169">
        <f>SUMIF(AG212:AG218,"&lt;&gt;NOR",G212:G218)</f>
        <v>0</v>
      </c>
      <c r="H211" s="169"/>
      <c r="I211" s="169">
        <f>SUM(I212:I218)</f>
        <v>20.57</v>
      </c>
      <c r="J211" s="169"/>
      <c r="K211" s="169">
        <f>SUM(K212:K218)</f>
        <v>16070.28</v>
      </c>
      <c r="L211" s="169"/>
      <c r="M211" s="169">
        <f>SUM(M212:M218)</f>
        <v>0</v>
      </c>
      <c r="N211" s="168"/>
      <c r="O211" s="168">
        <f>SUM(O212:O218)</f>
        <v>0</v>
      </c>
      <c r="P211" s="168"/>
      <c r="Q211" s="168">
        <f>SUM(Q212:Q218)</f>
        <v>0</v>
      </c>
      <c r="R211" s="169"/>
      <c r="S211" s="169"/>
      <c r="T211" s="170"/>
      <c r="U211" s="164"/>
      <c r="V211" s="164">
        <f>SUM(V212:V218)</f>
        <v>5.4099999999999993</v>
      </c>
      <c r="W211" s="164"/>
      <c r="X211" s="164"/>
      <c r="Y211" s="164"/>
      <c r="AG211" t="s">
        <v>132</v>
      </c>
    </row>
    <row r="212" spans="1:60" outlineLevel="1" x14ac:dyDescent="0.2">
      <c r="A212" s="180">
        <v>76</v>
      </c>
      <c r="B212" s="181" t="s">
        <v>386</v>
      </c>
      <c r="C212" s="190" t="s">
        <v>387</v>
      </c>
      <c r="D212" s="182" t="s">
        <v>267</v>
      </c>
      <c r="E212" s="183">
        <v>4.9681499999999996</v>
      </c>
      <c r="F212" s="184"/>
      <c r="G212" s="185">
        <f>ROUND(E212*F212,2)</f>
        <v>0</v>
      </c>
      <c r="H212" s="184">
        <v>0</v>
      </c>
      <c r="I212" s="185">
        <f>ROUND(E212*H212,2)</f>
        <v>0</v>
      </c>
      <c r="J212" s="184">
        <v>383.5</v>
      </c>
      <c r="K212" s="185">
        <f>ROUND(E212*J212,2)</f>
        <v>1905.29</v>
      </c>
      <c r="L212" s="185">
        <v>21</v>
      </c>
      <c r="M212" s="185">
        <f>G212*(1+L212/100)</f>
        <v>0</v>
      </c>
      <c r="N212" s="183">
        <v>0</v>
      </c>
      <c r="O212" s="183">
        <f>ROUND(E212*N212,2)</f>
        <v>0</v>
      </c>
      <c r="P212" s="183">
        <v>0</v>
      </c>
      <c r="Q212" s="183">
        <f>ROUND(E212*P212,2)</f>
        <v>0</v>
      </c>
      <c r="R212" s="185" t="s">
        <v>221</v>
      </c>
      <c r="S212" s="185" t="s">
        <v>137</v>
      </c>
      <c r="T212" s="186" t="s">
        <v>137</v>
      </c>
      <c r="U212" s="157">
        <v>0.94199999999999995</v>
      </c>
      <c r="V212" s="157">
        <f>ROUND(E212*U212,2)</f>
        <v>4.68</v>
      </c>
      <c r="W212" s="157"/>
      <c r="X212" s="157" t="s">
        <v>388</v>
      </c>
      <c r="Y212" s="157" t="s">
        <v>139</v>
      </c>
      <c r="Z212" s="147"/>
      <c r="AA212" s="147"/>
      <c r="AB212" s="147"/>
      <c r="AC212" s="147"/>
      <c r="AD212" s="147"/>
      <c r="AE212" s="147"/>
      <c r="AF212" s="147"/>
      <c r="AG212" s="147" t="s">
        <v>389</v>
      </c>
      <c r="AH212" s="147"/>
      <c r="AI212" s="147"/>
      <c r="AJ212" s="147"/>
      <c r="AK212" s="147"/>
      <c r="AL212" s="147"/>
      <c r="AM212" s="147"/>
      <c r="AN212" s="147"/>
      <c r="AO212" s="147"/>
      <c r="AP212" s="147"/>
      <c r="AQ212" s="147"/>
      <c r="AR212" s="147"/>
      <c r="AS212" s="147"/>
      <c r="AT212" s="147"/>
      <c r="AU212" s="147"/>
      <c r="AV212" s="147"/>
      <c r="AW212" s="147"/>
      <c r="AX212" s="147"/>
      <c r="AY212" s="147"/>
      <c r="AZ212" s="147"/>
      <c r="BA212" s="147"/>
      <c r="BB212" s="147"/>
      <c r="BC212" s="147"/>
      <c r="BD212" s="147"/>
      <c r="BE212" s="147"/>
      <c r="BF212" s="147"/>
      <c r="BG212" s="147"/>
      <c r="BH212" s="147"/>
    </row>
    <row r="213" spans="1:60" ht="22.5" outlineLevel="1" x14ac:dyDescent="0.2">
      <c r="A213" s="180">
        <v>77</v>
      </c>
      <c r="B213" s="181" t="s">
        <v>390</v>
      </c>
      <c r="C213" s="190" t="s">
        <v>391</v>
      </c>
      <c r="D213" s="182" t="s">
        <v>267</v>
      </c>
      <c r="E213" s="183">
        <v>4.9681499999999996</v>
      </c>
      <c r="F213" s="184"/>
      <c r="G213" s="185">
        <f>ROUND(E213*F213,2)</f>
        <v>0</v>
      </c>
      <c r="H213" s="184">
        <v>0</v>
      </c>
      <c r="I213" s="185">
        <f>ROUND(E213*H213,2)</f>
        <v>0</v>
      </c>
      <c r="J213" s="184">
        <v>42.7</v>
      </c>
      <c r="K213" s="185">
        <f>ROUND(E213*J213,2)</f>
        <v>212.14</v>
      </c>
      <c r="L213" s="185">
        <v>21</v>
      </c>
      <c r="M213" s="185">
        <f>G213*(1+L213/100)</f>
        <v>0</v>
      </c>
      <c r="N213" s="183">
        <v>0</v>
      </c>
      <c r="O213" s="183">
        <f>ROUND(E213*N213,2)</f>
        <v>0</v>
      </c>
      <c r="P213" s="183">
        <v>0</v>
      </c>
      <c r="Q213" s="183">
        <f>ROUND(E213*P213,2)</f>
        <v>0</v>
      </c>
      <c r="R213" s="185" t="s">
        <v>221</v>
      </c>
      <c r="S213" s="185" t="s">
        <v>137</v>
      </c>
      <c r="T213" s="186" t="s">
        <v>137</v>
      </c>
      <c r="U213" s="157">
        <v>0.105</v>
      </c>
      <c r="V213" s="157">
        <f>ROUND(E213*U213,2)</f>
        <v>0.52</v>
      </c>
      <c r="W213" s="157"/>
      <c r="X213" s="157" t="s">
        <v>388</v>
      </c>
      <c r="Y213" s="157" t="s">
        <v>139</v>
      </c>
      <c r="Z213" s="147"/>
      <c r="AA213" s="147"/>
      <c r="AB213" s="147"/>
      <c r="AC213" s="147"/>
      <c r="AD213" s="147"/>
      <c r="AE213" s="147"/>
      <c r="AF213" s="147"/>
      <c r="AG213" s="147" t="s">
        <v>389</v>
      </c>
      <c r="AH213" s="147"/>
      <c r="AI213" s="147"/>
      <c r="AJ213" s="147"/>
      <c r="AK213" s="147"/>
      <c r="AL213" s="147"/>
      <c r="AM213" s="147"/>
      <c r="AN213" s="147"/>
      <c r="AO213" s="147"/>
      <c r="AP213" s="147"/>
      <c r="AQ213" s="147"/>
      <c r="AR213" s="147"/>
      <c r="AS213" s="147"/>
      <c r="AT213" s="147"/>
      <c r="AU213" s="147"/>
      <c r="AV213" s="147"/>
      <c r="AW213" s="147"/>
      <c r="AX213" s="147"/>
      <c r="AY213" s="147"/>
      <c r="AZ213" s="147"/>
      <c r="BA213" s="147"/>
      <c r="BB213" s="147"/>
      <c r="BC213" s="147"/>
      <c r="BD213" s="147"/>
      <c r="BE213" s="147"/>
      <c r="BF213" s="147"/>
      <c r="BG213" s="147"/>
      <c r="BH213" s="147"/>
    </row>
    <row r="214" spans="1:60" outlineLevel="1" x14ac:dyDescent="0.2">
      <c r="A214" s="172">
        <v>78</v>
      </c>
      <c r="B214" s="173" t="s">
        <v>392</v>
      </c>
      <c r="C214" s="188" t="s">
        <v>393</v>
      </c>
      <c r="D214" s="174" t="s">
        <v>267</v>
      </c>
      <c r="E214" s="175">
        <v>4.9681499999999996</v>
      </c>
      <c r="F214" s="176"/>
      <c r="G214" s="177">
        <f>ROUND(E214*F214,2)</f>
        <v>0</v>
      </c>
      <c r="H214" s="176">
        <v>4.1399999999999997</v>
      </c>
      <c r="I214" s="177">
        <f>ROUND(E214*H214,2)</f>
        <v>20.57</v>
      </c>
      <c r="J214" s="176">
        <v>378.86</v>
      </c>
      <c r="K214" s="177">
        <f>ROUND(E214*J214,2)</f>
        <v>1882.23</v>
      </c>
      <c r="L214" s="177">
        <v>21</v>
      </c>
      <c r="M214" s="177">
        <f>G214*(1+L214/100)</f>
        <v>0</v>
      </c>
      <c r="N214" s="175">
        <v>0</v>
      </c>
      <c r="O214" s="175">
        <f>ROUND(E214*N214,2)</f>
        <v>0</v>
      </c>
      <c r="P214" s="175">
        <v>0</v>
      </c>
      <c r="Q214" s="175">
        <f>ROUND(E214*P214,2)</f>
        <v>0</v>
      </c>
      <c r="R214" s="177" t="s">
        <v>394</v>
      </c>
      <c r="S214" s="177" t="s">
        <v>137</v>
      </c>
      <c r="T214" s="178" t="s">
        <v>137</v>
      </c>
      <c r="U214" s="157">
        <v>4.2000000000000003E-2</v>
      </c>
      <c r="V214" s="157">
        <f>ROUND(E214*U214,2)</f>
        <v>0.21</v>
      </c>
      <c r="W214" s="157"/>
      <c r="X214" s="157" t="s">
        <v>388</v>
      </c>
      <c r="Y214" s="157" t="s">
        <v>139</v>
      </c>
      <c r="Z214" s="147"/>
      <c r="AA214" s="147"/>
      <c r="AB214" s="147"/>
      <c r="AC214" s="147"/>
      <c r="AD214" s="147"/>
      <c r="AE214" s="147"/>
      <c r="AF214" s="147"/>
      <c r="AG214" s="147" t="s">
        <v>389</v>
      </c>
      <c r="AH214" s="147"/>
      <c r="AI214" s="147"/>
      <c r="AJ214" s="147"/>
      <c r="AK214" s="147"/>
      <c r="AL214" s="147"/>
      <c r="AM214" s="147"/>
      <c r="AN214" s="147"/>
      <c r="AO214" s="147"/>
      <c r="AP214" s="147"/>
      <c r="AQ214" s="147"/>
      <c r="AR214" s="147"/>
      <c r="AS214" s="147"/>
      <c r="AT214" s="147"/>
      <c r="AU214" s="147"/>
      <c r="AV214" s="147"/>
      <c r="AW214" s="147"/>
      <c r="AX214" s="147"/>
      <c r="AY214" s="147"/>
      <c r="AZ214" s="147"/>
      <c r="BA214" s="147"/>
      <c r="BB214" s="147"/>
      <c r="BC214" s="147"/>
      <c r="BD214" s="147"/>
      <c r="BE214" s="147"/>
      <c r="BF214" s="147"/>
      <c r="BG214" s="147"/>
      <c r="BH214" s="147"/>
    </row>
    <row r="215" spans="1:60" outlineLevel="2" x14ac:dyDescent="0.2">
      <c r="A215" s="154"/>
      <c r="B215" s="155"/>
      <c r="C215" s="492" t="s">
        <v>395</v>
      </c>
      <c r="D215" s="493"/>
      <c r="E215" s="493"/>
      <c r="F215" s="493"/>
      <c r="G215" s="493"/>
      <c r="H215" s="157"/>
      <c r="I215" s="157"/>
      <c r="J215" s="157"/>
      <c r="K215" s="157"/>
      <c r="L215" s="157"/>
      <c r="M215" s="157"/>
      <c r="N215" s="156"/>
      <c r="O215" s="156"/>
      <c r="P215" s="156"/>
      <c r="Q215" s="156"/>
      <c r="R215" s="157"/>
      <c r="S215" s="157"/>
      <c r="T215" s="157"/>
      <c r="U215" s="157"/>
      <c r="V215" s="157"/>
      <c r="W215" s="157"/>
      <c r="X215" s="157"/>
      <c r="Y215" s="157"/>
      <c r="Z215" s="147"/>
      <c r="AA215" s="147"/>
      <c r="AB215" s="147"/>
      <c r="AC215" s="147"/>
      <c r="AD215" s="147"/>
      <c r="AE215" s="147"/>
      <c r="AF215" s="147"/>
      <c r="AG215" s="147" t="s">
        <v>142</v>
      </c>
      <c r="AH215" s="147"/>
      <c r="AI215" s="147"/>
      <c r="AJ215" s="147"/>
      <c r="AK215" s="147"/>
      <c r="AL215" s="147"/>
      <c r="AM215" s="147"/>
      <c r="AN215" s="147"/>
      <c r="AO215" s="147"/>
      <c r="AP215" s="147"/>
      <c r="AQ215" s="147"/>
      <c r="AR215" s="147"/>
      <c r="AS215" s="147"/>
      <c r="AT215" s="147"/>
      <c r="AU215" s="147"/>
      <c r="AV215" s="147"/>
      <c r="AW215" s="147"/>
      <c r="AX215" s="147"/>
      <c r="AY215" s="147"/>
      <c r="AZ215" s="147"/>
      <c r="BA215" s="147"/>
      <c r="BB215" s="147"/>
      <c r="BC215" s="147"/>
      <c r="BD215" s="147"/>
      <c r="BE215" s="147"/>
      <c r="BF215" s="147"/>
      <c r="BG215" s="147"/>
      <c r="BH215" s="147"/>
    </row>
    <row r="216" spans="1:60" outlineLevel="1" x14ac:dyDescent="0.2">
      <c r="A216" s="172">
        <v>79</v>
      </c>
      <c r="B216" s="173" t="s">
        <v>396</v>
      </c>
      <c r="C216" s="188" t="s">
        <v>397</v>
      </c>
      <c r="D216" s="174" t="s">
        <v>267</v>
      </c>
      <c r="E216" s="175">
        <v>19.872610000000002</v>
      </c>
      <c r="F216" s="176"/>
      <c r="G216" s="177">
        <f>ROUND(E216*F216,2)</f>
        <v>0</v>
      </c>
      <c r="H216" s="176">
        <v>0</v>
      </c>
      <c r="I216" s="177">
        <f>ROUND(E216*H216,2)</f>
        <v>0</v>
      </c>
      <c r="J216" s="176">
        <v>29.9</v>
      </c>
      <c r="K216" s="177">
        <f>ROUND(E216*J216,2)</f>
        <v>594.19000000000005</v>
      </c>
      <c r="L216" s="177">
        <v>21</v>
      </c>
      <c r="M216" s="177">
        <f>G216*(1+L216/100)</f>
        <v>0</v>
      </c>
      <c r="N216" s="175">
        <v>0</v>
      </c>
      <c r="O216" s="175">
        <f>ROUND(E216*N216,2)</f>
        <v>0</v>
      </c>
      <c r="P216" s="175">
        <v>0</v>
      </c>
      <c r="Q216" s="175">
        <f>ROUND(E216*P216,2)</f>
        <v>0</v>
      </c>
      <c r="R216" s="177" t="s">
        <v>394</v>
      </c>
      <c r="S216" s="177" t="s">
        <v>137</v>
      </c>
      <c r="T216" s="178" t="s">
        <v>137</v>
      </c>
      <c r="U216" s="157">
        <v>0</v>
      </c>
      <c r="V216" s="157">
        <f>ROUND(E216*U216,2)</f>
        <v>0</v>
      </c>
      <c r="W216" s="157"/>
      <c r="X216" s="157" t="s">
        <v>388</v>
      </c>
      <c r="Y216" s="157" t="s">
        <v>139</v>
      </c>
      <c r="Z216" s="147"/>
      <c r="AA216" s="147"/>
      <c r="AB216" s="147"/>
      <c r="AC216" s="147"/>
      <c r="AD216" s="147"/>
      <c r="AE216" s="147"/>
      <c r="AF216" s="147"/>
      <c r="AG216" s="147" t="s">
        <v>389</v>
      </c>
      <c r="AH216" s="147"/>
      <c r="AI216" s="147"/>
      <c r="AJ216" s="147"/>
      <c r="AK216" s="147"/>
      <c r="AL216" s="147"/>
      <c r="AM216" s="147"/>
      <c r="AN216" s="147"/>
      <c r="AO216" s="147"/>
      <c r="AP216" s="147"/>
      <c r="AQ216" s="147"/>
      <c r="AR216" s="147"/>
      <c r="AS216" s="147"/>
      <c r="AT216" s="147"/>
      <c r="AU216" s="147"/>
      <c r="AV216" s="147"/>
      <c r="AW216" s="147"/>
      <c r="AX216" s="147"/>
      <c r="AY216" s="147"/>
      <c r="AZ216" s="147"/>
      <c r="BA216" s="147"/>
      <c r="BB216" s="147"/>
      <c r="BC216" s="147"/>
      <c r="BD216" s="147"/>
      <c r="BE216" s="147"/>
      <c r="BF216" s="147"/>
      <c r="BG216" s="147"/>
      <c r="BH216" s="147"/>
    </row>
    <row r="217" spans="1:60" outlineLevel="2" x14ac:dyDescent="0.2">
      <c r="A217" s="154"/>
      <c r="B217" s="155"/>
      <c r="C217" s="492" t="s">
        <v>395</v>
      </c>
      <c r="D217" s="493"/>
      <c r="E217" s="493"/>
      <c r="F217" s="493"/>
      <c r="G217" s="493"/>
      <c r="H217" s="157"/>
      <c r="I217" s="157"/>
      <c r="J217" s="157"/>
      <c r="K217" s="157"/>
      <c r="L217" s="157"/>
      <c r="M217" s="157"/>
      <c r="N217" s="156"/>
      <c r="O217" s="156"/>
      <c r="P217" s="156"/>
      <c r="Q217" s="156"/>
      <c r="R217" s="157"/>
      <c r="S217" s="157"/>
      <c r="T217" s="157"/>
      <c r="U217" s="157"/>
      <c r="V217" s="157"/>
      <c r="W217" s="157"/>
      <c r="X217" s="157"/>
      <c r="Y217" s="157"/>
      <c r="Z217" s="147"/>
      <c r="AA217" s="147"/>
      <c r="AB217" s="147"/>
      <c r="AC217" s="147"/>
      <c r="AD217" s="147"/>
      <c r="AE217" s="147"/>
      <c r="AF217" s="147"/>
      <c r="AG217" s="147" t="s">
        <v>142</v>
      </c>
      <c r="AH217" s="147"/>
      <c r="AI217" s="147"/>
      <c r="AJ217" s="147"/>
      <c r="AK217" s="147"/>
      <c r="AL217" s="147"/>
      <c r="AM217" s="147"/>
      <c r="AN217" s="147"/>
      <c r="AO217" s="147"/>
      <c r="AP217" s="147"/>
      <c r="AQ217" s="147"/>
      <c r="AR217" s="147"/>
      <c r="AS217" s="147"/>
      <c r="AT217" s="147"/>
      <c r="AU217" s="147"/>
      <c r="AV217" s="147"/>
      <c r="AW217" s="147"/>
      <c r="AX217" s="147"/>
      <c r="AY217" s="147"/>
      <c r="AZ217" s="147"/>
      <c r="BA217" s="147"/>
      <c r="BB217" s="147"/>
      <c r="BC217" s="147"/>
      <c r="BD217" s="147"/>
      <c r="BE217" s="147"/>
      <c r="BF217" s="147"/>
      <c r="BG217" s="147"/>
      <c r="BH217" s="147"/>
    </row>
    <row r="218" spans="1:60" ht="22.5" outlineLevel="1" x14ac:dyDescent="0.2">
      <c r="A218" s="180">
        <v>80</v>
      </c>
      <c r="B218" s="181" t="s">
        <v>398</v>
      </c>
      <c r="C218" s="190" t="s">
        <v>399</v>
      </c>
      <c r="D218" s="182" t="s">
        <v>267</v>
      </c>
      <c r="E218" s="183">
        <v>4.9681499999999996</v>
      </c>
      <c r="F218" s="184"/>
      <c r="G218" s="185">
        <f>ROUND(E218*F218,2)</f>
        <v>0</v>
      </c>
      <c r="H218" s="184">
        <v>0</v>
      </c>
      <c r="I218" s="185">
        <f>ROUND(E218*H218,2)</f>
        <v>0</v>
      </c>
      <c r="J218" s="184">
        <v>2310</v>
      </c>
      <c r="K218" s="185">
        <f>ROUND(E218*J218,2)</f>
        <v>11476.43</v>
      </c>
      <c r="L218" s="185">
        <v>21</v>
      </c>
      <c r="M218" s="185">
        <f>G218*(1+L218/100)</f>
        <v>0</v>
      </c>
      <c r="N218" s="183">
        <v>0</v>
      </c>
      <c r="O218" s="183">
        <f>ROUND(E218*N218,2)</f>
        <v>0</v>
      </c>
      <c r="P218" s="183">
        <v>0</v>
      </c>
      <c r="Q218" s="183">
        <f>ROUND(E218*P218,2)</f>
        <v>0</v>
      </c>
      <c r="R218" s="185" t="s">
        <v>221</v>
      </c>
      <c r="S218" s="185" t="s">
        <v>137</v>
      </c>
      <c r="T218" s="186" t="s">
        <v>137</v>
      </c>
      <c r="U218" s="157">
        <v>0</v>
      </c>
      <c r="V218" s="157">
        <f>ROUND(E218*U218,2)</f>
        <v>0</v>
      </c>
      <c r="W218" s="157"/>
      <c r="X218" s="157" t="s">
        <v>388</v>
      </c>
      <c r="Y218" s="157" t="s">
        <v>139</v>
      </c>
      <c r="Z218" s="147"/>
      <c r="AA218" s="147"/>
      <c r="AB218" s="147"/>
      <c r="AC218" s="147"/>
      <c r="AD218" s="147"/>
      <c r="AE218" s="147"/>
      <c r="AF218" s="147"/>
      <c r="AG218" s="147" t="s">
        <v>389</v>
      </c>
      <c r="AH218" s="147"/>
      <c r="AI218" s="147"/>
      <c r="AJ218" s="147"/>
      <c r="AK218" s="147"/>
      <c r="AL218" s="147"/>
      <c r="AM218" s="147"/>
      <c r="AN218" s="147"/>
      <c r="AO218" s="147"/>
      <c r="AP218" s="147"/>
      <c r="AQ218" s="147"/>
      <c r="AR218" s="147"/>
      <c r="AS218" s="147"/>
      <c r="AT218" s="147"/>
      <c r="AU218" s="147"/>
      <c r="AV218" s="147"/>
      <c r="AW218" s="147"/>
      <c r="AX218" s="147"/>
      <c r="AY218" s="147"/>
      <c r="AZ218" s="147"/>
      <c r="BA218" s="147"/>
      <c r="BB218" s="147"/>
      <c r="BC218" s="147"/>
      <c r="BD218" s="147"/>
      <c r="BE218" s="147"/>
      <c r="BF218" s="147"/>
      <c r="BG218" s="147"/>
      <c r="BH218" s="147"/>
    </row>
    <row r="219" spans="1:60" x14ac:dyDescent="0.2">
      <c r="A219" s="165" t="s">
        <v>131</v>
      </c>
      <c r="B219" s="166" t="s">
        <v>101</v>
      </c>
      <c r="C219" s="187" t="s">
        <v>27</v>
      </c>
      <c r="D219" s="167"/>
      <c r="E219" s="168"/>
      <c r="F219" s="169"/>
      <c r="G219" s="169">
        <f>SUMIF(AG220:AG227,"&lt;&gt;NOR",G220:G227)</f>
        <v>0</v>
      </c>
      <c r="H219" s="169"/>
      <c r="I219" s="169">
        <f>SUM(I220:I227)</f>
        <v>0</v>
      </c>
      <c r="J219" s="169"/>
      <c r="K219" s="169">
        <f>SUM(K220:K227)</f>
        <v>393006.36</v>
      </c>
      <c r="L219" s="169"/>
      <c r="M219" s="169">
        <f>SUM(M220:M227)</f>
        <v>0</v>
      </c>
      <c r="N219" s="168"/>
      <c r="O219" s="168">
        <f>SUM(O220:O227)</f>
        <v>0</v>
      </c>
      <c r="P219" s="168"/>
      <c r="Q219" s="168">
        <f>SUM(Q220:Q227)</f>
        <v>0</v>
      </c>
      <c r="R219" s="169"/>
      <c r="S219" s="169"/>
      <c r="T219" s="170"/>
      <c r="U219" s="164"/>
      <c r="V219" s="164">
        <f>SUM(V220:V227)</f>
        <v>0</v>
      </c>
      <c r="W219" s="164"/>
      <c r="X219" s="164"/>
      <c r="Y219" s="164"/>
      <c r="AG219" t="s">
        <v>132</v>
      </c>
    </row>
    <row r="220" spans="1:60" outlineLevel="1" x14ac:dyDescent="0.2">
      <c r="A220" s="172">
        <v>81</v>
      </c>
      <c r="B220" s="173" t="s">
        <v>400</v>
      </c>
      <c r="C220" s="188" t="s">
        <v>401</v>
      </c>
      <c r="D220" s="174" t="s">
        <v>402</v>
      </c>
      <c r="E220" s="175">
        <v>1</v>
      </c>
      <c r="F220" s="176"/>
      <c r="G220" s="177">
        <f>ROUND(E220*F220,2)</f>
        <v>0</v>
      </c>
      <c r="H220" s="176">
        <v>0</v>
      </c>
      <c r="I220" s="177">
        <f>ROUND(E220*H220,2)</f>
        <v>0</v>
      </c>
      <c r="J220" s="176">
        <v>172447.27</v>
      </c>
      <c r="K220" s="177">
        <f>ROUND(E220*J220,2)</f>
        <v>172447.27</v>
      </c>
      <c r="L220" s="177">
        <v>21</v>
      </c>
      <c r="M220" s="177">
        <f>G220*(1+L220/100)</f>
        <v>0</v>
      </c>
      <c r="N220" s="175">
        <v>0</v>
      </c>
      <c r="O220" s="175">
        <f>ROUND(E220*N220,2)</f>
        <v>0</v>
      </c>
      <c r="P220" s="175">
        <v>0</v>
      </c>
      <c r="Q220" s="175">
        <f>ROUND(E220*P220,2)</f>
        <v>0</v>
      </c>
      <c r="R220" s="177"/>
      <c r="S220" s="177" t="s">
        <v>137</v>
      </c>
      <c r="T220" s="178" t="s">
        <v>210</v>
      </c>
      <c r="U220" s="157">
        <v>0</v>
      </c>
      <c r="V220" s="157">
        <f>ROUND(E220*U220,2)</f>
        <v>0</v>
      </c>
      <c r="W220" s="157"/>
      <c r="X220" s="157" t="s">
        <v>403</v>
      </c>
      <c r="Y220" s="157" t="s">
        <v>139</v>
      </c>
      <c r="Z220" s="147"/>
      <c r="AA220" s="147"/>
      <c r="AB220" s="147"/>
      <c r="AC220" s="147"/>
      <c r="AD220" s="147"/>
      <c r="AE220" s="147"/>
      <c r="AF220" s="147"/>
      <c r="AG220" s="147" t="s">
        <v>404</v>
      </c>
      <c r="AH220" s="147"/>
      <c r="AI220" s="147"/>
      <c r="AJ220" s="147"/>
      <c r="AK220" s="147"/>
      <c r="AL220" s="147"/>
      <c r="AM220" s="147"/>
      <c r="AN220" s="147"/>
      <c r="AO220" s="147"/>
      <c r="AP220" s="147"/>
      <c r="AQ220" s="147"/>
      <c r="AR220" s="147"/>
      <c r="AS220" s="147"/>
      <c r="AT220" s="147"/>
      <c r="AU220" s="147"/>
      <c r="AV220" s="147"/>
      <c r="AW220" s="147"/>
      <c r="AX220" s="147"/>
      <c r="AY220" s="147"/>
      <c r="AZ220" s="147"/>
      <c r="BA220" s="147"/>
      <c r="BB220" s="147"/>
      <c r="BC220" s="147"/>
      <c r="BD220" s="147"/>
      <c r="BE220" s="147"/>
      <c r="BF220" s="147"/>
      <c r="BG220" s="147"/>
      <c r="BH220" s="147"/>
    </row>
    <row r="221" spans="1:60" outlineLevel="2" x14ac:dyDescent="0.2">
      <c r="A221" s="154"/>
      <c r="B221" s="155"/>
      <c r="C221" s="490" t="s">
        <v>405</v>
      </c>
      <c r="D221" s="491"/>
      <c r="E221" s="491"/>
      <c r="F221" s="491"/>
      <c r="G221" s="491"/>
      <c r="H221" s="157"/>
      <c r="I221" s="157"/>
      <c r="J221" s="157"/>
      <c r="K221" s="157"/>
      <c r="L221" s="157"/>
      <c r="M221" s="157"/>
      <c r="N221" s="156"/>
      <c r="O221" s="156"/>
      <c r="P221" s="156"/>
      <c r="Q221" s="156"/>
      <c r="R221" s="157"/>
      <c r="S221" s="157"/>
      <c r="T221" s="157"/>
      <c r="U221" s="157"/>
      <c r="V221" s="157"/>
      <c r="W221" s="157"/>
      <c r="X221" s="157"/>
      <c r="Y221" s="157"/>
      <c r="Z221" s="147"/>
      <c r="AA221" s="147"/>
      <c r="AB221" s="147"/>
      <c r="AC221" s="147"/>
      <c r="AD221" s="147"/>
      <c r="AE221" s="147"/>
      <c r="AF221" s="147"/>
      <c r="AG221" s="147" t="s">
        <v>248</v>
      </c>
      <c r="AH221" s="147"/>
      <c r="AI221" s="147"/>
      <c r="AJ221" s="147"/>
      <c r="AK221" s="147"/>
      <c r="AL221" s="147"/>
      <c r="AM221" s="147"/>
      <c r="AN221" s="147"/>
      <c r="AO221" s="147"/>
      <c r="AP221" s="147"/>
      <c r="AQ221" s="147"/>
      <c r="AR221" s="147"/>
      <c r="AS221" s="147"/>
      <c r="AT221" s="147"/>
      <c r="AU221" s="147"/>
      <c r="AV221" s="147"/>
      <c r="AW221" s="147"/>
      <c r="AX221" s="147"/>
      <c r="AY221" s="147"/>
      <c r="AZ221" s="147"/>
      <c r="BA221" s="147"/>
      <c r="BB221" s="147"/>
      <c r="BC221" s="147"/>
      <c r="BD221" s="147"/>
      <c r="BE221" s="147"/>
      <c r="BF221" s="147"/>
      <c r="BG221" s="147"/>
      <c r="BH221" s="147"/>
    </row>
    <row r="222" spans="1:60" outlineLevel="1" x14ac:dyDescent="0.2">
      <c r="A222" s="172">
        <v>82</v>
      </c>
      <c r="B222" s="173" t="s">
        <v>406</v>
      </c>
      <c r="C222" s="188" t="s">
        <v>407</v>
      </c>
      <c r="D222" s="174" t="s">
        <v>402</v>
      </c>
      <c r="E222" s="175">
        <v>1</v>
      </c>
      <c r="F222" s="176"/>
      <c r="G222" s="177">
        <f>ROUND(E222*F222,2)</f>
        <v>0</v>
      </c>
      <c r="H222" s="176">
        <v>0</v>
      </c>
      <c r="I222" s="177">
        <f>ROUND(E222*H222,2)</f>
        <v>0</v>
      </c>
      <c r="J222" s="176">
        <v>71853.03</v>
      </c>
      <c r="K222" s="177">
        <f>ROUND(E222*J222,2)</f>
        <v>71853.03</v>
      </c>
      <c r="L222" s="177">
        <v>21</v>
      </c>
      <c r="M222" s="177">
        <f>G222*(1+L222/100)</f>
        <v>0</v>
      </c>
      <c r="N222" s="175">
        <v>0</v>
      </c>
      <c r="O222" s="175">
        <f>ROUND(E222*N222,2)</f>
        <v>0</v>
      </c>
      <c r="P222" s="175">
        <v>0</v>
      </c>
      <c r="Q222" s="175">
        <f>ROUND(E222*P222,2)</f>
        <v>0</v>
      </c>
      <c r="R222" s="177"/>
      <c r="S222" s="177" t="s">
        <v>137</v>
      </c>
      <c r="T222" s="178" t="s">
        <v>210</v>
      </c>
      <c r="U222" s="157">
        <v>0</v>
      </c>
      <c r="V222" s="157">
        <f>ROUND(E222*U222,2)</f>
        <v>0</v>
      </c>
      <c r="W222" s="157"/>
      <c r="X222" s="157" t="s">
        <v>403</v>
      </c>
      <c r="Y222" s="157" t="s">
        <v>139</v>
      </c>
      <c r="Z222" s="147"/>
      <c r="AA222" s="147"/>
      <c r="AB222" s="147"/>
      <c r="AC222" s="147"/>
      <c r="AD222" s="147"/>
      <c r="AE222" s="147"/>
      <c r="AF222" s="147"/>
      <c r="AG222" s="147" t="s">
        <v>408</v>
      </c>
      <c r="AH222" s="147"/>
      <c r="AI222" s="147"/>
      <c r="AJ222" s="147"/>
      <c r="AK222" s="147"/>
      <c r="AL222" s="147"/>
      <c r="AM222" s="147"/>
      <c r="AN222" s="147"/>
      <c r="AO222" s="147"/>
      <c r="AP222" s="147"/>
      <c r="AQ222" s="147"/>
      <c r="AR222" s="147"/>
      <c r="AS222" s="147"/>
      <c r="AT222" s="147"/>
      <c r="AU222" s="147"/>
      <c r="AV222" s="147"/>
      <c r="AW222" s="147"/>
      <c r="AX222" s="147"/>
      <c r="AY222" s="147"/>
      <c r="AZ222" s="147"/>
      <c r="BA222" s="147"/>
      <c r="BB222" s="147"/>
      <c r="BC222" s="147"/>
      <c r="BD222" s="147"/>
      <c r="BE222" s="147"/>
      <c r="BF222" s="147"/>
      <c r="BG222" s="147"/>
      <c r="BH222" s="147"/>
    </row>
    <row r="223" spans="1:60" ht="22.5" outlineLevel="2" x14ac:dyDescent="0.2">
      <c r="A223" s="154"/>
      <c r="B223" s="155"/>
      <c r="C223" s="490" t="s">
        <v>409</v>
      </c>
      <c r="D223" s="491"/>
      <c r="E223" s="491"/>
      <c r="F223" s="491"/>
      <c r="G223" s="491"/>
      <c r="H223" s="157"/>
      <c r="I223" s="157"/>
      <c r="J223" s="157"/>
      <c r="K223" s="157"/>
      <c r="L223" s="157"/>
      <c r="M223" s="157"/>
      <c r="N223" s="156"/>
      <c r="O223" s="156"/>
      <c r="P223" s="156"/>
      <c r="Q223" s="156"/>
      <c r="R223" s="157"/>
      <c r="S223" s="157"/>
      <c r="T223" s="157"/>
      <c r="U223" s="157"/>
      <c r="V223" s="157"/>
      <c r="W223" s="157"/>
      <c r="X223" s="157"/>
      <c r="Y223" s="157"/>
      <c r="Z223" s="147"/>
      <c r="AA223" s="147"/>
      <c r="AB223" s="147"/>
      <c r="AC223" s="147"/>
      <c r="AD223" s="147"/>
      <c r="AE223" s="147"/>
      <c r="AF223" s="147"/>
      <c r="AG223" s="147" t="s">
        <v>248</v>
      </c>
      <c r="AH223" s="147"/>
      <c r="AI223" s="147"/>
      <c r="AJ223" s="147"/>
      <c r="AK223" s="147"/>
      <c r="AL223" s="147"/>
      <c r="AM223" s="147"/>
      <c r="AN223" s="147"/>
      <c r="AO223" s="147"/>
      <c r="AP223" s="147"/>
      <c r="AQ223" s="147"/>
      <c r="AR223" s="147"/>
      <c r="AS223" s="147"/>
      <c r="AT223" s="147"/>
      <c r="AU223" s="147"/>
      <c r="AV223" s="147"/>
      <c r="AW223" s="147"/>
      <c r="AX223" s="147"/>
      <c r="AY223" s="147"/>
      <c r="AZ223" s="147"/>
      <c r="BA223" s="179" t="str">
        <f>C223</f>
        <v>Náklady na ztížené provádění stavebních prací v důsledku nepřerušeného provozu na staveništi nebo v případech nepřerušeného provozu v objektech v nichž se stavební práce provádí.</v>
      </c>
      <c r="BB223" s="147"/>
      <c r="BC223" s="147"/>
      <c r="BD223" s="147"/>
      <c r="BE223" s="147"/>
      <c r="BF223" s="147"/>
      <c r="BG223" s="147"/>
      <c r="BH223" s="147"/>
    </row>
    <row r="224" spans="1:60" outlineLevel="1" x14ac:dyDescent="0.2">
      <c r="A224" s="172">
        <v>83</v>
      </c>
      <c r="B224" s="173" t="s">
        <v>410</v>
      </c>
      <c r="C224" s="188" t="s">
        <v>411</v>
      </c>
      <c r="D224" s="174" t="s">
        <v>402</v>
      </c>
      <c r="E224" s="175">
        <v>1</v>
      </c>
      <c r="F224" s="176"/>
      <c r="G224" s="177">
        <f>ROUND(E224*F224,2)</f>
        <v>0</v>
      </c>
      <c r="H224" s="176">
        <v>0</v>
      </c>
      <c r="I224" s="177">
        <f>ROUND(E224*H224,2)</f>
        <v>0</v>
      </c>
      <c r="J224" s="176">
        <v>143706.06</v>
      </c>
      <c r="K224" s="177">
        <f>ROUND(E224*J224,2)</f>
        <v>143706.06</v>
      </c>
      <c r="L224" s="177">
        <v>21</v>
      </c>
      <c r="M224" s="177">
        <f>G224*(1+L224/100)</f>
        <v>0</v>
      </c>
      <c r="N224" s="175">
        <v>0</v>
      </c>
      <c r="O224" s="175">
        <f>ROUND(E224*N224,2)</f>
        <v>0</v>
      </c>
      <c r="P224" s="175">
        <v>0</v>
      </c>
      <c r="Q224" s="175">
        <f>ROUND(E224*P224,2)</f>
        <v>0</v>
      </c>
      <c r="R224" s="177"/>
      <c r="S224" s="177" t="s">
        <v>137</v>
      </c>
      <c r="T224" s="178" t="s">
        <v>210</v>
      </c>
      <c r="U224" s="157">
        <v>0</v>
      </c>
      <c r="V224" s="157">
        <f>ROUND(E224*U224,2)</f>
        <v>0</v>
      </c>
      <c r="W224" s="157"/>
      <c r="X224" s="157" t="s">
        <v>403</v>
      </c>
      <c r="Y224" s="157" t="s">
        <v>139</v>
      </c>
      <c r="Z224" s="147"/>
      <c r="AA224" s="147"/>
      <c r="AB224" s="147"/>
      <c r="AC224" s="147"/>
      <c r="AD224" s="147"/>
      <c r="AE224" s="147"/>
      <c r="AF224" s="147"/>
      <c r="AG224" s="147" t="s">
        <v>404</v>
      </c>
      <c r="AH224" s="147"/>
      <c r="AI224" s="147"/>
      <c r="AJ224" s="147"/>
      <c r="AK224" s="147"/>
      <c r="AL224" s="147"/>
      <c r="AM224" s="147"/>
      <c r="AN224" s="147"/>
      <c r="AO224" s="147"/>
      <c r="AP224" s="147"/>
      <c r="AQ224" s="147"/>
      <c r="AR224" s="147"/>
      <c r="AS224" s="147"/>
      <c r="AT224" s="147"/>
      <c r="AU224" s="147"/>
      <c r="AV224" s="147"/>
      <c r="AW224" s="147"/>
      <c r="AX224" s="147"/>
      <c r="AY224" s="147"/>
      <c r="AZ224" s="147"/>
      <c r="BA224" s="147"/>
      <c r="BB224" s="147"/>
      <c r="BC224" s="147"/>
      <c r="BD224" s="147"/>
      <c r="BE224" s="147"/>
      <c r="BF224" s="147"/>
      <c r="BG224" s="147"/>
      <c r="BH224" s="147"/>
    </row>
    <row r="225" spans="1:60" outlineLevel="2" x14ac:dyDescent="0.2">
      <c r="A225" s="154"/>
      <c r="B225" s="155"/>
      <c r="C225" s="490" t="s">
        <v>412</v>
      </c>
      <c r="D225" s="491"/>
      <c r="E225" s="491"/>
      <c r="F225" s="491"/>
      <c r="G225" s="491"/>
      <c r="H225" s="157"/>
      <c r="I225" s="157"/>
      <c r="J225" s="157"/>
      <c r="K225" s="157"/>
      <c r="L225" s="157"/>
      <c r="M225" s="157"/>
      <c r="N225" s="156"/>
      <c r="O225" s="156"/>
      <c r="P225" s="156"/>
      <c r="Q225" s="156"/>
      <c r="R225" s="157"/>
      <c r="S225" s="157"/>
      <c r="T225" s="157"/>
      <c r="U225" s="157"/>
      <c r="V225" s="157"/>
      <c r="W225" s="157"/>
      <c r="X225" s="157"/>
      <c r="Y225" s="157"/>
      <c r="Z225" s="147"/>
      <c r="AA225" s="147"/>
      <c r="AB225" s="147"/>
      <c r="AC225" s="147"/>
      <c r="AD225" s="147"/>
      <c r="AE225" s="147"/>
      <c r="AF225" s="147"/>
      <c r="AG225" s="147" t="s">
        <v>248</v>
      </c>
      <c r="AH225" s="147"/>
      <c r="AI225" s="147"/>
      <c r="AJ225" s="147"/>
      <c r="AK225" s="147"/>
      <c r="AL225" s="147"/>
      <c r="AM225" s="147"/>
      <c r="AN225" s="147"/>
      <c r="AO225" s="147"/>
      <c r="AP225" s="147"/>
      <c r="AQ225" s="147"/>
      <c r="AR225" s="147"/>
      <c r="AS225" s="147"/>
      <c r="AT225" s="147"/>
      <c r="AU225" s="147"/>
      <c r="AV225" s="147"/>
      <c r="AW225" s="147"/>
      <c r="AX225" s="147"/>
      <c r="AY225" s="147"/>
      <c r="AZ225" s="147"/>
      <c r="BA225" s="147"/>
      <c r="BB225" s="147"/>
      <c r="BC225" s="147"/>
      <c r="BD225" s="147"/>
      <c r="BE225" s="147"/>
      <c r="BF225" s="147"/>
      <c r="BG225" s="147"/>
      <c r="BH225" s="147"/>
    </row>
    <row r="226" spans="1:60" outlineLevel="1" x14ac:dyDescent="0.2">
      <c r="A226" s="172">
        <v>84</v>
      </c>
      <c r="B226" s="173" t="s">
        <v>413</v>
      </c>
      <c r="C226" s="188" t="s">
        <v>414</v>
      </c>
      <c r="D226" s="174" t="s">
        <v>402</v>
      </c>
      <c r="E226" s="175">
        <v>1</v>
      </c>
      <c r="F226" s="176"/>
      <c r="G226" s="177">
        <f>ROUND(E226*F226,2)</f>
        <v>0</v>
      </c>
      <c r="H226" s="176">
        <v>0</v>
      </c>
      <c r="I226" s="177">
        <f>ROUND(E226*H226,2)</f>
        <v>0</v>
      </c>
      <c r="J226" s="176">
        <v>5000</v>
      </c>
      <c r="K226" s="177">
        <f>ROUND(E226*J226,2)</f>
        <v>5000</v>
      </c>
      <c r="L226" s="177">
        <v>21</v>
      </c>
      <c r="M226" s="177">
        <f>G226*(1+L226/100)</f>
        <v>0</v>
      </c>
      <c r="N226" s="175">
        <v>0</v>
      </c>
      <c r="O226" s="175">
        <f>ROUND(E226*N226,2)</f>
        <v>0</v>
      </c>
      <c r="P226" s="175">
        <v>0</v>
      </c>
      <c r="Q226" s="175">
        <f>ROUND(E226*P226,2)</f>
        <v>0</v>
      </c>
      <c r="R226" s="177"/>
      <c r="S226" s="177" t="s">
        <v>137</v>
      </c>
      <c r="T226" s="178" t="s">
        <v>210</v>
      </c>
      <c r="U226" s="157">
        <v>0</v>
      </c>
      <c r="V226" s="157">
        <f>ROUND(E226*U226,2)</f>
        <v>0</v>
      </c>
      <c r="W226" s="157"/>
      <c r="X226" s="157" t="s">
        <v>403</v>
      </c>
      <c r="Y226" s="157" t="s">
        <v>139</v>
      </c>
      <c r="Z226" s="147"/>
      <c r="AA226" s="147"/>
      <c r="AB226" s="147"/>
      <c r="AC226" s="147"/>
      <c r="AD226" s="147"/>
      <c r="AE226" s="147"/>
      <c r="AF226" s="147"/>
      <c r="AG226" s="147" t="s">
        <v>415</v>
      </c>
      <c r="AH226" s="147"/>
      <c r="AI226" s="147"/>
      <c r="AJ226" s="147"/>
      <c r="AK226" s="147"/>
      <c r="AL226" s="147"/>
      <c r="AM226" s="147"/>
      <c r="AN226" s="147"/>
      <c r="AO226" s="147"/>
      <c r="AP226" s="147"/>
      <c r="AQ226" s="147"/>
      <c r="AR226" s="147"/>
      <c r="AS226" s="147"/>
      <c r="AT226" s="147"/>
      <c r="AU226" s="147"/>
      <c r="AV226" s="147"/>
      <c r="AW226" s="147"/>
      <c r="AX226" s="147"/>
      <c r="AY226" s="147"/>
      <c r="AZ226" s="147"/>
      <c r="BA226" s="147"/>
      <c r="BB226" s="147"/>
      <c r="BC226" s="147"/>
      <c r="BD226" s="147"/>
      <c r="BE226" s="147"/>
      <c r="BF226" s="147"/>
      <c r="BG226" s="147"/>
      <c r="BH226" s="147"/>
    </row>
    <row r="227" spans="1:60" ht="22.5" outlineLevel="2" x14ac:dyDescent="0.2">
      <c r="A227" s="154"/>
      <c r="B227" s="155"/>
      <c r="C227" s="490" t="s">
        <v>416</v>
      </c>
      <c r="D227" s="491"/>
      <c r="E227" s="491"/>
      <c r="F227" s="491"/>
      <c r="G227" s="491"/>
      <c r="H227" s="157"/>
      <c r="I227" s="157"/>
      <c r="J227" s="157"/>
      <c r="K227" s="157"/>
      <c r="L227" s="157"/>
      <c r="M227" s="157"/>
      <c r="N227" s="156"/>
      <c r="O227" s="156"/>
      <c r="P227" s="156"/>
      <c r="Q227" s="156"/>
      <c r="R227" s="157"/>
      <c r="S227" s="157"/>
      <c r="T227" s="157"/>
      <c r="U227" s="157"/>
      <c r="V227" s="157"/>
      <c r="W227" s="157"/>
      <c r="X227" s="157"/>
      <c r="Y227" s="157"/>
      <c r="Z227" s="147"/>
      <c r="AA227" s="147"/>
      <c r="AB227" s="147"/>
      <c r="AC227" s="147"/>
      <c r="AD227" s="147"/>
      <c r="AE227" s="147"/>
      <c r="AF227" s="147"/>
      <c r="AG227" s="147" t="s">
        <v>248</v>
      </c>
      <c r="AH227" s="147"/>
      <c r="AI227" s="147"/>
      <c r="AJ227" s="147"/>
      <c r="AK227" s="147"/>
      <c r="AL227" s="147"/>
      <c r="AM227" s="147"/>
      <c r="AN227" s="147"/>
      <c r="AO227" s="147"/>
      <c r="AP227" s="147"/>
      <c r="AQ227" s="147"/>
      <c r="AR227" s="147"/>
      <c r="AS227" s="147"/>
      <c r="AT227" s="147"/>
      <c r="AU227" s="147"/>
      <c r="AV227" s="147"/>
      <c r="AW227" s="147"/>
      <c r="AX227" s="147"/>
      <c r="AY227" s="147"/>
      <c r="AZ227" s="147"/>
      <c r="BA227" s="179" t="str">
        <f>C227</f>
        <v>Náklady zhotovitele, související s prováděním zkoušek a revizí předepsaných technickými normami nebo objednatelem a které jsou pro provedení díla nezbytné.</v>
      </c>
      <c r="BB227" s="147"/>
      <c r="BC227" s="147"/>
      <c r="BD227" s="147"/>
      <c r="BE227" s="147"/>
      <c r="BF227" s="147"/>
      <c r="BG227" s="147"/>
      <c r="BH227" s="147"/>
    </row>
    <row r="228" spans="1:60" x14ac:dyDescent="0.2">
      <c r="A228" s="3"/>
      <c r="B228" s="4"/>
      <c r="C228" s="194"/>
      <c r="D228" s="6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AE228">
        <v>15</v>
      </c>
      <c r="AF228">
        <v>21</v>
      </c>
      <c r="AG228" t="s">
        <v>117</v>
      </c>
    </row>
    <row r="229" spans="1:60" x14ac:dyDescent="0.2">
      <c r="A229" s="150"/>
      <c r="B229" s="151" t="s">
        <v>29</v>
      </c>
      <c r="C229" s="195"/>
      <c r="D229" s="152"/>
      <c r="E229" s="153"/>
      <c r="F229" s="153"/>
      <c r="G229" s="171">
        <f>G8+G24+G40+G49+G56+G60+G68+G110+G113+G119+G121+G124+G140+G185+G191+G204+G206+G209+G211+G219</f>
        <v>0</v>
      </c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AE229">
        <f>SUMIF(L7:L227,AE228,G7:G227)</f>
        <v>0</v>
      </c>
      <c r="AF229">
        <f>SUMIF(L7:L227,AF228,G7:G227)</f>
        <v>0</v>
      </c>
      <c r="AG229" t="s">
        <v>417</v>
      </c>
    </row>
    <row r="230" spans="1:60" x14ac:dyDescent="0.2">
      <c r="C230" s="196"/>
      <c r="D230" s="10"/>
      <c r="AG230" t="s">
        <v>418</v>
      </c>
    </row>
    <row r="231" spans="1:60" x14ac:dyDescent="0.2">
      <c r="D231" s="10"/>
    </row>
    <row r="232" spans="1:60" x14ac:dyDescent="0.2">
      <c r="D232" s="10"/>
    </row>
    <row r="233" spans="1:60" x14ac:dyDescent="0.2">
      <c r="D233" s="10"/>
    </row>
    <row r="234" spans="1:60" x14ac:dyDescent="0.2">
      <c r="D234" s="10"/>
    </row>
    <row r="235" spans="1:60" x14ac:dyDescent="0.2">
      <c r="D235" s="10"/>
    </row>
    <row r="236" spans="1:60" x14ac:dyDescent="0.2">
      <c r="D236" s="10"/>
    </row>
    <row r="237" spans="1:60" x14ac:dyDescent="0.2">
      <c r="D237" s="10"/>
    </row>
    <row r="238" spans="1:60" x14ac:dyDescent="0.2">
      <c r="D238" s="10"/>
    </row>
    <row r="239" spans="1:60" x14ac:dyDescent="0.2">
      <c r="D239" s="10"/>
    </row>
    <row r="240" spans="1:60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  <row r="5001" spans="4:4" x14ac:dyDescent="0.2">
      <c r="D5001" s="10"/>
    </row>
  </sheetData>
  <sheetProtection algorithmName="SHA-512" hashValue="H37eWwqz8XNBbqbpUlHM/QmMoYW1HkxW9fXbY8Ib00yI0gsVYInhuJay0Efg3lFNKi545YhMpEdvl6n/sSykSw==" saltValue="ev7UPq+wl9Mfoy/yut8p2w==" spinCount="100000" sheet="1" formatRows="0"/>
  <mergeCells count="39">
    <mergeCell ref="C14:G14"/>
    <mergeCell ref="A1:G1"/>
    <mergeCell ref="C2:G2"/>
    <mergeCell ref="C3:G3"/>
    <mergeCell ref="C4:G4"/>
    <mergeCell ref="C10:G10"/>
    <mergeCell ref="C89:G89"/>
    <mergeCell ref="C19:G19"/>
    <mergeCell ref="C22:G22"/>
    <mergeCell ref="C26:G26"/>
    <mergeCell ref="C28:G28"/>
    <mergeCell ref="C30:G30"/>
    <mergeCell ref="C35:G35"/>
    <mergeCell ref="C51:G51"/>
    <mergeCell ref="C54:G54"/>
    <mergeCell ref="C72:G72"/>
    <mergeCell ref="C75:G75"/>
    <mergeCell ref="C88:G88"/>
    <mergeCell ref="C126:G126"/>
    <mergeCell ref="C91:G91"/>
    <mergeCell ref="C92:G92"/>
    <mergeCell ref="C94:G94"/>
    <mergeCell ref="C95:G95"/>
    <mergeCell ref="C97:G97"/>
    <mergeCell ref="C98:G98"/>
    <mergeCell ref="C100:G100"/>
    <mergeCell ref="C101:G101"/>
    <mergeCell ref="C105:G105"/>
    <mergeCell ref="C106:G106"/>
    <mergeCell ref="C112:G112"/>
    <mergeCell ref="C223:G223"/>
    <mergeCell ref="C225:G225"/>
    <mergeCell ref="C227:G227"/>
    <mergeCell ref="C139:G139"/>
    <mergeCell ref="C184:G184"/>
    <mergeCell ref="C187:G187"/>
    <mergeCell ref="C215:G215"/>
    <mergeCell ref="C217:G217"/>
    <mergeCell ref="C221:G221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7" fitToHeight="7" orientation="landscape" r:id="rId1"/>
  <headerFooter>
    <oddHeader>&amp;R&amp;F / &amp;A</oddHeader>
    <oddFooter>&amp;C&amp;P / &amp;N</oddFooter>
  </headerFooter>
  <rowBreaks count="2" manualBreakCount="2">
    <brk id="190" max="24" man="1"/>
    <brk id="218" max="24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4"/>
  <sheetViews>
    <sheetView topLeftCell="A6" zoomScaleNormal="100" workbookViewId="0">
      <selection activeCell="A3" sqref="A3:G3"/>
    </sheetView>
  </sheetViews>
  <sheetFormatPr defaultRowHeight="12.75" x14ac:dyDescent="0.2"/>
  <cols>
    <col min="1" max="1" width="4.42578125" style="204" customWidth="1"/>
    <col min="2" max="2" width="4.85546875" style="204" customWidth="1"/>
    <col min="3" max="3" width="43.5703125" style="204" customWidth="1"/>
    <col min="4" max="4" width="3.7109375" style="231" bestFit="1" customWidth="1"/>
    <col min="5" max="5" width="5" style="204" customWidth="1"/>
    <col min="6" max="6" width="12.140625" style="204" customWidth="1"/>
    <col min="7" max="7" width="14.5703125" style="204" customWidth="1"/>
    <col min="8" max="8" width="14" style="204" bestFit="1" customWidth="1"/>
    <col min="9" max="256" width="9.140625" style="204"/>
    <col min="257" max="257" width="4.42578125" style="204" customWidth="1"/>
    <col min="258" max="258" width="4.85546875" style="204" customWidth="1"/>
    <col min="259" max="259" width="43.5703125" style="204" customWidth="1"/>
    <col min="260" max="260" width="3.7109375" style="204" bestFit="1" customWidth="1"/>
    <col min="261" max="261" width="5" style="204" customWidth="1"/>
    <col min="262" max="262" width="12.140625" style="204" customWidth="1"/>
    <col min="263" max="263" width="14.5703125" style="204" customWidth="1"/>
    <col min="264" max="264" width="14" style="204" bestFit="1" customWidth="1"/>
    <col min="265" max="512" width="9.140625" style="204"/>
    <col min="513" max="513" width="4.42578125" style="204" customWidth="1"/>
    <col min="514" max="514" width="4.85546875" style="204" customWidth="1"/>
    <col min="515" max="515" width="43.5703125" style="204" customWidth="1"/>
    <col min="516" max="516" width="3.7109375" style="204" bestFit="1" customWidth="1"/>
    <col min="517" max="517" width="5" style="204" customWidth="1"/>
    <col min="518" max="518" width="12.140625" style="204" customWidth="1"/>
    <col min="519" max="519" width="14.5703125" style="204" customWidth="1"/>
    <col min="520" max="520" width="14" style="204" bestFit="1" customWidth="1"/>
    <col min="521" max="768" width="9.140625" style="204"/>
    <col min="769" max="769" width="4.42578125" style="204" customWidth="1"/>
    <col min="770" max="770" width="4.85546875" style="204" customWidth="1"/>
    <col min="771" max="771" width="43.5703125" style="204" customWidth="1"/>
    <col min="772" max="772" width="3.7109375" style="204" bestFit="1" customWidth="1"/>
    <col min="773" max="773" width="5" style="204" customWidth="1"/>
    <col min="774" max="774" width="12.140625" style="204" customWidth="1"/>
    <col min="775" max="775" width="14.5703125" style="204" customWidth="1"/>
    <col min="776" max="776" width="14" style="204" bestFit="1" customWidth="1"/>
    <col min="777" max="1024" width="9.140625" style="204"/>
    <col min="1025" max="1025" width="4.42578125" style="204" customWidth="1"/>
    <col min="1026" max="1026" width="4.85546875" style="204" customWidth="1"/>
    <col min="1027" max="1027" width="43.5703125" style="204" customWidth="1"/>
    <col min="1028" max="1028" width="3.7109375" style="204" bestFit="1" customWidth="1"/>
    <col min="1029" max="1029" width="5" style="204" customWidth="1"/>
    <col min="1030" max="1030" width="12.140625" style="204" customWidth="1"/>
    <col min="1031" max="1031" width="14.5703125" style="204" customWidth="1"/>
    <col min="1032" max="1032" width="14" style="204" bestFit="1" customWidth="1"/>
    <col min="1033" max="1280" width="9.140625" style="204"/>
    <col min="1281" max="1281" width="4.42578125" style="204" customWidth="1"/>
    <col min="1282" max="1282" width="4.85546875" style="204" customWidth="1"/>
    <col min="1283" max="1283" width="43.5703125" style="204" customWidth="1"/>
    <col min="1284" max="1284" width="3.7109375" style="204" bestFit="1" customWidth="1"/>
    <col min="1285" max="1285" width="5" style="204" customWidth="1"/>
    <col min="1286" max="1286" width="12.140625" style="204" customWidth="1"/>
    <col min="1287" max="1287" width="14.5703125" style="204" customWidth="1"/>
    <col min="1288" max="1288" width="14" style="204" bestFit="1" customWidth="1"/>
    <col min="1289" max="1536" width="9.140625" style="204"/>
    <col min="1537" max="1537" width="4.42578125" style="204" customWidth="1"/>
    <col min="1538" max="1538" width="4.85546875" style="204" customWidth="1"/>
    <col min="1539" max="1539" width="43.5703125" style="204" customWidth="1"/>
    <col min="1540" max="1540" width="3.7109375" style="204" bestFit="1" customWidth="1"/>
    <col min="1541" max="1541" width="5" style="204" customWidth="1"/>
    <col min="1542" max="1542" width="12.140625" style="204" customWidth="1"/>
    <col min="1543" max="1543" width="14.5703125" style="204" customWidth="1"/>
    <col min="1544" max="1544" width="14" style="204" bestFit="1" customWidth="1"/>
    <col min="1545" max="1792" width="9.140625" style="204"/>
    <col min="1793" max="1793" width="4.42578125" style="204" customWidth="1"/>
    <col min="1794" max="1794" width="4.85546875" style="204" customWidth="1"/>
    <col min="1795" max="1795" width="43.5703125" style="204" customWidth="1"/>
    <col min="1796" max="1796" width="3.7109375" style="204" bestFit="1" customWidth="1"/>
    <col min="1797" max="1797" width="5" style="204" customWidth="1"/>
    <col min="1798" max="1798" width="12.140625" style="204" customWidth="1"/>
    <col min="1799" max="1799" width="14.5703125" style="204" customWidth="1"/>
    <col min="1800" max="1800" width="14" style="204" bestFit="1" customWidth="1"/>
    <col min="1801" max="2048" width="9.140625" style="204"/>
    <col min="2049" max="2049" width="4.42578125" style="204" customWidth="1"/>
    <col min="2050" max="2050" width="4.85546875" style="204" customWidth="1"/>
    <col min="2051" max="2051" width="43.5703125" style="204" customWidth="1"/>
    <col min="2052" max="2052" width="3.7109375" style="204" bestFit="1" customWidth="1"/>
    <col min="2053" max="2053" width="5" style="204" customWidth="1"/>
    <col min="2054" max="2054" width="12.140625" style="204" customWidth="1"/>
    <col min="2055" max="2055" width="14.5703125" style="204" customWidth="1"/>
    <col min="2056" max="2056" width="14" style="204" bestFit="1" customWidth="1"/>
    <col min="2057" max="2304" width="9.140625" style="204"/>
    <col min="2305" max="2305" width="4.42578125" style="204" customWidth="1"/>
    <col min="2306" max="2306" width="4.85546875" style="204" customWidth="1"/>
    <col min="2307" max="2307" width="43.5703125" style="204" customWidth="1"/>
    <col min="2308" max="2308" width="3.7109375" style="204" bestFit="1" customWidth="1"/>
    <col min="2309" max="2309" width="5" style="204" customWidth="1"/>
    <col min="2310" max="2310" width="12.140625" style="204" customWidth="1"/>
    <col min="2311" max="2311" width="14.5703125" style="204" customWidth="1"/>
    <col min="2312" max="2312" width="14" style="204" bestFit="1" customWidth="1"/>
    <col min="2313" max="2560" width="9.140625" style="204"/>
    <col min="2561" max="2561" width="4.42578125" style="204" customWidth="1"/>
    <col min="2562" max="2562" width="4.85546875" style="204" customWidth="1"/>
    <col min="2563" max="2563" width="43.5703125" style="204" customWidth="1"/>
    <col min="2564" max="2564" width="3.7109375" style="204" bestFit="1" customWidth="1"/>
    <col min="2565" max="2565" width="5" style="204" customWidth="1"/>
    <col min="2566" max="2566" width="12.140625" style="204" customWidth="1"/>
    <col min="2567" max="2567" width="14.5703125" style="204" customWidth="1"/>
    <col min="2568" max="2568" width="14" style="204" bestFit="1" customWidth="1"/>
    <col min="2569" max="2816" width="9.140625" style="204"/>
    <col min="2817" max="2817" width="4.42578125" style="204" customWidth="1"/>
    <col min="2818" max="2818" width="4.85546875" style="204" customWidth="1"/>
    <col min="2819" max="2819" width="43.5703125" style="204" customWidth="1"/>
    <col min="2820" max="2820" width="3.7109375" style="204" bestFit="1" customWidth="1"/>
    <col min="2821" max="2821" width="5" style="204" customWidth="1"/>
    <col min="2822" max="2822" width="12.140625" style="204" customWidth="1"/>
    <col min="2823" max="2823" width="14.5703125" style="204" customWidth="1"/>
    <col min="2824" max="2824" width="14" style="204" bestFit="1" customWidth="1"/>
    <col min="2825" max="3072" width="9.140625" style="204"/>
    <col min="3073" max="3073" width="4.42578125" style="204" customWidth="1"/>
    <col min="3074" max="3074" width="4.85546875" style="204" customWidth="1"/>
    <col min="3075" max="3075" width="43.5703125" style="204" customWidth="1"/>
    <col min="3076" max="3076" width="3.7109375" style="204" bestFit="1" customWidth="1"/>
    <col min="3077" max="3077" width="5" style="204" customWidth="1"/>
    <col min="3078" max="3078" width="12.140625" style="204" customWidth="1"/>
    <col min="3079" max="3079" width="14.5703125" style="204" customWidth="1"/>
    <col min="3080" max="3080" width="14" style="204" bestFit="1" customWidth="1"/>
    <col min="3081" max="3328" width="9.140625" style="204"/>
    <col min="3329" max="3329" width="4.42578125" style="204" customWidth="1"/>
    <col min="3330" max="3330" width="4.85546875" style="204" customWidth="1"/>
    <col min="3331" max="3331" width="43.5703125" style="204" customWidth="1"/>
    <col min="3332" max="3332" width="3.7109375" style="204" bestFit="1" customWidth="1"/>
    <col min="3333" max="3333" width="5" style="204" customWidth="1"/>
    <col min="3334" max="3334" width="12.140625" style="204" customWidth="1"/>
    <col min="3335" max="3335" width="14.5703125" style="204" customWidth="1"/>
    <col min="3336" max="3336" width="14" style="204" bestFit="1" customWidth="1"/>
    <col min="3337" max="3584" width="9.140625" style="204"/>
    <col min="3585" max="3585" width="4.42578125" style="204" customWidth="1"/>
    <col min="3586" max="3586" width="4.85546875" style="204" customWidth="1"/>
    <col min="3587" max="3587" width="43.5703125" style="204" customWidth="1"/>
    <col min="3588" max="3588" width="3.7109375" style="204" bestFit="1" customWidth="1"/>
    <col min="3589" max="3589" width="5" style="204" customWidth="1"/>
    <col min="3590" max="3590" width="12.140625" style="204" customWidth="1"/>
    <col min="3591" max="3591" width="14.5703125" style="204" customWidth="1"/>
    <col min="3592" max="3592" width="14" style="204" bestFit="1" customWidth="1"/>
    <col min="3593" max="3840" width="9.140625" style="204"/>
    <col min="3841" max="3841" width="4.42578125" style="204" customWidth="1"/>
    <col min="3842" max="3842" width="4.85546875" style="204" customWidth="1"/>
    <col min="3843" max="3843" width="43.5703125" style="204" customWidth="1"/>
    <col min="3844" max="3844" width="3.7109375" style="204" bestFit="1" customWidth="1"/>
    <col min="3845" max="3845" width="5" style="204" customWidth="1"/>
    <col min="3846" max="3846" width="12.140625" style="204" customWidth="1"/>
    <col min="3847" max="3847" width="14.5703125" style="204" customWidth="1"/>
    <col min="3848" max="3848" width="14" style="204" bestFit="1" customWidth="1"/>
    <col min="3849" max="4096" width="9.140625" style="204"/>
    <col min="4097" max="4097" width="4.42578125" style="204" customWidth="1"/>
    <col min="4098" max="4098" width="4.85546875" style="204" customWidth="1"/>
    <col min="4099" max="4099" width="43.5703125" style="204" customWidth="1"/>
    <col min="4100" max="4100" width="3.7109375" style="204" bestFit="1" customWidth="1"/>
    <col min="4101" max="4101" width="5" style="204" customWidth="1"/>
    <col min="4102" max="4102" width="12.140625" style="204" customWidth="1"/>
    <col min="4103" max="4103" width="14.5703125" style="204" customWidth="1"/>
    <col min="4104" max="4104" width="14" style="204" bestFit="1" customWidth="1"/>
    <col min="4105" max="4352" width="9.140625" style="204"/>
    <col min="4353" max="4353" width="4.42578125" style="204" customWidth="1"/>
    <col min="4354" max="4354" width="4.85546875" style="204" customWidth="1"/>
    <col min="4355" max="4355" width="43.5703125" style="204" customWidth="1"/>
    <col min="4356" max="4356" width="3.7109375" style="204" bestFit="1" customWidth="1"/>
    <col min="4357" max="4357" width="5" style="204" customWidth="1"/>
    <col min="4358" max="4358" width="12.140625" style="204" customWidth="1"/>
    <col min="4359" max="4359" width="14.5703125" style="204" customWidth="1"/>
    <col min="4360" max="4360" width="14" style="204" bestFit="1" customWidth="1"/>
    <col min="4361" max="4608" width="9.140625" style="204"/>
    <col min="4609" max="4609" width="4.42578125" style="204" customWidth="1"/>
    <col min="4610" max="4610" width="4.85546875" style="204" customWidth="1"/>
    <col min="4611" max="4611" width="43.5703125" style="204" customWidth="1"/>
    <col min="4612" max="4612" width="3.7109375" style="204" bestFit="1" customWidth="1"/>
    <col min="4613" max="4613" width="5" style="204" customWidth="1"/>
    <col min="4614" max="4614" width="12.140625" style="204" customWidth="1"/>
    <col min="4615" max="4615" width="14.5703125" style="204" customWidth="1"/>
    <col min="4616" max="4616" width="14" style="204" bestFit="1" customWidth="1"/>
    <col min="4617" max="4864" width="9.140625" style="204"/>
    <col min="4865" max="4865" width="4.42578125" style="204" customWidth="1"/>
    <col min="4866" max="4866" width="4.85546875" style="204" customWidth="1"/>
    <col min="4867" max="4867" width="43.5703125" style="204" customWidth="1"/>
    <col min="4868" max="4868" width="3.7109375" style="204" bestFit="1" customWidth="1"/>
    <col min="4869" max="4869" width="5" style="204" customWidth="1"/>
    <col min="4870" max="4870" width="12.140625" style="204" customWidth="1"/>
    <col min="4871" max="4871" width="14.5703125" style="204" customWidth="1"/>
    <col min="4872" max="4872" width="14" style="204" bestFit="1" customWidth="1"/>
    <col min="4873" max="5120" width="9.140625" style="204"/>
    <col min="5121" max="5121" width="4.42578125" style="204" customWidth="1"/>
    <col min="5122" max="5122" width="4.85546875" style="204" customWidth="1"/>
    <col min="5123" max="5123" width="43.5703125" style="204" customWidth="1"/>
    <col min="5124" max="5124" width="3.7109375" style="204" bestFit="1" customWidth="1"/>
    <col min="5125" max="5125" width="5" style="204" customWidth="1"/>
    <col min="5126" max="5126" width="12.140625" style="204" customWidth="1"/>
    <col min="5127" max="5127" width="14.5703125" style="204" customWidth="1"/>
    <col min="5128" max="5128" width="14" style="204" bestFit="1" customWidth="1"/>
    <col min="5129" max="5376" width="9.140625" style="204"/>
    <col min="5377" max="5377" width="4.42578125" style="204" customWidth="1"/>
    <col min="5378" max="5378" width="4.85546875" style="204" customWidth="1"/>
    <col min="5379" max="5379" width="43.5703125" style="204" customWidth="1"/>
    <col min="5380" max="5380" width="3.7109375" style="204" bestFit="1" customWidth="1"/>
    <col min="5381" max="5381" width="5" style="204" customWidth="1"/>
    <col min="5382" max="5382" width="12.140625" style="204" customWidth="1"/>
    <col min="5383" max="5383" width="14.5703125" style="204" customWidth="1"/>
    <col min="5384" max="5384" width="14" style="204" bestFit="1" customWidth="1"/>
    <col min="5385" max="5632" width="9.140625" style="204"/>
    <col min="5633" max="5633" width="4.42578125" style="204" customWidth="1"/>
    <col min="5634" max="5634" width="4.85546875" style="204" customWidth="1"/>
    <col min="5635" max="5635" width="43.5703125" style="204" customWidth="1"/>
    <col min="5636" max="5636" width="3.7109375" style="204" bestFit="1" customWidth="1"/>
    <col min="5637" max="5637" width="5" style="204" customWidth="1"/>
    <col min="5638" max="5638" width="12.140625" style="204" customWidth="1"/>
    <col min="5639" max="5639" width="14.5703125" style="204" customWidth="1"/>
    <col min="5640" max="5640" width="14" style="204" bestFit="1" customWidth="1"/>
    <col min="5641" max="5888" width="9.140625" style="204"/>
    <col min="5889" max="5889" width="4.42578125" style="204" customWidth="1"/>
    <col min="5890" max="5890" width="4.85546875" style="204" customWidth="1"/>
    <col min="5891" max="5891" width="43.5703125" style="204" customWidth="1"/>
    <col min="5892" max="5892" width="3.7109375" style="204" bestFit="1" customWidth="1"/>
    <col min="5893" max="5893" width="5" style="204" customWidth="1"/>
    <col min="5894" max="5894" width="12.140625" style="204" customWidth="1"/>
    <col min="5895" max="5895" width="14.5703125" style="204" customWidth="1"/>
    <col min="5896" max="5896" width="14" style="204" bestFit="1" customWidth="1"/>
    <col min="5897" max="6144" width="9.140625" style="204"/>
    <col min="6145" max="6145" width="4.42578125" style="204" customWidth="1"/>
    <col min="6146" max="6146" width="4.85546875" style="204" customWidth="1"/>
    <col min="6147" max="6147" width="43.5703125" style="204" customWidth="1"/>
    <col min="6148" max="6148" width="3.7109375" style="204" bestFit="1" customWidth="1"/>
    <col min="6149" max="6149" width="5" style="204" customWidth="1"/>
    <col min="6150" max="6150" width="12.140625" style="204" customWidth="1"/>
    <col min="6151" max="6151" width="14.5703125" style="204" customWidth="1"/>
    <col min="6152" max="6152" width="14" style="204" bestFit="1" customWidth="1"/>
    <col min="6153" max="6400" width="9.140625" style="204"/>
    <col min="6401" max="6401" width="4.42578125" style="204" customWidth="1"/>
    <col min="6402" max="6402" width="4.85546875" style="204" customWidth="1"/>
    <col min="6403" max="6403" width="43.5703125" style="204" customWidth="1"/>
    <col min="6404" max="6404" width="3.7109375" style="204" bestFit="1" customWidth="1"/>
    <col min="6405" max="6405" width="5" style="204" customWidth="1"/>
    <col min="6406" max="6406" width="12.140625" style="204" customWidth="1"/>
    <col min="6407" max="6407" width="14.5703125" style="204" customWidth="1"/>
    <col min="6408" max="6408" width="14" style="204" bestFit="1" customWidth="1"/>
    <col min="6409" max="6656" width="9.140625" style="204"/>
    <col min="6657" max="6657" width="4.42578125" style="204" customWidth="1"/>
    <col min="6658" max="6658" width="4.85546875" style="204" customWidth="1"/>
    <col min="6659" max="6659" width="43.5703125" style="204" customWidth="1"/>
    <col min="6660" max="6660" width="3.7109375" style="204" bestFit="1" customWidth="1"/>
    <col min="6661" max="6661" width="5" style="204" customWidth="1"/>
    <col min="6662" max="6662" width="12.140625" style="204" customWidth="1"/>
    <col min="6663" max="6663" width="14.5703125" style="204" customWidth="1"/>
    <col min="6664" max="6664" width="14" style="204" bestFit="1" customWidth="1"/>
    <col min="6665" max="6912" width="9.140625" style="204"/>
    <col min="6913" max="6913" width="4.42578125" style="204" customWidth="1"/>
    <col min="6914" max="6914" width="4.85546875" style="204" customWidth="1"/>
    <col min="6915" max="6915" width="43.5703125" style="204" customWidth="1"/>
    <col min="6916" max="6916" width="3.7109375" style="204" bestFit="1" customWidth="1"/>
    <col min="6917" max="6917" width="5" style="204" customWidth="1"/>
    <col min="6918" max="6918" width="12.140625" style="204" customWidth="1"/>
    <col min="6919" max="6919" width="14.5703125" style="204" customWidth="1"/>
    <col min="6920" max="6920" width="14" style="204" bestFit="1" customWidth="1"/>
    <col min="6921" max="7168" width="9.140625" style="204"/>
    <col min="7169" max="7169" width="4.42578125" style="204" customWidth="1"/>
    <col min="7170" max="7170" width="4.85546875" style="204" customWidth="1"/>
    <col min="7171" max="7171" width="43.5703125" style="204" customWidth="1"/>
    <col min="7172" max="7172" width="3.7109375" style="204" bestFit="1" customWidth="1"/>
    <col min="7173" max="7173" width="5" style="204" customWidth="1"/>
    <col min="7174" max="7174" width="12.140625" style="204" customWidth="1"/>
    <col min="7175" max="7175" width="14.5703125" style="204" customWidth="1"/>
    <col min="7176" max="7176" width="14" style="204" bestFit="1" customWidth="1"/>
    <col min="7177" max="7424" width="9.140625" style="204"/>
    <col min="7425" max="7425" width="4.42578125" style="204" customWidth="1"/>
    <col min="7426" max="7426" width="4.85546875" style="204" customWidth="1"/>
    <col min="7427" max="7427" width="43.5703125" style="204" customWidth="1"/>
    <col min="7428" max="7428" width="3.7109375" style="204" bestFit="1" customWidth="1"/>
    <col min="7429" max="7429" width="5" style="204" customWidth="1"/>
    <col min="7430" max="7430" width="12.140625" style="204" customWidth="1"/>
    <col min="7431" max="7431" width="14.5703125" style="204" customWidth="1"/>
    <col min="7432" max="7432" width="14" style="204" bestFit="1" customWidth="1"/>
    <col min="7433" max="7680" width="9.140625" style="204"/>
    <col min="7681" max="7681" width="4.42578125" style="204" customWidth="1"/>
    <col min="7682" max="7682" width="4.85546875" style="204" customWidth="1"/>
    <col min="7683" max="7683" width="43.5703125" style="204" customWidth="1"/>
    <col min="7684" max="7684" width="3.7109375" style="204" bestFit="1" customWidth="1"/>
    <col min="7685" max="7685" width="5" style="204" customWidth="1"/>
    <col min="7686" max="7686" width="12.140625" style="204" customWidth="1"/>
    <col min="7687" max="7687" width="14.5703125" style="204" customWidth="1"/>
    <col min="7688" max="7688" width="14" style="204" bestFit="1" customWidth="1"/>
    <col min="7689" max="7936" width="9.140625" style="204"/>
    <col min="7937" max="7937" width="4.42578125" style="204" customWidth="1"/>
    <col min="7938" max="7938" width="4.85546875" style="204" customWidth="1"/>
    <col min="7939" max="7939" width="43.5703125" style="204" customWidth="1"/>
    <col min="7940" max="7940" width="3.7109375" style="204" bestFit="1" customWidth="1"/>
    <col min="7941" max="7941" width="5" style="204" customWidth="1"/>
    <col min="7942" max="7942" width="12.140625" style="204" customWidth="1"/>
    <col min="7943" max="7943" width="14.5703125" style="204" customWidth="1"/>
    <col min="7944" max="7944" width="14" style="204" bestFit="1" customWidth="1"/>
    <col min="7945" max="8192" width="9.140625" style="204"/>
    <col min="8193" max="8193" width="4.42578125" style="204" customWidth="1"/>
    <col min="8194" max="8194" width="4.85546875" style="204" customWidth="1"/>
    <col min="8195" max="8195" width="43.5703125" style="204" customWidth="1"/>
    <col min="8196" max="8196" width="3.7109375" style="204" bestFit="1" customWidth="1"/>
    <col min="8197" max="8197" width="5" style="204" customWidth="1"/>
    <col min="8198" max="8198" width="12.140625" style="204" customWidth="1"/>
    <col min="8199" max="8199" width="14.5703125" style="204" customWidth="1"/>
    <col min="8200" max="8200" width="14" style="204" bestFit="1" customWidth="1"/>
    <col min="8201" max="8448" width="9.140625" style="204"/>
    <col min="8449" max="8449" width="4.42578125" style="204" customWidth="1"/>
    <col min="8450" max="8450" width="4.85546875" style="204" customWidth="1"/>
    <col min="8451" max="8451" width="43.5703125" style="204" customWidth="1"/>
    <col min="8452" max="8452" width="3.7109375" style="204" bestFit="1" customWidth="1"/>
    <col min="8453" max="8453" width="5" style="204" customWidth="1"/>
    <col min="8454" max="8454" width="12.140625" style="204" customWidth="1"/>
    <col min="8455" max="8455" width="14.5703125" style="204" customWidth="1"/>
    <col min="8456" max="8456" width="14" style="204" bestFit="1" customWidth="1"/>
    <col min="8457" max="8704" width="9.140625" style="204"/>
    <col min="8705" max="8705" width="4.42578125" style="204" customWidth="1"/>
    <col min="8706" max="8706" width="4.85546875" style="204" customWidth="1"/>
    <col min="8707" max="8707" width="43.5703125" style="204" customWidth="1"/>
    <col min="8708" max="8708" width="3.7109375" style="204" bestFit="1" customWidth="1"/>
    <col min="8709" max="8709" width="5" style="204" customWidth="1"/>
    <col min="8710" max="8710" width="12.140625" style="204" customWidth="1"/>
    <col min="8711" max="8711" width="14.5703125" style="204" customWidth="1"/>
    <col min="8712" max="8712" width="14" style="204" bestFit="1" customWidth="1"/>
    <col min="8713" max="8960" width="9.140625" style="204"/>
    <col min="8961" max="8961" width="4.42578125" style="204" customWidth="1"/>
    <col min="8962" max="8962" width="4.85546875" style="204" customWidth="1"/>
    <col min="8963" max="8963" width="43.5703125" style="204" customWidth="1"/>
    <col min="8964" max="8964" width="3.7109375" style="204" bestFit="1" customWidth="1"/>
    <col min="8965" max="8965" width="5" style="204" customWidth="1"/>
    <col min="8966" max="8966" width="12.140625" style="204" customWidth="1"/>
    <col min="8967" max="8967" width="14.5703125" style="204" customWidth="1"/>
    <col min="8968" max="8968" width="14" style="204" bestFit="1" customWidth="1"/>
    <col min="8969" max="9216" width="9.140625" style="204"/>
    <col min="9217" max="9217" width="4.42578125" style="204" customWidth="1"/>
    <col min="9218" max="9218" width="4.85546875" style="204" customWidth="1"/>
    <col min="9219" max="9219" width="43.5703125" style="204" customWidth="1"/>
    <col min="9220" max="9220" width="3.7109375" style="204" bestFit="1" customWidth="1"/>
    <col min="9221" max="9221" width="5" style="204" customWidth="1"/>
    <col min="9222" max="9222" width="12.140625" style="204" customWidth="1"/>
    <col min="9223" max="9223" width="14.5703125" style="204" customWidth="1"/>
    <col min="9224" max="9224" width="14" style="204" bestFit="1" customWidth="1"/>
    <col min="9225" max="9472" width="9.140625" style="204"/>
    <col min="9473" max="9473" width="4.42578125" style="204" customWidth="1"/>
    <col min="9474" max="9474" width="4.85546875" style="204" customWidth="1"/>
    <col min="9475" max="9475" width="43.5703125" style="204" customWidth="1"/>
    <col min="9476" max="9476" width="3.7109375" style="204" bestFit="1" customWidth="1"/>
    <col min="9477" max="9477" width="5" style="204" customWidth="1"/>
    <col min="9478" max="9478" width="12.140625" style="204" customWidth="1"/>
    <col min="9479" max="9479" width="14.5703125" style="204" customWidth="1"/>
    <col min="9480" max="9480" width="14" style="204" bestFit="1" customWidth="1"/>
    <col min="9481" max="9728" width="9.140625" style="204"/>
    <col min="9729" max="9729" width="4.42578125" style="204" customWidth="1"/>
    <col min="9730" max="9730" width="4.85546875" style="204" customWidth="1"/>
    <col min="9731" max="9731" width="43.5703125" style="204" customWidth="1"/>
    <col min="9732" max="9732" width="3.7109375" style="204" bestFit="1" customWidth="1"/>
    <col min="9733" max="9733" width="5" style="204" customWidth="1"/>
    <col min="9734" max="9734" width="12.140625" style="204" customWidth="1"/>
    <col min="9735" max="9735" width="14.5703125" style="204" customWidth="1"/>
    <col min="9736" max="9736" width="14" style="204" bestFit="1" customWidth="1"/>
    <col min="9737" max="9984" width="9.140625" style="204"/>
    <col min="9985" max="9985" width="4.42578125" style="204" customWidth="1"/>
    <col min="9986" max="9986" width="4.85546875" style="204" customWidth="1"/>
    <col min="9987" max="9987" width="43.5703125" style="204" customWidth="1"/>
    <col min="9988" max="9988" width="3.7109375" style="204" bestFit="1" customWidth="1"/>
    <col min="9989" max="9989" width="5" style="204" customWidth="1"/>
    <col min="9990" max="9990" width="12.140625" style="204" customWidth="1"/>
    <col min="9991" max="9991" width="14.5703125" style="204" customWidth="1"/>
    <col min="9992" max="9992" width="14" style="204" bestFit="1" customWidth="1"/>
    <col min="9993" max="10240" width="9.140625" style="204"/>
    <col min="10241" max="10241" width="4.42578125" style="204" customWidth="1"/>
    <col min="10242" max="10242" width="4.85546875" style="204" customWidth="1"/>
    <col min="10243" max="10243" width="43.5703125" style="204" customWidth="1"/>
    <col min="10244" max="10244" width="3.7109375" style="204" bestFit="1" customWidth="1"/>
    <col min="10245" max="10245" width="5" style="204" customWidth="1"/>
    <col min="10246" max="10246" width="12.140625" style="204" customWidth="1"/>
    <col min="10247" max="10247" width="14.5703125" style="204" customWidth="1"/>
    <col min="10248" max="10248" width="14" style="204" bestFit="1" customWidth="1"/>
    <col min="10249" max="10496" width="9.140625" style="204"/>
    <col min="10497" max="10497" width="4.42578125" style="204" customWidth="1"/>
    <col min="10498" max="10498" width="4.85546875" style="204" customWidth="1"/>
    <col min="10499" max="10499" width="43.5703125" style="204" customWidth="1"/>
    <col min="10500" max="10500" width="3.7109375" style="204" bestFit="1" customWidth="1"/>
    <col min="10501" max="10501" width="5" style="204" customWidth="1"/>
    <col min="10502" max="10502" width="12.140625" style="204" customWidth="1"/>
    <col min="10503" max="10503" width="14.5703125" style="204" customWidth="1"/>
    <col min="10504" max="10504" width="14" style="204" bestFit="1" customWidth="1"/>
    <col min="10505" max="10752" width="9.140625" style="204"/>
    <col min="10753" max="10753" width="4.42578125" style="204" customWidth="1"/>
    <col min="10754" max="10754" width="4.85546875" style="204" customWidth="1"/>
    <col min="10755" max="10755" width="43.5703125" style="204" customWidth="1"/>
    <col min="10756" max="10756" width="3.7109375" style="204" bestFit="1" customWidth="1"/>
    <col min="10757" max="10757" width="5" style="204" customWidth="1"/>
    <col min="10758" max="10758" width="12.140625" style="204" customWidth="1"/>
    <col min="10759" max="10759" width="14.5703125" style="204" customWidth="1"/>
    <col min="10760" max="10760" width="14" style="204" bestFit="1" customWidth="1"/>
    <col min="10761" max="11008" width="9.140625" style="204"/>
    <col min="11009" max="11009" width="4.42578125" style="204" customWidth="1"/>
    <col min="11010" max="11010" width="4.85546875" style="204" customWidth="1"/>
    <col min="11011" max="11011" width="43.5703125" style="204" customWidth="1"/>
    <col min="11012" max="11012" width="3.7109375" style="204" bestFit="1" customWidth="1"/>
    <col min="11013" max="11013" width="5" style="204" customWidth="1"/>
    <col min="11014" max="11014" width="12.140625" style="204" customWidth="1"/>
    <col min="11015" max="11015" width="14.5703125" style="204" customWidth="1"/>
    <col min="11016" max="11016" width="14" style="204" bestFit="1" customWidth="1"/>
    <col min="11017" max="11264" width="9.140625" style="204"/>
    <col min="11265" max="11265" width="4.42578125" style="204" customWidth="1"/>
    <col min="11266" max="11266" width="4.85546875" style="204" customWidth="1"/>
    <col min="11267" max="11267" width="43.5703125" style="204" customWidth="1"/>
    <col min="11268" max="11268" width="3.7109375" style="204" bestFit="1" customWidth="1"/>
    <col min="11269" max="11269" width="5" style="204" customWidth="1"/>
    <col min="11270" max="11270" width="12.140625" style="204" customWidth="1"/>
    <col min="11271" max="11271" width="14.5703125" style="204" customWidth="1"/>
    <col min="11272" max="11272" width="14" style="204" bestFit="1" customWidth="1"/>
    <col min="11273" max="11520" width="9.140625" style="204"/>
    <col min="11521" max="11521" width="4.42578125" style="204" customWidth="1"/>
    <col min="11522" max="11522" width="4.85546875" style="204" customWidth="1"/>
    <col min="11523" max="11523" width="43.5703125" style="204" customWidth="1"/>
    <col min="11524" max="11524" width="3.7109375" style="204" bestFit="1" customWidth="1"/>
    <col min="11525" max="11525" width="5" style="204" customWidth="1"/>
    <col min="11526" max="11526" width="12.140625" style="204" customWidth="1"/>
    <col min="11527" max="11527" width="14.5703125" style="204" customWidth="1"/>
    <col min="11528" max="11528" width="14" style="204" bestFit="1" customWidth="1"/>
    <col min="11529" max="11776" width="9.140625" style="204"/>
    <col min="11777" max="11777" width="4.42578125" style="204" customWidth="1"/>
    <col min="11778" max="11778" width="4.85546875" style="204" customWidth="1"/>
    <col min="11779" max="11779" width="43.5703125" style="204" customWidth="1"/>
    <col min="11780" max="11780" width="3.7109375" style="204" bestFit="1" customWidth="1"/>
    <col min="11781" max="11781" width="5" style="204" customWidth="1"/>
    <col min="11782" max="11782" width="12.140625" style="204" customWidth="1"/>
    <col min="11783" max="11783" width="14.5703125" style="204" customWidth="1"/>
    <col min="11784" max="11784" width="14" style="204" bestFit="1" customWidth="1"/>
    <col min="11785" max="12032" width="9.140625" style="204"/>
    <col min="12033" max="12033" width="4.42578125" style="204" customWidth="1"/>
    <col min="12034" max="12034" width="4.85546875" style="204" customWidth="1"/>
    <col min="12035" max="12035" width="43.5703125" style="204" customWidth="1"/>
    <col min="12036" max="12036" width="3.7109375" style="204" bestFit="1" customWidth="1"/>
    <col min="12037" max="12037" width="5" style="204" customWidth="1"/>
    <col min="12038" max="12038" width="12.140625" style="204" customWidth="1"/>
    <col min="12039" max="12039" width="14.5703125" style="204" customWidth="1"/>
    <col min="12040" max="12040" width="14" style="204" bestFit="1" customWidth="1"/>
    <col min="12041" max="12288" width="9.140625" style="204"/>
    <col min="12289" max="12289" width="4.42578125" style="204" customWidth="1"/>
    <col min="12290" max="12290" width="4.85546875" style="204" customWidth="1"/>
    <col min="12291" max="12291" width="43.5703125" style="204" customWidth="1"/>
    <col min="12292" max="12292" width="3.7109375" style="204" bestFit="1" customWidth="1"/>
    <col min="12293" max="12293" width="5" style="204" customWidth="1"/>
    <col min="12294" max="12294" width="12.140625" style="204" customWidth="1"/>
    <col min="12295" max="12295" width="14.5703125" style="204" customWidth="1"/>
    <col min="12296" max="12296" width="14" style="204" bestFit="1" customWidth="1"/>
    <col min="12297" max="12544" width="9.140625" style="204"/>
    <col min="12545" max="12545" width="4.42578125" style="204" customWidth="1"/>
    <col min="12546" max="12546" width="4.85546875" style="204" customWidth="1"/>
    <col min="12547" max="12547" width="43.5703125" style="204" customWidth="1"/>
    <col min="12548" max="12548" width="3.7109375" style="204" bestFit="1" customWidth="1"/>
    <col min="12549" max="12549" width="5" style="204" customWidth="1"/>
    <col min="12550" max="12550" width="12.140625" style="204" customWidth="1"/>
    <col min="12551" max="12551" width="14.5703125" style="204" customWidth="1"/>
    <col min="12552" max="12552" width="14" style="204" bestFit="1" customWidth="1"/>
    <col min="12553" max="12800" width="9.140625" style="204"/>
    <col min="12801" max="12801" width="4.42578125" style="204" customWidth="1"/>
    <col min="12802" max="12802" width="4.85546875" style="204" customWidth="1"/>
    <col min="12803" max="12803" width="43.5703125" style="204" customWidth="1"/>
    <col min="12804" max="12804" width="3.7109375" style="204" bestFit="1" customWidth="1"/>
    <col min="12805" max="12805" width="5" style="204" customWidth="1"/>
    <col min="12806" max="12806" width="12.140625" style="204" customWidth="1"/>
    <col min="12807" max="12807" width="14.5703125" style="204" customWidth="1"/>
    <col min="12808" max="12808" width="14" style="204" bestFit="1" customWidth="1"/>
    <col min="12809" max="13056" width="9.140625" style="204"/>
    <col min="13057" max="13057" width="4.42578125" style="204" customWidth="1"/>
    <col min="13058" max="13058" width="4.85546875" style="204" customWidth="1"/>
    <col min="13059" max="13059" width="43.5703125" style="204" customWidth="1"/>
    <col min="13060" max="13060" width="3.7109375" style="204" bestFit="1" customWidth="1"/>
    <col min="13061" max="13061" width="5" style="204" customWidth="1"/>
    <col min="13062" max="13062" width="12.140625" style="204" customWidth="1"/>
    <col min="13063" max="13063" width="14.5703125" style="204" customWidth="1"/>
    <col min="13064" max="13064" width="14" style="204" bestFit="1" customWidth="1"/>
    <col min="13065" max="13312" width="9.140625" style="204"/>
    <col min="13313" max="13313" width="4.42578125" style="204" customWidth="1"/>
    <col min="13314" max="13314" width="4.85546875" style="204" customWidth="1"/>
    <col min="13315" max="13315" width="43.5703125" style="204" customWidth="1"/>
    <col min="13316" max="13316" width="3.7109375" style="204" bestFit="1" customWidth="1"/>
    <col min="13317" max="13317" width="5" style="204" customWidth="1"/>
    <col min="13318" max="13318" width="12.140625" style="204" customWidth="1"/>
    <col min="13319" max="13319" width="14.5703125" style="204" customWidth="1"/>
    <col min="13320" max="13320" width="14" style="204" bestFit="1" customWidth="1"/>
    <col min="13321" max="13568" width="9.140625" style="204"/>
    <col min="13569" max="13569" width="4.42578125" style="204" customWidth="1"/>
    <col min="13570" max="13570" width="4.85546875" style="204" customWidth="1"/>
    <col min="13571" max="13571" width="43.5703125" style="204" customWidth="1"/>
    <col min="13572" max="13572" width="3.7109375" style="204" bestFit="1" customWidth="1"/>
    <col min="13573" max="13573" width="5" style="204" customWidth="1"/>
    <col min="13574" max="13574" width="12.140625" style="204" customWidth="1"/>
    <col min="13575" max="13575" width="14.5703125" style="204" customWidth="1"/>
    <col min="13576" max="13576" width="14" style="204" bestFit="1" customWidth="1"/>
    <col min="13577" max="13824" width="9.140625" style="204"/>
    <col min="13825" max="13825" width="4.42578125" style="204" customWidth="1"/>
    <col min="13826" max="13826" width="4.85546875" style="204" customWidth="1"/>
    <col min="13827" max="13827" width="43.5703125" style="204" customWidth="1"/>
    <col min="13828" max="13828" width="3.7109375" style="204" bestFit="1" customWidth="1"/>
    <col min="13829" max="13829" width="5" style="204" customWidth="1"/>
    <col min="13830" max="13830" width="12.140625" style="204" customWidth="1"/>
    <col min="13831" max="13831" width="14.5703125" style="204" customWidth="1"/>
    <col min="13832" max="13832" width="14" style="204" bestFit="1" customWidth="1"/>
    <col min="13833" max="14080" width="9.140625" style="204"/>
    <col min="14081" max="14081" width="4.42578125" style="204" customWidth="1"/>
    <col min="14082" max="14082" width="4.85546875" style="204" customWidth="1"/>
    <col min="14083" max="14083" width="43.5703125" style="204" customWidth="1"/>
    <col min="14084" max="14084" width="3.7109375" style="204" bestFit="1" customWidth="1"/>
    <col min="14085" max="14085" width="5" style="204" customWidth="1"/>
    <col min="14086" max="14086" width="12.140625" style="204" customWidth="1"/>
    <col min="14087" max="14087" width="14.5703125" style="204" customWidth="1"/>
    <col min="14088" max="14088" width="14" style="204" bestFit="1" customWidth="1"/>
    <col min="14089" max="14336" width="9.140625" style="204"/>
    <col min="14337" max="14337" width="4.42578125" style="204" customWidth="1"/>
    <col min="14338" max="14338" width="4.85546875" style="204" customWidth="1"/>
    <col min="14339" max="14339" width="43.5703125" style="204" customWidth="1"/>
    <col min="14340" max="14340" width="3.7109375" style="204" bestFit="1" customWidth="1"/>
    <col min="14341" max="14341" width="5" style="204" customWidth="1"/>
    <col min="14342" max="14342" width="12.140625" style="204" customWidth="1"/>
    <col min="14343" max="14343" width="14.5703125" style="204" customWidth="1"/>
    <col min="14344" max="14344" width="14" style="204" bestFit="1" customWidth="1"/>
    <col min="14345" max="14592" width="9.140625" style="204"/>
    <col min="14593" max="14593" width="4.42578125" style="204" customWidth="1"/>
    <col min="14594" max="14594" width="4.85546875" style="204" customWidth="1"/>
    <col min="14595" max="14595" width="43.5703125" style="204" customWidth="1"/>
    <col min="14596" max="14596" width="3.7109375" style="204" bestFit="1" customWidth="1"/>
    <col min="14597" max="14597" width="5" style="204" customWidth="1"/>
    <col min="14598" max="14598" width="12.140625" style="204" customWidth="1"/>
    <col min="14599" max="14599" width="14.5703125" style="204" customWidth="1"/>
    <col min="14600" max="14600" width="14" style="204" bestFit="1" customWidth="1"/>
    <col min="14601" max="14848" width="9.140625" style="204"/>
    <col min="14849" max="14849" width="4.42578125" style="204" customWidth="1"/>
    <col min="14850" max="14850" width="4.85546875" style="204" customWidth="1"/>
    <col min="14851" max="14851" width="43.5703125" style="204" customWidth="1"/>
    <col min="14852" max="14852" width="3.7109375" style="204" bestFit="1" customWidth="1"/>
    <col min="14853" max="14853" width="5" style="204" customWidth="1"/>
    <col min="14854" max="14854" width="12.140625" style="204" customWidth="1"/>
    <col min="14855" max="14855" width="14.5703125" style="204" customWidth="1"/>
    <col min="14856" max="14856" width="14" style="204" bestFit="1" customWidth="1"/>
    <col min="14857" max="15104" width="9.140625" style="204"/>
    <col min="15105" max="15105" width="4.42578125" style="204" customWidth="1"/>
    <col min="15106" max="15106" width="4.85546875" style="204" customWidth="1"/>
    <col min="15107" max="15107" width="43.5703125" style="204" customWidth="1"/>
    <col min="15108" max="15108" width="3.7109375" style="204" bestFit="1" customWidth="1"/>
    <col min="15109" max="15109" width="5" style="204" customWidth="1"/>
    <col min="15110" max="15110" width="12.140625" style="204" customWidth="1"/>
    <col min="15111" max="15111" width="14.5703125" style="204" customWidth="1"/>
    <col min="15112" max="15112" width="14" style="204" bestFit="1" customWidth="1"/>
    <col min="15113" max="15360" width="9.140625" style="204"/>
    <col min="15361" max="15361" width="4.42578125" style="204" customWidth="1"/>
    <col min="15362" max="15362" width="4.85546875" style="204" customWidth="1"/>
    <col min="15363" max="15363" width="43.5703125" style="204" customWidth="1"/>
    <col min="15364" max="15364" width="3.7109375" style="204" bestFit="1" customWidth="1"/>
    <col min="15365" max="15365" width="5" style="204" customWidth="1"/>
    <col min="15366" max="15366" width="12.140625" style="204" customWidth="1"/>
    <col min="15367" max="15367" width="14.5703125" style="204" customWidth="1"/>
    <col min="15368" max="15368" width="14" style="204" bestFit="1" customWidth="1"/>
    <col min="15369" max="15616" width="9.140625" style="204"/>
    <col min="15617" max="15617" width="4.42578125" style="204" customWidth="1"/>
    <col min="15618" max="15618" width="4.85546875" style="204" customWidth="1"/>
    <col min="15619" max="15619" width="43.5703125" style="204" customWidth="1"/>
    <col min="15620" max="15620" width="3.7109375" style="204" bestFit="1" customWidth="1"/>
    <col min="15621" max="15621" width="5" style="204" customWidth="1"/>
    <col min="15622" max="15622" width="12.140625" style="204" customWidth="1"/>
    <col min="15623" max="15623" width="14.5703125" style="204" customWidth="1"/>
    <col min="15624" max="15624" width="14" style="204" bestFit="1" customWidth="1"/>
    <col min="15625" max="15872" width="9.140625" style="204"/>
    <col min="15873" max="15873" width="4.42578125" style="204" customWidth="1"/>
    <col min="15874" max="15874" width="4.85546875" style="204" customWidth="1"/>
    <col min="15875" max="15875" width="43.5703125" style="204" customWidth="1"/>
    <col min="15876" max="15876" width="3.7109375" style="204" bestFit="1" customWidth="1"/>
    <col min="15877" max="15877" width="5" style="204" customWidth="1"/>
    <col min="15878" max="15878" width="12.140625" style="204" customWidth="1"/>
    <col min="15879" max="15879" width="14.5703125" style="204" customWidth="1"/>
    <col min="15880" max="15880" width="14" style="204" bestFit="1" customWidth="1"/>
    <col min="15881" max="16128" width="9.140625" style="204"/>
    <col min="16129" max="16129" width="4.42578125" style="204" customWidth="1"/>
    <col min="16130" max="16130" width="4.85546875" style="204" customWidth="1"/>
    <col min="16131" max="16131" width="43.5703125" style="204" customWidth="1"/>
    <col min="16132" max="16132" width="3.7109375" style="204" bestFit="1" customWidth="1"/>
    <col min="16133" max="16133" width="5" style="204" customWidth="1"/>
    <col min="16134" max="16134" width="12.140625" style="204" customWidth="1"/>
    <col min="16135" max="16135" width="14.5703125" style="204" customWidth="1"/>
    <col min="16136" max="16136" width="14" style="204" bestFit="1" customWidth="1"/>
    <col min="16137" max="16384" width="9.140625" style="204"/>
  </cols>
  <sheetData>
    <row r="1" spans="1:9" ht="18.75" x14ac:dyDescent="0.2">
      <c r="A1" s="509" t="s">
        <v>419</v>
      </c>
      <c r="B1" s="510"/>
      <c r="C1" s="510"/>
      <c r="D1" s="510"/>
      <c r="E1" s="510"/>
      <c r="F1" s="510"/>
      <c r="G1" s="511"/>
    </row>
    <row r="2" spans="1:9" x14ac:dyDescent="0.2">
      <c r="A2" s="512" t="s">
        <v>706</v>
      </c>
      <c r="B2" s="513"/>
      <c r="C2" s="513"/>
      <c r="D2" s="513"/>
      <c r="E2" s="513"/>
      <c r="F2" s="513"/>
      <c r="G2" s="514"/>
    </row>
    <row r="3" spans="1:9" x14ac:dyDescent="0.2">
      <c r="A3" s="512" t="s">
        <v>707</v>
      </c>
      <c r="B3" s="513"/>
      <c r="C3" s="513"/>
      <c r="D3" s="513"/>
      <c r="E3" s="513"/>
      <c r="F3" s="513"/>
      <c r="G3" s="514"/>
    </row>
    <row r="4" spans="1:9" x14ac:dyDescent="0.2">
      <c r="A4" s="512" t="s">
        <v>708</v>
      </c>
      <c r="B4" s="513"/>
      <c r="C4" s="513"/>
      <c r="D4" s="513"/>
      <c r="E4" s="513"/>
      <c r="F4" s="513"/>
      <c r="G4" s="514"/>
    </row>
    <row r="5" spans="1:9" ht="15.75" customHeight="1" x14ac:dyDescent="0.25">
      <c r="A5" s="515" t="s">
        <v>420</v>
      </c>
      <c r="B5" s="516"/>
      <c r="C5" s="517"/>
      <c r="D5" s="518">
        <f>SUM(G11:G22)</f>
        <v>0</v>
      </c>
      <c r="E5" s="519"/>
      <c r="F5" s="519"/>
      <c r="G5" s="520"/>
      <c r="H5" s="205"/>
    </row>
    <row r="6" spans="1:9" ht="15.75" customHeight="1" x14ac:dyDescent="0.25">
      <c r="A6" s="515" t="s">
        <v>421</v>
      </c>
      <c r="B6" s="516"/>
      <c r="C6" s="517"/>
      <c r="D6" s="518">
        <f>D5*0.21</f>
        <v>0</v>
      </c>
      <c r="E6" s="519"/>
      <c r="F6" s="519"/>
      <c r="G6" s="520"/>
    </row>
    <row r="7" spans="1:9" ht="16.5" thickBot="1" x14ac:dyDescent="0.3">
      <c r="A7" s="521" t="s">
        <v>422</v>
      </c>
      <c r="B7" s="522"/>
      <c r="C7" s="523"/>
      <c r="D7" s="518">
        <f>SUM(D5:G6)</f>
        <v>0</v>
      </c>
      <c r="E7" s="519"/>
      <c r="F7" s="519"/>
      <c r="G7" s="520"/>
    </row>
    <row r="8" spans="1:9" s="206" customFormat="1" ht="21.75" thickBot="1" x14ac:dyDescent="0.4">
      <c r="A8" s="524" t="s">
        <v>423</v>
      </c>
      <c r="B8" s="525"/>
      <c r="C8" s="525"/>
      <c r="D8" s="525"/>
      <c r="E8" s="525"/>
      <c r="F8" s="525"/>
      <c r="G8" s="526"/>
    </row>
    <row r="9" spans="1:9" ht="15.75" thickBot="1" x14ac:dyDescent="0.3">
      <c r="A9" s="207" t="s">
        <v>424</v>
      </c>
      <c r="B9" s="208" t="s">
        <v>425</v>
      </c>
      <c r="C9" s="209"/>
      <c r="D9" s="210" t="s">
        <v>112</v>
      </c>
      <c r="E9" s="209" t="s">
        <v>426</v>
      </c>
      <c r="F9" s="210" t="s">
        <v>427</v>
      </c>
      <c r="G9" s="211" t="s">
        <v>428</v>
      </c>
    </row>
    <row r="10" spans="1:9" ht="16.5" thickBot="1" x14ac:dyDescent="0.3">
      <c r="A10" s="212"/>
      <c r="B10" s="213"/>
      <c r="C10" s="214" t="s">
        <v>429</v>
      </c>
      <c r="D10" s="215"/>
      <c r="E10" s="215"/>
      <c r="F10" s="216"/>
      <c r="G10" s="217"/>
    </row>
    <row r="11" spans="1:9" ht="38.25" x14ac:dyDescent="0.2">
      <c r="A11" s="218">
        <v>1</v>
      </c>
      <c r="B11" s="219">
        <f>A11</f>
        <v>1</v>
      </c>
      <c r="C11" s="197" t="s">
        <v>430</v>
      </c>
      <c r="D11" s="220" t="s">
        <v>431</v>
      </c>
      <c r="E11" s="221">
        <v>12.6</v>
      </c>
      <c r="F11" s="202"/>
      <c r="G11" s="222">
        <f t="shared" ref="G11:G20" si="0">F11*E11</f>
        <v>0</v>
      </c>
      <c r="I11" s="223"/>
    </row>
    <row r="12" spans="1:9" ht="38.25" x14ac:dyDescent="0.2">
      <c r="A12" s="218">
        <v>2</v>
      </c>
      <c r="B12" s="219">
        <f t="shared" ref="B12:B20" si="1">A12</f>
        <v>2</v>
      </c>
      <c r="C12" s="198" t="s">
        <v>432</v>
      </c>
      <c r="D12" s="220" t="s">
        <v>431</v>
      </c>
      <c r="E12" s="221">
        <v>12.6</v>
      </c>
      <c r="F12" s="202"/>
      <c r="G12" s="222">
        <f t="shared" si="0"/>
        <v>0</v>
      </c>
    </row>
    <row r="13" spans="1:9" ht="38.25" x14ac:dyDescent="0.2">
      <c r="A13" s="218">
        <v>3</v>
      </c>
      <c r="B13" s="219">
        <f t="shared" si="1"/>
        <v>3</v>
      </c>
      <c r="C13" s="224" t="s">
        <v>433</v>
      </c>
      <c r="D13" s="220" t="s">
        <v>431</v>
      </c>
      <c r="E13" s="221">
        <v>16.2</v>
      </c>
      <c r="F13" s="202"/>
      <c r="G13" s="222">
        <f t="shared" si="0"/>
        <v>0</v>
      </c>
    </row>
    <row r="14" spans="1:9" ht="45" x14ac:dyDescent="0.2">
      <c r="A14" s="218">
        <v>4</v>
      </c>
      <c r="B14" s="219">
        <f t="shared" si="1"/>
        <v>4</v>
      </c>
      <c r="C14" s="225" t="s">
        <v>434</v>
      </c>
      <c r="D14" s="220" t="s">
        <v>431</v>
      </c>
      <c r="E14" s="221">
        <v>2</v>
      </c>
      <c r="F14" s="202"/>
      <c r="G14" s="222">
        <f t="shared" si="0"/>
        <v>0</v>
      </c>
    </row>
    <row r="15" spans="1:9" ht="15" x14ac:dyDescent="0.25">
      <c r="A15" s="226">
        <v>5</v>
      </c>
      <c r="B15" s="219">
        <f t="shared" si="1"/>
        <v>5</v>
      </c>
      <c r="C15" s="227" t="s">
        <v>435</v>
      </c>
      <c r="D15" s="228" t="s">
        <v>431</v>
      </c>
      <c r="E15" s="229">
        <v>1</v>
      </c>
      <c r="F15" s="203"/>
      <c r="G15" s="222">
        <f t="shared" si="0"/>
        <v>0</v>
      </c>
    </row>
    <row r="16" spans="1:9" ht="15" x14ac:dyDescent="0.25">
      <c r="A16" s="226">
        <v>6</v>
      </c>
      <c r="B16" s="219">
        <f t="shared" si="1"/>
        <v>6</v>
      </c>
      <c r="C16" s="227" t="s">
        <v>436</v>
      </c>
      <c r="D16" s="228" t="s">
        <v>431</v>
      </c>
      <c r="E16" s="229">
        <v>1</v>
      </c>
      <c r="F16" s="203"/>
      <c r="G16" s="222">
        <f t="shared" si="0"/>
        <v>0</v>
      </c>
    </row>
    <row r="17" spans="1:7" ht="15" x14ac:dyDescent="0.25">
      <c r="A17" s="226">
        <v>7</v>
      </c>
      <c r="B17" s="219">
        <f t="shared" si="1"/>
        <v>7</v>
      </c>
      <c r="C17" s="230" t="s">
        <v>437</v>
      </c>
      <c r="D17" s="228" t="s">
        <v>431</v>
      </c>
      <c r="E17" s="229">
        <v>1</v>
      </c>
      <c r="F17" s="202"/>
      <c r="G17" s="222">
        <f t="shared" si="0"/>
        <v>0</v>
      </c>
    </row>
    <row r="18" spans="1:7" ht="15" x14ac:dyDescent="0.25">
      <c r="A18" s="226">
        <v>8</v>
      </c>
      <c r="B18" s="219">
        <f t="shared" si="1"/>
        <v>8</v>
      </c>
      <c r="C18" s="230" t="s">
        <v>438</v>
      </c>
      <c r="D18" s="228" t="s">
        <v>431</v>
      </c>
      <c r="E18" s="229">
        <v>1</v>
      </c>
      <c r="F18" s="202"/>
      <c r="G18" s="222">
        <f t="shared" si="0"/>
        <v>0</v>
      </c>
    </row>
    <row r="19" spans="1:7" ht="15" x14ac:dyDescent="0.25">
      <c r="A19" s="226">
        <v>9</v>
      </c>
      <c r="B19" s="219">
        <f t="shared" si="1"/>
        <v>9</v>
      </c>
      <c r="C19" s="199" t="s">
        <v>439</v>
      </c>
      <c r="D19" s="228" t="s">
        <v>431</v>
      </c>
      <c r="E19" s="229">
        <v>1</v>
      </c>
      <c r="F19" s="202"/>
      <c r="G19" s="222">
        <f t="shared" si="0"/>
        <v>0</v>
      </c>
    </row>
    <row r="20" spans="1:7" ht="15" x14ac:dyDescent="0.25">
      <c r="A20" s="226">
        <v>11</v>
      </c>
      <c r="B20" s="219">
        <f t="shared" si="1"/>
        <v>11</v>
      </c>
      <c r="C20" s="199" t="s">
        <v>440</v>
      </c>
      <c r="D20" s="228" t="s">
        <v>431</v>
      </c>
      <c r="E20" s="229">
        <v>1</v>
      </c>
      <c r="F20" s="202"/>
      <c r="G20" s="222">
        <f t="shared" si="0"/>
        <v>0</v>
      </c>
    </row>
    <row r="21" spans="1:7" ht="15" x14ac:dyDescent="0.25">
      <c r="A21" s="226">
        <v>12</v>
      </c>
      <c r="B21" s="219">
        <f>A21</f>
        <v>12</v>
      </c>
      <c r="C21" s="199" t="s">
        <v>441</v>
      </c>
      <c r="D21" s="228" t="s">
        <v>431</v>
      </c>
      <c r="E21" s="229">
        <v>1</v>
      </c>
      <c r="F21" s="202"/>
      <c r="G21" s="222">
        <f>F21*E21</f>
        <v>0</v>
      </c>
    </row>
    <row r="22" spans="1:7" ht="15.75" thickBot="1" x14ac:dyDescent="0.3">
      <c r="A22" s="226">
        <v>13</v>
      </c>
      <c r="B22" s="219">
        <f>A22</f>
        <v>13</v>
      </c>
      <c r="C22" s="200" t="s">
        <v>442</v>
      </c>
      <c r="D22" s="228" t="s">
        <v>431</v>
      </c>
      <c r="E22" s="229">
        <v>1</v>
      </c>
      <c r="F22" s="202"/>
      <c r="G22" s="222">
        <f>F22*E22</f>
        <v>0</v>
      </c>
    </row>
    <row r="23" spans="1:7" x14ac:dyDescent="0.2">
      <c r="A23" s="503" t="s">
        <v>443</v>
      </c>
      <c r="B23" s="504"/>
      <c r="C23" s="504"/>
      <c r="D23" s="504"/>
      <c r="E23" s="504"/>
      <c r="F23" s="504"/>
      <c r="G23" s="505"/>
    </row>
    <row r="24" spans="1:7" ht="13.5" thickBot="1" x14ac:dyDescent="0.25">
      <c r="A24" s="506"/>
      <c r="B24" s="507"/>
      <c r="C24" s="507"/>
      <c r="D24" s="507"/>
      <c r="E24" s="507"/>
      <c r="F24" s="507"/>
      <c r="G24" s="508"/>
    </row>
  </sheetData>
  <sheetProtection algorithmName="SHA-512" hashValue="FDh9TdQsNKdgv0zTGkHVZB1VX191XO2fpKmQVPvzxf8De3pMtbCMIQwGXd7BsxZDSTuHLLfFWTSJguFnuQOUxA==" saltValue="VyvsRWigoSjKf61UoDEJIg==" spinCount="100000" sheet="1" objects="1" scenarios="1"/>
  <mergeCells count="12">
    <mergeCell ref="A23:G24"/>
    <mergeCell ref="A1:G1"/>
    <mergeCell ref="A2:G2"/>
    <mergeCell ref="A3:G3"/>
    <mergeCell ref="A4:G4"/>
    <mergeCell ref="A5:C5"/>
    <mergeCell ref="D5:G5"/>
    <mergeCell ref="A6:C6"/>
    <mergeCell ref="D6:G6"/>
    <mergeCell ref="A7:C7"/>
    <mergeCell ref="D7:G7"/>
    <mergeCell ref="A8:G8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&amp;R&amp;F / &amp;A</oddHeader>
    <oddFooter>&amp;C&amp;P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G49"/>
  <sheetViews>
    <sheetView zoomScaleNormal="100" workbookViewId="0">
      <selection activeCell="A3" sqref="A3"/>
    </sheetView>
  </sheetViews>
  <sheetFormatPr defaultRowHeight="12.75" x14ac:dyDescent="0.2"/>
  <cols>
    <col min="1" max="1" width="5.140625" style="10" customWidth="1"/>
    <col min="2" max="2" width="59.42578125" customWidth="1"/>
    <col min="3" max="3" width="9.5703125" style="10" customWidth="1"/>
    <col min="4" max="4" width="10.42578125" style="10" customWidth="1"/>
    <col min="5" max="5" width="10.140625" style="87" customWidth="1"/>
    <col min="6" max="6" width="13.7109375" style="268" customWidth="1"/>
    <col min="257" max="257" width="5.140625" customWidth="1"/>
    <col min="258" max="258" width="59.42578125" customWidth="1"/>
    <col min="259" max="259" width="9.5703125" customWidth="1"/>
    <col min="260" max="260" width="10.42578125" customWidth="1"/>
    <col min="261" max="261" width="10.140625" customWidth="1"/>
    <col min="262" max="262" width="10.7109375" customWidth="1"/>
    <col min="513" max="513" width="5.140625" customWidth="1"/>
    <col min="514" max="514" width="59.42578125" customWidth="1"/>
    <col min="515" max="515" width="9.5703125" customWidth="1"/>
    <col min="516" max="516" width="10.42578125" customWidth="1"/>
    <col min="517" max="517" width="10.140625" customWidth="1"/>
    <col min="518" max="518" width="10.7109375" customWidth="1"/>
    <col min="769" max="769" width="5.140625" customWidth="1"/>
    <col min="770" max="770" width="59.42578125" customWidth="1"/>
    <col min="771" max="771" width="9.5703125" customWidth="1"/>
    <col min="772" max="772" width="10.42578125" customWidth="1"/>
    <col min="773" max="773" width="10.140625" customWidth="1"/>
    <col min="774" max="774" width="10.7109375" customWidth="1"/>
    <col min="1025" max="1025" width="5.140625" customWidth="1"/>
    <col min="1026" max="1026" width="59.42578125" customWidth="1"/>
    <col min="1027" max="1027" width="9.5703125" customWidth="1"/>
    <col min="1028" max="1028" width="10.42578125" customWidth="1"/>
    <col min="1029" max="1029" width="10.140625" customWidth="1"/>
    <col min="1030" max="1030" width="10.7109375" customWidth="1"/>
    <col min="1281" max="1281" width="5.140625" customWidth="1"/>
    <col min="1282" max="1282" width="59.42578125" customWidth="1"/>
    <col min="1283" max="1283" width="9.5703125" customWidth="1"/>
    <col min="1284" max="1284" width="10.42578125" customWidth="1"/>
    <col min="1285" max="1285" width="10.140625" customWidth="1"/>
    <col min="1286" max="1286" width="10.7109375" customWidth="1"/>
    <col min="1537" max="1537" width="5.140625" customWidth="1"/>
    <col min="1538" max="1538" width="59.42578125" customWidth="1"/>
    <col min="1539" max="1539" width="9.5703125" customWidth="1"/>
    <col min="1540" max="1540" width="10.42578125" customWidth="1"/>
    <col min="1541" max="1541" width="10.140625" customWidth="1"/>
    <col min="1542" max="1542" width="10.7109375" customWidth="1"/>
    <col min="1793" max="1793" width="5.140625" customWidth="1"/>
    <col min="1794" max="1794" width="59.42578125" customWidth="1"/>
    <col min="1795" max="1795" width="9.5703125" customWidth="1"/>
    <col min="1796" max="1796" width="10.42578125" customWidth="1"/>
    <col min="1797" max="1797" width="10.140625" customWidth="1"/>
    <col min="1798" max="1798" width="10.7109375" customWidth="1"/>
    <col min="2049" max="2049" width="5.140625" customWidth="1"/>
    <col min="2050" max="2050" width="59.42578125" customWidth="1"/>
    <col min="2051" max="2051" width="9.5703125" customWidth="1"/>
    <col min="2052" max="2052" width="10.42578125" customWidth="1"/>
    <col min="2053" max="2053" width="10.140625" customWidth="1"/>
    <col min="2054" max="2054" width="10.7109375" customWidth="1"/>
    <col min="2305" max="2305" width="5.140625" customWidth="1"/>
    <col min="2306" max="2306" width="59.42578125" customWidth="1"/>
    <col min="2307" max="2307" width="9.5703125" customWidth="1"/>
    <col min="2308" max="2308" width="10.42578125" customWidth="1"/>
    <col min="2309" max="2309" width="10.140625" customWidth="1"/>
    <col min="2310" max="2310" width="10.7109375" customWidth="1"/>
    <col min="2561" max="2561" width="5.140625" customWidth="1"/>
    <col min="2562" max="2562" width="59.42578125" customWidth="1"/>
    <col min="2563" max="2563" width="9.5703125" customWidth="1"/>
    <col min="2564" max="2564" width="10.42578125" customWidth="1"/>
    <col min="2565" max="2565" width="10.140625" customWidth="1"/>
    <col min="2566" max="2566" width="10.7109375" customWidth="1"/>
    <col min="2817" max="2817" width="5.140625" customWidth="1"/>
    <col min="2818" max="2818" width="59.42578125" customWidth="1"/>
    <col min="2819" max="2819" width="9.5703125" customWidth="1"/>
    <col min="2820" max="2820" width="10.42578125" customWidth="1"/>
    <col min="2821" max="2821" width="10.140625" customWidth="1"/>
    <col min="2822" max="2822" width="10.7109375" customWidth="1"/>
    <col min="3073" max="3073" width="5.140625" customWidth="1"/>
    <col min="3074" max="3074" width="59.42578125" customWidth="1"/>
    <col min="3075" max="3075" width="9.5703125" customWidth="1"/>
    <col min="3076" max="3076" width="10.42578125" customWidth="1"/>
    <col min="3077" max="3077" width="10.140625" customWidth="1"/>
    <col min="3078" max="3078" width="10.7109375" customWidth="1"/>
    <col min="3329" max="3329" width="5.140625" customWidth="1"/>
    <col min="3330" max="3330" width="59.42578125" customWidth="1"/>
    <col min="3331" max="3331" width="9.5703125" customWidth="1"/>
    <col min="3332" max="3332" width="10.42578125" customWidth="1"/>
    <col min="3333" max="3333" width="10.140625" customWidth="1"/>
    <col min="3334" max="3334" width="10.7109375" customWidth="1"/>
    <col min="3585" max="3585" width="5.140625" customWidth="1"/>
    <col min="3586" max="3586" width="59.42578125" customWidth="1"/>
    <col min="3587" max="3587" width="9.5703125" customWidth="1"/>
    <col min="3588" max="3588" width="10.42578125" customWidth="1"/>
    <col min="3589" max="3589" width="10.140625" customWidth="1"/>
    <col min="3590" max="3590" width="10.7109375" customWidth="1"/>
    <col min="3841" max="3841" width="5.140625" customWidth="1"/>
    <col min="3842" max="3842" width="59.42578125" customWidth="1"/>
    <col min="3843" max="3843" width="9.5703125" customWidth="1"/>
    <col min="3844" max="3844" width="10.42578125" customWidth="1"/>
    <col min="3845" max="3845" width="10.140625" customWidth="1"/>
    <col min="3846" max="3846" width="10.7109375" customWidth="1"/>
    <col min="4097" max="4097" width="5.140625" customWidth="1"/>
    <col min="4098" max="4098" width="59.42578125" customWidth="1"/>
    <col min="4099" max="4099" width="9.5703125" customWidth="1"/>
    <col min="4100" max="4100" width="10.42578125" customWidth="1"/>
    <col min="4101" max="4101" width="10.140625" customWidth="1"/>
    <col min="4102" max="4102" width="10.7109375" customWidth="1"/>
    <col min="4353" max="4353" width="5.140625" customWidth="1"/>
    <col min="4354" max="4354" width="59.42578125" customWidth="1"/>
    <col min="4355" max="4355" width="9.5703125" customWidth="1"/>
    <col min="4356" max="4356" width="10.42578125" customWidth="1"/>
    <col min="4357" max="4357" width="10.140625" customWidth="1"/>
    <col min="4358" max="4358" width="10.7109375" customWidth="1"/>
    <col min="4609" max="4609" width="5.140625" customWidth="1"/>
    <col min="4610" max="4610" width="59.42578125" customWidth="1"/>
    <col min="4611" max="4611" width="9.5703125" customWidth="1"/>
    <col min="4612" max="4612" width="10.42578125" customWidth="1"/>
    <col min="4613" max="4613" width="10.140625" customWidth="1"/>
    <col min="4614" max="4614" width="10.7109375" customWidth="1"/>
    <col min="4865" max="4865" width="5.140625" customWidth="1"/>
    <col min="4866" max="4866" width="59.42578125" customWidth="1"/>
    <col min="4867" max="4867" width="9.5703125" customWidth="1"/>
    <col min="4868" max="4868" width="10.42578125" customWidth="1"/>
    <col min="4869" max="4869" width="10.140625" customWidth="1"/>
    <col min="4870" max="4870" width="10.7109375" customWidth="1"/>
    <col min="5121" max="5121" width="5.140625" customWidth="1"/>
    <col min="5122" max="5122" width="59.42578125" customWidth="1"/>
    <col min="5123" max="5123" width="9.5703125" customWidth="1"/>
    <col min="5124" max="5124" width="10.42578125" customWidth="1"/>
    <col min="5125" max="5125" width="10.140625" customWidth="1"/>
    <col min="5126" max="5126" width="10.7109375" customWidth="1"/>
    <col min="5377" max="5377" width="5.140625" customWidth="1"/>
    <col min="5378" max="5378" width="59.42578125" customWidth="1"/>
    <col min="5379" max="5379" width="9.5703125" customWidth="1"/>
    <col min="5380" max="5380" width="10.42578125" customWidth="1"/>
    <col min="5381" max="5381" width="10.140625" customWidth="1"/>
    <col min="5382" max="5382" width="10.7109375" customWidth="1"/>
    <col min="5633" max="5633" width="5.140625" customWidth="1"/>
    <col min="5634" max="5634" width="59.42578125" customWidth="1"/>
    <col min="5635" max="5635" width="9.5703125" customWidth="1"/>
    <col min="5636" max="5636" width="10.42578125" customWidth="1"/>
    <col min="5637" max="5637" width="10.140625" customWidth="1"/>
    <col min="5638" max="5638" width="10.7109375" customWidth="1"/>
    <col min="5889" max="5889" width="5.140625" customWidth="1"/>
    <col min="5890" max="5890" width="59.42578125" customWidth="1"/>
    <col min="5891" max="5891" width="9.5703125" customWidth="1"/>
    <col min="5892" max="5892" width="10.42578125" customWidth="1"/>
    <col min="5893" max="5893" width="10.140625" customWidth="1"/>
    <col min="5894" max="5894" width="10.7109375" customWidth="1"/>
    <col min="6145" max="6145" width="5.140625" customWidth="1"/>
    <col min="6146" max="6146" width="59.42578125" customWidth="1"/>
    <col min="6147" max="6147" width="9.5703125" customWidth="1"/>
    <col min="6148" max="6148" width="10.42578125" customWidth="1"/>
    <col min="6149" max="6149" width="10.140625" customWidth="1"/>
    <col min="6150" max="6150" width="10.7109375" customWidth="1"/>
    <col min="6401" max="6401" width="5.140625" customWidth="1"/>
    <col min="6402" max="6402" width="59.42578125" customWidth="1"/>
    <col min="6403" max="6403" width="9.5703125" customWidth="1"/>
    <col min="6404" max="6404" width="10.42578125" customWidth="1"/>
    <col min="6405" max="6405" width="10.140625" customWidth="1"/>
    <col min="6406" max="6406" width="10.7109375" customWidth="1"/>
    <col min="6657" max="6657" width="5.140625" customWidth="1"/>
    <col min="6658" max="6658" width="59.42578125" customWidth="1"/>
    <col min="6659" max="6659" width="9.5703125" customWidth="1"/>
    <col min="6660" max="6660" width="10.42578125" customWidth="1"/>
    <col min="6661" max="6661" width="10.140625" customWidth="1"/>
    <col min="6662" max="6662" width="10.7109375" customWidth="1"/>
    <col min="6913" max="6913" width="5.140625" customWidth="1"/>
    <col min="6914" max="6914" width="59.42578125" customWidth="1"/>
    <col min="6915" max="6915" width="9.5703125" customWidth="1"/>
    <col min="6916" max="6916" width="10.42578125" customWidth="1"/>
    <col min="6917" max="6917" width="10.140625" customWidth="1"/>
    <col min="6918" max="6918" width="10.7109375" customWidth="1"/>
    <col min="7169" max="7169" width="5.140625" customWidth="1"/>
    <col min="7170" max="7170" width="59.42578125" customWidth="1"/>
    <col min="7171" max="7171" width="9.5703125" customWidth="1"/>
    <col min="7172" max="7172" width="10.42578125" customWidth="1"/>
    <col min="7173" max="7173" width="10.140625" customWidth="1"/>
    <col min="7174" max="7174" width="10.7109375" customWidth="1"/>
    <col min="7425" max="7425" width="5.140625" customWidth="1"/>
    <col min="7426" max="7426" width="59.42578125" customWidth="1"/>
    <col min="7427" max="7427" width="9.5703125" customWidth="1"/>
    <col min="7428" max="7428" width="10.42578125" customWidth="1"/>
    <col min="7429" max="7429" width="10.140625" customWidth="1"/>
    <col min="7430" max="7430" width="10.7109375" customWidth="1"/>
    <col min="7681" max="7681" width="5.140625" customWidth="1"/>
    <col min="7682" max="7682" width="59.42578125" customWidth="1"/>
    <col min="7683" max="7683" width="9.5703125" customWidth="1"/>
    <col min="7684" max="7684" width="10.42578125" customWidth="1"/>
    <col min="7685" max="7685" width="10.140625" customWidth="1"/>
    <col min="7686" max="7686" width="10.7109375" customWidth="1"/>
    <col min="7937" max="7937" width="5.140625" customWidth="1"/>
    <col min="7938" max="7938" width="59.42578125" customWidth="1"/>
    <col min="7939" max="7939" width="9.5703125" customWidth="1"/>
    <col min="7940" max="7940" width="10.42578125" customWidth="1"/>
    <col min="7941" max="7941" width="10.140625" customWidth="1"/>
    <col min="7942" max="7942" width="10.7109375" customWidth="1"/>
    <col min="8193" max="8193" width="5.140625" customWidth="1"/>
    <col min="8194" max="8194" width="59.42578125" customWidth="1"/>
    <col min="8195" max="8195" width="9.5703125" customWidth="1"/>
    <col min="8196" max="8196" width="10.42578125" customWidth="1"/>
    <col min="8197" max="8197" width="10.140625" customWidth="1"/>
    <col min="8198" max="8198" width="10.7109375" customWidth="1"/>
    <col min="8449" max="8449" width="5.140625" customWidth="1"/>
    <col min="8450" max="8450" width="59.42578125" customWidth="1"/>
    <col min="8451" max="8451" width="9.5703125" customWidth="1"/>
    <col min="8452" max="8452" width="10.42578125" customWidth="1"/>
    <col min="8453" max="8453" width="10.140625" customWidth="1"/>
    <col min="8454" max="8454" width="10.7109375" customWidth="1"/>
    <col min="8705" max="8705" width="5.140625" customWidth="1"/>
    <col min="8706" max="8706" width="59.42578125" customWidth="1"/>
    <col min="8707" max="8707" width="9.5703125" customWidth="1"/>
    <col min="8708" max="8708" width="10.42578125" customWidth="1"/>
    <col min="8709" max="8709" width="10.140625" customWidth="1"/>
    <col min="8710" max="8710" width="10.7109375" customWidth="1"/>
    <col min="8961" max="8961" width="5.140625" customWidth="1"/>
    <col min="8962" max="8962" width="59.42578125" customWidth="1"/>
    <col min="8963" max="8963" width="9.5703125" customWidth="1"/>
    <col min="8964" max="8964" width="10.42578125" customWidth="1"/>
    <col min="8965" max="8965" width="10.140625" customWidth="1"/>
    <col min="8966" max="8966" width="10.7109375" customWidth="1"/>
    <col min="9217" max="9217" width="5.140625" customWidth="1"/>
    <col min="9218" max="9218" width="59.42578125" customWidth="1"/>
    <col min="9219" max="9219" width="9.5703125" customWidth="1"/>
    <col min="9220" max="9220" width="10.42578125" customWidth="1"/>
    <col min="9221" max="9221" width="10.140625" customWidth="1"/>
    <col min="9222" max="9222" width="10.7109375" customWidth="1"/>
    <col min="9473" max="9473" width="5.140625" customWidth="1"/>
    <col min="9474" max="9474" width="59.42578125" customWidth="1"/>
    <col min="9475" max="9475" width="9.5703125" customWidth="1"/>
    <col min="9476" max="9476" width="10.42578125" customWidth="1"/>
    <col min="9477" max="9477" width="10.140625" customWidth="1"/>
    <col min="9478" max="9478" width="10.7109375" customWidth="1"/>
    <col min="9729" max="9729" width="5.140625" customWidth="1"/>
    <col min="9730" max="9730" width="59.42578125" customWidth="1"/>
    <col min="9731" max="9731" width="9.5703125" customWidth="1"/>
    <col min="9732" max="9732" width="10.42578125" customWidth="1"/>
    <col min="9733" max="9733" width="10.140625" customWidth="1"/>
    <col min="9734" max="9734" width="10.7109375" customWidth="1"/>
    <col min="9985" max="9985" width="5.140625" customWidth="1"/>
    <col min="9986" max="9986" width="59.42578125" customWidth="1"/>
    <col min="9987" max="9987" width="9.5703125" customWidth="1"/>
    <col min="9988" max="9988" width="10.42578125" customWidth="1"/>
    <col min="9989" max="9989" width="10.140625" customWidth="1"/>
    <col min="9990" max="9990" width="10.7109375" customWidth="1"/>
    <col min="10241" max="10241" width="5.140625" customWidth="1"/>
    <col min="10242" max="10242" width="59.42578125" customWidth="1"/>
    <col min="10243" max="10243" width="9.5703125" customWidth="1"/>
    <col min="10244" max="10244" width="10.42578125" customWidth="1"/>
    <col min="10245" max="10245" width="10.140625" customWidth="1"/>
    <col min="10246" max="10246" width="10.7109375" customWidth="1"/>
    <col min="10497" max="10497" width="5.140625" customWidth="1"/>
    <col min="10498" max="10498" width="59.42578125" customWidth="1"/>
    <col min="10499" max="10499" width="9.5703125" customWidth="1"/>
    <col min="10500" max="10500" width="10.42578125" customWidth="1"/>
    <col min="10501" max="10501" width="10.140625" customWidth="1"/>
    <col min="10502" max="10502" width="10.7109375" customWidth="1"/>
    <col min="10753" max="10753" width="5.140625" customWidth="1"/>
    <col min="10754" max="10754" width="59.42578125" customWidth="1"/>
    <col min="10755" max="10755" width="9.5703125" customWidth="1"/>
    <col min="10756" max="10756" width="10.42578125" customWidth="1"/>
    <col min="10757" max="10757" width="10.140625" customWidth="1"/>
    <col min="10758" max="10758" width="10.7109375" customWidth="1"/>
    <col min="11009" max="11009" width="5.140625" customWidth="1"/>
    <col min="11010" max="11010" width="59.42578125" customWidth="1"/>
    <col min="11011" max="11011" width="9.5703125" customWidth="1"/>
    <col min="11012" max="11012" width="10.42578125" customWidth="1"/>
    <col min="11013" max="11013" width="10.140625" customWidth="1"/>
    <col min="11014" max="11014" width="10.7109375" customWidth="1"/>
    <col min="11265" max="11265" width="5.140625" customWidth="1"/>
    <col min="11266" max="11266" width="59.42578125" customWidth="1"/>
    <col min="11267" max="11267" width="9.5703125" customWidth="1"/>
    <col min="11268" max="11268" width="10.42578125" customWidth="1"/>
    <col min="11269" max="11269" width="10.140625" customWidth="1"/>
    <col min="11270" max="11270" width="10.7109375" customWidth="1"/>
    <col min="11521" max="11521" width="5.140625" customWidth="1"/>
    <col min="11522" max="11522" width="59.42578125" customWidth="1"/>
    <col min="11523" max="11523" width="9.5703125" customWidth="1"/>
    <col min="11524" max="11524" width="10.42578125" customWidth="1"/>
    <col min="11525" max="11525" width="10.140625" customWidth="1"/>
    <col min="11526" max="11526" width="10.7109375" customWidth="1"/>
    <col min="11777" max="11777" width="5.140625" customWidth="1"/>
    <col min="11778" max="11778" width="59.42578125" customWidth="1"/>
    <col min="11779" max="11779" width="9.5703125" customWidth="1"/>
    <col min="11780" max="11780" width="10.42578125" customWidth="1"/>
    <col min="11781" max="11781" width="10.140625" customWidth="1"/>
    <col min="11782" max="11782" width="10.7109375" customWidth="1"/>
    <col min="12033" max="12033" width="5.140625" customWidth="1"/>
    <col min="12034" max="12034" width="59.42578125" customWidth="1"/>
    <col min="12035" max="12035" width="9.5703125" customWidth="1"/>
    <col min="12036" max="12036" width="10.42578125" customWidth="1"/>
    <col min="12037" max="12037" width="10.140625" customWidth="1"/>
    <col min="12038" max="12038" width="10.7109375" customWidth="1"/>
    <col min="12289" max="12289" width="5.140625" customWidth="1"/>
    <col min="12290" max="12290" width="59.42578125" customWidth="1"/>
    <col min="12291" max="12291" width="9.5703125" customWidth="1"/>
    <col min="12292" max="12292" width="10.42578125" customWidth="1"/>
    <col min="12293" max="12293" width="10.140625" customWidth="1"/>
    <col min="12294" max="12294" width="10.7109375" customWidth="1"/>
    <col min="12545" max="12545" width="5.140625" customWidth="1"/>
    <col min="12546" max="12546" width="59.42578125" customWidth="1"/>
    <col min="12547" max="12547" width="9.5703125" customWidth="1"/>
    <col min="12548" max="12548" width="10.42578125" customWidth="1"/>
    <col min="12549" max="12549" width="10.140625" customWidth="1"/>
    <col min="12550" max="12550" width="10.7109375" customWidth="1"/>
    <col min="12801" max="12801" width="5.140625" customWidth="1"/>
    <col min="12802" max="12802" width="59.42578125" customWidth="1"/>
    <col min="12803" max="12803" width="9.5703125" customWidth="1"/>
    <col min="12804" max="12804" width="10.42578125" customWidth="1"/>
    <col min="12805" max="12805" width="10.140625" customWidth="1"/>
    <col min="12806" max="12806" width="10.7109375" customWidth="1"/>
    <col min="13057" max="13057" width="5.140625" customWidth="1"/>
    <col min="13058" max="13058" width="59.42578125" customWidth="1"/>
    <col min="13059" max="13059" width="9.5703125" customWidth="1"/>
    <col min="13060" max="13060" width="10.42578125" customWidth="1"/>
    <col min="13061" max="13061" width="10.140625" customWidth="1"/>
    <col min="13062" max="13062" width="10.7109375" customWidth="1"/>
    <col min="13313" max="13313" width="5.140625" customWidth="1"/>
    <col min="13314" max="13314" width="59.42578125" customWidth="1"/>
    <col min="13315" max="13315" width="9.5703125" customWidth="1"/>
    <col min="13316" max="13316" width="10.42578125" customWidth="1"/>
    <col min="13317" max="13317" width="10.140625" customWidth="1"/>
    <col min="13318" max="13318" width="10.7109375" customWidth="1"/>
    <col min="13569" max="13569" width="5.140625" customWidth="1"/>
    <col min="13570" max="13570" width="59.42578125" customWidth="1"/>
    <col min="13571" max="13571" width="9.5703125" customWidth="1"/>
    <col min="13572" max="13572" width="10.42578125" customWidth="1"/>
    <col min="13573" max="13573" width="10.140625" customWidth="1"/>
    <col min="13574" max="13574" width="10.7109375" customWidth="1"/>
    <col min="13825" max="13825" width="5.140625" customWidth="1"/>
    <col min="13826" max="13826" width="59.42578125" customWidth="1"/>
    <col min="13827" max="13827" width="9.5703125" customWidth="1"/>
    <col min="13828" max="13828" width="10.42578125" customWidth="1"/>
    <col min="13829" max="13829" width="10.140625" customWidth="1"/>
    <col min="13830" max="13830" width="10.7109375" customWidth="1"/>
    <col min="14081" max="14081" width="5.140625" customWidth="1"/>
    <col min="14082" max="14082" width="59.42578125" customWidth="1"/>
    <col min="14083" max="14083" width="9.5703125" customWidth="1"/>
    <col min="14084" max="14084" width="10.42578125" customWidth="1"/>
    <col min="14085" max="14085" width="10.140625" customWidth="1"/>
    <col min="14086" max="14086" width="10.7109375" customWidth="1"/>
    <col min="14337" max="14337" width="5.140625" customWidth="1"/>
    <col min="14338" max="14338" width="59.42578125" customWidth="1"/>
    <col min="14339" max="14339" width="9.5703125" customWidth="1"/>
    <col min="14340" max="14340" width="10.42578125" customWidth="1"/>
    <col min="14341" max="14341" width="10.140625" customWidth="1"/>
    <col min="14342" max="14342" width="10.7109375" customWidth="1"/>
    <col min="14593" max="14593" width="5.140625" customWidth="1"/>
    <col min="14594" max="14594" width="59.42578125" customWidth="1"/>
    <col min="14595" max="14595" width="9.5703125" customWidth="1"/>
    <col min="14596" max="14596" width="10.42578125" customWidth="1"/>
    <col min="14597" max="14597" width="10.140625" customWidth="1"/>
    <col min="14598" max="14598" width="10.7109375" customWidth="1"/>
    <col min="14849" max="14849" width="5.140625" customWidth="1"/>
    <col min="14850" max="14850" width="59.42578125" customWidth="1"/>
    <col min="14851" max="14851" width="9.5703125" customWidth="1"/>
    <col min="14852" max="14852" width="10.42578125" customWidth="1"/>
    <col min="14853" max="14853" width="10.140625" customWidth="1"/>
    <col min="14854" max="14854" width="10.7109375" customWidth="1"/>
    <col min="15105" max="15105" width="5.140625" customWidth="1"/>
    <col min="15106" max="15106" width="59.42578125" customWidth="1"/>
    <col min="15107" max="15107" width="9.5703125" customWidth="1"/>
    <col min="15108" max="15108" width="10.42578125" customWidth="1"/>
    <col min="15109" max="15109" width="10.140625" customWidth="1"/>
    <col min="15110" max="15110" width="10.7109375" customWidth="1"/>
    <col min="15361" max="15361" width="5.140625" customWidth="1"/>
    <col min="15362" max="15362" width="59.42578125" customWidth="1"/>
    <col min="15363" max="15363" width="9.5703125" customWidth="1"/>
    <col min="15364" max="15364" width="10.42578125" customWidth="1"/>
    <col min="15365" max="15365" width="10.140625" customWidth="1"/>
    <col min="15366" max="15366" width="10.7109375" customWidth="1"/>
    <col min="15617" max="15617" width="5.140625" customWidth="1"/>
    <col min="15618" max="15618" width="59.42578125" customWidth="1"/>
    <col min="15619" max="15619" width="9.5703125" customWidth="1"/>
    <col min="15620" max="15620" width="10.42578125" customWidth="1"/>
    <col min="15621" max="15621" width="10.140625" customWidth="1"/>
    <col min="15622" max="15622" width="10.7109375" customWidth="1"/>
    <col min="15873" max="15873" width="5.140625" customWidth="1"/>
    <col min="15874" max="15874" width="59.42578125" customWidth="1"/>
    <col min="15875" max="15875" width="9.5703125" customWidth="1"/>
    <col min="15876" max="15876" width="10.42578125" customWidth="1"/>
    <col min="15877" max="15877" width="10.140625" customWidth="1"/>
    <col min="15878" max="15878" width="10.7109375" customWidth="1"/>
    <col min="16129" max="16129" width="5.140625" customWidth="1"/>
    <col min="16130" max="16130" width="59.42578125" customWidth="1"/>
    <col min="16131" max="16131" width="9.5703125" customWidth="1"/>
    <col min="16132" max="16132" width="10.42578125" customWidth="1"/>
    <col min="16133" max="16133" width="10.140625" customWidth="1"/>
    <col min="16134" max="16134" width="10.7109375" customWidth="1"/>
  </cols>
  <sheetData>
    <row r="2" spans="1:7" x14ac:dyDescent="0.2">
      <c r="B2" s="264" t="s">
        <v>515</v>
      </c>
      <c r="F2" s="87"/>
      <c r="G2" s="265"/>
    </row>
    <row r="3" spans="1:7" x14ac:dyDescent="0.2">
      <c r="B3" s="264" t="s">
        <v>516</v>
      </c>
      <c r="F3" s="87"/>
      <c r="G3" s="265"/>
    </row>
    <row r="4" spans="1:7" ht="14.25" x14ac:dyDescent="0.2">
      <c r="B4" s="266"/>
      <c r="D4" s="267"/>
    </row>
    <row r="5" spans="1:7" ht="15" x14ac:dyDescent="0.25">
      <c r="B5" s="269" t="s">
        <v>517</v>
      </c>
      <c r="D5" s="267"/>
    </row>
    <row r="6" spans="1:7" x14ac:dyDescent="0.2">
      <c r="B6" t="s">
        <v>518</v>
      </c>
      <c r="D6" s="267"/>
    </row>
    <row r="7" spans="1:7" x14ac:dyDescent="0.2">
      <c r="D7" s="267"/>
    </row>
    <row r="8" spans="1:7" x14ac:dyDescent="0.2">
      <c r="A8" s="270"/>
      <c r="B8" s="271" t="s">
        <v>519</v>
      </c>
      <c r="C8" s="270" t="s">
        <v>520</v>
      </c>
      <c r="D8" s="270" t="s">
        <v>521</v>
      </c>
      <c r="E8" s="272" t="s">
        <v>709</v>
      </c>
      <c r="F8" s="273" t="s">
        <v>1</v>
      </c>
    </row>
    <row r="9" spans="1:7" x14ac:dyDescent="0.2">
      <c r="A9" s="270">
        <v>1</v>
      </c>
      <c r="B9" s="271" t="s">
        <v>522</v>
      </c>
      <c r="C9" s="270" t="s">
        <v>431</v>
      </c>
      <c r="D9" s="270">
        <v>1</v>
      </c>
      <c r="E9" s="275"/>
      <c r="F9" s="274">
        <f t="shared" ref="F9:F46" si="0">SUM(D9*E9)</f>
        <v>0</v>
      </c>
    </row>
    <row r="10" spans="1:7" x14ac:dyDescent="0.2">
      <c r="A10" s="270">
        <f>SUM(A9+1)</f>
        <v>2</v>
      </c>
      <c r="B10" s="271" t="s">
        <v>523</v>
      </c>
      <c r="C10" s="270" t="s">
        <v>431</v>
      </c>
      <c r="D10" s="270">
        <v>1</v>
      </c>
      <c r="E10" s="275"/>
      <c r="F10" s="274">
        <f t="shared" si="0"/>
        <v>0</v>
      </c>
    </row>
    <row r="11" spans="1:7" x14ac:dyDescent="0.2">
      <c r="A11" s="270">
        <f t="shared" ref="A11:A31" si="1">SUM(A10+1)</f>
        <v>3</v>
      </c>
      <c r="B11" s="271" t="s">
        <v>524</v>
      </c>
      <c r="C11" s="270" t="s">
        <v>431</v>
      </c>
      <c r="D11" s="270">
        <v>4</v>
      </c>
      <c r="E11" s="275"/>
      <c r="F11" s="274">
        <f t="shared" si="0"/>
        <v>0</v>
      </c>
    </row>
    <row r="12" spans="1:7" x14ac:dyDescent="0.2">
      <c r="A12" s="270">
        <f t="shared" si="1"/>
        <v>4</v>
      </c>
      <c r="B12" s="271" t="s">
        <v>525</v>
      </c>
      <c r="C12" s="270" t="s">
        <v>166</v>
      </c>
      <c r="D12" s="270">
        <v>15</v>
      </c>
      <c r="E12" s="275"/>
      <c r="F12" s="274">
        <f t="shared" si="0"/>
        <v>0</v>
      </c>
    </row>
    <row r="13" spans="1:7" x14ac:dyDescent="0.2">
      <c r="A13" s="270">
        <f t="shared" si="1"/>
        <v>5</v>
      </c>
      <c r="B13" s="271" t="s">
        <v>526</v>
      </c>
      <c r="C13" s="270" t="s">
        <v>166</v>
      </c>
      <c r="D13" s="270">
        <v>85</v>
      </c>
      <c r="E13" s="275"/>
      <c r="F13" s="274">
        <f t="shared" si="0"/>
        <v>0</v>
      </c>
    </row>
    <row r="14" spans="1:7" x14ac:dyDescent="0.2">
      <c r="A14" s="270">
        <f t="shared" si="1"/>
        <v>6</v>
      </c>
      <c r="B14" s="271" t="s">
        <v>527</v>
      </c>
      <c r="C14" s="270" t="s">
        <v>166</v>
      </c>
      <c r="D14" s="270">
        <v>30</v>
      </c>
      <c r="E14" s="275"/>
      <c r="F14" s="274">
        <f t="shared" si="0"/>
        <v>0</v>
      </c>
    </row>
    <row r="15" spans="1:7" x14ac:dyDescent="0.2">
      <c r="A15" s="270">
        <f t="shared" si="1"/>
        <v>7</v>
      </c>
      <c r="B15" s="271" t="s">
        <v>528</v>
      </c>
      <c r="C15" s="270" t="s">
        <v>166</v>
      </c>
      <c r="D15" s="270">
        <v>20</v>
      </c>
      <c r="E15" s="275"/>
      <c r="F15" s="274">
        <f t="shared" si="0"/>
        <v>0</v>
      </c>
    </row>
    <row r="16" spans="1:7" x14ac:dyDescent="0.2">
      <c r="A16" s="270">
        <f t="shared" si="1"/>
        <v>8</v>
      </c>
      <c r="B16" s="271" t="s">
        <v>529</v>
      </c>
      <c r="C16" s="270" t="s">
        <v>166</v>
      </c>
      <c r="D16" s="270">
        <v>15</v>
      </c>
      <c r="E16" s="275"/>
      <c r="F16" s="274">
        <f t="shared" si="0"/>
        <v>0</v>
      </c>
    </row>
    <row r="17" spans="1:6" x14ac:dyDescent="0.2">
      <c r="A17" s="270">
        <f t="shared" si="1"/>
        <v>9</v>
      </c>
      <c r="B17" s="271" t="s">
        <v>530</v>
      </c>
      <c r="C17" s="270" t="s">
        <v>166</v>
      </c>
      <c r="D17" s="270">
        <v>25</v>
      </c>
      <c r="E17" s="275"/>
      <c r="F17" s="274">
        <f t="shared" si="0"/>
        <v>0</v>
      </c>
    </row>
    <row r="18" spans="1:6" x14ac:dyDescent="0.2">
      <c r="A18" s="270">
        <f t="shared" si="1"/>
        <v>10</v>
      </c>
      <c r="B18" s="271" t="s">
        <v>531</v>
      </c>
      <c r="C18" s="270" t="s">
        <v>166</v>
      </c>
      <c r="D18" s="270">
        <v>410</v>
      </c>
      <c r="E18" s="275"/>
      <c r="F18" s="274">
        <f t="shared" si="0"/>
        <v>0</v>
      </c>
    </row>
    <row r="19" spans="1:6" x14ac:dyDescent="0.2">
      <c r="A19" s="270">
        <f t="shared" si="1"/>
        <v>11</v>
      </c>
      <c r="B19" s="271" t="s">
        <v>532</v>
      </c>
      <c r="C19" s="270" t="s">
        <v>166</v>
      </c>
      <c r="D19" s="270">
        <v>70</v>
      </c>
      <c r="E19" s="275"/>
      <c r="F19" s="274">
        <f t="shared" si="0"/>
        <v>0</v>
      </c>
    </row>
    <row r="20" spans="1:6" x14ac:dyDescent="0.2">
      <c r="A20" s="270">
        <f t="shared" si="1"/>
        <v>12</v>
      </c>
      <c r="B20" s="271" t="s">
        <v>533</v>
      </c>
      <c r="C20" s="270" t="s">
        <v>431</v>
      </c>
      <c r="D20" s="270">
        <v>8</v>
      </c>
      <c r="E20" s="275"/>
      <c r="F20" s="274">
        <f t="shared" si="0"/>
        <v>0</v>
      </c>
    </row>
    <row r="21" spans="1:6" x14ac:dyDescent="0.2">
      <c r="A21" s="270">
        <f t="shared" si="1"/>
        <v>13</v>
      </c>
      <c r="B21" s="271" t="s">
        <v>534</v>
      </c>
      <c r="C21" s="270" t="s">
        <v>431</v>
      </c>
      <c r="D21" s="270">
        <v>4</v>
      </c>
      <c r="E21" s="275"/>
      <c r="F21" s="274">
        <f t="shared" si="0"/>
        <v>0</v>
      </c>
    </row>
    <row r="22" spans="1:6" x14ac:dyDescent="0.2">
      <c r="A22" s="270">
        <f t="shared" si="1"/>
        <v>14</v>
      </c>
      <c r="B22" s="271" t="s">
        <v>535</v>
      </c>
      <c r="C22" s="270" t="s">
        <v>431</v>
      </c>
      <c r="D22" s="270">
        <v>39</v>
      </c>
      <c r="E22" s="275"/>
      <c r="F22" s="274">
        <f t="shared" si="0"/>
        <v>0</v>
      </c>
    </row>
    <row r="23" spans="1:6" x14ac:dyDescent="0.2">
      <c r="A23" s="270">
        <f t="shared" si="1"/>
        <v>15</v>
      </c>
      <c r="B23" s="271" t="s">
        <v>536</v>
      </c>
      <c r="C23" s="270" t="s">
        <v>431</v>
      </c>
      <c r="D23" s="270">
        <v>1</v>
      </c>
      <c r="E23" s="275"/>
      <c r="F23" s="274">
        <f t="shared" si="0"/>
        <v>0</v>
      </c>
    </row>
    <row r="24" spans="1:6" x14ac:dyDescent="0.2">
      <c r="A24" s="270">
        <f t="shared" si="1"/>
        <v>16</v>
      </c>
      <c r="B24" s="271" t="s">
        <v>537</v>
      </c>
      <c r="C24" s="270" t="s">
        <v>431</v>
      </c>
      <c r="D24" s="270">
        <v>2</v>
      </c>
      <c r="E24" s="275"/>
      <c r="F24" s="274">
        <f t="shared" si="0"/>
        <v>0</v>
      </c>
    </row>
    <row r="25" spans="1:6" x14ac:dyDescent="0.2">
      <c r="A25" s="270">
        <f t="shared" si="1"/>
        <v>17</v>
      </c>
      <c r="B25" s="271" t="s">
        <v>538</v>
      </c>
      <c r="C25" s="270" t="s">
        <v>431</v>
      </c>
      <c r="D25" s="270">
        <v>2</v>
      </c>
      <c r="E25" s="275"/>
      <c r="F25" s="274">
        <f t="shared" si="0"/>
        <v>0</v>
      </c>
    </row>
    <row r="26" spans="1:6" x14ac:dyDescent="0.2">
      <c r="A26" s="270">
        <f t="shared" si="1"/>
        <v>18</v>
      </c>
      <c r="B26" s="271" t="s">
        <v>539</v>
      </c>
      <c r="C26" s="270" t="s">
        <v>431</v>
      </c>
      <c r="D26" s="270">
        <v>6</v>
      </c>
      <c r="E26" s="275"/>
      <c r="F26" s="274">
        <f t="shared" si="0"/>
        <v>0</v>
      </c>
    </row>
    <row r="27" spans="1:6" x14ac:dyDescent="0.2">
      <c r="A27" s="270">
        <f t="shared" si="1"/>
        <v>19</v>
      </c>
      <c r="B27" s="271" t="s">
        <v>540</v>
      </c>
      <c r="C27" s="270" t="s">
        <v>431</v>
      </c>
      <c r="D27" s="270">
        <v>5</v>
      </c>
      <c r="E27" s="275"/>
      <c r="F27" s="274">
        <f t="shared" si="0"/>
        <v>0</v>
      </c>
    </row>
    <row r="28" spans="1:6" x14ac:dyDescent="0.2">
      <c r="A28" s="270">
        <f t="shared" si="1"/>
        <v>20</v>
      </c>
      <c r="B28" s="271" t="s">
        <v>541</v>
      </c>
      <c r="C28" s="270" t="s">
        <v>431</v>
      </c>
      <c r="D28" s="270">
        <v>14</v>
      </c>
      <c r="E28" s="275"/>
      <c r="F28" s="274">
        <f t="shared" si="0"/>
        <v>0</v>
      </c>
    </row>
    <row r="29" spans="1:6" x14ac:dyDescent="0.2">
      <c r="A29" s="270">
        <f t="shared" si="1"/>
        <v>21</v>
      </c>
      <c r="B29" s="271" t="s">
        <v>542</v>
      </c>
      <c r="C29" s="270" t="s">
        <v>431</v>
      </c>
      <c r="D29" s="270">
        <v>2</v>
      </c>
      <c r="E29" s="275"/>
      <c r="F29" s="274">
        <f t="shared" si="0"/>
        <v>0</v>
      </c>
    </row>
    <row r="30" spans="1:6" x14ac:dyDescent="0.2">
      <c r="A30" s="270">
        <f t="shared" si="1"/>
        <v>22</v>
      </c>
      <c r="B30" s="271" t="s">
        <v>543</v>
      </c>
      <c r="C30" s="270" t="s">
        <v>431</v>
      </c>
      <c r="D30" s="270">
        <v>30</v>
      </c>
      <c r="E30" s="275"/>
      <c r="F30" s="274">
        <f t="shared" si="0"/>
        <v>0</v>
      </c>
    </row>
    <row r="31" spans="1:6" x14ac:dyDescent="0.2">
      <c r="A31" s="270">
        <f t="shared" si="1"/>
        <v>23</v>
      </c>
      <c r="B31" s="271" t="s">
        <v>544</v>
      </c>
      <c r="C31" s="270" t="s">
        <v>431</v>
      </c>
      <c r="D31" s="270">
        <v>15</v>
      </c>
      <c r="E31" s="275"/>
      <c r="F31" s="274">
        <f t="shared" si="0"/>
        <v>0</v>
      </c>
    </row>
    <row r="32" spans="1:6" x14ac:dyDescent="0.2">
      <c r="A32" s="270">
        <f t="shared" ref="A32:A46" si="2">SUM(A31+1)</f>
        <v>24</v>
      </c>
      <c r="B32" s="271" t="s">
        <v>545</v>
      </c>
      <c r="C32" s="270" t="s">
        <v>431</v>
      </c>
      <c r="D32" s="270">
        <v>15</v>
      </c>
      <c r="E32" s="275"/>
      <c r="F32" s="274">
        <f t="shared" si="0"/>
        <v>0</v>
      </c>
    </row>
    <row r="33" spans="1:6" x14ac:dyDescent="0.2">
      <c r="A33" s="270">
        <f t="shared" si="2"/>
        <v>25</v>
      </c>
      <c r="B33" s="271" t="s">
        <v>546</v>
      </c>
      <c r="C33" s="270" t="s">
        <v>431</v>
      </c>
      <c r="D33" s="270">
        <v>1</v>
      </c>
      <c r="E33" s="275"/>
      <c r="F33" s="274">
        <f t="shared" si="0"/>
        <v>0</v>
      </c>
    </row>
    <row r="34" spans="1:6" x14ac:dyDescent="0.2">
      <c r="A34" s="270">
        <f t="shared" si="2"/>
        <v>26</v>
      </c>
      <c r="B34" s="271" t="s">
        <v>547</v>
      </c>
      <c r="C34" s="270" t="s">
        <v>431</v>
      </c>
      <c r="D34" s="270">
        <v>3</v>
      </c>
      <c r="E34" s="275"/>
      <c r="F34" s="274">
        <f t="shared" si="0"/>
        <v>0</v>
      </c>
    </row>
    <row r="35" spans="1:6" x14ac:dyDescent="0.2">
      <c r="A35" s="270">
        <f t="shared" si="2"/>
        <v>27</v>
      </c>
      <c r="B35" s="271" t="s">
        <v>548</v>
      </c>
      <c r="C35" s="270" t="s">
        <v>166</v>
      </c>
      <c r="D35" s="270">
        <v>65</v>
      </c>
      <c r="E35" s="275"/>
      <c r="F35" s="274">
        <f t="shared" si="0"/>
        <v>0</v>
      </c>
    </row>
    <row r="36" spans="1:6" x14ac:dyDescent="0.2">
      <c r="A36" s="270">
        <f t="shared" si="2"/>
        <v>28</v>
      </c>
      <c r="B36" s="271" t="s">
        <v>549</v>
      </c>
      <c r="C36" s="270" t="s">
        <v>431</v>
      </c>
      <c r="D36" s="270">
        <v>24</v>
      </c>
      <c r="E36" s="275"/>
      <c r="F36" s="274">
        <f t="shared" si="0"/>
        <v>0</v>
      </c>
    </row>
    <row r="37" spans="1:6" x14ac:dyDescent="0.2">
      <c r="A37" s="270">
        <f t="shared" si="2"/>
        <v>29</v>
      </c>
      <c r="B37" s="271" t="s">
        <v>550</v>
      </c>
      <c r="C37" s="270" t="s">
        <v>431</v>
      </c>
      <c r="D37" s="270">
        <v>16</v>
      </c>
      <c r="E37" s="275"/>
      <c r="F37" s="274">
        <f t="shared" si="0"/>
        <v>0</v>
      </c>
    </row>
    <row r="38" spans="1:6" x14ac:dyDescent="0.2">
      <c r="A38" s="270">
        <f t="shared" si="2"/>
        <v>30</v>
      </c>
      <c r="B38" s="271" t="s">
        <v>551</v>
      </c>
      <c r="C38" s="270" t="s">
        <v>431</v>
      </c>
      <c r="D38" s="270">
        <v>22</v>
      </c>
      <c r="E38" s="275"/>
      <c r="F38" s="274">
        <f t="shared" si="0"/>
        <v>0</v>
      </c>
    </row>
    <row r="39" spans="1:6" x14ac:dyDescent="0.2">
      <c r="A39" s="270">
        <f t="shared" si="2"/>
        <v>31</v>
      </c>
      <c r="B39" s="271" t="s">
        <v>552</v>
      </c>
      <c r="C39" s="270" t="s">
        <v>431</v>
      </c>
      <c r="D39" s="270">
        <v>18</v>
      </c>
      <c r="E39" s="275"/>
      <c r="F39" s="274">
        <f t="shared" si="0"/>
        <v>0</v>
      </c>
    </row>
    <row r="40" spans="1:6" x14ac:dyDescent="0.2">
      <c r="A40" s="270">
        <f t="shared" si="2"/>
        <v>32</v>
      </c>
      <c r="B40" s="271" t="s">
        <v>553</v>
      </c>
      <c r="C40" s="270" t="s">
        <v>431</v>
      </c>
      <c r="D40" s="270">
        <v>2</v>
      </c>
      <c r="E40" s="275"/>
      <c r="F40" s="274">
        <f t="shared" si="0"/>
        <v>0</v>
      </c>
    </row>
    <row r="41" spans="1:6" x14ac:dyDescent="0.2">
      <c r="A41" s="270">
        <f t="shared" si="2"/>
        <v>33</v>
      </c>
      <c r="B41" s="271" t="s">
        <v>554</v>
      </c>
      <c r="C41" s="270" t="s">
        <v>431</v>
      </c>
      <c r="D41" s="270">
        <v>1</v>
      </c>
      <c r="E41" s="275"/>
      <c r="F41" s="274">
        <f t="shared" si="0"/>
        <v>0</v>
      </c>
    </row>
    <row r="42" spans="1:6" x14ac:dyDescent="0.2">
      <c r="A42" s="270">
        <f t="shared" si="2"/>
        <v>34</v>
      </c>
      <c r="B42" s="271" t="s">
        <v>555</v>
      </c>
      <c r="C42" s="270" t="s">
        <v>166</v>
      </c>
      <c r="D42" s="270">
        <v>20</v>
      </c>
      <c r="E42" s="275"/>
      <c r="F42" s="274">
        <f t="shared" si="0"/>
        <v>0</v>
      </c>
    </row>
    <row r="43" spans="1:6" x14ac:dyDescent="0.2">
      <c r="A43" s="270">
        <f t="shared" si="2"/>
        <v>35</v>
      </c>
      <c r="B43" s="271" t="s">
        <v>556</v>
      </c>
      <c r="C43" s="270" t="s">
        <v>431</v>
      </c>
      <c r="D43" s="270">
        <v>1</v>
      </c>
      <c r="E43" s="275"/>
      <c r="F43" s="274">
        <f t="shared" si="0"/>
        <v>0</v>
      </c>
    </row>
    <row r="44" spans="1:6" x14ac:dyDescent="0.2">
      <c r="A44" s="270">
        <f t="shared" si="2"/>
        <v>36</v>
      </c>
      <c r="B44" s="271" t="s">
        <v>557</v>
      </c>
      <c r="C44" s="270" t="s">
        <v>558</v>
      </c>
      <c r="D44" s="270">
        <v>3</v>
      </c>
      <c r="E44" s="275"/>
      <c r="F44" s="274">
        <f t="shared" si="0"/>
        <v>0</v>
      </c>
    </row>
    <row r="45" spans="1:6" x14ac:dyDescent="0.2">
      <c r="A45" s="270">
        <f t="shared" si="2"/>
        <v>37</v>
      </c>
      <c r="B45" s="271" t="s">
        <v>559</v>
      </c>
      <c r="C45" s="270" t="s">
        <v>431</v>
      </c>
      <c r="D45" s="270">
        <v>16</v>
      </c>
      <c r="E45" s="275"/>
      <c r="F45" s="274">
        <f t="shared" si="0"/>
        <v>0</v>
      </c>
    </row>
    <row r="46" spans="1:6" x14ac:dyDescent="0.2">
      <c r="A46" s="270">
        <f t="shared" si="2"/>
        <v>38</v>
      </c>
      <c r="B46" s="271" t="s">
        <v>560</v>
      </c>
      <c r="C46" s="270" t="s">
        <v>166</v>
      </c>
      <c r="D46" s="270">
        <v>45</v>
      </c>
      <c r="E46" s="275"/>
      <c r="F46" s="274">
        <f t="shared" si="0"/>
        <v>0</v>
      </c>
    </row>
    <row r="47" spans="1:6" x14ac:dyDescent="0.2">
      <c r="A47" s="270"/>
      <c r="B47" s="271"/>
      <c r="C47" s="270"/>
      <c r="D47" s="270"/>
      <c r="E47" s="272"/>
      <c r="F47" s="274"/>
    </row>
    <row r="48" spans="1:6" x14ac:dyDescent="0.2">
      <c r="A48" s="270">
        <f>SUM(A47+1)</f>
        <v>1</v>
      </c>
      <c r="B48" s="271" t="s">
        <v>561</v>
      </c>
      <c r="C48" s="270"/>
      <c r="D48" s="270"/>
      <c r="E48" s="272"/>
      <c r="F48" s="274">
        <f>SUM(F9:F46)</f>
        <v>0</v>
      </c>
    </row>
    <row r="49" spans="1:6" x14ac:dyDescent="0.2">
      <c r="A49" s="270"/>
      <c r="B49" s="271" t="s">
        <v>562</v>
      </c>
      <c r="C49" s="270"/>
      <c r="D49" s="270"/>
      <c r="E49" s="272"/>
      <c r="F49" s="274"/>
    </row>
  </sheetData>
  <sheetProtection algorithmName="SHA-512" hashValue="vZmyzTkEoL3dtTMKF6d8HY9GCZ5RKlWM7499RLa902N9AKN5ek5lSjGtd6/UrHExfiKFIsR3Wfty11tYhQ9zzQ==" saltValue="lOAKShxA/i+LXfvClNC1/Q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82" orientation="portrait" r:id="rId1"/>
  <headerFooter>
    <oddHeader>&amp;R&amp;F / &amp;A</oddHeader>
    <oddFooter>&amp;C&amp;P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74"/>
  <sheetViews>
    <sheetView topLeftCell="A20" zoomScaleNormal="100" workbookViewId="0">
      <selection activeCell="A3" sqref="A3"/>
    </sheetView>
  </sheetViews>
  <sheetFormatPr defaultRowHeight="12.75" x14ac:dyDescent="0.2"/>
  <cols>
    <col min="1" max="1" width="4.42578125" style="330" customWidth="1"/>
    <col min="2" max="2" width="4.85546875" style="330" customWidth="1"/>
    <col min="3" max="3" width="64.28515625" style="330" customWidth="1"/>
    <col min="4" max="4" width="3.7109375" style="331" bestFit="1" customWidth="1"/>
    <col min="5" max="5" width="5" style="330" customWidth="1"/>
    <col min="6" max="6" width="12.140625" style="330" customWidth="1"/>
    <col min="7" max="7" width="14.5703125" style="330" customWidth="1"/>
    <col min="8" max="8" width="14" bestFit="1" customWidth="1"/>
    <col min="257" max="257" width="4.42578125" customWidth="1"/>
    <col min="258" max="258" width="4.85546875" customWidth="1"/>
    <col min="259" max="259" width="64.28515625" customWidth="1"/>
    <col min="260" max="260" width="3.7109375" bestFit="1" customWidth="1"/>
    <col min="261" max="261" width="5" customWidth="1"/>
    <col min="262" max="262" width="12.140625" customWidth="1"/>
    <col min="263" max="263" width="14.5703125" customWidth="1"/>
    <col min="264" max="264" width="14" bestFit="1" customWidth="1"/>
    <col min="513" max="513" width="4.42578125" customWidth="1"/>
    <col min="514" max="514" width="4.85546875" customWidth="1"/>
    <col min="515" max="515" width="64.28515625" customWidth="1"/>
    <col min="516" max="516" width="3.7109375" bestFit="1" customWidth="1"/>
    <col min="517" max="517" width="5" customWidth="1"/>
    <col min="518" max="518" width="12.140625" customWidth="1"/>
    <col min="519" max="519" width="14.5703125" customWidth="1"/>
    <col min="520" max="520" width="14" bestFit="1" customWidth="1"/>
    <col min="769" max="769" width="4.42578125" customWidth="1"/>
    <col min="770" max="770" width="4.85546875" customWidth="1"/>
    <col min="771" max="771" width="64.28515625" customWidth="1"/>
    <col min="772" max="772" width="3.7109375" bestFit="1" customWidth="1"/>
    <col min="773" max="773" width="5" customWidth="1"/>
    <col min="774" max="774" width="12.140625" customWidth="1"/>
    <col min="775" max="775" width="14.5703125" customWidth="1"/>
    <col min="776" max="776" width="14" bestFit="1" customWidth="1"/>
    <col min="1025" max="1025" width="4.42578125" customWidth="1"/>
    <col min="1026" max="1026" width="4.85546875" customWidth="1"/>
    <col min="1027" max="1027" width="64.28515625" customWidth="1"/>
    <col min="1028" max="1028" width="3.7109375" bestFit="1" customWidth="1"/>
    <col min="1029" max="1029" width="5" customWidth="1"/>
    <col min="1030" max="1030" width="12.140625" customWidth="1"/>
    <col min="1031" max="1031" width="14.5703125" customWidth="1"/>
    <col min="1032" max="1032" width="14" bestFit="1" customWidth="1"/>
    <col min="1281" max="1281" width="4.42578125" customWidth="1"/>
    <col min="1282" max="1282" width="4.85546875" customWidth="1"/>
    <col min="1283" max="1283" width="64.28515625" customWidth="1"/>
    <col min="1284" max="1284" width="3.7109375" bestFit="1" customWidth="1"/>
    <col min="1285" max="1285" width="5" customWidth="1"/>
    <col min="1286" max="1286" width="12.140625" customWidth="1"/>
    <col min="1287" max="1287" width="14.5703125" customWidth="1"/>
    <col min="1288" max="1288" width="14" bestFit="1" customWidth="1"/>
    <col min="1537" max="1537" width="4.42578125" customWidth="1"/>
    <col min="1538" max="1538" width="4.85546875" customWidth="1"/>
    <col min="1539" max="1539" width="64.28515625" customWidth="1"/>
    <col min="1540" max="1540" width="3.7109375" bestFit="1" customWidth="1"/>
    <col min="1541" max="1541" width="5" customWidth="1"/>
    <col min="1542" max="1542" width="12.140625" customWidth="1"/>
    <col min="1543" max="1543" width="14.5703125" customWidth="1"/>
    <col min="1544" max="1544" width="14" bestFit="1" customWidth="1"/>
    <col min="1793" max="1793" width="4.42578125" customWidth="1"/>
    <col min="1794" max="1794" width="4.85546875" customWidth="1"/>
    <col min="1795" max="1795" width="64.28515625" customWidth="1"/>
    <col min="1796" max="1796" width="3.7109375" bestFit="1" customWidth="1"/>
    <col min="1797" max="1797" width="5" customWidth="1"/>
    <col min="1798" max="1798" width="12.140625" customWidth="1"/>
    <col min="1799" max="1799" width="14.5703125" customWidth="1"/>
    <col min="1800" max="1800" width="14" bestFit="1" customWidth="1"/>
    <col min="2049" max="2049" width="4.42578125" customWidth="1"/>
    <col min="2050" max="2050" width="4.85546875" customWidth="1"/>
    <col min="2051" max="2051" width="64.28515625" customWidth="1"/>
    <col min="2052" max="2052" width="3.7109375" bestFit="1" customWidth="1"/>
    <col min="2053" max="2053" width="5" customWidth="1"/>
    <col min="2054" max="2054" width="12.140625" customWidth="1"/>
    <col min="2055" max="2055" width="14.5703125" customWidth="1"/>
    <col min="2056" max="2056" width="14" bestFit="1" customWidth="1"/>
    <col min="2305" max="2305" width="4.42578125" customWidth="1"/>
    <col min="2306" max="2306" width="4.85546875" customWidth="1"/>
    <col min="2307" max="2307" width="64.28515625" customWidth="1"/>
    <col min="2308" max="2308" width="3.7109375" bestFit="1" customWidth="1"/>
    <col min="2309" max="2309" width="5" customWidth="1"/>
    <col min="2310" max="2310" width="12.140625" customWidth="1"/>
    <col min="2311" max="2311" width="14.5703125" customWidth="1"/>
    <col min="2312" max="2312" width="14" bestFit="1" customWidth="1"/>
    <col min="2561" max="2561" width="4.42578125" customWidth="1"/>
    <col min="2562" max="2562" width="4.85546875" customWidth="1"/>
    <col min="2563" max="2563" width="64.28515625" customWidth="1"/>
    <col min="2564" max="2564" width="3.7109375" bestFit="1" customWidth="1"/>
    <col min="2565" max="2565" width="5" customWidth="1"/>
    <col min="2566" max="2566" width="12.140625" customWidth="1"/>
    <col min="2567" max="2567" width="14.5703125" customWidth="1"/>
    <col min="2568" max="2568" width="14" bestFit="1" customWidth="1"/>
    <col min="2817" max="2817" width="4.42578125" customWidth="1"/>
    <col min="2818" max="2818" width="4.85546875" customWidth="1"/>
    <col min="2819" max="2819" width="64.28515625" customWidth="1"/>
    <col min="2820" max="2820" width="3.7109375" bestFit="1" customWidth="1"/>
    <col min="2821" max="2821" width="5" customWidth="1"/>
    <col min="2822" max="2822" width="12.140625" customWidth="1"/>
    <col min="2823" max="2823" width="14.5703125" customWidth="1"/>
    <col min="2824" max="2824" width="14" bestFit="1" customWidth="1"/>
    <col min="3073" max="3073" width="4.42578125" customWidth="1"/>
    <col min="3074" max="3074" width="4.85546875" customWidth="1"/>
    <col min="3075" max="3075" width="64.28515625" customWidth="1"/>
    <col min="3076" max="3076" width="3.7109375" bestFit="1" customWidth="1"/>
    <col min="3077" max="3077" width="5" customWidth="1"/>
    <col min="3078" max="3078" width="12.140625" customWidth="1"/>
    <col min="3079" max="3079" width="14.5703125" customWidth="1"/>
    <col min="3080" max="3080" width="14" bestFit="1" customWidth="1"/>
    <col min="3329" max="3329" width="4.42578125" customWidth="1"/>
    <col min="3330" max="3330" width="4.85546875" customWidth="1"/>
    <col min="3331" max="3331" width="64.28515625" customWidth="1"/>
    <col min="3332" max="3332" width="3.7109375" bestFit="1" customWidth="1"/>
    <col min="3333" max="3333" width="5" customWidth="1"/>
    <col min="3334" max="3334" width="12.140625" customWidth="1"/>
    <col min="3335" max="3335" width="14.5703125" customWidth="1"/>
    <col min="3336" max="3336" width="14" bestFit="1" customWidth="1"/>
    <col min="3585" max="3585" width="4.42578125" customWidth="1"/>
    <col min="3586" max="3586" width="4.85546875" customWidth="1"/>
    <col min="3587" max="3587" width="64.28515625" customWidth="1"/>
    <col min="3588" max="3588" width="3.7109375" bestFit="1" customWidth="1"/>
    <col min="3589" max="3589" width="5" customWidth="1"/>
    <col min="3590" max="3590" width="12.140625" customWidth="1"/>
    <col min="3591" max="3591" width="14.5703125" customWidth="1"/>
    <col min="3592" max="3592" width="14" bestFit="1" customWidth="1"/>
    <col min="3841" max="3841" width="4.42578125" customWidth="1"/>
    <col min="3842" max="3842" width="4.85546875" customWidth="1"/>
    <col min="3843" max="3843" width="64.28515625" customWidth="1"/>
    <col min="3844" max="3844" width="3.7109375" bestFit="1" customWidth="1"/>
    <col min="3845" max="3845" width="5" customWidth="1"/>
    <col min="3846" max="3846" width="12.140625" customWidth="1"/>
    <col min="3847" max="3847" width="14.5703125" customWidth="1"/>
    <col min="3848" max="3848" width="14" bestFit="1" customWidth="1"/>
    <col min="4097" max="4097" width="4.42578125" customWidth="1"/>
    <col min="4098" max="4098" width="4.85546875" customWidth="1"/>
    <col min="4099" max="4099" width="64.28515625" customWidth="1"/>
    <col min="4100" max="4100" width="3.7109375" bestFit="1" customWidth="1"/>
    <col min="4101" max="4101" width="5" customWidth="1"/>
    <col min="4102" max="4102" width="12.140625" customWidth="1"/>
    <col min="4103" max="4103" width="14.5703125" customWidth="1"/>
    <col min="4104" max="4104" width="14" bestFit="1" customWidth="1"/>
    <col min="4353" max="4353" width="4.42578125" customWidth="1"/>
    <col min="4354" max="4354" width="4.85546875" customWidth="1"/>
    <col min="4355" max="4355" width="64.28515625" customWidth="1"/>
    <col min="4356" max="4356" width="3.7109375" bestFit="1" customWidth="1"/>
    <col min="4357" max="4357" width="5" customWidth="1"/>
    <col min="4358" max="4358" width="12.140625" customWidth="1"/>
    <col min="4359" max="4359" width="14.5703125" customWidth="1"/>
    <col min="4360" max="4360" width="14" bestFit="1" customWidth="1"/>
    <col min="4609" max="4609" width="4.42578125" customWidth="1"/>
    <col min="4610" max="4610" width="4.85546875" customWidth="1"/>
    <col min="4611" max="4611" width="64.28515625" customWidth="1"/>
    <col min="4612" max="4612" width="3.7109375" bestFit="1" customWidth="1"/>
    <col min="4613" max="4613" width="5" customWidth="1"/>
    <col min="4614" max="4614" width="12.140625" customWidth="1"/>
    <col min="4615" max="4615" width="14.5703125" customWidth="1"/>
    <col min="4616" max="4616" width="14" bestFit="1" customWidth="1"/>
    <col min="4865" max="4865" width="4.42578125" customWidth="1"/>
    <col min="4866" max="4866" width="4.85546875" customWidth="1"/>
    <col min="4867" max="4867" width="64.28515625" customWidth="1"/>
    <col min="4868" max="4868" width="3.7109375" bestFit="1" customWidth="1"/>
    <col min="4869" max="4869" width="5" customWidth="1"/>
    <col min="4870" max="4870" width="12.140625" customWidth="1"/>
    <col min="4871" max="4871" width="14.5703125" customWidth="1"/>
    <col min="4872" max="4872" width="14" bestFit="1" customWidth="1"/>
    <col min="5121" max="5121" width="4.42578125" customWidth="1"/>
    <col min="5122" max="5122" width="4.85546875" customWidth="1"/>
    <col min="5123" max="5123" width="64.28515625" customWidth="1"/>
    <col min="5124" max="5124" width="3.7109375" bestFit="1" customWidth="1"/>
    <col min="5125" max="5125" width="5" customWidth="1"/>
    <col min="5126" max="5126" width="12.140625" customWidth="1"/>
    <col min="5127" max="5127" width="14.5703125" customWidth="1"/>
    <col min="5128" max="5128" width="14" bestFit="1" customWidth="1"/>
    <col min="5377" max="5377" width="4.42578125" customWidth="1"/>
    <col min="5378" max="5378" width="4.85546875" customWidth="1"/>
    <col min="5379" max="5379" width="64.28515625" customWidth="1"/>
    <col min="5380" max="5380" width="3.7109375" bestFit="1" customWidth="1"/>
    <col min="5381" max="5381" width="5" customWidth="1"/>
    <col min="5382" max="5382" width="12.140625" customWidth="1"/>
    <col min="5383" max="5383" width="14.5703125" customWidth="1"/>
    <col min="5384" max="5384" width="14" bestFit="1" customWidth="1"/>
    <col min="5633" max="5633" width="4.42578125" customWidth="1"/>
    <col min="5634" max="5634" width="4.85546875" customWidth="1"/>
    <col min="5635" max="5635" width="64.28515625" customWidth="1"/>
    <col min="5636" max="5636" width="3.7109375" bestFit="1" customWidth="1"/>
    <col min="5637" max="5637" width="5" customWidth="1"/>
    <col min="5638" max="5638" width="12.140625" customWidth="1"/>
    <col min="5639" max="5639" width="14.5703125" customWidth="1"/>
    <col min="5640" max="5640" width="14" bestFit="1" customWidth="1"/>
    <col min="5889" max="5889" width="4.42578125" customWidth="1"/>
    <col min="5890" max="5890" width="4.85546875" customWidth="1"/>
    <col min="5891" max="5891" width="64.28515625" customWidth="1"/>
    <col min="5892" max="5892" width="3.7109375" bestFit="1" customWidth="1"/>
    <col min="5893" max="5893" width="5" customWidth="1"/>
    <col min="5894" max="5894" width="12.140625" customWidth="1"/>
    <col min="5895" max="5895" width="14.5703125" customWidth="1"/>
    <col min="5896" max="5896" width="14" bestFit="1" customWidth="1"/>
    <col min="6145" max="6145" width="4.42578125" customWidth="1"/>
    <col min="6146" max="6146" width="4.85546875" customWidth="1"/>
    <col min="6147" max="6147" width="64.28515625" customWidth="1"/>
    <col min="6148" max="6148" width="3.7109375" bestFit="1" customWidth="1"/>
    <col min="6149" max="6149" width="5" customWidth="1"/>
    <col min="6150" max="6150" width="12.140625" customWidth="1"/>
    <col min="6151" max="6151" width="14.5703125" customWidth="1"/>
    <col min="6152" max="6152" width="14" bestFit="1" customWidth="1"/>
    <col min="6401" max="6401" width="4.42578125" customWidth="1"/>
    <col min="6402" max="6402" width="4.85546875" customWidth="1"/>
    <col min="6403" max="6403" width="64.28515625" customWidth="1"/>
    <col min="6404" max="6404" width="3.7109375" bestFit="1" customWidth="1"/>
    <col min="6405" max="6405" width="5" customWidth="1"/>
    <col min="6406" max="6406" width="12.140625" customWidth="1"/>
    <col min="6407" max="6407" width="14.5703125" customWidth="1"/>
    <col min="6408" max="6408" width="14" bestFit="1" customWidth="1"/>
    <col min="6657" max="6657" width="4.42578125" customWidth="1"/>
    <col min="6658" max="6658" width="4.85546875" customWidth="1"/>
    <col min="6659" max="6659" width="64.28515625" customWidth="1"/>
    <col min="6660" max="6660" width="3.7109375" bestFit="1" customWidth="1"/>
    <col min="6661" max="6661" width="5" customWidth="1"/>
    <col min="6662" max="6662" width="12.140625" customWidth="1"/>
    <col min="6663" max="6663" width="14.5703125" customWidth="1"/>
    <col min="6664" max="6664" width="14" bestFit="1" customWidth="1"/>
    <col min="6913" max="6913" width="4.42578125" customWidth="1"/>
    <col min="6914" max="6914" width="4.85546875" customWidth="1"/>
    <col min="6915" max="6915" width="64.28515625" customWidth="1"/>
    <col min="6916" max="6916" width="3.7109375" bestFit="1" customWidth="1"/>
    <col min="6917" max="6917" width="5" customWidth="1"/>
    <col min="6918" max="6918" width="12.140625" customWidth="1"/>
    <col min="6919" max="6919" width="14.5703125" customWidth="1"/>
    <col min="6920" max="6920" width="14" bestFit="1" customWidth="1"/>
    <col min="7169" max="7169" width="4.42578125" customWidth="1"/>
    <col min="7170" max="7170" width="4.85546875" customWidth="1"/>
    <col min="7171" max="7171" width="64.28515625" customWidth="1"/>
    <col min="7172" max="7172" width="3.7109375" bestFit="1" customWidth="1"/>
    <col min="7173" max="7173" width="5" customWidth="1"/>
    <col min="7174" max="7174" width="12.140625" customWidth="1"/>
    <col min="7175" max="7175" width="14.5703125" customWidth="1"/>
    <col min="7176" max="7176" width="14" bestFit="1" customWidth="1"/>
    <col min="7425" max="7425" width="4.42578125" customWidth="1"/>
    <col min="7426" max="7426" width="4.85546875" customWidth="1"/>
    <col min="7427" max="7427" width="64.28515625" customWidth="1"/>
    <col min="7428" max="7428" width="3.7109375" bestFit="1" customWidth="1"/>
    <col min="7429" max="7429" width="5" customWidth="1"/>
    <col min="7430" max="7430" width="12.140625" customWidth="1"/>
    <col min="7431" max="7431" width="14.5703125" customWidth="1"/>
    <col min="7432" max="7432" width="14" bestFit="1" customWidth="1"/>
    <col min="7681" max="7681" width="4.42578125" customWidth="1"/>
    <col min="7682" max="7682" width="4.85546875" customWidth="1"/>
    <col min="7683" max="7683" width="64.28515625" customWidth="1"/>
    <col min="7684" max="7684" width="3.7109375" bestFit="1" customWidth="1"/>
    <col min="7685" max="7685" width="5" customWidth="1"/>
    <col min="7686" max="7686" width="12.140625" customWidth="1"/>
    <col min="7687" max="7687" width="14.5703125" customWidth="1"/>
    <col min="7688" max="7688" width="14" bestFit="1" customWidth="1"/>
    <col min="7937" max="7937" width="4.42578125" customWidth="1"/>
    <col min="7938" max="7938" width="4.85546875" customWidth="1"/>
    <col min="7939" max="7939" width="64.28515625" customWidth="1"/>
    <col min="7940" max="7940" width="3.7109375" bestFit="1" customWidth="1"/>
    <col min="7941" max="7941" width="5" customWidth="1"/>
    <col min="7942" max="7942" width="12.140625" customWidth="1"/>
    <col min="7943" max="7943" width="14.5703125" customWidth="1"/>
    <col min="7944" max="7944" width="14" bestFit="1" customWidth="1"/>
    <col min="8193" max="8193" width="4.42578125" customWidth="1"/>
    <col min="8194" max="8194" width="4.85546875" customWidth="1"/>
    <col min="8195" max="8195" width="64.28515625" customWidth="1"/>
    <col min="8196" max="8196" width="3.7109375" bestFit="1" customWidth="1"/>
    <col min="8197" max="8197" width="5" customWidth="1"/>
    <col min="8198" max="8198" width="12.140625" customWidth="1"/>
    <col min="8199" max="8199" width="14.5703125" customWidth="1"/>
    <col min="8200" max="8200" width="14" bestFit="1" customWidth="1"/>
    <col min="8449" max="8449" width="4.42578125" customWidth="1"/>
    <col min="8450" max="8450" width="4.85546875" customWidth="1"/>
    <col min="8451" max="8451" width="64.28515625" customWidth="1"/>
    <col min="8452" max="8452" width="3.7109375" bestFit="1" customWidth="1"/>
    <col min="8453" max="8453" width="5" customWidth="1"/>
    <col min="8454" max="8454" width="12.140625" customWidth="1"/>
    <col min="8455" max="8455" width="14.5703125" customWidth="1"/>
    <col min="8456" max="8456" width="14" bestFit="1" customWidth="1"/>
    <col min="8705" max="8705" width="4.42578125" customWidth="1"/>
    <col min="8706" max="8706" width="4.85546875" customWidth="1"/>
    <col min="8707" max="8707" width="64.28515625" customWidth="1"/>
    <col min="8708" max="8708" width="3.7109375" bestFit="1" customWidth="1"/>
    <col min="8709" max="8709" width="5" customWidth="1"/>
    <col min="8710" max="8710" width="12.140625" customWidth="1"/>
    <col min="8711" max="8711" width="14.5703125" customWidth="1"/>
    <col min="8712" max="8712" width="14" bestFit="1" customWidth="1"/>
    <col min="8961" max="8961" width="4.42578125" customWidth="1"/>
    <col min="8962" max="8962" width="4.85546875" customWidth="1"/>
    <col min="8963" max="8963" width="64.28515625" customWidth="1"/>
    <col min="8964" max="8964" width="3.7109375" bestFit="1" customWidth="1"/>
    <col min="8965" max="8965" width="5" customWidth="1"/>
    <col min="8966" max="8966" width="12.140625" customWidth="1"/>
    <col min="8967" max="8967" width="14.5703125" customWidth="1"/>
    <col min="8968" max="8968" width="14" bestFit="1" customWidth="1"/>
    <col min="9217" max="9217" width="4.42578125" customWidth="1"/>
    <col min="9218" max="9218" width="4.85546875" customWidth="1"/>
    <col min="9219" max="9219" width="64.28515625" customWidth="1"/>
    <col min="9220" max="9220" width="3.7109375" bestFit="1" customWidth="1"/>
    <col min="9221" max="9221" width="5" customWidth="1"/>
    <col min="9222" max="9222" width="12.140625" customWidth="1"/>
    <col min="9223" max="9223" width="14.5703125" customWidth="1"/>
    <col min="9224" max="9224" width="14" bestFit="1" customWidth="1"/>
    <col min="9473" max="9473" width="4.42578125" customWidth="1"/>
    <col min="9474" max="9474" width="4.85546875" customWidth="1"/>
    <col min="9475" max="9475" width="64.28515625" customWidth="1"/>
    <col min="9476" max="9476" width="3.7109375" bestFit="1" customWidth="1"/>
    <col min="9477" max="9477" width="5" customWidth="1"/>
    <col min="9478" max="9478" width="12.140625" customWidth="1"/>
    <col min="9479" max="9479" width="14.5703125" customWidth="1"/>
    <col min="9480" max="9480" width="14" bestFit="1" customWidth="1"/>
    <col min="9729" max="9729" width="4.42578125" customWidth="1"/>
    <col min="9730" max="9730" width="4.85546875" customWidth="1"/>
    <col min="9731" max="9731" width="64.28515625" customWidth="1"/>
    <col min="9732" max="9732" width="3.7109375" bestFit="1" customWidth="1"/>
    <col min="9733" max="9733" width="5" customWidth="1"/>
    <col min="9734" max="9734" width="12.140625" customWidth="1"/>
    <col min="9735" max="9735" width="14.5703125" customWidth="1"/>
    <col min="9736" max="9736" width="14" bestFit="1" customWidth="1"/>
    <col min="9985" max="9985" width="4.42578125" customWidth="1"/>
    <col min="9986" max="9986" width="4.85546875" customWidth="1"/>
    <col min="9987" max="9987" width="64.28515625" customWidth="1"/>
    <col min="9988" max="9988" width="3.7109375" bestFit="1" customWidth="1"/>
    <col min="9989" max="9989" width="5" customWidth="1"/>
    <col min="9990" max="9990" width="12.140625" customWidth="1"/>
    <col min="9991" max="9991" width="14.5703125" customWidth="1"/>
    <col min="9992" max="9992" width="14" bestFit="1" customWidth="1"/>
    <col min="10241" max="10241" width="4.42578125" customWidth="1"/>
    <col min="10242" max="10242" width="4.85546875" customWidth="1"/>
    <col min="10243" max="10243" width="64.28515625" customWidth="1"/>
    <col min="10244" max="10244" width="3.7109375" bestFit="1" customWidth="1"/>
    <col min="10245" max="10245" width="5" customWidth="1"/>
    <col min="10246" max="10246" width="12.140625" customWidth="1"/>
    <col min="10247" max="10247" width="14.5703125" customWidth="1"/>
    <col min="10248" max="10248" width="14" bestFit="1" customWidth="1"/>
    <col min="10497" max="10497" width="4.42578125" customWidth="1"/>
    <col min="10498" max="10498" width="4.85546875" customWidth="1"/>
    <col min="10499" max="10499" width="64.28515625" customWidth="1"/>
    <col min="10500" max="10500" width="3.7109375" bestFit="1" customWidth="1"/>
    <col min="10501" max="10501" width="5" customWidth="1"/>
    <col min="10502" max="10502" width="12.140625" customWidth="1"/>
    <col min="10503" max="10503" width="14.5703125" customWidth="1"/>
    <col min="10504" max="10504" width="14" bestFit="1" customWidth="1"/>
    <col min="10753" max="10753" width="4.42578125" customWidth="1"/>
    <col min="10754" max="10754" width="4.85546875" customWidth="1"/>
    <col min="10755" max="10755" width="64.28515625" customWidth="1"/>
    <col min="10756" max="10756" width="3.7109375" bestFit="1" customWidth="1"/>
    <col min="10757" max="10757" width="5" customWidth="1"/>
    <col min="10758" max="10758" width="12.140625" customWidth="1"/>
    <col min="10759" max="10759" width="14.5703125" customWidth="1"/>
    <col min="10760" max="10760" width="14" bestFit="1" customWidth="1"/>
    <col min="11009" max="11009" width="4.42578125" customWidth="1"/>
    <col min="11010" max="11010" width="4.85546875" customWidth="1"/>
    <col min="11011" max="11011" width="64.28515625" customWidth="1"/>
    <col min="11012" max="11012" width="3.7109375" bestFit="1" customWidth="1"/>
    <col min="11013" max="11013" width="5" customWidth="1"/>
    <col min="11014" max="11014" width="12.140625" customWidth="1"/>
    <col min="11015" max="11015" width="14.5703125" customWidth="1"/>
    <col min="11016" max="11016" width="14" bestFit="1" customWidth="1"/>
    <col min="11265" max="11265" width="4.42578125" customWidth="1"/>
    <col min="11266" max="11266" width="4.85546875" customWidth="1"/>
    <col min="11267" max="11267" width="64.28515625" customWidth="1"/>
    <col min="11268" max="11268" width="3.7109375" bestFit="1" customWidth="1"/>
    <col min="11269" max="11269" width="5" customWidth="1"/>
    <col min="11270" max="11270" width="12.140625" customWidth="1"/>
    <col min="11271" max="11271" width="14.5703125" customWidth="1"/>
    <col min="11272" max="11272" width="14" bestFit="1" customWidth="1"/>
    <col min="11521" max="11521" width="4.42578125" customWidth="1"/>
    <col min="11522" max="11522" width="4.85546875" customWidth="1"/>
    <col min="11523" max="11523" width="64.28515625" customWidth="1"/>
    <col min="11524" max="11524" width="3.7109375" bestFit="1" customWidth="1"/>
    <col min="11525" max="11525" width="5" customWidth="1"/>
    <col min="11526" max="11526" width="12.140625" customWidth="1"/>
    <col min="11527" max="11527" width="14.5703125" customWidth="1"/>
    <col min="11528" max="11528" width="14" bestFit="1" customWidth="1"/>
    <col min="11777" max="11777" width="4.42578125" customWidth="1"/>
    <col min="11778" max="11778" width="4.85546875" customWidth="1"/>
    <col min="11779" max="11779" width="64.28515625" customWidth="1"/>
    <col min="11780" max="11780" width="3.7109375" bestFit="1" customWidth="1"/>
    <col min="11781" max="11781" width="5" customWidth="1"/>
    <col min="11782" max="11782" width="12.140625" customWidth="1"/>
    <col min="11783" max="11783" width="14.5703125" customWidth="1"/>
    <col min="11784" max="11784" width="14" bestFit="1" customWidth="1"/>
    <col min="12033" max="12033" width="4.42578125" customWidth="1"/>
    <col min="12034" max="12034" width="4.85546875" customWidth="1"/>
    <col min="12035" max="12035" width="64.28515625" customWidth="1"/>
    <col min="12036" max="12036" width="3.7109375" bestFit="1" customWidth="1"/>
    <col min="12037" max="12037" width="5" customWidth="1"/>
    <col min="12038" max="12038" width="12.140625" customWidth="1"/>
    <col min="12039" max="12039" width="14.5703125" customWidth="1"/>
    <col min="12040" max="12040" width="14" bestFit="1" customWidth="1"/>
    <col min="12289" max="12289" width="4.42578125" customWidth="1"/>
    <col min="12290" max="12290" width="4.85546875" customWidth="1"/>
    <col min="12291" max="12291" width="64.28515625" customWidth="1"/>
    <col min="12292" max="12292" width="3.7109375" bestFit="1" customWidth="1"/>
    <col min="12293" max="12293" width="5" customWidth="1"/>
    <col min="12294" max="12294" width="12.140625" customWidth="1"/>
    <col min="12295" max="12295" width="14.5703125" customWidth="1"/>
    <col min="12296" max="12296" width="14" bestFit="1" customWidth="1"/>
    <col min="12545" max="12545" width="4.42578125" customWidth="1"/>
    <col min="12546" max="12546" width="4.85546875" customWidth="1"/>
    <col min="12547" max="12547" width="64.28515625" customWidth="1"/>
    <col min="12548" max="12548" width="3.7109375" bestFit="1" customWidth="1"/>
    <col min="12549" max="12549" width="5" customWidth="1"/>
    <col min="12550" max="12550" width="12.140625" customWidth="1"/>
    <col min="12551" max="12551" width="14.5703125" customWidth="1"/>
    <col min="12552" max="12552" width="14" bestFit="1" customWidth="1"/>
    <col min="12801" max="12801" width="4.42578125" customWidth="1"/>
    <col min="12802" max="12802" width="4.85546875" customWidth="1"/>
    <col min="12803" max="12803" width="64.28515625" customWidth="1"/>
    <col min="12804" max="12804" width="3.7109375" bestFit="1" customWidth="1"/>
    <col min="12805" max="12805" width="5" customWidth="1"/>
    <col min="12806" max="12806" width="12.140625" customWidth="1"/>
    <col min="12807" max="12807" width="14.5703125" customWidth="1"/>
    <col min="12808" max="12808" width="14" bestFit="1" customWidth="1"/>
    <col min="13057" max="13057" width="4.42578125" customWidth="1"/>
    <col min="13058" max="13058" width="4.85546875" customWidth="1"/>
    <col min="13059" max="13059" width="64.28515625" customWidth="1"/>
    <col min="13060" max="13060" width="3.7109375" bestFit="1" customWidth="1"/>
    <col min="13061" max="13061" width="5" customWidth="1"/>
    <col min="13062" max="13062" width="12.140625" customWidth="1"/>
    <col min="13063" max="13063" width="14.5703125" customWidth="1"/>
    <col min="13064" max="13064" width="14" bestFit="1" customWidth="1"/>
    <col min="13313" max="13313" width="4.42578125" customWidth="1"/>
    <col min="13314" max="13314" width="4.85546875" customWidth="1"/>
    <col min="13315" max="13315" width="64.28515625" customWidth="1"/>
    <col min="13316" max="13316" width="3.7109375" bestFit="1" customWidth="1"/>
    <col min="13317" max="13317" width="5" customWidth="1"/>
    <col min="13318" max="13318" width="12.140625" customWidth="1"/>
    <col min="13319" max="13319" width="14.5703125" customWidth="1"/>
    <col min="13320" max="13320" width="14" bestFit="1" customWidth="1"/>
    <col min="13569" max="13569" width="4.42578125" customWidth="1"/>
    <col min="13570" max="13570" width="4.85546875" customWidth="1"/>
    <col min="13571" max="13571" width="64.28515625" customWidth="1"/>
    <col min="13572" max="13572" width="3.7109375" bestFit="1" customWidth="1"/>
    <col min="13573" max="13573" width="5" customWidth="1"/>
    <col min="13574" max="13574" width="12.140625" customWidth="1"/>
    <col min="13575" max="13575" width="14.5703125" customWidth="1"/>
    <col min="13576" max="13576" width="14" bestFit="1" customWidth="1"/>
    <col min="13825" max="13825" width="4.42578125" customWidth="1"/>
    <col min="13826" max="13826" width="4.85546875" customWidth="1"/>
    <col min="13827" max="13827" width="64.28515625" customWidth="1"/>
    <col min="13828" max="13828" width="3.7109375" bestFit="1" customWidth="1"/>
    <col min="13829" max="13829" width="5" customWidth="1"/>
    <col min="13830" max="13830" width="12.140625" customWidth="1"/>
    <col min="13831" max="13831" width="14.5703125" customWidth="1"/>
    <col min="13832" max="13832" width="14" bestFit="1" customWidth="1"/>
    <col min="14081" max="14081" width="4.42578125" customWidth="1"/>
    <col min="14082" max="14082" width="4.85546875" customWidth="1"/>
    <col min="14083" max="14083" width="64.28515625" customWidth="1"/>
    <col min="14084" max="14084" width="3.7109375" bestFit="1" customWidth="1"/>
    <col min="14085" max="14085" width="5" customWidth="1"/>
    <col min="14086" max="14086" width="12.140625" customWidth="1"/>
    <col min="14087" max="14087" width="14.5703125" customWidth="1"/>
    <col min="14088" max="14088" width="14" bestFit="1" customWidth="1"/>
    <col min="14337" max="14337" width="4.42578125" customWidth="1"/>
    <col min="14338" max="14338" width="4.85546875" customWidth="1"/>
    <col min="14339" max="14339" width="64.28515625" customWidth="1"/>
    <col min="14340" max="14340" width="3.7109375" bestFit="1" customWidth="1"/>
    <col min="14341" max="14341" width="5" customWidth="1"/>
    <col min="14342" max="14342" width="12.140625" customWidth="1"/>
    <col min="14343" max="14343" width="14.5703125" customWidth="1"/>
    <col min="14344" max="14344" width="14" bestFit="1" customWidth="1"/>
    <col min="14593" max="14593" width="4.42578125" customWidth="1"/>
    <col min="14594" max="14594" width="4.85546875" customWidth="1"/>
    <col min="14595" max="14595" width="64.28515625" customWidth="1"/>
    <col min="14596" max="14596" width="3.7109375" bestFit="1" customWidth="1"/>
    <col min="14597" max="14597" width="5" customWidth="1"/>
    <col min="14598" max="14598" width="12.140625" customWidth="1"/>
    <col min="14599" max="14599" width="14.5703125" customWidth="1"/>
    <col min="14600" max="14600" width="14" bestFit="1" customWidth="1"/>
    <col min="14849" max="14849" width="4.42578125" customWidth="1"/>
    <col min="14850" max="14850" width="4.85546875" customWidth="1"/>
    <col min="14851" max="14851" width="64.28515625" customWidth="1"/>
    <col min="14852" max="14852" width="3.7109375" bestFit="1" customWidth="1"/>
    <col min="14853" max="14853" width="5" customWidth="1"/>
    <col min="14854" max="14854" width="12.140625" customWidth="1"/>
    <col min="14855" max="14855" width="14.5703125" customWidth="1"/>
    <col min="14856" max="14856" width="14" bestFit="1" customWidth="1"/>
    <col min="15105" max="15105" width="4.42578125" customWidth="1"/>
    <col min="15106" max="15106" width="4.85546875" customWidth="1"/>
    <col min="15107" max="15107" width="64.28515625" customWidth="1"/>
    <col min="15108" max="15108" width="3.7109375" bestFit="1" customWidth="1"/>
    <col min="15109" max="15109" width="5" customWidth="1"/>
    <col min="15110" max="15110" width="12.140625" customWidth="1"/>
    <col min="15111" max="15111" width="14.5703125" customWidth="1"/>
    <col min="15112" max="15112" width="14" bestFit="1" customWidth="1"/>
    <col min="15361" max="15361" width="4.42578125" customWidth="1"/>
    <col min="15362" max="15362" width="4.85546875" customWidth="1"/>
    <col min="15363" max="15363" width="64.28515625" customWidth="1"/>
    <col min="15364" max="15364" width="3.7109375" bestFit="1" customWidth="1"/>
    <col min="15365" max="15365" width="5" customWidth="1"/>
    <col min="15366" max="15366" width="12.140625" customWidth="1"/>
    <col min="15367" max="15367" width="14.5703125" customWidth="1"/>
    <col min="15368" max="15368" width="14" bestFit="1" customWidth="1"/>
    <col min="15617" max="15617" width="4.42578125" customWidth="1"/>
    <col min="15618" max="15618" width="4.85546875" customWidth="1"/>
    <col min="15619" max="15619" width="64.28515625" customWidth="1"/>
    <col min="15620" max="15620" width="3.7109375" bestFit="1" customWidth="1"/>
    <col min="15621" max="15621" width="5" customWidth="1"/>
    <col min="15622" max="15622" width="12.140625" customWidth="1"/>
    <col min="15623" max="15623" width="14.5703125" customWidth="1"/>
    <col min="15624" max="15624" width="14" bestFit="1" customWidth="1"/>
    <col min="15873" max="15873" width="4.42578125" customWidth="1"/>
    <col min="15874" max="15874" width="4.85546875" customWidth="1"/>
    <col min="15875" max="15875" width="64.28515625" customWidth="1"/>
    <col min="15876" max="15876" width="3.7109375" bestFit="1" customWidth="1"/>
    <col min="15877" max="15877" width="5" customWidth="1"/>
    <col min="15878" max="15878" width="12.140625" customWidth="1"/>
    <col min="15879" max="15879" width="14.5703125" customWidth="1"/>
    <col min="15880" max="15880" width="14" bestFit="1" customWidth="1"/>
    <col min="16129" max="16129" width="4.42578125" customWidth="1"/>
    <col min="16130" max="16130" width="4.85546875" customWidth="1"/>
    <col min="16131" max="16131" width="64.28515625" customWidth="1"/>
    <col min="16132" max="16132" width="3.7109375" bestFit="1" customWidth="1"/>
    <col min="16133" max="16133" width="5" customWidth="1"/>
    <col min="16134" max="16134" width="12.140625" customWidth="1"/>
    <col min="16135" max="16135" width="14.5703125" customWidth="1"/>
    <col min="16136" max="16136" width="14" bestFit="1" customWidth="1"/>
  </cols>
  <sheetData>
    <row r="1" spans="1:9" ht="18.75" customHeight="1" x14ac:dyDescent="0.2">
      <c r="A1" s="533" t="s">
        <v>419</v>
      </c>
      <c r="B1" s="534"/>
      <c r="C1" s="534"/>
      <c r="D1" s="534"/>
      <c r="E1" s="534"/>
      <c r="F1" s="534"/>
      <c r="G1" s="535"/>
    </row>
    <row r="2" spans="1:9" ht="15" customHeight="1" x14ac:dyDescent="0.2">
      <c r="A2" s="536" t="s">
        <v>706</v>
      </c>
      <c r="B2" s="537"/>
      <c r="C2" s="537"/>
      <c r="D2" s="537"/>
      <c r="E2" s="537"/>
      <c r="F2" s="537"/>
      <c r="G2" s="538"/>
    </row>
    <row r="3" spans="1:9" ht="15" customHeight="1" x14ac:dyDescent="0.2">
      <c r="A3" s="536" t="s">
        <v>707</v>
      </c>
      <c r="B3" s="537"/>
      <c r="C3" s="537"/>
      <c r="D3" s="537"/>
      <c r="E3" s="537"/>
      <c r="F3" s="537"/>
      <c r="G3" s="538"/>
    </row>
    <row r="4" spans="1:9" ht="15" customHeight="1" x14ac:dyDescent="0.2">
      <c r="A4" s="536" t="s">
        <v>708</v>
      </c>
      <c r="B4" s="537"/>
      <c r="C4" s="537"/>
      <c r="D4" s="537"/>
      <c r="E4" s="537"/>
      <c r="F4" s="537"/>
      <c r="G4" s="538"/>
    </row>
    <row r="5" spans="1:9" ht="15.75" customHeight="1" x14ac:dyDescent="0.25">
      <c r="A5" s="539" t="s">
        <v>420</v>
      </c>
      <c r="B5" s="540"/>
      <c r="C5" s="541"/>
      <c r="D5" s="542">
        <f>SUM(G11:G67)</f>
        <v>0</v>
      </c>
      <c r="E5" s="543"/>
      <c r="F5" s="543"/>
      <c r="G5" s="544"/>
      <c r="H5" s="276"/>
    </row>
    <row r="6" spans="1:9" ht="15.75" customHeight="1" x14ac:dyDescent="0.25">
      <c r="A6" s="539" t="s">
        <v>421</v>
      </c>
      <c r="B6" s="540"/>
      <c r="C6" s="541"/>
      <c r="D6" s="542">
        <f>D5*0.21</f>
        <v>0</v>
      </c>
      <c r="E6" s="543"/>
      <c r="F6" s="543"/>
      <c r="G6" s="544"/>
    </row>
    <row r="7" spans="1:9" ht="16.5" customHeight="1" thickBot="1" x14ac:dyDescent="0.3">
      <c r="A7" s="545" t="s">
        <v>422</v>
      </c>
      <c r="B7" s="546"/>
      <c r="C7" s="547"/>
      <c r="D7" s="542">
        <f>SUM(D5:G6)</f>
        <v>0</v>
      </c>
      <c r="E7" s="543"/>
      <c r="F7" s="543"/>
      <c r="G7" s="544"/>
    </row>
    <row r="8" spans="1:9" s="277" customFormat="1" ht="21.75" thickBot="1" x14ac:dyDescent="0.4">
      <c r="A8" s="548" t="s">
        <v>563</v>
      </c>
      <c r="B8" s="549"/>
      <c r="C8" s="549"/>
      <c r="D8" s="549"/>
      <c r="E8" s="549"/>
      <c r="F8" s="549"/>
      <c r="G8" s="550"/>
    </row>
    <row r="9" spans="1:9" ht="15.75" thickBot="1" x14ac:dyDescent="0.3">
      <c r="A9" s="278" t="s">
        <v>424</v>
      </c>
      <c r="B9" s="279" t="s">
        <v>425</v>
      </c>
      <c r="C9" s="280"/>
      <c r="D9" s="281" t="s">
        <v>112</v>
      </c>
      <c r="E9" s="280" t="s">
        <v>426</v>
      </c>
      <c r="F9" s="281" t="s">
        <v>427</v>
      </c>
      <c r="G9" s="282" t="s">
        <v>428</v>
      </c>
    </row>
    <row r="10" spans="1:9" ht="15.75" thickBot="1" x14ac:dyDescent="0.3">
      <c r="A10" s="283"/>
      <c r="B10" s="284"/>
      <c r="C10" s="285" t="s">
        <v>429</v>
      </c>
      <c r="D10" s="286"/>
      <c r="E10" s="286"/>
      <c r="F10" s="287"/>
      <c r="G10" s="288"/>
    </row>
    <row r="11" spans="1:9" ht="102" x14ac:dyDescent="0.2">
      <c r="A11" s="289">
        <v>1</v>
      </c>
      <c r="B11" s="290">
        <v>1</v>
      </c>
      <c r="C11" s="291" t="s">
        <v>564</v>
      </c>
      <c r="D11" s="292" t="s">
        <v>431</v>
      </c>
      <c r="E11" s="292">
        <v>1</v>
      </c>
      <c r="F11" s="332"/>
      <c r="G11" s="294">
        <f t="shared" ref="G11:G22" si="0">E11*F11</f>
        <v>0</v>
      </c>
      <c r="I11" s="295"/>
    </row>
    <row r="12" spans="1:9" x14ac:dyDescent="0.2">
      <c r="A12" s="289">
        <v>2</v>
      </c>
      <c r="B12" s="290">
        <v>2</v>
      </c>
      <c r="C12" s="291" t="s">
        <v>565</v>
      </c>
      <c r="D12" s="292" t="s">
        <v>431</v>
      </c>
      <c r="E12" s="292">
        <v>1</v>
      </c>
      <c r="F12" s="332"/>
      <c r="G12" s="294">
        <f t="shared" si="0"/>
        <v>0</v>
      </c>
      <c r="I12" s="295"/>
    </row>
    <row r="13" spans="1:9" ht="51" x14ac:dyDescent="0.2">
      <c r="A13" s="289">
        <v>3</v>
      </c>
      <c r="B13" s="290">
        <v>3</v>
      </c>
      <c r="C13" s="291" t="s">
        <v>566</v>
      </c>
      <c r="D13" s="292" t="s">
        <v>431</v>
      </c>
      <c r="E13" s="292">
        <v>1</v>
      </c>
      <c r="F13" s="332"/>
      <c r="G13" s="294">
        <f t="shared" si="0"/>
        <v>0</v>
      </c>
      <c r="I13" s="295"/>
    </row>
    <row r="14" spans="1:9" ht="25.5" x14ac:dyDescent="0.2">
      <c r="A14" s="289">
        <v>4</v>
      </c>
      <c r="B14" s="290">
        <v>4</v>
      </c>
      <c r="C14" s="291" t="s">
        <v>567</v>
      </c>
      <c r="D14" s="292" t="s">
        <v>431</v>
      </c>
      <c r="E14" s="292">
        <v>3</v>
      </c>
      <c r="F14" s="332"/>
      <c r="G14" s="294">
        <f t="shared" si="0"/>
        <v>0</v>
      </c>
      <c r="I14" s="295"/>
    </row>
    <row r="15" spans="1:9" ht="25.5" x14ac:dyDescent="0.2">
      <c r="A15" s="289">
        <v>5</v>
      </c>
      <c r="B15" s="290">
        <v>5</v>
      </c>
      <c r="C15" s="291" t="s">
        <v>568</v>
      </c>
      <c r="D15" s="292" t="s">
        <v>431</v>
      </c>
      <c r="E15" s="292">
        <v>2</v>
      </c>
      <c r="F15" s="332"/>
      <c r="G15" s="294">
        <f t="shared" si="0"/>
        <v>0</v>
      </c>
      <c r="I15" s="295"/>
    </row>
    <row r="16" spans="1:9" ht="25.5" x14ac:dyDescent="0.2">
      <c r="A16" s="289">
        <v>6</v>
      </c>
      <c r="B16" s="290">
        <v>6</v>
      </c>
      <c r="C16" s="291" t="s">
        <v>569</v>
      </c>
      <c r="D16" s="292" t="s">
        <v>431</v>
      </c>
      <c r="E16" s="292">
        <v>3</v>
      </c>
      <c r="F16" s="332"/>
      <c r="G16" s="294">
        <f t="shared" si="0"/>
        <v>0</v>
      </c>
      <c r="I16" s="295"/>
    </row>
    <row r="17" spans="1:9" ht="89.25" x14ac:dyDescent="0.2">
      <c r="A17" s="289">
        <v>7</v>
      </c>
      <c r="B17" s="290">
        <v>7</v>
      </c>
      <c r="C17" s="291" t="s">
        <v>570</v>
      </c>
      <c r="D17" s="292" t="s">
        <v>431</v>
      </c>
      <c r="E17" s="292">
        <v>1</v>
      </c>
      <c r="F17" s="332"/>
      <c r="G17" s="294">
        <f t="shared" si="0"/>
        <v>0</v>
      </c>
      <c r="I17" s="295"/>
    </row>
    <row r="18" spans="1:9" x14ac:dyDescent="0.2">
      <c r="A18" s="289">
        <v>8</v>
      </c>
      <c r="B18" s="290">
        <v>8</v>
      </c>
      <c r="C18" s="291" t="s">
        <v>571</v>
      </c>
      <c r="D18" s="292" t="s">
        <v>431</v>
      </c>
      <c r="E18" s="292">
        <v>4</v>
      </c>
      <c r="F18" s="332"/>
      <c r="G18" s="294">
        <f t="shared" si="0"/>
        <v>0</v>
      </c>
      <c r="I18" s="295"/>
    </row>
    <row r="19" spans="1:9" ht="15.75" customHeight="1" x14ac:dyDescent="0.2">
      <c r="A19" s="289">
        <v>9</v>
      </c>
      <c r="B19" s="290">
        <v>9</v>
      </c>
      <c r="C19" s="291" t="s">
        <v>572</v>
      </c>
      <c r="D19" s="292" t="s">
        <v>431</v>
      </c>
      <c r="E19" s="292">
        <v>2</v>
      </c>
      <c r="F19" s="332"/>
      <c r="G19" s="294">
        <f t="shared" si="0"/>
        <v>0</v>
      </c>
      <c r="I19" s="295"/>
    </row>
    <row r="20" spans="1:9" x14ac:dyDescent="0.2">
      <c r="A20" s="289">
        <v>10</v>
      </c>
      <c r="B20" s="290">
        <v>10</v>
      </c>
      <c r="C20" s="291" t="s">
        <v>573</v>
      </c>
      <c r="D20" s="292" t="s">
        <v>431</v>
      </c>
      <c r="E20" s="292">
        <v>1</v>
      </c>
      <c r="F20" s="332"/>
      <c r="G20" s="294">
        <f t="shared" si="0"/>
        <v>0</v>
      </c>
      <c r="I20" s="295"/>
    </row>
    <row r="21" spans="1:9" x14ac:dyDescent="0.2">
      <c r="A21" s="289">
        <v>11</v>
      </c>
      <c r="B21" s="290">
        <v>11</v>
      </c>
      <c r="C21" s="296" t="s">
        <v>574</v>
      </c>
      <c r="D21" s="297" t="s">
        <v>431</v>
      </c>
      <c r="E21" s="297">
        <v>1</v>
      </c>
      <c r="F21" s="333"/>
      <c r="G21" s="299">
        <f t="shared" si="0"/>
        <v>0</v>
      </c>
    </row>
    <row r="22" spans="1:9" ht="15" customHeight="1" x14ac:dyDescent="0.2">
      <c r="A22" s="289">
        <v>12</v>
      </c>
      <c r="B22" s="290">
        <v>12</v>
      </c>
      <c r="C22" s="296" t="s">
        <v>575</v>
      </c>
      <c r="D22" s="297" t="s">
        <v>431</v>
      </c>
      <c r="E22" s="297">
        <v>1</v>
      </c>
      <c r="F22" s="333"/>
      <c r="G22" s="299">
        <f t="shared" si="0"/>
        <v>0</v>
      </c>
    </row>
    <row r="23" spans="1:9" ht="15" customHeight="1" thickBot="1" x14ac:dyDescent="0.25">
      <c r="A23" s="300"/>
      <c r="B23" s="301"/>
      <c r="C23" s="302"/>
      <c r="D23" s="303"/>
      <c r="E23" s="303"/>
      <c r="F23" s="304"/>
      <c r="G23" s="305"/>
    </row>
    <row r="24" spans="1:9" ht="15" customHeight="1" thickBot="1" x14ac:dyDescent="0.3">
      <c r="A24" s="283"/>
      <c r="B24" s="284"/>
      <c r="C24" s="285" t="s">
        <v>576</v>
      </c>
      <c r="D24" s="286"/>
      <c r="E24" s="286"/>
      <c r="F24" s="287"/>
      <c r="G24" s="288"/>
    </row>
    <row r="25" spans="1:9" ht="25.5" x14ac:dyDescent="0.2">
      <c r="A25" s="289">
        <v>13</v>
      </c>
      <c r="B25" s="290">
        <v>13</v>
      </c>
      <c r="C25" s="306" t="s">
        <v>577</v>
      </c>
      <c r="D25" s="292" t="s">
        <v>431</v>
      </c>
      <c r="E25" s="292">
        <v>2</v>
      </c>
      <c r="F25" s="332"/>
      <c r="G25" s="293">
        <f t="shared" ref="G25:G32" si="1">E25*F25</f>
        <v>0</v>
      </c>
    </row>
    <row r="26" spans="1:9" x14ac:dyDescent="0.2">
      <c r="A26" s="289">
        <v>14</v>
      </c>
      <c r="B26" s="290">
        <v>14</v>
      </c>
      <c r="C26" s="306" t="s">
        <v>578</v>
      </c>
      <c r="D26" s="292" t="s">
        <v>431</v>
      </c>
      <c r="E26" s="292">
        <v>2</v>
      </c>
      <c r="F26" s="332"/>
      <c r="G26" s="298">
        <f t="shared" si="1"/>
        <v>0</v>
      </c>
    </row>
    <row r="27" spans="1:9" ht="25.5" x14ac:dyDescent="0.2">
      <c r="A27" s="307">
        <v>15</v>
      </c>
      <c r="B27" s="308">
        <v>15</v>
      </c>
      <c r="C27" s="306" t="s">
        <v>579</v>
      </c>
      <c r="D27" s="297" t="s">
        <v>431</v>
      </c>
      <c r="E27" s="297">
        <v>1</v>
      </c>
      <c r="F27" s="333"/>
      <c r="G27" s="298">
        <f t="shared" si="1"/>
        <v>0</v>
      </c>
    </row>
    <row r="28" spans="1:9" ht="25.5" x14ac:dyDescent="0.2">
      <c r="A28" s="289">
        <v>16</v>
      </c>
      <c r="B28" s="290">
        <v>16</v>
      </c>
      <c r="C28" s="306" t="s">
        <v>580</v>
      </c>
      <c r="D28" s="297" t="s">
        <v>431</v>
      </c>
      <c r="E28" s="297">
        <v>1</v>
      </c>
      <c r="F28" s="333"/>
      <c r="G28" s="298">
        <f t="shared" si="1"/>
        <v>0</v>
      </c>
    </row>
    <row r="29" spans="1:9" x14ac:dyDescent="0.2">
      <c r="A29" s="307">
        <v>17</v>
      </c>
      <c r="B29" s="308">
        <v>17</v>
      </c>
      <c r="C29" s="306" t="s">
        <v>581</v>
      </c>
      <c r="D29" s="297" t="s">
        <v>431</v>
      </c>
      <c r="E29" s="297">
        <v>1</v>
      </c>
      <c r="F29" s="333"/>
      <c r="G29" s="298">
        <f t="shared" si="1"/>
        <v>0</v>
      </c>
    </row>
    <row r="30" spans="1:9" x14ac:dyDescent="0.2">
      <c r="A30" s="289">
        <v>18</v>
      </c>
      <c r="B30" s="290">
        <v>18</v>
      </c>
      <c r="C30" s="309" t="s">
        <v>582</v>
      </c>
      <c r="D30" s="297" t="s">
        <v>431</v>
      </c>
      <c r="E30" s="297">
        <v>2</v>
      </c>
      <c r="F30" s="333"/>
      <c r="G30" s="298">
        <f t="shared" si="1"/>
        <v>0</v>
      </c>
    </row>
    <row r="31" spans="1:9" x14ac:dyDescent="0.2">
      <c r="A31" s="307">
        <v>19</v>
      </c>
      <c r="B31" s="308">
        <v>19</v>
      </c>
      <c r="C31" s="309" t="s">
        <v>583</v>
      </c>
      <c r="D31" s="297" t="s">
        <v>431</v>
      </c>
      <c r="E31" s="297">
        <v>1</v>
      </c>
      <c r="F31" s="333"/>
      <c r="G31" s="298">
        <f t="shared" si="1"/>
        <v>0</v>
      </c>
    </row>
    <row r="32" spans="1:9" x14ac:dyDescent="0.2">
      <c r="A32" s="289">
        <v>20</v>
      </c>
      <c r="B32" s="290">
        <v>20</v>
      </c>
      <c r="C32" s="309" t="s">
        <v>584</v>
      </c>
      <c r="D32" s="297" t="s">
        <v>431</v>
      </c>
      <c r="E32" s="297">
        <v>6</v>
      </c>
      <c r="F32" s="333"/>
      <c r="G32" s="298">
        <f t="shared" si="1"/>
        <v>0</v>
      </c>
    </row>
    <row r="33" spans="1:7" x14ac:dyDescent="0.2">
      <c r="A33" s="307"/>
      <c r="B33" s="308"/>
      <c r="C33" s="306"/>
      <c r="D33" s="297"/>
      <c r="E33" s="297"/>
      <c r="F33" s="298"/>
      <c r="G33" s="299"/>
    </row>
    <row r="34" spans="1:7" ht="25.5" x14ac:dyDescent="0.2">
      <c r="A34" s="308"/>
      <c r="B34" s="308"/>
      <c r="C34" s="310" t="s">
        <v>585</v>
      </c>
      <c r="D34" s="297"/>
      <c r="E34" s="297"/>
      <c r="F34" s="293"/>
      <c r="G34" s="299"/>
    </row>
    <row r="35" spans="1:7" x14ac:dyDescent="0.2">
      <c r="A35" s="311">
        <v>21</v>
      </c>
      <c r="B35" s="312">
        <v>21</v>
      </c>
      <c r="C35" s="306" t="s">
        <v>586</v>
      </c>
      <c r="D35" s="297" t="s">
        <v>587</v>
      </c>
      <c r="E35" s="297">
        <v>26</v>
      </c>
      <c r="F35" s="332"/>
      <c r="G35" s="299">
        <f>E35*F35</f>
        <v>0</v>
      </c>
    </row>
    <row r="36" spans="1:7" x14ac:dyDescent="0.2">
      <c r="A36" s="311">
        <v>22</v>
      </c>
      <c r="B36" s="312">
        <v>22</v>
      </c>
      <c r="C36" s="306" t="s">
        <v>588</v>
      </c>
      <c r="D36" s="297" t="s">
        <v>587</v>
      </c>
      <c r="E36" s="297">
        <v>26</v>
      </c>
      <c r="F36" s="332"/>
      <c r="G36" s="299">
        <f>E36*F36</f>
        <v>0</v>
      </c>
    </row>
    <row r="37" spans="1:7" x14ac:dyDescent="0.2">
      <c r="A37" s="311">
        <v>23</v>
      </c>
      <c r="B37" s="312">
        <v>23</v>
      </c>
      <c r="C37" s="306" t="s">
        <v>589</v>
      </c>
      <c r="D37" s="297" t="s">
        <v>431</v>
      </c>
      <c r="E37" s="297">
        <v>4</v>
      </c>
      <c r="F37" s="332"/>
      <c r="G37" s="299">
        <f>E37*F37</f>
        <v>0</v>
      </c>
    </row>
    <row r="38" spans="1:7" x14ac:dyDescent="0.2">
      <c r="A38" s="311">
        <v>24</v>
      </c>
      <c r="B38" s="312">
        <v>24</v>
      </c>
      <c r="C38" s="306" t="s">
        <v>590</v>
      </c>
      <c r="D38" s="297" t="s">
        <v>431</v>
      </c>
      <c r="E38" s="297">
        <v>14</v>
      </c>
      <c r="F38" s="332"/>
      <c r="G38" s="299">
        <f>F38*E38</f>
        <v>0</v>
      </c>
    </row>
    <row r="39" spans="1:7" x14ac:dyDescent="0.2">
      <c r="A39" s="311">
        <v>25</v>
      </c>
      <c r="B39" s="312">
        <v>25</v>
      </c>
      <c r="C39" s="306" t="s">
        <v>591</v>
      </c>
      <c r="D39" s="297" t="s">
        <v>431</v>
      </c>
      <c r="E39" s="297">
        <v>3</v>
      </c>
      <c r="F39" s="332"/>
      <c r="G39" s="299">
        <f>F39*E39</f>
        <v>0</v>
      </c>
    </row>
    <row r="40" spans="1:7" x14ac:dyDescent="0.2">
      <c r="A40" s="311">
        <v>26</v>
      </c>
      <c r="B40" s="312">
        <v>26</v>
      </c>
      <c r="C40" s="306" t="s">
        <v>592</v>
      </c>
      <c r="D40" s="297" t="s">
        <v>431</v>
      </c>
      <c r="E40" s="297">
        <v>2</v>
      </c>
      <c r="F40" s="332"/>
      <c r="G40" s="299">
        <f>F40*E40</f>
        <v>0</v>
      </c>
    </row>
    <row r="41" spans="1:7" x14ac:dyDescent="0.2">
      <c r="A41" s="311">
        <v>27</v>
      </c>
      <c r="B41" s="312">
        <v>27</v>
      </c>
      <c r="C41" s="306" t="s">
        <v>593</v>
      </c>
      <c r="D41" s="297" t="s">
        <v>431</v>
      </c>
      <c r="E41" s="297">
        <v>2</v>
      </c>
      <c r="F41" s="332"/>
      <c r="G41" s="299">
        <f>F41*E41</f>
        <v>0</v>
      </c>
    </row>
    <row r="42" spans="1:7" x14ac:dyDescent="0.2">
      <c r="A42" s="311">
        <v>28</v>
      </c>
      <c r="B42" s="312">
        <v>28</v>
      </c>
      <c r="C42" s="306" t="s">
        <v>594</v>
      </c>
      <c r="D42" s="297" t="s">
        <v>595</v>
      </c>
      <c r="E42" s="297">
        <v>1</v>
      </c>
      <c r="F42" s="332"/>
      <c r="G42" s="299">
        <f>E42*F42</f>
        <v>0</v>
      </c>
    </row>
    <row r="43" spans="1:7" x14ac:dyDescent="0.2">
      <c r="A43" s="311"/>
      <c r="B43" s="312"/>
      <c r="C43" s="306"/>
      <c r="D43" s="297"/>
      <c r="E43" s="297"/>
      <c r="F43" s="293"/>
      <c r="G43" s="299"/>
    </row>
    <row r="44" spans="1:7" x14ac:dyDescent="0.2">
      <c r="A44" s="311"/>
      <c r="B44" s="312"/>
      <c r="C44" s="310" t="s">
        <v>596</v>
      </c>
      <c r="D44" s="297"/>
      <c r="E44" s="297"/>
      <c r="F44" s="293"/>
      <c r="G44" s="299"/>
    </row>
    <row r="45" spans="1:7" x14ac:dyDescent="0.2">
      <c r="A45" s="311">
        <v>29</v>
      </c>
      <c r="B45" s="312">
        <v>29</v>
      </c>
      <c r="C45" s="306" t="s">
        <v>597</v>
      </c>
      <c r="D45" s="297" t="s">
        <v>587</v>
      </c>
      <c r="E45" s="297">
        <v>16</v>
      </c>
      <c r="F45" s="332"/>
      <c r="G45" s="299">
        <f>E45*F45</f>
        <v>0</v>
      </c>
    </row>
    <row r="46" spans="1:7" x14ac:dyDescent="0.2">
      <c r="A46" s="311"/>
      <c r="B46" s="312"/>
      <c r="C46" s="306"/>
      <c r="D46" s="297"/>
      <c r="E46" s="297"/>
      <c r="F46" s="293"/>
      <c r="G46" s="299"/>
    </row>
    <row r="47" spans="1:7" x14ac:dyDescent="0.2">
      <c r="A47" s="307"/>
      <c r="B47" s="308"/>
      <c r="C47" s="313" t="s">
        <v>598</v>
      </c>
      <c r="D47" s="297"/>
      <c r="E47" s="297"/>
      <c r="F47" s="298"/>
      <c r="G47" s="299"/>
    </row>
    <row r="48" spans="1:7" x14ac:dyDescent="0.2">
      <c r="A48" s="307">
        <v>30</v>
      </c>
      <c r="B48" s="308">
        <v>30</v>
      </c>
      <c r="C48" s="296" t="s">
        <v>599</v>
      </c>
      <c r="D48" s="314" t="s">
        <v>157</v>
      </c>
      <c r="E48" s="314">
        <v>161</v>
      </c>
      <c r="F48" s="333"/>
      <c r="G48" s="299">
        <f>E48*F48</f>
        <v>0</v>
      </c>
    </row>
    <row r="49" spans="1:7" x14ac:dyDescent="0.2">
      <c r="A49" s="307">
        <v>31</v>
      </c>
      <c r="B49" s="308">
        <v>31</v>
      </c>
      <c r="C49" s="296" t="s">
        <v>600</v>
      </c>
      <c r="D49" s="314" t="s">
        <v>595</v>
      </c>
      <c r="E49" s="314">
        <v>1</v>
      </c>
      <c r="F49" s="333"/>
      <c r="G49" s="299">
        <f>E49*F49</f>
        <v>0</v>
      </c>
    </row>
    <row r="50" spans="1:7" ht="25.5" x14ac:dyDescent="0.2">
      <c r="A50" s="307">
        <v>32</v>
      </c>
      <c r="B50" s="308">
        <v>32</v>
      </c>
      <c r="C50" s="306" t="s">
        <v>601</v>
      </c>
      <c r="D50" s="314" t="s">
        <v>157</v>
      </c>
      <c r="E50" s="314">
        <v>70</v>
      </c>
      <c r="F50" s="333"/>
      <c r="G50" s="299">
        <f>E50*F50</f>
        <v>0</v>
      </c>
    </row>
    <row r="51" spans="1:7" x14ac:dyDescent="0.2">
      <c r="A51" s="307">
        <v>33</v>
      </c>
      <c r="B51" s="308">
        <v>33</v>
      </c>
      <c r="C51" s="315" t="s">
        <v>602</v>
      </c>
      <c r="D51" s="297" t="s">
        <v>595</v>
      </c>
      <c r="E51" s="297">
        <v>1</v>
      </c>
      <c r="F51" s="333"/>
      <c r="G51" s="294">
        <f>E51*F51</f>
        <v>0</v>
      </c>
    </row>
    <row r="52" spans="1:7" ht="25.5" x14ac:dyDescent="0.2">
      <c r="A52" s="307">
        <v>34</v>
      </c>
      <c r="B52" s="308">
        <v>34</v>
      </c>
      <c r="C52" s="315" t="s">
        <v>603</v>
      </c>
      <c r="D52" s="297" t="s">
        <v>595</v>
      </c>
      <c r="E52" s="297">
        <v>1</v>
      </c>
      <c r="F52" s="333"/>
      <c r="G52" s="294">
        <f>E52*F52</f>
        <v>0</v>
      </c>
    </row>
    <row r="53" spans="1:7" x14ac:dyDescent="0.2">
      <c r="A53" s="307"/>
      <c r="B53" s="308"/>
      <c r="C53" s="315"/>
      <c r="D53" s="297"/>
      <c r="E53" s="297"/>
      <c r="F53" s="298"/>
      <c r="G53" s="294"/>
    </row>
    <row r="54" spans="1:7" x14ac:dyDescent="0.2">
      <c r="A54" s="307"/>
      <c r="B54" s="308"/>
      <c r="C54" s="316" t="s">
        <v>604</v>
      </c>
      <c r="D54" s="297"/>
      <c r="E54" s="297"/>
      <c r="F54" s="298"/>
      <c r="G54" s="294"/>
    </row>
    <row r="55" spans="1:7" x14ac:dyDescent="0.2">
      <c r="A55" s="307">
        <v>35</v>
      </c>
      <c r="B55" s="308">
        <v>35</v>
      </c>
      <c r="C55" s="315" t="s">
        <v>605</v>
      </c>
      <c r="D55" s="314" t="s">
        <v>431</v>
      </c>
      <c r="E55" s="314">
        <v>1</v>
      </c>
      <c r="F55" s="333"/>
      <c r="G55" s="299">
        <f>E55*F55</f>
        <v>0</v>
      </c>
    </row>
    <row r="56" spans="1:7" x14ac:dyDescent="0.2">
      <c r="A56" s="307">
        <v>36</v>
      </c>
      <c r="B56" s="308">
        <v>36</v>
      </c>
      <c r="C56" s="315" t="s">
        <v>606</v>
      </c>
      <c r="D56" s="314" t="s">
        <v>587</v>
      </c>
      <c r="E56" s="314">
        <v>34</v>
      </c>
      <c r="F56" s="333"/>
      <c r="G56" s="299">
        <f>E56*F56</f>
        <v>0</v>
      </c>
    </row>
    <row r="57" spans="1:7" x14ac:dyDescent="0.2">
      <c r="A57" s="307">
        <v>37</v>
      </c>
      <c r="B57" s="308">
        <v>37</v>
      </c>
      <c r="C57" s="315" t="s">
        <v>607</v>
      </c>
      <c r="D57" s="314" t="s">
        <v>157</v>
      </c>
      <c r="E57" s="314">
        <v>146</v>
      </c>
      <c r="F57" s="333"/>
      <c r="G57" s="299">
        <f>E57*F57</f>
        <v>0</v>
      </c>
    </row>
    <row r="58" spans="1:7" x14ac:dyDescent="0.2">
      <c r="A58" s="307">
        <v>38</v>
      </c>
      <c r="B58" s="308">
        <v>38</v>
      </c>
      <c r="C58" s="315" t="s">
        <v>608</v>
      </c>
      <c r="D58" s="314" t="s">
        <v>431</v>
      </c>
      <c r="E58" s="314">
        <v>2</v>
      </c>
      <c r="F58" s="333"/>
      <c r="G58" s="299">
        <f>E58*F58</f>
        <v>0</v>
      </c>
    </row>
    <row r="59" spans="1:7" x14ac:dyDescent="0.2">
      <c r="A59" s="307"/>
      <c r="B59" s="308"/>
      <c r="C59" s="316"/>
      <c r="D59" s="297"/>
      <c r="E59" s="297"/>
      <c r="F59" s="298"/>
      <c r="G59" s="294"/>
    </row>
    <row r="60" spans="1:7" x14ac:dyDescent="0.2">
      <c r="A60" s="307"/>
      <c r="B60" s="308"/>
      <c r="C60" s="316" t="s">
        <v>609</v>
      </c>
      <c r="D60" s="297"/>
      <c r="E60" s="297"/>
      <c r="F60" s="298"/>
      <c r="G60" s="294"/>
    </row>
    <row r="61" spans="1:7" x14ac:dyDescent="0.2">
      <c r="A61" s="308">
        <v>39</v>
      </c>
      <c r="B61" s="308">
        <v>39</v>
      </c>
      <c r="C61" s="317" t="s">
        <v>610</v>
      </c>
      <c r="D61" s="314" t="s">
        <v>595</v>
      </c>
      <c r="E61" s="314">
        <v>1</v>
      </c>
      <c r="F61" s="333"/>
      <c r="G61" s="298">
        <f t="shared" ref="G61:G67" si="2">E61*F61</f>
        <v>0</v>
      </c>
    </row>
    <row r="62" spans="1:7" x14ac:dyDescent="0.2">
      <c r="A62" s="308">
        <v>40</v>
      </c>
      <c r="B62" s="308">
        <v>40</v>
      </c>
      <c r="C62" s="318" t="s">
        <v>611</v>
      </c>
      <c r="D62" s="314" t="s">
        <v>595</v>
      </c>
      <c r="E62" s="314">
        <v>1</v>
      </c>
      <c r="F62" s="333"/>
      <c r="G62" s="298">
        <f t="shared" si="2"/>
        <v>0</v>
      </c>
    </row>
    <row r="63" spans="1:7" x14ac:dyDescent="0.2">
      <c r="A63" s="308">
        <v>41</v>
      </c>
      <c r="B63" s="308">
        <v>41</v>
      </c>
      <c r="C63" s="318" t="s">
        <v>612</v>
      </c>
      <c r="D63" s="314" t="s">
        <v>595</v>
      </c>
      <c r="E63" s="314">
        <v>1</v>
      </c>
      <c r="F63" s="333"/>
      <c r="G63" s="298">
        <f t="shared" si="2"/>
        <v>0</v>
      </c>
    </row>
    <row r="64" spans="1:7" x14ac:dyDescent="0.2">
      <c r="A64" s="308">
        <v>42</v>
      </c>
      <c r="B64" s="308">
        <v>42</v>
      </c>
      <c r="C64" s="319" t="s">
        <v>613</v>
      </c>
      <c r="D64" s="314" t="s">
        <v>595</v>
      </c>
      <c r="E64" s="314">
        <v>1</v>
      </c>
      <c r="F64" s="333"/>
      <c r="G64" s="298">
        <f t="shared" si="2"/>
        <v>0</v>
      </c>
    </row>
    <row r="65" spans="1:7" x14ac:dyDescent="0.2">
      <c r="A65" s="308">
        <v>43</v>
      </c>
      <c r="B65" s="308">
        <v>43</v>
      </c>
      <c r="C65" s="319" t="s">
        <v>614</v>
      </c>
      <c r="D65" s="314" t="s">
        <v>595</v>
      </c>
      <c r="E65" s="314">
        <v>1</v>
      </c>
      <c r="F65" s="333"/>
      <c r="G65" s="298">
        <f t="shared" si="2"/>
        <v>0</v>
      </c>
    </row>
    <row r="66" spans="1:7" x14ac:dyDescent="0.2">
      <c r="A66" s="308">
        <v>44</v>
      </c>
      <c r="B66" s="308">
        <v>44</v>
      </c>
      <c r="C66" s="319" t="s">
        <v>615</v>
      </c>
      <c r="D66" s="314" t="s">
        <v>595</v>
      </c>
      <c r="E66" s="314">
        <v>1</v>
      </c>
      <c r="F66" s="333"/>
      <c r="G66" s="298">
        <f t="shared" si="2"/>
        <v>0</v>
      </c>
    </row>
    <row r="67" spans="1:7" x14ac:dyDescent="0.2">
      <c r="A67" s="308">
        <v>45</v>
      </c>
      <c r="B67" s="308">
        <v>45</v>
      </c>
      <c r="C67" s="319" t="s">
        <v>616</v>
      </c>
      <c r="D67" s="314" t="s">
        <v>595</v>
      </c>
      <c r="E67" s="314">
        <v>1</v>
      </c>
      <c r="F67" s="333"/>
      <c r="G67" s="298">
        <f t="shared" si="2"/>
        <v>0</v>
      </c>
    </row>
    <row r="68" spans="1:7" x14ac:dyDescent="0.2">
      <c r="A68" s="307"/>
      <c r="B68" s="308"/>
      <c r="C68" s="306"/>
      <c r="D68" s="297"/>
      <c r="E68" s="297"/>
      <c r="F68" s="298"/>
      <c r="G68" s="299"/>
    </row>
    <row r="69" spans="1:7" x14ac:dyDescent="0.2">
      <c r="A69" s="307"/>
      <c r="B69" s="320"/>
      <c r="C69" s="321" t="s">
        <v>617</v>
      </c>
      <c r="D69" s="297"/>
      <c r="E69" s="297"/>
      <c r="F69" s="322"/>
      <c r="G69" s="323"/>
    </row>
    <row r="70" spans="1:7" ht="25.5" x14ac:dyDescent="0.2">
      <c r="A70" s="307"/>
      <c r="B70" s="320"/>
      <c r="C70" s="319" t="s">
        <v>443</v>
      </c>
      <c r="D70" s="297"/>
      <c r="E70" s="297"/>
      <c r="F70" s="322"/>
      <c r="G70" s="323"/>
    </row>
    <row r="71" spans="1:7" x14ac:dyDescent="0.2">
      <c r="A71" s="307"/>
      <c r="B71" s="320"/>
      <c r="C71" s="319"/>
      <c r="D71" s="297"/>
      <c r="E71" s="297"/>
      <c r="F71" s="322"/>
      <c r="G71" s="323"/>
    </row>
    <row r="72" spans="1:7" ht="13.5" thickBot="1" x14ac:dyDescent="0.25">
      <c r="A72" s="324"/>
      <c r="B72" s="325"/>
      <c r="C72" s="326" t="s">
        <v>618</v>
      </c>
      <c r="D72" s="327"/>
      <c r="E72" s="327"/>
      <c r="F72" s="328"/>
      <c r="G72" s="329">
        <f>SUM(G11:G71)</f>
        <v>0</v>
      </c>
    </row>
    <row r="73" spans="1:7" x14ac:dyDescent="0.2">
      <c r="A73" s="527" t="s">
        <v>443</v>
      </c>
      <c r="B73" s="528"/>
      <c r="C73" s="528"/>
      <c r="D73" s="528"/>
      <c r="E73" s="528"/>
      <c r="F73" s="528"/>
      <c r="G73" s="529"/>
    </row>
    <row r="74" spans="1:7" ht="13.5" thickBot="1" x14ac:dyDescent="0.25">
      <c r="A74" s="530"/>
      <c r="B74" s="531"/>
      <c r="C74" s="531"/>
      <c r="D74" s="531"/>
      <c r="E74" s="531"/>
      <c r="F74" s="531"/>
      <c r="G74" s="532"/>
    </row>
  </sheetData>
  <sheetProtection algorithmName="SHA-512" hashValue="bVhlX6LYDO8ffYCR0jXRs4PR3qPxI4uqihQUOYhcN4Y25KEBdxAvQzfZlk4X4dbdWRgcIZEVSB9xunb6+CwK7A==" saltValue="2VEMbZdEPwXf2oobrR4frQ==" spinCount="100000" sheet="1" objects="1" scenarios="1"/>
  <protectedRanges>
    <protectedRange sqref="C38:C41" name="Oblast1_22"/>
  </protectedRanges>
  <mergeCells count="12">
    <mergeCell ref="A73:G74"/>
    <mergeCell ref="A1:G1"/>
    <mergeCell ref="A2:G2"/>
    <mergeCell ref="A3:G3"/>
    <mergeCell ref="A4:G4"/>
    <mergeCell ref="A5:C5"/>
    <mergeCell ref="D5:G5"/>
    <mergeCell ref="A6:C6"/>
    <mergeCell ref="D6:G6"/>
    <mergeCell ref="A7:C7"/>
    <mergeCell ref="D7:G7"/>
    <mergeCell ref="A8:G8"/>
  </mergeCells>
  <pageMargins left="0.70866141732283472" right="0.70866141732283472" top="0.78740157480314965" bottom="0.78740157480314965" header="0.31496062992125984" footer="0.31496062992125984"/>
  <pageSetup paperSize="9" scale="81" fitToHeight="2" orientation="portrait" r:id="rId1"/>
  <headerFooter>
    <oddHeader>&amp;R&amp;F / &amp;A</oddHeader>
    <oddFooter>&amp;C&amp;P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450"/>
  <sheetViews>
    <sheetView zoomScaleNormal="100" workbookViewId="0">
      <selection activeCell="A3" sqref="A3"/>
    </sheetView>
  </sheetViews>
  <sheetFormatPr defaultRowHeight="12.75" x14ac:dyDescent="0.2"/>
  <cols>
    <col min="1" max="1" width="4.42578125" style="330" customWidth="1"/>
    <col min="2" max="2" width="4.85546875" style="330" customWidth="1"/>
    <col min="3" max="3" width="64.28515625" style="330" customWidth="1"/>
    <col min="4" max="4" width="3.7109375" style="331" bestFit="1" customWidth="1"/>
    <col min="5" max="5" width="5" style="330" customWidth="1"/>
    <col min="6" max="7" width="17.140625" style="330" customWidth="1"/>
    <col min="8" max="8" width="14" bestFit="1" customWidth="1"/>
    <col min="257" max="257" width="4.42578125" customWidth="1"/>
    <col min="258" max="258" width="4.85546875" customWidth="1"/>
    <col min="259" max="259" width="64.28515625" customWidth="1"/>
    <col min="260" max="260" width="3.7109375" bestFit="1" customWidth="1"/>
    <col min="261" max="261" width="5" customWidth="1"/>
    <col min="262" max="262" width="13.5703125" customWidth="1"/>
    <col min="263" max="263" width="14.5703125" customWidth="1"/>
    <col min="264" max="264" width="14" bestFit="1" customWidth="1"/>
    <col min="513" max="513" width="4.42578125" customWidth="1"/>
    <col min="514" max="514" width="4.85546875" customWidth="1"/>
    <col min="515" max="515" width="64.28515625" customWidth="1"/>
    <col min="516" max="516" width="3.7109375" bestFit="1" customWidth="1"/>
    <col min="517" max="517" width="5" customWidth="1"/>
    <col min="518" max="518" width="13.5703125" customWidth="1"/>
    <col min="519" max="519" width="14.5703125" customWidth="1"/>
    <col min="520" max="520" width="14" bestFit="1" customWidth="1"/>
    <col min="769" max="769" width="4.42578125" customWidth="1"/>
    <col min="770" max="770" width="4.85546875" customWidth="1"/>
    <col min="771" max="771" width="64.28515625" customWidth="1"/>
    <col min="772" max="772" width="3.7109375" bestFit="1" customWidth="1"/>
    <col min="773" max="773" width="5" customWidth="1"/>
    <col min="774" max="774" width="13.5703125" customWidth="1"/>
    <col min="775" max="775" width="14.5703125" customWidth="1"/>
    <col min="776" max="776" width="14" bestFit="1" customWidth="1"/>
    <col min="1025" max="1025" width="4.42578125" customWidth="1"/>
    <col min="1026" max="1026" width="4.85546875" customWidth="1"/>
    <col min="1027" max="1027" width="64.28515625" customWidth="1"/>
    <col min="1028" max="1028" width="3.7109375" bestFit="1" customWidth="1"/>
    <col min="1029" max="1029" width="5" customWidth="1"/>
    <col min="1030" max="1030" width="13.5703125" customWidth="1"/>
    <col min="1031" max="1031" width="14.5703125" customWidth="1"/>
    <col min="1032" max="1032" width="14" bestFit="1" customWidth="1"/>
    <col min="1281" max="1281" width="4.42578125" customWidth="1"/>
    <col min="1282" max="1282" width="4.85546875" customWidth="1"/>
    <col min="1283" max="1283" width="64.28515625" customWidth="1"/>
    <col min="1284" max="1284" width="3.7109375" bestFit="1" customWidth="1"/>
    <col min="1285" max="1285" width="5" customWidth="1"/>
    <col min="1286" max="1286" width="13.5703125" customWidth="1"/>
    <col min="1287" max="1287" width="14.5703125" customWidth="1"/>
    <col min="1288" max="1288" width="14" bestFit="1" customWidth="1"/>
    <col min="1537" max="1537" width="4.42578125" customWidth="1"/>
    <col min="1538" max="1538" width="4.85546875" customWidth="1"/>
    <col min="1539" max="1539" width="64.28515625" customWidth="1"/>
    <col min="1540" max="1540" width="3.7109375" bestFit="1" customWidth="1"/>
    <col min="1541" max="1541" width="5" customWidth="1"/>
    <col min="1542" max="1542" width="13.5703125" customWidth="1"/>
    <col min="1543" max="1543" width="14.5703125" customWidth="1"/>
    <col min="1544" max="1544" width="14" bestFit="1" customWidth="1"/>
    <col min="1793" max="1793" width="4.42578125" customWidth="1"/>
    <col min="1794" max="1794" width="4.85546875" customWidth="1"/>
    <col min="1795" max="1795" width="64.28515625" customWidth="1"/>
    <col min="1796" max="1796" width="3.7109375" bestFit="1" customWidth="1"/>
    <col min="1797" max="1797" width="5" customWidth="1"/>
    <col min="1798" max="1798" width="13.5703125" customWidth="1"/>
    <col min="1799" max="1799" width="14.5703125" customWidth="1"/>
    <col min="1800" max="1800" width="14" bestFit="1" customWidth="1"/>
    <col min="2049" max="2049" width="4.42578125" customWidth="1"/>
    <col min="2050" max="2050" width="4.85546875" customWidth="1"/>
    <col min="2051" max="2051" width="64.28515625" customWidth="1"/>
    <col min="2052" max="2052" width="3.7109375" bestFit="1" customWidth="1"/>
    <col min="2053" max="2053" width="5" customWidth="1"/>
    <col min="2054" max="2054" width="13.5703125" customWidth="1"/>
    <col min="2055" max="2055" width="14.5703125" customWidth="1"/>
    <col min="2056" max="2056" width="14" bestFit="1" customWidth="1"/>
    <col min="2305" max="2305" width="4.42578125" customWidth="1"/>
    <col min="2306" max="2306" width="4.85546875" customWidth="1"/>
    <col min="2307" max="2307" width="64.28515625" customWidth="1"/>
    <col min="2308" max="2308" width="3.7109375" bestFit="1" customWidth="1"/>
    <col min="2309" max="2309" width="5" customWidth="1"/>
    <col min="2310" max="2310" width="13.5703125" customWidth="1"/>
    <col min="2311" max="2311" width="14.5703125" customWidth="1"/>
    <col min="2312" max="2312" width="14" bestFit="1" customWidth="1"/>
    <col min="2561" max="2561" width="4.42578125" customWidth="1"/>
    <col min="2562" max="2562" width="4.85546875" customWidth="1"/>
    <col min="2563" max="2563" width="64.28515625" customWidth="1"/>
    <col min="2564" max="2564" width="3.7109375" bestFit="1" customWidth="1"/>
    <col min="2565" max="2565" width="5" customWidth="1"/>
    <col min="2566" max="2566" width="13.5703125" customWidth="1"/>
    <col min="2567" max="2567" width="14.5703125" customWidth="1"/>
    <col min="2568" max="2568" width="14" bestFit="1" customWidth="1"/>
    <col min="2817" max="2817" width="4.42578125" customWidth="1"/>
    <col min="2818" max="2818" width="4.85546875" customWidth="1"/>
    <col min="2819" max="2819" width="64.28515625" customWidth="1"/>
    <col min="2820" max="2820" width="3.7109375" bestFit="1" customWidth="1"/>
    <col min="2821" max="2821" width="5" customWidth="1"/>
    <col min="2822" max="2822" width="13.5703125" customWidth="1"/>
    <col min="2823" max="2823" width="14.5703125" customWidth="1"/>
    <col min="2824" max="2824" width="14" bestFit="1" customWidth="1"/>
    <col min="3073" max="3073" width="4.42578125" customWidth="1"/>
    <col min="3074" max="3074" width="4.85546875" customWidth="1"/>
    <col min="3075" max="3075" width="64.28515625" customWidth="1"/>
    <col min="3076" max="3076" width="3.7109375" bestFit="1" customWidth="1"/>
    <col min="3077" max="3077" width="5" customWidth="1"/>
    <col min="3078" max="3078" width="13.5703125" customWidth="1"/>
    <col min="3079" max="3079" width="14.5703125" customWidth="1"/>
    <col min="3080" max="3080" width="14" bestFit="1" customWidth="1"/>
    <col min="3329" max="3329" width="4.42578125" customWidth="1"/>
    <col min="3330" max="3330" width="4.85546875" customWidth="1"/>
    <col min="3331" max="3331" width="64.28515625" customWidth="1"/>
    <col min="3332" max="3332" width="3.7109375" bestFit="1" customWidth="1"/>
    <col min="3333" max="3333" width="5" customWidth="1"/>
    <col min="3334" max="3334" width="13.5703125" customWidth="1"/>
    <col min="3335" max="3335" width="14.5703125" customWidth="1"/>
    <col min="3336" max="3336" width="14" bestFit="1" customWidth="1"/>
    <col min="3585" max="3585" width="4.42578125" customWidth="1"/>
    <col min="3586" max="3586" width="4.85546875" customWidth="1"/>
    <col min="3587" max="3587" width="64.28515625" customWidth="1"/>
    <col min="3588" max="3588" width="3.7109375" bestFit="1" customWidth="1"/>
    <col min="3589" max="3589" width="5" customWidth="1"/>
    <col min="3590" max="3590" width="13.5703125" customWidth="1"/>
    <col min="3591" max="3591" width="14.5703125" customWidth="1"/>
    <col min="3592" max="3592" width="14" bestFit="1" customWidth="1"/>
    <col min="3841" max="3841" width="4.42578125" customWidth="1"/>
    <col min="3842" max="3842" width="4.85546875" customWidth="1"/>
    <col min="3843" max="3843" width="64.28515625" customWidth="1"/>
    <col min="3844" max="3844" width="3.7109375" bestFit="1" customWidth="1"/>
    <col min="3845" max="3845" width="5" customWidth="1"/>
    <col min="3846" max="3846" width="13.5703125" customWidth="1"/>
    <col min="3847" max="3847" width="14.5703125" customWidth="1"/>
    <col min="3848" max="3848" width="14" bestFit="1" customWidth="1"/>
    <col min="4097" max="4097" width="4.42578125" customWidth="1"/>
    <col min="4098" max="4098" width="4.85546875" customWidth="1"/>
    <col min="4099" max="4099" width="64.28515625" customWidth="1"/>
    <col min="4100" max="4100" width="3.7109375" bestFit="1" customWidth="1"/>
    <col min="4101" max="4101" width="5" customWidth="1"/>
    <col min="4102" max="4102" width="13.5703125" customWidth="1"/>
    <col min="4103" max="4103" width="14.5703125" customWidth="1"/>
    <col min="4104" max="4104" width="14" bestFit="1" customWidth="1"/>
    <col min="4353" max="4353" width="4.42578125" customWidth="1"/>
    <col min="4354" max="4354" width="4.85546875" customWidth="1"/>
    <col min="4355" max="4355" width="64.28515625" customWidth="1"/>
    <col min="4356" max="4356" width="3.7109375" bestFit="1" customWidth="1"/>
    <col min="4357" max="4357" width="5" customWidth="1"/>
    <col min="4358" max="4358" width="13.5703125" customWidth="1"/>
    <col min="4359" max="4359" width="14.5703125" customWidth="1"/>
    <col min="4360" max="4360" width="14" bestFit="1" customWidth="1"/>
    <col min="4609" max="4609" width="4.42578125" customWidth="1"/>
    <col min="4610" max="4610" width="4.85546875" customWidth="1"/>
    <col min="4611" max="4611" width="64.28515625" customWidth="1"/>
    <col min="4612" max="4612" width="3.7109375" bestFit="1" customWidth="1"/>
    <col min="4613" max="4613" width="5" customWidth="1"/>
    <col min="4614" max="4614" width="13.5703125" customWidth="1"/>
    <col min="4615" max="4615" width="14.5703125" customWidth="1"/>
    <col min="4616" max="4616" width="14" bestFit="1" customWidth="1"/>
    <col min="4865" max="4865" width="4.42578125" customWidth="1"/>
    <col min="4866" max="4866" width="4.85546875" customWidth="1"/>
    <col min="4867" max="4867" width="64.28515625" customWidth="1"/>
    <col min="4868" max="4868" width="3.7109375" bestFit="1" customWidth="1"/>
    <col min="4869" max="4869" width="5" customWidth="1"/>
    <col min="4870" max="4870" width="13.5703125" customWidth="1"/>
    <col min="4871" max="4871" width="14.5703125" customWidth="1"/>
    <col min="4872" max="4872" width="14" bestFit="1" customWidth="1"/>
    <col min="5121" max="5121" width="4.42578125" customWidth="1"/>
    <col min="5122" max="5122" width="4.85546875" customWidth="1"/>
    <col min="5123" max="5123" width="64.28515625" customWidth="1"/>
    <col min="5124" max="5124" width="3.7109375" bestFit="1" customWidth="1"/>
    <col min="5125" max="5125" width="5" customWidth="1"/>
    <col min="5126" max="5126" width="13.5703125" customWidth="1"/>
    <col min="5127" max="5127" width="14.5703125" customWidth="1"/>
    <col min="5128" max="5128" width="14" bestFit="1" customWidth="1"/>
    <col min="5377" max="5377" width="4.42578125" customWidth="1"/>
    <col min="5378" max="5378" width="4.85546875" customWidth="1"/>
    <col min="5379" max="5379" width="64.28515625" customWidth="1"/>
    <col min="5380" max="5380" width="3.7109375" bestFit="1" customWidth="1"/>
    <col min="5381" max="5381" width="5" customWidth="1"/>
    <col min="5382" max="5382" width="13.5703125" customWidth="1"/>
    <col min="5383" max="5383" width="14.5703125" customWidth="1"/>
    <col min="5384" max="5384" width="14" bestFit="1" customWidth="1"/>
    <col min="5633" max="5633" width="4.42578125" customWidth="1"/>
    <col min="5634" max="5634" width="4.85546875" customWidth="1"/>
    <col min="5635" max="5635" width="64.28515625" customWidth="1"/>
    <col min="5636" max="5636" width="3.7109375" bestFit="1" customWidth="1"/>
    <col min="5637" max="5637" width="5" customWidth="1"/>
    <col min="5638" max="5638" width="13.5703125" customWidth="1"/>
    <col min="5639" max="5639" width="14.5703125" customWidth="1"/>
    <col min="5640" max="5640" width="14" bestFit="1" customWidth="1"/>
    <col min="5889" max="5889" width="4.42578125" customWidth="1"/>
    <col min="5890" max="5890" width="4.85546875" customWidth="1"/>
    <col min="5891" max="5891" width="64.28515625" customWidth="1"/>
    <col min="5892" max="5892" width="3.7109375" bestFit="1" customWidth="1"/>
    <col min="5893" max="5893" width="5" customWidth="1"/>
    <col min="5894" max="5894" width="13.5703125" customWidth="1"/>
    <col min="5895" max="5895" width="14.5703125" customWidth="1"/>
    <col min="5896" max="5896" width="14" bestFit="1" customWidth="1"/>
    <col min="6145" max="6145" width="4.42578125" customWidth="1"/>
    <col min="6146" max="6146" width="4.85546875" customWidth="1"/>
    <col min="6147" max="6147" width="64.28515625" customWidth="1"/>
    <col min="6148" max="6148" width="3.7109375" bestFit="1" customWidth="1"/>
    <col min="6149" max="6149" width="5" customWidth="1"/>
    <col min="6150" max="6150" width="13.5703125" customWidth="1"/>
    <col min="6151" max="6151" width="14.5703125" customWidth="1"/>
    <col min="6152" max="6152" width="14" bestFit="1" customWidth="1"/>
    <col min="6401" max="6401" width="4.42578125" customWidth="1"/>
    <col min="6402" max="6402" width="4.85546875" customWidth="1"/>
    <col min="6403" max="6403" width="64.28515625" customWidth="1"/>
    <col min="6404" max="6404" width="3.7109375" bestFit="1" customWidth="1"/>
    <col min="6405" max="6405" width="5" customWidth="1"/>
    <col min="6406" max="6406" width="13.5703125" customWidth="1"/>
    <col min="6407" max="6407" width="14.5703125" customWidth="1"/>
    <col min="6408" max="6408" width="14" bestFit="1" customWidth="1"/>
    <col min="6657" max="6657" width="4.42578125" customWidth="1"/>
    <col min="6658" max="6658" width="4.85546875" customWidth="1"/>
    <col min="6659" max="6659" width="64.28515625" customWidth="1"/>
    <col min="6660" max="6660" width="3.7109375" bestFit="1" customWidth="1"/>
    <col min="6661" max="6661" width="5" customWidth="1"/>
    <col min="6662" max="6662" width="13.5703125" customWidth="1"/>
    <col min="6663" max="6663" width="14.5703125" customWidth="1"/>
    <col min="6664" max="6664" width="14" bestFit="1" customWidth="1"/>
    <col min="6913" max="6913" width="4.42578125" customWidth="1"/>
    <col min="6914" max="6914" width="4.85546875" customWidth="1"/>
    <col min="6915" max="6915" width="64.28515625" customWidth="1"/>
    <col min="6916" max="6916" width="3.7109375" bestFit="1" customWidth="1"/>
    <col min="6917" max="6917" width="5" customWidth="1"/>
    <col min="6918" max="6918" width="13.5703125" customWidth="1"/>
    <col min="6919" max="6919" width="14.5703125" customWidth="1"/>
    <col min="6920" max="6920" width="14" bestFit="1" customWidth="1"/>
    <col min="7169" max="7169" width="4.42578125" customWidth="1"/>
    <col min="7170" max="7170" width="4.85546875" customWidth="1"/>
    <col min="7171" max="7171" width="64.28515625" customWidth="1"/>
    <col min="7172" max="7172" width="3.7109375" bestFit="1" customWidth="1"/>
    <col min="7173" max="7173" width="5" customWidth="1"/>
    <col min="7174" max="7174" width="13.5703125" customWidth="1"/>
    <col min="7175" max="7175" width="14.5703125" customWidth="1"/>
    <col min="7176" max="7176" width="14" bestFit="1" customWidth="1"/>
    <col min="7425" max="7425" width="4.42578125" customWidth="1"/>
    <col min="7426" max="7426" width="4.85546875" customWidth="1"/>
    <col min="7427" max="7427" width="64.28515625" customWidth="1"/>
    <col min="7428" max="7428" width="3.7109375" bestFit="1" customWidth="1"/>
    <col min="7429" max="7429" width="5" customWidth="1"/>
    <col min="7430" max="7430" width="13.5703125" customWidth="1"/>
    <col min="7431" max="7431" width="14.5703125" customWidth="1"/>
    <col min="7432" max="7432" width="14" bestFit="1" customWidth="1"/>
    <col min="7681" max="7681" width="4.42578125" customWidth="1"/>
    <col min="7682" max="7682" width="4.85546875" customWidth="1"/>
    <col min="7683" max="7683" width="64.28515625" customWidth="1"/>
    <col min="7684" max="7684" width="3.7109375" bestFit="1" customWidth="1"/>
    <col min="7685" max="7685" width="5" customWidth="1"/>
    <col min="7686" max="7686" width="13.5703125" customWidth="1"/>
    <col min="7687" max="7687" width="14.5703125" customWidth="1"/>
    <col min="7688" max="7688" width="14" bestFit="1" customWidth="1"/>
    <col min="7937" max="7937" width="4.42578125" customWidth="1"/>
    <col min="7938" max="7938" width="4.85546875" customWidth="1"/>
    <col min="7939" max="7939" width="64.28515625" customWidth="1"/>
    <col min="7940" max="7940" width="3.7109375" bestFit="1" customWidth="1"/>
    <col min="7941" max="7941" width="5" customWidth="1"/>
    <col min="7942" max="7942" width="13.5703125" customWidth="1"/>
    <col min="7943" max="7943" width="14.5703125" customWidth="1"/>
    <col min="7944" max="7944" width="14" bestFit="1" customWidth="1"/>
    <col min="8193" max="8193" width="4.42578125" customWidth="1"/>
    <col min="8194" max="8194" width="4.85546875" customWidth="1"/>
    <col min="8195" max="8195" width="64.28515625" customWidth="1"/>
    <col min="8196" max="8196" width="3.7109375" bestFit="1" customWidth="1"/>
    <col min="8197" max="8197" width="5" customWidth="1"/>
    <col min="8198" max="8198" width="13.5703125" customWidth="1"/>
    <col min="8199" max="8199" width="14.5703125" customWidth="1"/>
    <col min="8200" max="8200" width="14" bestFit="1" customWidth="1"/>
    <col min="8449" max="8449" width="4.42578125" customWidth="1"/>
    <col min="8450" max="8450" width="4.85546875" customWidth="1"/>
    <col min="8451" max="8451" width="64.28515625" customWidth="1"/>
    <col min="8452" max="8452" width="3.7109375" bestFit="1" customWidth="1"/>
    <col min="8453" max="8453" width="5" customWidth="1"/>
    <col min="8454" max="8454" width="13.5703125" customWidth="1"/>
    <col min="8455" max="8455" width="14.5703125" customWidth="1"/>
    <col min="8456" max="8456" width="14" bestFit="1" customWidth="1"/>
    <col min="8705" max="8705" width="4.42578125" customWidth="1"/>
    <col min="8706" max="8706" width="4.85546875" customWidth="1"/>
    <col min="8707" max="8707" width="64.28515625" customWidth="1"/>
    <col min="8708" max="8708" width="3.7109375" bestFit="1" customWidth="1"/>
    <col min="8709" max="8709" width="5" customWidth="1"/>
    <col min="8710" max="8710" width="13.5703125" customWidth="1"/>
    <col min="8711" max="8711" width="14.5703125" customWidth="1"/>
    <col min="8712" max="8712" width="14" bestFit="1" customWidth="1"/>
    <col min="8961" max="8961" width="4.42578125" customWidth="1"/>
    <col min="8962" max="8962" width="4.85546875" customWidth="1"/>
    <col min="8963" max="8963" width="64.28515625" customWidth="1"/>
    <col min="8964" max="8964" width="3.7109375" bestFit="1" customWidth="1"/>
    <col min="8965" max="8965" width="5" customWidth="1"/>
    <col min="8966" max="8966" width="13.5703125" customWidth="1"/>
    <col min="8967" max="8967" width="14.5703125" customWidth="1"/>
    <col min="8968" max="8968" width="14" bestFit="1" customWidth="1"/>
    <col min="9217" max="9217" width="4.42578125" customWidth="1"/>
    <col min="9218" max="9218" width="4.85546875" customWidth="1"/>
    <col min="9219" max="9219" width="64.28515625" customWidth="1"/>
    <col min="9220" max="9220" width="3.7109375" bestFit="1" customWidth="1"/>
    <col min="9221" max="9221" width="5" customWidth="1"/>
    <col min="9222" max="9222" width="13.5703125" customWidth="1"/>
    <col min="9223" max="9223" width="14.5703125" customWidth="1"/>
    <col min="9224" max="9224" width="14" bestFit="1" customWidth="1"/>
    <col min="9473" max="9473" width="4.42578125" customWidth="1"/>
    <col min="9474" max="9474" width="4.85546875" customWidth="1"/>
    <col min="9475" max="9475" width="64.28515625" customWidth="1"/>
    <col min="9476" max="9476" width="3.7109375" bestFit="1" customWidth="1"/>
    <col min="9477" max="9477" width="5" customWidth="1"/>
    <col min="9478" max="9478" width="13.5703125" customWidth="1"/>
    <col min="9479" max="9479" width="14.5703125" customWidth="1"/>
    <col min="9480" max="9480" width="14" bestFit="1" customWidth="1"/>
    <col min="9729" max="9729" width="4.42578125" customWidth="1"/>
    <col min="9730" max="9730" width="4.85546875" customWidth="1"/>
    <col min="9731" max="9731" width="64.28515625" customWidth="1"/>
    <col min="9732" max="9732" width="3.7109375" bestFit="1" customWidth="1"/>
    <col min="9733" max="9733" width="5" customWidth="1"/>
    <col min="9734" max="9734" width="13.5703125" customWidth="1"/>
    <col min="9735" max="9735" width="14.5703125" customWidth="1"/>
    <col min="9736" max="9736" width="14" bestFit="1" customWidth="1"/>
    <col min="9985" max="9985" width="4.42578125" customWidth="1"/>
    <col min="9986" max="9986" width="4.85546875" customWidth="1"/>
    <col min="9987" max="9987" width="64.28515625" customWidth="1"/>
    <col min="9988" max="9988" width="3.7109375" bestFit="1" customWidth="1"/>
    <col min="9989" max="9989" width="5" customWidth="1"/>
    <col min="9990" max="9990" width="13.5703125" customWidth="1"/>
    <col min="9991" max="9991" width="14.5703125" customWidth="1"/>
    <col min="9992" max="9992" width="14" bestFit="1" customWidth="1"/>
    <col min="10241" max="10241" width="4.42578125" customWidth="1"/>
    <col min="10242" max="10242" width="4.85546875" customWidth="1"/>
    <col min="10243" max="10243" width="64.28515625" customWidth="1"/>
    <col min="10244" max="10244" width="3.7109375" bestFit="1" customWidth="1"/>
    <col min="10245" max="10245" width="5" customWidth="1"/>
    <col min="10246" max="10246" width="13.5703125" customWidth="1"/>
    <col min="10247" max="10247" width="14.5703125" customWidth="1"/>
    <col min="10248" max="10248" width="14" bestFit="1" customWidth="1"/>
    <col min="10497" max="10497" width="4.42578125" customWidth="1"/>
    <col min="10498" max="10498" width="4.85546875" customWidth="1"/>
    <col min="10499" max="10499" width="64.28515625" customWidth="1"/>
    <col min="10500" max="10500" width="3.7109375" bestFit="1" customWidth="1"/>
    <col min="10501" max="10501" width="5" customWidth="1"/>
    <col min="10502" max="10502" width="13.5703125" customWidth="1"/>
    <col min="10503" max="10503" width="14.5703125" customWidth="1"/>
    <col min="10504" max="10504" width="14" bestFit="1" customWidth="1"/>
    <col min="10753" max="10753" width="4.42578125" customWidth="1"/>
    <col min="10754" max="10754" width="4.85546875" customWidth="1"/>
    <col min="10755" max="10755" width="64.28515625" customWidth="1"/>
    <col min="10756" max="10756" width="3.7109375" bestFit="1" customWidth="1"/>
    <col min="10757" max="10757" width="5" customWidth="1"/>
    <col min="10758" max="10758" width="13.5703125" customWidth="1"/>
    <col min="10759" max="10759" width="14.5703125" customWidth="1"/>
    <col min="10760" max="10760" width="14" bestFit="1" customWidth="1"/>
    <col min="11009" max="11009" width="4.42578125" customWidth="1"/>
    <col min="11010" max="11010" width="4.85546875" customWidth="1"/>
    <col min="11011" max="11011" width="64.28515625" customWidth="1"/>
    <col min="11012" max="11012" width="3.7109375" bestFit="1" customWidth="1"/>
    <col min="11013" max="11013" width="5" customWidth="1"/>
    <col min="11014" max="11014" width="13.5703125" customWidth="1"/>
    <col min="11015" max="11015" width="14.5703125" customWidth="1"/>
    <col min="11016" max="11016" width="14" bestFit="1" customWidth="1"/>
    <col min="11265" max="11265" width="4.42578125" customWidth="1"/>
    <col min="11266" max="11266" width="4.85546875" customWidth="1"/>
    <col min="11267" max="11267" width="64.28515625" customWidth="1"/>
    <col min="11268" max="11268" width="3.7109375" bestFit="1" customWidth="1"/>
    <col min="11269" max="11269" width="5" customWidth="1"/>
    <col min="11270" max="11270" width="13.5703125" customWidth="1"/>
    <col min="11271" max="11271" width="14.5703125" customWidth="1"/>
    <col min="11272" max="11272" width="14" bestFit="1" customWidth="1"/>
    <col min="11521" max="11521" width="4.42578125" customWidth="1"/>
    <col min="11522" max="11522" width="4.85546875" customWidth="1"/>
    <col min="11523" max="11523" width="64.28515625" customWidth="1"/>
    <col min="11524" max="11524" width="3.7109375" bestFit="1" customWidth="1"/>
    <col min="11525" max="11525" width="5" customWidth="1"/>
    <col min="11526" max="11526" width="13.5703125" customWidth="1"/>
    <col min="11527" max="11527" width="14.5703125" customWidth="1"/>
    <col min="11528" max="11528" width="14" bestFit="1" customWidth="1"/>
    <col min="11777" max="11777" width="4.42578125" customWidth="1"/>
    <col min="11778" max="11778" width="4.85546875" customWidth="1"/>
    <col min="11779" max="11779" width="64.28515625" customWidth="1"/>
    <col min="11780" max="11780" width="3.7109375" bestFit="1" customWidth="1"/>
    <col min="11781" max="11781" width="5" customWidth="1"/>
    <col min="11782" max="11782" width="13.5703125" customWidth="1"/>
    <col min="11783" max="11783" width="14.5703125" customWidth="1"/>
    <col min="11784" max="11784" width="14" bestFit="1" customWidth="1"/>
    <col min="12033" max="12033" width="4.42578125" customWidth="1"/>
    <col min="12034" max="12034" width="4.85546875" customWidth="1"/>
    <col min="12035" max="12035" width="64.28515625" customWidth="1"/>
    <col min="12036" max="12036" width="3.7109375" bestFit="1" customWidth="1"/>
    <col min="12037" max="12037" width="5" customWidth="1"/>
    <col min="12038" max="12038" width="13.5703125" customWidth="1"/>
    <col min="12039" max="12039" width="14.5703125" customWidth="1"/>
    <col min="12040" max="12040" width="14" bestFit="1" customWidth="1"/>
    <col min="12289" max="12289" width="4.42578125" customWidth="1"/>
    <col min="12290" max="12290" width="4.85546875" customWidth="1"/>
    <col min="12291" max="12291" width="64.28515625" customWidth="1"/>
    <col min="12292" max="12292" width="3.7109375" bestFit="1" customWidth="1"/>
    <col min="12293" max="12293" width="5" customWidth="1"/>
    <col min="12294" max="12294" width="13.5703125" customWidth="1"/>
    <col min="12295" max="12295" width="14.5703125" customWidth="1"/>
    <col min="12296" max="12296" width="14" bestFit="1" customWidth="1"/>
    <col min="12545" max="12545" width="4.42578125" customWidth="1"/>
    <col min="12546" max="12546" width="4.85546875" customWidth="1"/>
    <col min="12547" max="12547" width="64.28515625" customWidth="1"/>
    <col min="12548" max="12548" width="3.7109375" bestFit="1" customWidth="1"/>
    <col min="12549" max="12549" width="5" customWidth="1"/>
    <col min="12550" max="12550" width="13.5703125" customWidth="1"/>
    <col min="12551" max="12551" width="14.5703125" customWidth="1"/>
    <col min="12552" max="12552" width="14" bestFit="1" customWidth="1"/>
    <col min="12801" max="12801" width="4.42578125" customWidth="1"/>
    <col min="12802" max="12802" width="4.85546875" customWidth="1"/>
    <col min="12803" max="12803" width="64.28515625" customWidth="1"/>
    <col min="12804" max="12804" width="3.7109375" bestFit="1" customWidth="1"/>
    <col min="12805" max="12805" width="5" customWidth="1"/>
    <col min="12806" max="12806" width="13.5703125" customWidth="1"/>
    <col min="12807" max="12807" width="14.5703125" customWidth="1"/>
    <col min="12808" max="12808" width="14" bestFit="1" customWidth="1"/>
    <col min="13057" max="13057" width="4.42578125" customWidth="1"/>
    <col min="13058" max="13058" width="4.85546875" customWidth="1"/>
    <col min="13059" max="13059" width="64.28515625" customWidth="1"/>
    <col min="13060" max="13060" width="3.7109375" bestFit="1" customWidth="1"/>
    <col min="13061" max="13061" width="5" customWidth="1"/>
    <col min="13062" max="13062" width="13.5703125" customWidth="1"/>
    <col min="13063" max="13063" width="14.5703125" customWidth="1"/>
    <col min="13064" max="13064" width="14" bestFit="1" customWidth="1"/>
    <col min="13313" max="13313" width="4.42578125" customWidth="1"/>
    <col min="13314" max="13314" width="4.85546875" customWidth="1"/>
    <col min="13315" max="13315" width="64.28515625" customWidth="1"/>
    <col min="13316" max="13316" width="3.7109375" bestFit="1" customWidth="1"/>
    <col min="13317" max="13317" width="5" customWidth="1"/>
    <col min="13318" max="13318" width="13.5703125" customWidth="1"/>
    <col min="13319" max="13319" width="14.5703125" customWidth="1"/>
    <col min="13320" max="13320" width="14" bestFit="1" customWidth="1"/>
    <col min="13569" max="13569" width="4.42578125" customWidth="1"/>
    <col min="13570" max="13570" width="4.85546875" customWidth="1"/>
    <col min="13571" max="13571" width="64.28515625" customWidth="1"/>
    <col min="13572" max="13572" width="3.7109375" bestFit="1" customWidth="1"/>
    <col min="13573" max="13573" width="5" customWidth="1"/>
    <col min="13574" max="13574" width="13.5703125" customWidth="1"/>
    <col min="13575" max="13575" width="14.5703125" customWidth="1"/>
    <col min="13576" max="13576" width="14" bestFit="1" customWidth="1"/>
    <col min="13825" max="13825" width="4.42578125" customWidth="1"/>
    <col min="13826" max="13826" width="4.85546875" customWidth="1"/>
    <col min="13827" max="13827" width="64.28515625" customWidth="1"/>
    <col min="13828" max="13828" width="3.7109375" bestFit="1" customWidth="1"/>
    <col min="13829" max="13829" width="5" customWidth="1"/>
    <col min="13830" max="13830" width="13.5703125" customWidth="1"/>
    <col min="13831" max="13831" width="14.5703125" customWidth="1"/>
    <col min="13832" max="13832" width="14" bestFit="1" customWidth="1"/>
    <col min="14081" max="14081" width="4.42578125" customWidth="1"/>
    <col min="14082" max="14082" width="4.85546875" customWidth="1"/>
    <col min="14083" max="14083" width="64.28515625" customWidth="1"/>
    <col min="14084" max="14084" width="3.7109375" bestFit="1" customWidth="1"/>
    <col min="14085" max="14085" width="5" customWidth="1"/>
    <col min="14086" max="14086" width="13.5703125" customWidth="1"/>
    <col min="14087" max="14087" width="14.5703125" customWidth="1"/>
    <col min="14088" max="14088" width="14" bestFit="1" customWidth="1"/>
    <col min="14337" max="14337" width="4.42578125" customWidth="1"/>
    <col min="14338" max="14338" width="4.85546875" customWidth="1"/>
    <col min="14339" max="14339" width="64.28515625" customWidth="1"/>
    <col min="14340" max="14340" width="3.7109375" bestFit="1" customWidth="1"/>
    <col min="14341" max="14341" width="5" customWidth="1"/>
    <col min="14342" max="14342" width="13.5703125" customWidth="1"/>
    <col min="14343" max="14343" width="14.5703125" customWidth="1"/>
    <col min="14344" max="14344" width="14" bestFit="1" customWidth="1"/>
    <col min="14593" max="14593" width="4.42578125" customWidth="1"/>
    <col min="14594" max="14594" width="4.85546875" customWidth="1"/>
    <col min="14595" max="14595" width="64.28515625" customWidth="1"/>
    <col min="14596" max="14596" width="3.7109375" bestFit="1" customWidth="1"/>
    <col min="14597" max="14597" width="5" customWidth="1"/>
    <col min="14598" max="14598" width="13.5703125" customWidth="1"/>
    <col min="14599" max="14599" width="14.5703125" customWidth="1"/>
    <col min="14600" max="14600" width="14" bestFit="1" customWidth="1"/>
    <col min="14849" max="14849" width="4.42578125" customWidth="1"/>
    <col min="14850" max="14850" width="4.85546875" customWidth="1"/>
    <col min="14851" max="14851" width="64.28515625" customWidth="1"/>
    <col min="14852" max="14852" width="3.7109375" bestFit="1" customWidth="1"/>
    <col min="14853" max="14853" width="5" customWidth="1"/>
    <col min="14854" max="14854" width="13.5703125" customWidth="1"/>
    <col min="14855" max="14855" width="14.5703125" customWidth="1"/>
    <col min="14856" max="14856" width="14" bestFit="1" customWidth="1"/>
    <col min="15105" max="15105" width="4.42578125" customWidth="1"/>
    <col min="15106" max="15106" width="4.85546875" customWidth="1"/>
    <col min="15107" max="15107" width="64.28515625" customWidth="1"/>
    <col min="15108" max="15108" width="3.7109375" bestFit="1" customWidth="1"/>
    <col min="15109" max="15109" width="5" customWidth="1"/>
    <col min="15110" max="15110" width="13.5703125" customWidth="1"/>
    <col min="15111" max="15111" width="14.5703125" customWidth="1"/>
    <col min="15112" max="15112" width="14" bestFit="1" customWidth="1"/>
    <col min="15361" max="15361" width="4.42578125" customWidth="1"/>
    <col min="15362" max="15362" width="4.85546875" customWidth="1"/>
    <col min="15363" max="15363" width="64.28515625" customWidth="1"/>
    <col min="15364" max="15364" width="3.7109375" bestFit="1" customWidth="1"/>
    <col min="15365" max="15365" width="5" customWidth="1"/>
    <col min="15366" max="15366" width="13.5703125" customWidth="1"/>
    <col min="15367" max="15367" width="14.5703125" customWidth="1"/>
    <col min="15368" max="15368" width="14" bestFit="1" customWidth="1"/>
    <col min="15617" max="15617" width="4.42578125" customWidth="1"/>
    <col min="15618" max="15618" width="4.85546875" customWidth="1"/>
    <col min="15619" max="15619" width="64.28515625" customWidth="1"/>
    <col min="15620" max="15620" width="3.7109375" bestFit="1" customWidth="1"/>
    <col min="15621" max="15621" width="5" customWidth="1"/>
    <col min="15622" max="15622" width="13.5703125" customWidth="1"/>
    <col min="15623" max="15623" width="14.5703125" customWidth="1"/>
    <col min="15624" max="15624" width="14" bestFit="1" customWidth="1"/>
    <col min="15873" max="15873" width="4.42578125" customWidth="1"/>
    <col min="15874" max="15874" width="4.85546875" customWidth="1"/>
    <col min="15875" max="15875" width="64.28515625" customWidth="1"/>
    <col min="15876" max="15876" width="3.7109375" bestFit="1" customWidth="1"/>
    <col min="15877" max="15877" width="5" customWidth="1"/>
    <col min="15878" max="15878" width="13.5703125" customWidth="1"/>
    <col min="15879" max="15879" width="14.5703125" customWidth="1"/>
    <col min="15880" max="15880" width="14" bestFit="1" customWidth="1"/>
    <col min="16129" max="16129" width="4.42578125" customWidth="1"/>
    <col min="16130" max="16130" width="4.85546875" customWidth="1"/>
    <col min="16131" max="16131" width="64.28515625" customWidth="1"/>
    <col min="16132" max="16132" width="3.7109375" bestFit="1" customWidth="1"/>
    <col min="16133" max="16133" width="5" customWidth="1"/>
    <col min="16134" max="16134" width="13.5703125" customWidth="1"/>
    <col min="16135" max="16135" width="14.5703125" customWidth="1"/>
    <col min="16136" max="16136" width="14" bestFit="1" customWidth="1"/>
  </cols>
  <sheetData>
    <row r="1" spans="1:9" ht="18.75" customHeight="1" x14ac:dyDescent="0.2">
      <c r="A1" s="533" t="s">
        <v>419</v>
      </c>
      <c r="B1" s="534"/>
      <c r="C1" s="534"/>
      <c r="D1" s="534"/>
      <c r="E1" s="534"/>
      <c r="F1" s="534"/>
      <c r="G1" s="535"/>
    </row>
    <row r="2" spans="1:9" ht="15" customHeight="1" x14ac:dyDescent="0.2">
      <c r="A2" s="536" t="s">
        <v>706</v>
      </c>
      <c r="B2" s="537"/>
      <c r="C2" s="537"/>
      <c r="D2" s="537"/>
      <c r="E2" s="537"/>
      <c r="F2" s="537"/>
      <c r="G2" s="538"/>
    </row>
    <row r="3" spans="1:9" ht="15" customHeight="1" x14ac:dyDescent="0.2">
      <c r="A3" s="536" t="s">
        <v>707</v>
      </c>
      <c r="B3" s="537"/>
      <c r="C3" s="537"/>
      <c r="D3" s="537"/>
      <c r="E3" s="537"/>
      <c r="F3" s="537"/>
      <c r="G3" s="538"/>
    </row>
    <row r="4" spans="1:9" ht="15" customHeight="1" x14ac:dyDescent="0.2">
      <c r="A4" s="536" t="s">
        <v>708</v>
      </c>
      <c r="B4" s="537"/>
      <c r="C4" s="537"/>
      <c r="D4" s="537"/>
      <c r="E4" s="537"/>
      <c r="F4" s="537"/>
      <c r="G4" s="538"/>
    </row>
    <row r="5" spans="1:9" ht="15.75" customHeight="1" x14ac:dyDescent="0.25">
      <c r="A5" s="539" t="s">
        <v>420</v>
      </c>
      <c r="B5" s="540"/>
      <c r="C5" s="541"/>
      <c r="D5" s="542">
        <f>SUM(G11:G100)</f>
        <v>0</v>
      </c>
      <c r="E5" s="543"/>
      <c r="F5" s="543"/>
      <c r="G5" s="544"/>
      <c r="H5" s="276"/>
    </row>
    <row r="6" spans="1:9" ht="15.75" customHeight="1" x14ac:dyDescent="0.25">
      <c r="A6" s="539" t="s">
        <v>421</v>
      </c>
      <c r="B6" s="540"/>
      <c r="C6" s="541"/>
      <c r="D6" s="542">
        <f>D5*0.21</f>
        <v>0</v>
      </c>
      <c r="E6" s="543"/>
      <c r="F6" s="543"/>
      <c r="G6" s="544"/>
    </row>
    <row r="7" spans="1:9" ht="16.5" customHeight="1" thickBot="1" x14ac:dyDescent="0.3">
      <c r="A7" s="545" t="s">
        <v>422</v>
      </c>
      <c r="B7" s="546"/>
      <c r="C7" s="547"/>
      <c r="D7" s="542">
        <f>SUM(D5:G6)</f>
        <v>0</v>
      </c>
      <c r="E7" s="543"/>
      <c r="F7" s="543"/>
      <c r="G7" s="544"/>
    </row>
    <row r="8" spans="1:9" s="277" customFormat="1" ht="21.75" thickBot="1" x14ac:dyDescent="0.4">
      <c r="A8" s="548" t="s">
        <v>619</v>
      </c>
      <c r="B8" s="549"/>
      <c r="C8" s="549"/>
      <c r="D8" s="549"/>
      <c r="E8" s="549"/>
      <c r="F8" s="549"/>
      <c r="G8" s="550"/>
    </row>
    <row r="9" spans="1:9" ht="15.75" thickBot="1" x14ac:dyDescent="0.3">
      <c r="A9" s="278" t="s">
        <v>424</v>
      </c>
      <c r="B9" s="279" t="s">
        <v>425</v>
      </c>
      <c r="C9" s="280"/>
      <c r="D9" s="281" t="s">
        <v>112</v>
      </c>
      <c r="E9" s="280" t="s">
        <v>426</v>
      </c>
      <c r="F9" s="281" t="s">
        <v>427</v>
      </c>
      <c r="G9" s="282" t="s">
        <v>428</v>
      </c>
    </row>
    <row r="10" spans="1:9" ht="16.5" thickBot="1" x14ac:dyDescent="0.3">
      <c r="A10" s="283"/>
      <c r="B10" s="284"/>
      <c r="C10" s="334" t="s">
        <v>429</v>
      </c>
      <c r="D10" s="286"/>
      <c r="E10" s="286"/>
      <c r="F10" s="287"/>
      <c r="G10" s="288"/>
    </row>
    <row r="11" spans="1:9" ht="165" x14ac:dyDescent="0.25">
      <c r="A11" s="335">
        <v>1</v>
      </c>
      <c r="B11" s="336">
        <f>A11</f>
        <v>1</v>
      </c>
      <c r="C11" s="337" t="s">
        <v>620</v>
      </c>
      <c r="D11" s="338" t="s">
        <v>431</v>
      </c>
      <c r="E11" s="336">
        <v>1</v>
      </c>
      <c r="F11" s="425"/>
      <c r="G11" s="339">
        <f t="shared" ref="G11:G21" si="0">E11*F11</f>
        <v>0</v>
      </c>
      <c r="I11" s="295"/>
    </row>
    <row r="12" spans="1:9" ht="75" x14ac:dyDescent="0.25">
      <c r="A12" s="340">
        <v>2</v>
      </c>
      <c r="B12" s="341">
        <v>2</v>
      </c>
      <c r="C12" s="342" t="s">
        <v>621</v>
      </c>
      <c r="D12" s="343" t="s">
        <v>431</v>
      </c>
      <c r="E12" s="341">
        <v>1</v>
      </c>
      <c r="F12" s="426"/>
      <c r="G12" s="345">
        <f>E12*F12</f>
        <v>0</v>
      </c>
    </row>
    <row r="13" spans="1:9" ht="30" x14ac:dyDescent="0.25">
      <c r="A13" s="340">
        <v>3</v>
      </c>
      <c r="B13" s="341">
        <v>3</v>
      </c>
      <c r="C13" s="342" t="s">
        <v>622</v>
      </c>
      <c r="D13" s="343" t="s">
        <v>431</v>
      </c>
      <c r="E13" s="341">
        <v>1</v>
      </c>
      <c r="F13" s="426"/>
      <c r="G13" s="345">
        <f>E13*F13</f>
        <v>0</v>
      </c>
    </row>
    <row r="14" spans="1:9" ht="60" x14ac:dyDescent="0.25">
      <c r="A14" s="340">
        <v>4</v>
      </c>
      <c r="B14" s="341">
        <v>4</v>
      </c>
      <c r="C14" s="342" t="s">
        <v>623</v>
      </c>
      <c r="D14" s="343" t="s">
        <v>431</v>
      </c>
      <c r="E14" s="341">
        <v>1</v>
      </c>
      <c r="F14" s="426"/>
      <c r="G14" s="345">
        <f t="shared" si="0"/>
        <v>0</v>
      </c>
    </row>
    <row r="15" spans="1:9" ht="45" x14ac:dyDescent="0.25">
      <c r="A15" s="340">
        <v>5</v>
      </c>
      <c r="B15" s="341">
        <v>5</v>
      </c>
      <c r="C15" s="342" t="s">
        <v>624</v>
      </c>
      <c r="D15" s="343" t="s">
        <v>431</v>
      </c>
      <c r="E15" s="341">
        <v>1</v>
      </c>
      <c r="F15" s="426"/>
      <c r="G15" s="345">
        <f>E15*F15</f>
        <v>0</v>
      </c>
    </row>
    <row r="16" spans="1:9" ht="45" x14ac:dyDescent="0.25">
      <c r="A16" s="340">
        <v>6</v>
      </c>
      <c r="B16" s="341">
        <v>6</v>
      </c>
      <c r="C16" s="346" t="s">
        <v>625</v>
      </c>
      <c r="D16" s="343" t="s">
        <v>431</v>
      </c>
      <c r="E16" s="341">
        <v>1</v>
      </c>
      <c r="F16" s="426"/>
      <c r="G16" s="345">
        <f t="shared" si="0"/>
        <v>0</v>
      </c>
    </row>
    <row r="17" spans="1:7" ht="15" x14ac:dyDescent="0.25">
      <c r="A17" s="340">
        <v>7</v>
      </c>
      <c r="B17" s="341">
        <v>7</v>
      </c>
      <c r="C17" s="346" t="s">
        <v>626</v>
      </c>
      <c r="D17" s="343" t="s">
        <v>431</v>
      </c>
      <c r="E17" s="341">
        <v>1</v>
      </c>
      <c r="F17" s="426"/>
      <c r="G17" s="345">
        <f>E17*F17</f>
        <v>0</v>
      </c>
    </row>
    <row r="18" spans="1:7" ht="30" x14ac:dyDescent="0.25">
      <c r="A18" s="340">
        <v>8</v>
      </c>
      <c r="B18" s="341">
        <v>8</v>
      </c>
      <c r="C18" s="346" t="s">
        <v>627</v>
      </c>
      <c r="D18" s="343" t="s">
        <v>431</v>
      </c>
      <c r="E18" s="341">
        <v>1</v>
      </c>
      <c r="F18" s="426"/>
      <c r="G18" s="345">
        <f t="shared" si="0"/>
        <v>0</v>
      </c>
    </row>
    <row r="19" spans="1:7" ht="30" x14ac:dyDescent="0.25">
      <c r="A19" s="340">
        <v>9</v>
      </c>
      <c r="B19" s="341">
        <v>9</v>
      </c>
      <c r="C19" s="346" t="s">
        <v>628</v>
      </c>
      <c r="D19" s="343" t="s">
        <v>431</v>
      </c>
      <c r="E19" s="341">
        <v>1</v>
      </c>
      <c r="F19" s="426"/>
      <c r="G19" s="345">
        <f t="shared" si="0"/>
        <v>0</v>
      </c>
    </row>
    <row r="20" spans="1:7" ht="60" x14ac:dyDescent="0.25">
      <c r="A20" s="340">
        <v>10</v>
      </c>
      <c r="B20" s="341">
        <v>10</v>
      </c>
      <c r="C20" s="347" t="s">
        <v>629</v>
      </c>
      <c r="D20" s="343" t="s">
        <v>431</v>
      </c>
      <c r="E20" s="341">
        <v>1</v>
      </c>
      <c r="F20" s="426"/>
      <c r="G20" s="345">
        <f t="shared" si="0"/>
        <v>0</v>
      </c>
    </row>
    <row r="21" spans="1:7" ht="45" x14ac:dyDescent="0.25">
      <c r="A21" s="340">
        <v>11</v>
      </c>
      <c r="B21" s="341">
        <v>11</v>
      </c>
      <c r="C21" s="347" t="s">
        <v>630</v>
      </c>
      <c r="D21" s="343" t="s">
        <v>431</v>
      </c>
      <c r="E21" s="341">
        <v>1</v>
      </c>
      <c r="F21" s="426"/>
      <c r="G21" s="345">
        <f t="shared" si="0"/>
        <v>0</v>
      </c>
    </row>
    <row r="22" spans="1:7" ht="75" x14ac:dyDescent="0.25">
      <c r="A22" s="340">
        <v>12</v>
      </c>
      <c r="B22" s="341">
        <v>12</v>
      </c>
      <c r="C22" s="347" t="s">
        <v>631</v>
      </c>
      <c r="D22" s="343" t="s">
        <v>595</v>
      </c>
      <c r="E22" s="341">
        <v>1</v>
      </c>
      <c r="F22" s="426"/>
      <c r="G22" s="345">
        <f>E22*F22</f>
        <v>0</v>
      </c>
    </row>
    <row r="23" spans="1:7" ht="15.75" thickBot="1" x14ac:dyDescent="0.3">
      <c r="A23" s="340"/>
      <c r="B23" s="341"/>
      <c r="C23" s="347"/>
      <c r="D23" s="343"/>
      <c r="E23" s="341"/>
      <c r="F23" s="344"/>
      <c r="G23" s="345"/>
    </row>
    <row r="24" spans="1:7" ht="15.75" thickBot="1" x14ac:dyDescent="0.3">
      <c r="A24" s="348"/>
      <c r="B24" s="349"/>
      <c r="C24" s="350" t="s">
        <v>632</v>
      </c>
      <c r="D24" s="351"/>
      <c r="E24" s="351"/>
      <c r="F24" s="352"/>
      <c r="G24" s="353"/>
    </row>
    <row r="25" spans="1:7" ht="60" x14ac:dyDescent="0.25">
      <c r="A25" s="354">
        <v>13</v>
      </c>
      <c r="B25" s="355">
        <f>A25</f>
        <v>13</v>
      </c>
      <c r="C25" s="356" t="s">
        <v>633</v>
      </c>
      <c r="D25" s="357" t="s">
        <v>431</v>
      </c>
      <c r="E25" s="357" t="s">
        <v>43</v>
      </c>
      <c r="F25" s="425"/>
      <c r="G25" s="345">
        <f>E25*F25</f>
        <v>0</v>
      </c>
    </row>
    <row r="26" spans="1:7" ht="60" x14ac:dyDescent="0.25">
      <c r="A26" s="340">
        <v>14</v>
      </c>
      <c r="B26" s="341">
        <f>A26</f>
        <v>14</v>
      </c>
      <c r="C26" s="356" t="s">
        <v>634</v>
      </c>
      <c r="D26" s="357" t="s">
        <v>431</v>
      </c>
      <c r="E26" s="357" t="s">
        <v>43</v>
      </c>
      <c r="F26" s="425"/>
      <c r="G26" s="345">
        <f>E26*F26</f>
        <v>0</v>
      </c>
    </row>
    <row r="27" spans="1:7" ht="60" x14ac:dyDescent="0.25">
      <c r="A27" s="354">
        <v>15</v>
      </c>
      <c r="B27" s="341">
        <v>15</v>
      </c>
      <c r="C27" s="356" t="s">
        <v>635</v>
      </c>
      <c r="D27" s="357" t="s">
        <v>431</v>
      </c>
      <c r="E27" s="357" t="s">
        <v>43</v>
      </c>
      <c r="F27" s="425"/>
      <c r="G27" s="345">
        <f>E27*F27</f>
        <v>0</v>
      </c>
    </row>
    <row r="28" spans="1:7" ht="60" x14ac:dyDescent="0.25">
      <c r="A28" s="340">
        <v>16</v>
      </c>
      <c r="B28" s="341">
        <f>A28</f>
        <v>16</v>
      </c>
      <c r="C28" s="356" t="s">
        <v>636</v>
      </c>
      <c r="D28" s="357" t="s">
        <v>431</v>
      </c>
      <c r="E28" s="357" t="s">
        <v>43</v>
      </c>
      <c r="F28" s="425"/>
      <c r="G28" s="345">
        <f>E28*F28</f>
        <v>0</v>
      </c>
    </row>
    <row r="29" spans="1:7" ht="75" x14ac:dyDescent="0.25">
      <c r="A29" s="358">
        <v>17</v>
      </c>
      <c r="B29" s="341">
        <v>17</v>
      </c>
      <c r="C29" s="346" t="s">
        <v>637</v>
      </c>
      <c r="D29" s="359" t="s">
        <v>431</v>
      </c>
      <c r="E29" s="359" t="s">
        <v>43</v>
      </c>
      <c r="F29" s="426"/>
      <c r="G29" s="344">
        <f>E29*F29</f>
        <v>0</v>
      </c>
    </row>
    <row r="30" spans="1:7" ht="15.75" thickBot="1" x14ac:dyDescent="0.3">
      <c r="A30" s="360"/>
      <c r="B30" s="361"/>
      <c r="C30" s="362"/>
      <c r="D30" s="363"/>
      <c r="E30" s="363"/>
      <c r="F30" s="364"/>
      <c r="G30" s="365"/>
    </row>
    <row r="31" spans="1:7" ht="15.75" thickBot="1" x14ac:dyDescent="0.3">
      <c r="A31" s="348"/>
      <c r="B31" s="349"/>
      <c r="C31" s="350" t="s">
        <v>638</v>
      </c>
      <c r="D31" s="351"/>
      <c r="E31" s="351"/>
      <c r="F31" s="352"/>
      <c r="G31" s="353"/>
    </row>
    <row r="32" spans="1:7" ht="15" x14ac:dyDescent="0.25">
      <c r="A32" s="340">
        <v>18</v>
      </c>
      <c r="B32" s="341">
        <v>18</v>
      </c>
      <c r="C32" s="366" t="s">
        <v>639</v>
      </c>
      <c r="D32" s="359" t="s">
        <v>431</v>
      </c>
      <c r="E32" s="359" t="s">
        <v>62</v>
      </c>
      <c r="F32" s="426"/>
      <c r="G32" s="367">
        <f t="shared" ref="G32:G54" si="1">E32*F32</f>
        <v>0</v>
      </c>
    </row>
    <row r="33" spans="1:7" ht="15" x14ac:dyDescent="0.25">
      <c r="A33" s="340">
        <v>19</v>
      </c>
      <c r="B33" s="341">
        <f t="shared" ref="B33:B54" si="2">A33</f>
        <v>19</v>
      </c>
      <c r="C33" s="346" t="s">
        <v>640</v>
      </c>
      <c r="D33" s="359" t="s">
        <v>431</v>
      </c>
      <c r="E33" s="359" t="s">
        <v>257</v>
      </c>
      <c r="F33" s="426"/>
      <c r="G33" s="367">
        <f t="shared" si="1"/>
        <v>0</v>
      </c>
    </row>
    <row r="34" spans="1:7" ht="15" x14ac:dyDescent="0.25">
      <c r="A34" s="340">
        <v>20</v>
      </c>
      <c r="B34" s="341">
        <f t="shared" si="2"/>
        <v>20</v>
      </c>
      <c r="C34" s="368" t="s">
        <v>641</v>
      </c>
      <c r="D34" s="369" t="s">
        <v>431</v>
      </c>
      <c r="E34" s="369">
        <v>13</v>
      </c>
      <c r="F34" s="426"/>
      <c r="G34" s="367">
        <f t="shared" si="1"/>
        <v>0</v>
      </c>
    </row>
    <row r="35" spans="1:7" ht="15" x14ac:dyDescent="0.25">
      <c r="A35" s="340">
        <v>21</v>
      </c>
      <c r="B35" s="341">
        <f t="shared" si="2"/>
        <v>21</v>
      </c>
      <c r="C35" s="368" t="s">
        <v>642</v>
      </c>
      <c r="D35" s="369" t="s">
        <v>431</v>
      </c>
      <c r="E35" s="369">
        <v>6</v>
      </c>
      <c r="F35" s="427"/>
      <c r="G35" s="367">
        <f t="shared" si="1"/>
        <v>0</v>
      </c>
    </row>
    <row r="36" spans="1:7" ht="15" x14ac:dyDescent="0.25">
      <c r="A36" s="340">
        <v>22</v>
      </c>
      <c r="B36" s="341">
        <f t="shared" si="2"/>
        <v>22</v>
      </c>
      <c r="C36" s="368" t="s">
        <v>643</v>
      </c>
      <c r="D36" s="369" t="s">
        <v>431</v>
      </c>
      <c r="E36" s="369">
        <v>17</v>
      </c>
      <c r="F36" s="427"/>
      <c r="G36" s="367">
        <f t="shared" si="1"/>
        <v>0</v>
      </c>
    </row>
    <row r="37" spans="1:7" ht="15" x14ac:dyDescent="0.25">
      <c r="A37" s="340">
        <v>23</v>
      </c>
      <c r="B37" s="341">
        <f t="shared" si="2"/>
        <v>23</v>
      </c>
      <c r="C37" s="368" t="s">
        <v>644</v>
      </c>
      <c r="D37" s="369" t="s">
        <v>431</v>
      </c>
      <c r="E37" s="369">
        <v>8</v>
      </c>
      <c r="F37" s="427"/>
      <c r="G37" s="367">
        <f t="shared" si="1"/>
        <v>0</v>
      </c>
    </row>
    <row r="38" spans="1:7" ht="30" x14ac:dyDescent="0.25">
      <c r="A38" s="340">
        <v>24</v>
      </c>
      <c r="B38" s="341">
        <f t="shared" si="2"/>
        <v>24</v>
      </c>
      <c r="C38" s="368" t="s">
        <v>645</v>
      </c>
      <c r="D38" s="369" t="s">
        <v>431</v>
      </c>
      <c r="E38" s="369">
        <v>2</v>
      </c>
      <c r="F38" s="427"/>
      <c r="G38" s="367">
        <f t="shared" si="1"/>
        <v>0</v>
      </c>
    </row>
    <row r="39" spans="1:7" ht="15" x14ac:dyDescent="0.25">
      <c r="A39" s="340">
        <v>25</v>
      </c>
      <c r="B39" s="341">
        <f t="shared" si="2"/>
        <v>25</v>
      </c>
      <c r="C39" s="368" t="s">
        <v>646</v>
      </c>
      <c r="D39" s="369" t="s">
        <v>431</v>
      </c>
      <c r="E39" s="369">
        <v>1</v>
      </c>
      <c r="F39" s="426"/>
      <c r="G39" s="367">
        <f t="shared" si="1"/>
        <v>0</v>
      </c>
    </row>
    <row r="40" spans="1:7" ht="15" x14ac:dyDescent="0.25">
      <c r="A40" s="340">
        <v>26</v>
      </c>
      <c r="B40" s="341">
        <f t="shared" si="2"/>
        <v>26</v>
      </c>
      <c r="C40" s="368" t="s">
        <v>647</v>
      </c>
      <c r="D40" s="369" t="s">
        <v>431</v>
      </c>
      <c r="E40" s="369">
        <v>1</v>
      </c>
      <c r="F40" s="426"/>
      <c r="G40" s="367">
        <f t="shared" si="1"/>
        <v>0</v>
      </c>
    </row>
    <row r="41" spans="1:7" ht="15" x14ac:dyDescent="0.25">
      <c r="A41" s="340">
        <v>27</v>
      </c>
      <c r="B41" s="341">
        <f t="shared" si="2"/>
        <v>27</v>
      </c>
      <c r="C41" s="368" t="s">
        <v>648</v>
      </c>
      <c r="D41" s="369" t="s">
        <v>431</v>
      </c>
      <c r="E41" s="369">
        <v>3</v>
      </c>
      <c r="F41" s="427"/>
      <c r="G41" s="367">
        <f t="shared" si="1"/>
        <v>0</v>
      </c>
    </row>
    <row r="42" spans="1:7" ht="15" x14ac:dyDescent="0.25">
      <c r="A42" s="340">
        <v>28</v>
      </c>
      <c r="B42" s="341">
        <f t="shared" si="2"/>
        <v>28</v>
      </c>
      <c r="C42" s="368" t="s">
        <v>649</v>
      </c>
      <c r="D42" s="369" t="s">
        <v>431</v>
      </c>
      <c r="E42" s="369">
        <v>1</v>
      </c>
      <c r="F42" s="427"/>
      <c r="G42" s="367">
        <f t="shared" si="1"/>
        <v>0</v>
      </c>
    </row>
    <row r="43" spans="1:7" ht="15" x14ac:dyDescent="0.25">
      <c r="A43" s="340">
        <v>29</v>
      </c>
      <c r="B43" s="341">
        <f t="shared" si="2"/>
        <v>29</v>
      </c>
      <c r="C43" s="368" t="s">
        <v>650</v>
      </c>
      <c r="D43" s="369" t="s">
        <v>431</v>
      </c>
      <c r="E43" s="369">
        <v>1</v>
      </c>
      <c r="F43" s="426"/>
      <c r="G43" s="367">
        <f t="shared" si="1"/>
        <v>0</v>
      </c>
    </row>
    <row r="44" spans="1:7" ht="15" x14ac:dyDescent="0.25">
      <c r="A44" s="340">
        <v>30</v>
      </c>
      <c r="B44" s="341">
        <f t="shared" si="2"/>
        <v>30</v>
      </c>
      <c r="C44" s="368" t="s">
        <v>651</v>
      </c>
      <c r="D44" s="369" t="s">
        <v>431</v>
      </c>
      <c r="E44" s="369">
        <v>2</v>
      </c>
      <c r="F44" s="427"/>
      <c r="G44" s="367">
        <f t="shared" si="1"/>
        <v>0</v>
      </c>
    </row>
    <row r="45" spans="1:7" ht="15" x14ac:dyDescent="0.25">
      <c r="A45" s="340">
        <v>31</v>
      </c>
      <c r="B45" s="341">
        <f t="shared" si="2"/>
        <v>31</v>
      </c>
      <c r="C45" s="368" t="s">
        <v>652</v>
      </c>
      <c r="D45" s="369" t="s">
        <v>431</v>
      </c>
      <c r="E45" s="369">
        <v>3</v>
      </c>
      <c r="F45" s="427"/>
      <c r="G45" s="367">
        <f t="shared" si="1"/>
        <v>0</v>
      </c>
    </row>
    <row r="46" spans="1:7" ht="15" x14ac:dyDescent="0.25">
      <c r="A46" s="340">
        <v>32</v>
      </c>
      <c r="B46" s="341">
        <f t="shared" si="2"/>
        <v>32</v>
      </c>
      <c r="C46" s="368" t="s">
        <v>653</v>
      </c>
      <c r="D46" s="369" t="s">
        <v>431</v>
      </c>
      <c r="E46" s="369">
        <v>22</v>
      </c>
      <c r="F46" s="427"/>
      <c r="G46" s="367">
        <f t="shared" si="1"/>
        <v>0</v>
      </c>
    </row>
    <row r="47" spans="1:7" ht="15" x14ac:dyDescent="0.25">
      <c r="A47" s="340">
        <v>33</v>
      </c>
      <c r="B47" s="341">
        <f t="shared" si="2"/>
        <v>33</v>
      </c>
      <c r="C47" s="368" t="s">
        <v>654</v>
      </c>
      <c r="D47" s="369" t="s">
        <v>431</v>
      </c>
      <c r="E47" s="369">
        <v>1</v>
      </c>
      <c r="F47" s="427"/>
      <c r="G47" s="367">
        <f t="shared" si="1"/>
        <v>0</v>
      </c>
    </row>
    <row r="48" spans="1:7" ht="15" x14ac:dyDescent="0.25">
      <c r="A48" s="340">
        <v>34</v>
      </c>
      <c r="B48" s="341">
        <f t="shared" si="2"/>
        <v>34</v>
      </c>
      <c r="C48" s="368" t="s">
        <v>655</v>
      </c>
      <c r="D48" s="369" t="s">
        <v>431</v>
      </c>
      <c r="E48" s="369">
        <v>10</v>
      </c>
      <c r="F48" s="427"/>
      <c r="G48" s="367">
        <f t="shared" si="1"/>
        <v>0</v>
      </c>
    </row>
    <row r="49" spans="1:7" ht="30" x14ac:dyDescent="0.25">
      <c r="A49" s="340">
        <v>35</v>
      </c>
      <c r="B49" s="341">
        <f t="shared" si="2"/>
        <v>35</v>
      </c>
      <c r="C49" s="371" t="s">
        <v>656</v>
      </c>
      <c r="D49" s="369" t="s">
        <v>431</v>
      </c>
      <c r="E49" s="369">
        <v>2</v>
      </c>
      <c r="F49" s="427"/>
      <c r="G49" s="367">
        <f t="shared" si="1"/>
        <v>0</v>
      </c>
    </row>
    <row r="50" spans="1:7" ht="15" x14ac:dyDescent="0.25">
      <c r="A50" s="340">
        <v>36</v>
      </c>
      <c r="B50" s="341">
        <f t="shared" si="2"/>
        <v>36</v>
      </c>
      <c r="C50" s="372" t="s">
        <v>657</v>
      </c>
      <c r="D50" s="369" t="s">
        <v>431</v>
      </c>
      <c r="E50" s="369">
        <v>8</v>
      </c>
      <c r="F50" s="427"/>
      <c r="G50" s="367">
        <f t="shared" si="1"/>
        <v>0</v>
      </c>
    </row>
    <row r="51" spans="1:7" ht="15" x14ac:dyDescent="0.25">
      <c r="A51" s="340">
        <v>37</v>
      </c>
      <c r="B51" s="341">
        <f t="shared" si="2"/>
        <v>37</v>
      </c>
      <c r="C51" s="371" t="s">
        <v>658</v>
      </c>
      <c r="D51" s="369" t="s">
        <v>431</v>
      </c>
      <c r="E51" s="369">
        <v>4</v>
      </c>
      <c r="F51" s="426"/>
      <c r="G51" s="367">
        <f t="shared" si="1"/>
        <v>0</v>
      </c>
    </row>
    <row r="52" spans="1:7" ht="15" x14ac:dyDescent="0.25">
      <c r="A52" s="340">
        <v>38</v>
      </c>
      <c r="B52" s="341">
        <f t="shared" si="2"/>
        <v>38</v>
      </c>
      <c r="C52" s="371" t="s">
        <v>659</v>
      </c>
      <c r="D52" s="369" t="s">
        <v>431</v>
      </c>
      <c r="E52" s="369">
        <v>2</v>
      </c>
      <c r="F52" s="426"/>
      <c r="G52" s="367">
        <f t="shared" si="1"/>
        <v>0</v>
      </c>
    </row>
    <row r="53" spans="1:7" ht="30" x14ac:dyDescent="0.25">
      <c r="A53" s="340">
        <v>39</v>
      </c>
      <c r="B53" s="341">
        <f t="shared" si="2"/>
        <v>39</v>
      </c>
      <c r="C53" s="371" t="s">
        <v>660</v>
      </c>
      <c r="D53" s="369" t="s">
        <v>595</v>
      </c>
      <c r="E53" s="369">
        <v>6</v>
      </c>
      <c r="F53" s="426"/>
      <c r="G53" s="367">
        <f t="shared" si="1"/>
        <v>0</v>
      </c>
    </row>
    <row r="54" spans="1:7" ht="15" x14ac:dyDescent="0.25">
      <c r="A54" s="340">
        <v>40</v>
      </c>
      <c r="B54" s="341">
        <f t="shared" si="2"/>
        <v>40</v>
      </c>
      <c r="C54" s="371" t="s">
        <v>661</v>
      </c>
      <c r="D54" s="369" t="s">
        <v>595</v>
      </c>
      <c r="E54" s="369">
        <v>1</v>
      </c>
      <c r="F54" s="426"/>
      <c r="G54" s="367">
        <f t="shared" si="1"/>
        <v>0</v>
      </c>
    </row>
    <row r="55" spans="1:7" ht="15.75" thickBot="1" x14ac:dyDescent="0.3">
      <c r="A55" s="373"/>
      <c r="B55" s="374"/>
      <c r="C55" s="375"/>
      <c r="D55" s="376"/>
      <c r="E55" s="376"/>
      <c r="F55" s="377"/>
      <c r="G55" s="378"/>
    </row>
    <row r="56" spans="1:7" ht="15.75" thickBot="1" x14ac:dyDescent="0.3">
      <c r="A56" s="348"/>
      <c r="B56" s="349"/>
      <c r="C56" s="379" t="s">
        <v>662</v>
      </c>
      <c r="D56" s="380"/>
      <c r="E56" s="349"/>
      <c r="F56" s="381"/>
      <c r="G56" s="382"/>
    </row>
    <row r="57" spans="1:7" ht="30" x14ac:dyDescent="0.25">
      <c r="A57" s="340">
        <v>41</v>
      </c>
      <c r="B57" s="341">
        <f>A57</f>
        <v>41</v>
      </c>
      <c r="C57" s="383" t="s">
        <v>663</v>
      </c>
      <c r="D57" s="343" t="s">
        <v>166</v>
      </c>
      <c r="E57" s="384">
        <v>48</v>
      </c>
      <c r="F57" s="426"/>
      <c r="G57" s="345">
        <f t="shared" ref="G57:G68" si="3">E57*F57</f>
        <v>0</v>
      </c>
    </row>
    <row r="58" spans="1:7" ht="15" x14ac:dyDescent="0.25">
      <c r="A58" s="340">
        <v>42</v>
      </c>
      <c r="B58" s="341">
        <f>A58</f>
        <v>42</v>
      </c>
      <c r="C58" s="383" t="s">
        <v>664</v>
      </c>
      <c r="D58" s="343" t="s">
        <v>166</v>
      </c>
      <c r="E58" s="384">
        <v>3</v>
      </c>
      <c r="F58" s="426"/>
      <c r="G58" s="345">
        <f t="shared" si="3"/>
        <v>0</v>
      </c>
    </row>
    <row r="59" spans="1:7" ht="15" x14ac:dyDescent="0.25">
      <c r="A59" s="340">
        <v>43</v>
      </c>
      <c r="B59" s="341">
        <f>A59</f>
        <v>43</v>
      </c>
      <c r="C59" s="383" t="s">
        <v>665</v>
      </c>
      <c r="D59" s="343" t="s">
        <v>166</v>
      </c>
      <c r="E59" s="384">
        <v>6</v>
      </c>
      <c r="F59" s="426"/>
      <c r="G59" s="345">
        <f t="shared" si="3"/>
        <v>0</v>
      </c>
    </row>
    <row r="60" spans="1:7" ht="15" x14ac:dyDescent="0.25">
      <c r="A60" s="340">
        <v>44</v>
      </c>
      <c r="B60" s="341">
        <f t="shared" ref="B60:B68" si="4">A60</f>
        <v>44</v>
      </c>
      <c r="C60" s="383" t="s">
        <v>666</v>
      </c>
      <c r="D60" s="343" t="s">
        <v>166</v>
      </c>
      <c r="E60" s="384">
        <v>6</v>
      </c>
      <c r="F60" s="426"/>
      <c r="G60" s="345">
        <f t="shared" si="3"/>
        <v>0</v>
      </c>
    </row>
    <row r="61" spans="1:7" ht="45" x14ac:dyDescent="0.25">
      <c r="A61" s="340">
        <v>45</v>
      </c>
      <c r="B61" s="341">
        <f t="shared" si="4"/>
        <v>45</v>
      </c>
      <c r="C61" s="385" t="s">
        <v>667</v>
      </c>
      <c r="D61" s="343" t="s">
        <v>166</v>
      </c>
      <c r="E61" s="386">
        <v>12</v>
      </c>
      <c r="F61" s="428"/>
      <c r="G61" s="387">
        <f t="shared" si="3"/>
        <v>0</v>
      </c>
    </row>
    <row r="62" spans="1:7" ht="15" x14ac:dyDescent="0.25">
      <c r="A62" s="340">
        <v>46</v>
      </c>
      <c r="B62" s="341">
        <f t="shared" si="4"/>
        <v>46</v>
      </c>
      <c r="C62" s="388" t="s">
        <v>668</v>
      </c>
      <c r="D62" s="343" t="s">
        <v>166</v>
      </c>
      <c r="E62" s="386">
        <v>25</v>
      </c>
      <c r="F62" s="428"/>
      <c r="G62" s="387">
        <f t="shared" si="3"/>
        <v>0</v>
      </c>
    </row>
    <row r="63" spans="1:7" ht="15" x14ac:dyDescent="0.25">
      <c r="A63" s="340">
        <v>47</v>
      </c>
      <c r="B63" s="341">
        <f t="shared" si="4"/>
        <v>47</v>
      </c>
      <c r="C63" s="388" t="s">
        <v>669</v>
      </c>
      <c r="D63" s="343" t="s">
        <v>166</v>
      </c>
      <c r="E63" s="386">
        <v>9</v>
      </c>
      <c r="F63" s="428"/>
      <c r="G63" s="387">
        <f t="shared" si="3"/>
        <v>0</v>
      </c>
    </row>
    <row r="64" spans="1:7" ht="15" x14ac:dyDescent="0.25">
      <c r="A64" s="340">
        <v>48</v>
      </c>
      <c r="B64" s="341">
        <f t="shared" si="4"/>
        <v>48</v>
      </c>
      <c r="C64" s="388" t="s">
        <v>670</v>
      </c>
      <c r="D64" s="343" t="s">
        <v>166</v>
      </c>
      <c r="E64" s="386">
        <v>49</v>
      </c>
      <c r="F64" s="428"/>
      <c r="G64" s="387">
        <f t="shared" si="3"/>
        <v>0</v>
      </c>
    </row>
    <row r="65" spans="1:7" ht="15" x14ac:dyDescent="0.25">
      <c r="A65" s="340">
        <v>49</v>
      </c>
      <c r="B65" s="341">
        <f t="shared" si="4"/>
        <v>49</v>
      </c>
      <c r="C65" s="388" t="s">
        <v>671</v>
      </c>
      <c r="D65" s="343" t="s">
        <v>166</v>
      </c>
      <c r="E65" s="386">
        <v>72</v>
      </c>
      <c r="F65" s="428"/>
      <c r="G65" s="387">
        <f t="shared" si="3"/>
        <v>0</v>
      </c>
    </row>
    <row r="66" spans="1:7" ht="15" x14ac:dyDescent="0.25">
      <c r="A66" s="340">
        <v>50</v>
      </c>
      <c r="B66" s="341">
        <f t="shared" si="4"/>
        <v>50</v>
      </c>
      <c r="C66" s="388" t="s">
        <v>672</v>
      </c>
      <c r="D66" s="343" t="s">
        <v>166</v>
      </c>
      <c r="E66" s="386">
        <v>3</v>
      </c>
      <c r="F66" s="428"/>
      <c r="G66" s="387">
        <f t="shared" si="3"/>
        <v>0</v>
      </c>
    </row>
    <row r="67" spans="1:7" ht="30" x14ac:dyDescent="0.25">
      <c r="A67" s="340">
        <v>51</v>
      </c>
      <c r="B67" s="341">
        <f t="shared" si="4"/>
        <v>51</v>
      </c>
      <c r="C67" s="368" t="s">
        <v>673</v>
      </c>
      <c r="D67" s="389" t="s">
        <v>431</v>
      </c>
      <c r="E67" s="369">
        <v>6</v>
      </c>
      <c r="F67" s="427"/>
      <c r="G67" s="345">
        <f t="shared" si="3"/>
        <v>0</v>
      </c>
    </row>
    <row r="68" spans="1:7" ht="30" x14ac:dyDescent="0.25">
      <c r="A68" s="340">
        <v>52</v>
      </c>
      <c r="B68" s="341">
        <f t="shared" si="4"/>
        <v>52</v>
      </c>
      <c r="C68" s="390" t="s">
        <v>674</v>
      </c>
      <c r="D68" s="391" t="s">
        <v>166</v>
      </c>
      <c r="E68" s="392">
        <f>E63+E64+E65+E66</f>
        <v>133</v>
      </c>
      <c r="F68" s="429"/>
      <c r="G68" s="345">
        <f t="shared" si="3"/>
        <v>0</v>
      </c>
    </row>
    <row r="69" spans="1:7" ht="15.75" thickBot="1" x14ac:dyDescent="0.3">
      <c r="A69" s="373"/>
      <c r="B69" s="374"/>
      <c r="C69" s="393"/>
      <c r="D69" s="394"/>
      <c r="E69" s="376"/>
      <c r="F69" s="377"/>
      <c r="G69" s="395"/>
    </row>
    <row r="70" spans="1:7" ht="15.75" thickBot="1" x14ac:dyDescent="0.3">
      <c r="A70" s="348"/>
      <c r="B70" s="396"/>
      <c r="C70" s="397" t="s">
        <v>675</v>
      </c>
      <c r="D70" s="351"/>
      <c r="E70" s="351"/>
      <c r="F70" s="352"/>
      <c r="G70" s="353"/>
    </row>
    <row r="71" spans="1:7" ht="30" x14ac:dyDescent="0.25">
      <c r="A71" s="373">
        <v>53</v>
      </c>
      <c r="B71" s="398">
        <f>A71</f>
        <v>53</v>
      </c>
      <c r="C71" s="399" t="s">
        <v>676</v>
      </c>
      <c r="D71" s="400" t="s">
        <v>157</v>
      </c>
      <c r="E71" s="401">
        <v>10</v>
      </c>
      <c r="F71" s="430"/>
      <c r="G71" s="402">
        <f t="shared" ref="G71:G80" si="5">E71*F71</f>
        <v>0</v>
      </c>
    </row>
    <row r="72" spans="1:7" ht="30" x14ac:dyDescent="0.25">
      <c r="A72" s="340">
        <v>54</v>
      </c>
      <c r="B72" s="403">
        <f t="shared" ref="B72:B80" si="6">A72</f>
        <v>54</v>
      </c>
      <c r="C72" s="368" t="s">
        <v>677</v>
      </c>
      <c r="D72" s="369" t="s">
        <v>166</v>
      </c>
      <c r="E72" s="404">
        <v>48</v>
      </c>
      <c r="F72" s="426"/>
      <c r="G72" s="367">
        <f t="shared" si="5"/>
        <v>0</v>
      </c>
    </row>
    <row r="73" spans="1:7" ht="30" x14ac:dyDescent="0.25">
      <c r="A73" s="340">
        <v>55</v>
      </c>
      <c r="B73" s="403">
        <f t="shared" si="6"/>
        <v>55</v>
      </c>
      <c r="C73" s="368" t="s">
        <v>678</v>
      </c>
      <c r="D73" s="369" t="s">
        <v>166</v>
      </c>
      <c r="E73" s="404">
        <v>12</v>
      </c>
      <c r="F73" s="426"/>
      <c r="G73" s="367">
        <f t="shared" si="5"/>
        <v>0</v>
      </c>
    </row>
    <row r="74" spans="1:7" ht="30" x14ac:dyDescent="0.25">
      <c r="A74" s="340">
        <v>56</v>
      </c>
      <c r="B74" s="403">
        <f t="shared" si="6"/>
        <v>56</v>
      </c>
      <c r="C74" s="368" t="s">
        <v>679</v>
      </c>
      <c r="D74" s="369" t="s">
        <v>166</v>
      </c>
      <c r="E74" s="404">
        <v>25</v>
      </c>
      <c r="F74" s="426"/>
      <c r="G74" s="367">
        <f t="shared" si="5"/>
        <v>0</v>
      </c>
    </row>
    <row r="75" spans="1:7" ht="30" x14ac:dyDescent="0.25">
      <c r="A75" s="340">
        <v>57</v>
      </c>
      <c r="B75" s="403">
        <f t="shared" si="6"/>
        <v>57</v>
      </c>
      <c r="C75" s="368" t="s">
        <v>680</v>
      </c>
      <c r="D75" s="369" t="s">
        <v>166</v>
      </c>
      <c r="E75" s="404">
        <v>9</v>
      </c>
      <c r="F75" s="426"/>
      <c r="G75" s="367">
        <f t="shared" si="5"/>
        <v>0</v>
      </c>
    </row>
    <row r="76" spans="1:7" ht="30" x14ac:dyDescent="0.25">
      <c r="A76" s="340">
        <v>58</v>
      </c>
      <c r="B76" s="403">
        <f t="shared" si="6"/>
        <v>58</v>
      </c>
      <c r="C76" s="368" t="s">
        <v>681</v>
      </c>
      <c r="D76" s="369" t="s">
        <v>166</v>
      </c>
      <c r="E76" s="404">
        <v>49</v>
      </c>
      <c r="F76" s="426"/>
      <c r="G76" s="367">
        <f t="shared" si="5"/>
        <v>0</v>
      </c>
    </row>
    <row r="77" spans="1:7" ht="30" x14ac:dyDescent="0.25">
      <c r="A77" s="340">
        <v>59</v>
      </c>
      <c r="B77" s="403">
        <f t="shared" si="6"/>
        <v>59</v>
      </c>
      <c r="C77" s="368" t="s">
        <v>682</v>
      </c>
      <c r="D77" s="369" t="s">
        <v>166</v>
      </c>
      <c r="E77" s="404">
        <v>72</v>
      </c>
      <c r="F77" s="426"/>
      <c r="G77" s="367">
        <f t="shared" si="5"/>
        <v>0</v>
      </c>
    </row>
    <row r="78" spans="1:7" ht="30" x14ac:dyDescent="0.25">
      <c r="A78" s="340">
        <v>60</v>
      </c>
      <c r="B78" s="403">
        <f t="shared" si="6"/>
        <v>60</v>
      </c>
      <c r="C78" s="368" t="s">
        <v>683</v>
      </c>
      <c r="D78" s="369" t="s">
        <v>166</v>
      </c>
      <c r="E78" s="404">
        <v>3</v>
      </c>
      <c r="F78" s="426"/>
      <c r="G78" s="367">
        <f t="shared" si="5"/>
        <v>0</v>
      </c>
    </row>
    <row r="79" spans="1:7" ht="30" x14ac:dyDescent="0.25">
      <c r="A79" s="340">
        <v>61</v>
      </c>
      <c r="B79" s="403">
        <f t="shared" si="6"/>
        <v>61</v>
      </c>
      <c r="C79" s="368" t="s">
        <v>684</v>
      </c>
      <c r="D79" s="369" t="s">
        <v>595</v>
      </c>
      <c r="E79" s="404">
        <v>1</v>
      </c>
      <c r="F79" s="426"/>
      <c r="G79" s="367">
        <f t="shared" si="5"/>
        <v>0</v>
      </c>
    </row>
    <row r="80" spans="1:7" ht="30" x14ac:dyDescent="0.25">
      <c r="A80" s="340">
        <v>62</v>
      </c>
      <c r="B80" s="403">
        <f t="shared" si="6"/>
        <v>62</v>
      </c>
      <c r="C80" s="368" t="s">
        <v>685</v>
      </c>
      <c r="D80" s="369" t="s">
        <v>157</v>
      </c>
      <c r="E80" s="404">
        <v>6</v>
      </c>
      <c r="F80" s="426"/>
      <c r="G80" s="367">
        <f t="shared" si="5"/>
        <v>0</v>
      </c>
    </row>
    <row r="81" spans="1:7" ht="15.75" thickBot="1" x14ac:dyDescent="0.3">
      <c r="A81" s="340"/>
      <c r="B81" s="403"/>
      <c r="C81" s="368"/>
      <c r="D81" s="369"/>
      <c r="E81" s="404"/>
      <c r="F81" s="370"/>
      <c r="G81" s="367"/>
    </row>
    <row r="82" spans="1:7" ht="15.75" thickBot="1" x14ac:dyDescent="0.3">
      <c r="A82" s="348"/>
      <c r="B82" s="396"/>
      <c r="C82" s="350" t="s">
        <v>604</v>
      </c>
      <c r="D82" s="351"/>
      <c r="E82" s="351"/>
      <c r="F82" s="352"/>
      <c r="G82" s="353"/>
    </row>
    <row r="83" spans="1:7" ht="15" x14ac:dyDescent="0.25">
      <c r="A83" s="373">
        <v>63</v>
      </c>
      <c r="B83" s="405">
        <f>A83</f>
        <v>63</v>
      </c>
      <c r="C83" s="406" t="s">
        <v>686</v>
      </c>
      <c r="D83" s="407" t="s">
        <v>431</v>
      </c>
      <c r="E83" s="376">
        <v>2</v>
      </c>
      <c r="F83" s="431"/>
      <c r="G83" s="408">
        <f>E83*F83</f>
        <v>0</v>
      </c>
    </row>
    <row r="84" spans="1:7" ht="15" x14ac:dyDescent="0.25">
      <c r="A84" s="358">
        <v>64</v>
      </c>
      <c r="B84" s="358">
        <f>A84</f>
        <v>64</v>
      </c>
      <c r="C84" s="368" t="s">
        <v>268</v>
      </c>
      <c r="D84" s="369" t="s">
        <v>595</v>
      </c>
      <c r="E84" s="369">
        <v>1</v>
      </c>
      <c r="F84" s="429"/>
      <c r="G84" s="409">
        <f>E84*F84</f>
        <v>0</v>
      </c>
    </row>
    <row r="85" spans="1:7" ht="15" x14ac:dyDescent="0.25">
      <c r="A85" s="358">
        <v>65</v>
      </c>
      <c r="B85" s="358">
        <f>A85</f>
        <v>65</v>
      </c>
      <c r="C85" s="368" t="s">
        <v>687</v>
      </c>
      <c r="D85" s="369" t="s">
        <v>595</v>
      </c>
      <c r="E85" s="369">
        <v>1</v>
      </c>
      <c r="F85" s="429"/>
      <c r="G85" s="409">
        <f>E85*F85</f>
        <v>0</v>
      </c>
    </row>
    <row r="86" spans="1:7" ht="15.75" thickBot="1" x14ac:dyDescent="0.3">
      <c r="A86" s="340"/>
      <c r="B86" s="403"/>
      <c r="C86" s="368"/>
      <c r="D86" s="369"/>
      <c r="E86" s="369"/>
      <c r="F86" s="370"/>
      <c r="G86" s="367"/>
    </row>
    <row r="87" spans="1:7" ht="15.75" thickBot="1" x14ac:dyDescent="0.3">
      <c r="A87" s="348"/>
      <c r="B87" s="396"/>
      <c r="C87" s="350" t="s">
        <v>688</v>
      </c>
      <c r="D87" s="351"/>
      <c r="E87" s="351"/>
      <c r="F87" s="352"/>
      <c r="G87" s="353"/>
    </row>
    <row r="88" spans="1:7" ht="15" x14ac:dyDescent="0.25">
      <c r="A88" s="373">
        <v>66</v>
      </c>
      <c r="B88" s="405">
        <f>A88</f>
        <v>66</v>
      </c>
      <c r="C88" s="406" t="s">
        <v>689</v>
      </c>
      <c r="D88" s="407" t="s">
        <v>690</v>
      </c>
      <c r="E88" s="376">
        <v>50</v>
      </c>
      <c r="F88" s="431"/>
      <c r="G88" s="408">
        <f>E88*F88</f>
        <v>0</v>
      </c>
    </row>
    <row r="89" spans="1:7" ht="15" x14ac:dyDescent="0.25">
      <c r="A89" s="340">
        <v>67</v>
      </c>
      <c r="B89" s="403">
        <f>A89</f>
        <v>67</v>
      </c>
      <c r="C89" s="371" t="s">
        <v>691</v>
      </c>
      <c r="D89" s="359" t="s">
        <v>153</v>
      </c>
      <c r="E89" s="369">
        <v>0.1</v>
      </c>
      <c r="F89" s="429"/>
      <c r="G89" s="410">
        <f>E89*F89</f>
        <v>0</v>
      </c>
    </row>
    <row r="90" spans="1:7" ht="30" x14ac:dyDescent="0.25">
      <c r="A90" s="340">
        <v>68</v>
      </c>
      <c r="B90" s="403">
        <f t="shared" ref="B90:B97" si="7">A90</f>
        <v>68</v>
      </c>
      <c r="C90" s="371" t="s">
        <v>692</v>
      </c>
      <c r="D90" s="359" t="s">
        <v>595</v>
      </c>
      <c r="E90" s="369">
        <v>1</v>
      </c>
      <c r="F90" s="429"/>
      <c r="G90" s="410">
        <f t="shared" ref="G90:G97" si="8">E90*F90</f>
        <v>0</v>
      </c>
    </row>
    <row r="91" spans="1:7" ht="15" x14ac:dyDescent="0.25">
      <c r="A91" s="340">
        <v>69</v>
      </c>
      <c r="B91" s="403">
        <f t="shared" si="7"/>
        <v>69</v>
      </c>
      <c r="C91" s="371" t="s">
        <v>693</v>
      </c>
      <c r="D91" s="359" t="s">
        <v>595</v>
      </c>
      <c r="E91" s="369">
        <v>1</v>
      </c>
      <c r="F91" s="429"/>
      <c r="G91" s="410">
        <f t="shared" si="8"/>
        <v>0</v>
      </c>
    </row>
    <row r="92" spans="1:7" ht="30" x14ac:dyDescent="0.25">
      <c r="A92" s="340">
        <v>70</v>
      </c>
      <c r="B92" s="403">
        <f t="shared" si="7"/>
        <v>70</v>
      </c>
      <c r="C92" s="371" t="s">
        <v>694</v>
      </c>
      <c r="D92" s="359" t="s">
        <v>166</v>
      </c>
      <c r="E92" s="404">
        <v>60</v>
      </c>
      <c r="F92" s="429"/>
      <c r="G92" s="410">
        <f t="shared" si="8"/>
        <v>0</v>
      </c>
    </row>
    <row r="93" spans="1:7" ht="15" x14ac:dyDescent="0.25">
      <c r="A93" s="340">
        <v>71</v>
      </c>
      <c r="B93" s="403">
        <f t="shared" si="7"/>
        <v>71</v>
      </c>
      <c r="C93" s="346" t="s">
        <v>695</v>
      </c>
      <c r="D93" s="359" t="s">
        <v>595</v>
      </c>
      <c r="E93" s="369">
        <v>1</v>
      </c>
      <c r="F93" s="429"/>
      <c r="G93" s="410">
        <f t="shared" si="8"/>
        <v>0</v>
      </c>
    </row>
    <row r="94" spans="1:7" ht="15" x14ac:dyDescent="0.25">
      <c r="A94" s="340">
        <v>72</v>
      </c>
      <c r="B94" s="403">
        <f t="shared" si="7"/>
        <v>72</v>
      </c>
      <c r="C94" s="346" t="s">
        <v>696</v>
      </c>
      <c r="D94" s="359" t="s">
        <v>431</v>
      </c>
      <c r="E94" s="369">
        <v>26</v>
      </c>
      <c r="F94" s="429"/>
      <c r="G94" s="410">
        <f t="shared" si="8"/>
        <v>0</v>
      </c>
    </row>
    <row r="95" spans="1:7" ht="15" x14ac:dyDescent="0.25">
      <c r="A95" s="340">
        <v>73</v>
      </c>
      <c r="B95" s="403">
        <f t="shared" si="7"/>
        <v>73</v>
      </c>
      <c r="C95" s="346" t="s">
        <v>697</v>
      </c>
      <c r="D95" s="359" t="s">
        <v>431</v>
      </c>
      <c r="E95" s="369">
        <v>1</v>
      </c>
      <c r="F95" s="429"/>
      <c r="G95" s="410">
        <f t="shared" si="8"/>
        <v>0</v>
      </c>
    </row>
    <row r="96" spans="1:7" ht="15" x14ac:dyDescent="0.25">
      <c r="A96" s="340">
        <v>74</v>
      </c>
      <c r="B96" s="403">
        <f t="shared" si="7"/>
        <v>74</v>
      </c>
      <c r="C96" s="346" t="s">
        <v>698</v>
      </c>
      <c r="D96" s="359" t="s">
        <v>431</v>
      </c>
      <c r="E96" s="369">
        <v>1</v>
      </c>
      <c r="F96" s="429"/>
      <c r="G96" s="410">
        <f t="shared" si="8"/>
        <v>0</v>
      </c>
    </row>
    <row r="97" spans="1:7" ht="15" x14ac:dyDescent="0.25">
      <c r="A97" s="340">
        <v>75</v>
      </c>
      <c r="B97" s="403">
        <f t="shared" si="7"/>
        <v>75</v>
      </c>
      <c r="C97" s="411" t="s">
        <v>699</v>
      </c>
      <c r="D97" s="389" t="s">
        <v>595</v>
      </c>
      <c r="E97" s="403">
        <v>1</v>
      </c>
      <c r="F97" s="427"/>
      <c r="G97" s="410">
        <f t="shared" si="8"/>
        <v>0</v>
      </c>
    </row>
    <row r="98" spans="1:7" ht="15.75" thickBot="1" x14ac:dyDescent="0.3">
      <c r="A98" s="360"/>
      <c r="B98" s="412"/>
      <c r="C98" s="413"/>
      <c r="D98" s="414"/>
      <c r="E98" s="412"/>
      <c r="F98" s="415"/>
      <c r="G98" s="416"/>
    </row>
    <row r="99" spans="1:7" ht="15.75" thickBot="1" x14ac:dyDescent="0.3">
      <c r="A99" s="348"/>
      <c r="B99" s="396"/>
      <c r="C99" s="417" t="s">
        <v>700</v>
      </c>
      <c r="D99" s="418"/>
      <c r="E99" s="396"/>
      <c r="F99" s="352"/>
      <c r="G99" s="353"/>
    </row>
    <row r="100" spans="1:7" ht="30.75" thickBot="1" x14ac:dyDescent="0.3">
      <c r="A100" s="419">
        <v>76</v>
      </c>
      <c r="B100" s="420">
        <f>A100</f>
        <v>76</v>
      </c>
      <c r="C100" s="421" t="s">
        <v>701</v>
      </c>
      <c r="D100" s="422" t="s">
        <v>595</v>
      </c>
      <c r="E100" s="423">
        <v>1</v>
      </c>
      <c r="F100" s="432"/>
      <c r="G100" s="424">
        <f>E100*F100</f>
        <v>0</v>
      </c>
    </row>
    <row r="101" spans="1:7" x14ac:dyDescent="0.2">
      <c r="A101" s="527" t="s">
        <v>443</v>
      </c>
      <c r="B101" s="528"/>
      <c r="C101" s="528"/>
      <c r="D101" s="528"/>
      <c r="E101" s="528"/>
      <c r="F101" s="528"/>
      <c r="G101" s="529"/>
    </row>
    <row r="102" spans="1:7" ht="13.5" thickBot="1" x14ac:dyDescent="0.25">
      <c r="A102" s="530"/>
      <c r="B102" s="531"/>
      <c r="C102" s="531"/>
      <c r="D102" s="531"/>
      <c r="E102" s="531"/>
      <c r="F102" s="531"/>
      <c r="G102" s="532"/>
    </row>
    <row r="103" spans="1:7" x14ac:dyDescent="0.2">
      <c r="A103"/>
      <c r="B103"/>
      <c r="C103"/>
      <c r="D103" s="10"/>
      <c r="E103"/>
      <c r="F103"/>
      <c r="G103"/>
    </row>
    <row r="104" spans="1:7" x14ac:dyDescent="0.2">
      <c r="A104"/>
      <c r="B104"/>
      <c r="C104"/>
      <c r="D104" s="10"/>
      <c r="E104"/>
      <c r="F104"/>
      <c r="G104"/>
    </row>
    <row r="105" spans="1:7" x14ac:dyDescent="0.2">
      <c r="A105"/>
      <c r="B105"/>
      <c r="C105"/>
      <c r="D105" s="10"/>
      <c r="E105"/>
      <c r="F105"/>
      <c r="G105"/>
    </row>
    <row r="106" spans="1:7" x14ac:dyDescent="0.2">
      <c r="A106"/>
      <c r="B106"/>
      <c r="C106"/>
      <c r="D106" s="10"/>
      <c r="E106"/>
      <c r="F106"/>
      <c r="G106"/>
    </row>
    <row r="107" spans="1:7" x14ac:dyDescent="0.2">
      <c r="A107"/>
      <c r="B107"/>
      <c r="C107"/>
      <c r="D107" s="10"/>
      <c r="E107"/>
      <c r="F107"/>
      <c r="G107"/>
    </row>
    <row r="108" spans="1:7" x14ac:dyDescent="0.2">
      <c r="A108"/>
      <c r="B108"/>
      <c r="C108"/>
      <c r="D108" s="10"/>
      <c r="E108"/>
      <c r="F108"/>
      <c r="G108"/>
    </row>
    <row r="109" spans="1:7" x14ac:dyDescent="0.2">
      <c r="A109"/>
      <c r="B109"/>
      <c r="C109"/>
      <c r="D109" s="10"/>
      <c r="E109"/>
      <c r="F109"/>
      <c r="G109"/>
    </row>
    <row r="110" spans="1:7" x14ac:dyDescent="0.2">
      <c r="A110"/>
      <c r="B110"/>
      <c r="C110"/>
      <c r="D110" s="10"/>
      <c r="E110"/>
      <c r="F110"/>
      <c r="G110"/>
    </row>
    <row r="111" spans="1:7" x14ac:dyDescent="0.2">
      <c r="A111"/>
      <c r="B111"/>
      <c r="C111"/>
      <c r="D111" s="10"/>
      <c r="E111"/>
      <c r="F111"/>
      <c r="G111"/>
    </row>
    <row r="112" spans="1:7" x14ac:dyDescent="0.2">
      <c r="A112"/>
      <c r="B112"/>
      <c r="C112"/>
      <c r="D112" s="10"/>
      <c r="E112"/>
      <c r="F112"/>
      <c r="G112"/>
    </row>
    <row r="113" spans="4:4" customFormat="1" x14ac:dyDescent="0.2">
      <c r="D113" s="10"/>
    </row>
    <row r="114" spans="4:4" customFormat="1" x14ac:dyDescent="0.2">
      <c r="D114" s="10"/>
    </row>
    <row r="115" spans="4:4" customFormat="1" x14ac:dyDescent="0.2">
      <c r="D115" s="10"/>
    </row>
    <row r="116" spans="4:4" customFormat="1" x14ac:dyDescent="0.2">
      <c r="D116" s="10"/>
    </row>
    <row r="117" spans="4:4" customFormat="1" x14ac:dyDescent="0.2">
      <c r="D117" s="10"/>
    </row>
    <row r="118" spans="4:4" customFormat="1" x14ac:dyDescent="0.2">
      <c r="D118" s="10"/>
    </row>
    <row r="119" spans="4:4" customFormat="1" x14ac:dyDescent="0.2">
      <c r="D119" s="10"/>
    </row>
    <row r="120" spans="4:4" customFormat="1" x14ac:dyDescent="0.2">
      <c r="D120" s="10"/>
    </row>
    <row r="121" spans="4:4" customFormat="1" x14ac:dyDescent="0.2">
      <c r="D121" s="10"/>
    </row>
    <row r="122" spans="4:4" customFormat="1" x14ac:dyDescent="0.2">
      <c r="D122" s="10"/>
    </row>
    <row r="123" spans="4:4" customFormat="1" x14ac:dyDescent="0.2">
      <c r="D123" s="10"/>
    </row>
    <row r="124" spans="4:4" customFormat="1" x14ac:dyDescent="0.2">
      <c r="D124" s="10"/>
    </row>
    <row r="125" spans="4:4" customFormat="1" x14ac:dyDescent="0.2">
      <c r="D125" s="10"/>
    </row>
    <row r="126" spans="4:4" customFormat="1" x14ac:dyDescent="0.2">
      <c r="D126" s="10"/>
    </row>
    <row r="127" spans="4:4" customFormat="1" x14ac:dyDescent="0.2">
      <c r="D127" s="10"/>
    </row>
    <row r="128" spans="4:4" customFormat="1" x14ac:dyDescent="0.2">
      <c r="D128" s="10"/>
    </row>
    <row r="129" spans="4:4" customFormat="1" x14ac:dyDescent="0.2">
      <c r="D129" s="10"/>
    </row>
    <row r="130" spans="4:4" customFormat="1" x14ac:dyDescent="0.2">
      <c r="D130" s="10"/>
    </row>
    <row r="131" spans="4:4" customFormat="1" x14ac:dyDescent="0.2">
      <c r="D131" s="10"/>
    </row>
    <row r="132" spans="4:4" customFormat="1" x14ac:dyDescent="0.2">
      <c r="D132" s="10"/>
    </row>
    <row r="133" spans="4:4" customFormat="1" x14ac:dyDescent="0.2">
      <c r="D133" s="10"/>
    </row>
    <row r="134" spans="4:4" customFormat="1" x14ac:dyDescent="0.2">
      <c r="D134" s="10"/>
    </row>
    <row r="135" spans="4:4" customFormat="1" x14ac:dyDescent="0.2">
      <c r="D135" s="10"/>
    </row>
    <row r="136" spans="4:4" customFormat="1" x14ac:dyDescent="0.2">
      <c r="D136" s="10"/>
    </row>
    <row r="137" spans="4:4" customFormat="1" x14ac:dyDescent="0.2">
      <c r="D137" s="10"/>
    </row>
    <row r="138" spans="4:4" customFormat="1" x14ac:dyDescent="0.2">
      <c r="D138" s="10"/>
    </row>
    <row r="139" spans="4:4" customFormat="1" x14ac:dyDescent="0.2">
      <c r="D139" s="10"/>
    </row>
    <row r="140" spans="4:4" customFormat="1" x14ac:dyDescent="0.2">
      <c r="D140" s="10"/>
    </row>
    <row r="141" spans="4:4" customFormat="1" x14ac:dyDescent="0.2">
      <c r="D141" s="10"/>
    </row>
    <row r="142" spans="4:4" customFormat="1" x14ac:dyDescent="0.2">
      <c r="D142" s="10"/>
    </row>
    <row r="143" spans="4:4" customFormat="1" x14ac:dyDescent="0.2">
      <c r="D143" s="10"/>
    </row>
    <row r="144" spans="4:4" customFormat="1" x14ac:dyDescent="0.2">
      <c r="D144" s="10"/>
    </row>
    <row r="145" spans="4:4" customFormat="1" x14ac:dyDescent="0.2">
      <c r="D145" s="10"/>
    </row>
    <row r="146" spans="4:4" customFormat="1" x14ac:dyDescent="0.2">
      <c r="D146" s="10"/>
    </row>
    <row r="147" spans="4:4" customFormat="1" x14ac:dyDescent="0.2">
      <c r="D147" s="10"/>
    </row>
    <row r="148" spans="4:4" customFormat="1" x14ac:dyDescent="0.2">
      <c r="D148" s="10"/>
    </row>
    <row r="149" spans="4:4" customFormat="1" x14ac:dyDescent="0.2">
      <c r="D149" s="10"/>
    </row>
    <row r="150" spans="4:4" customFormat="1" x14ac:dyDescent="0.2">
      <c r="D150" s="10"/>
    </row>
    <row r="151" spans="4:4" customFormat="1" x14ac:dyDescent="0.2">
      <c r="D151" s="10"/>
    </row>
    <row r="152" spans="4:4" customFormat="1" x14ac:dyDescent="0.2">
      <c r="D152" s="10"/>
    </row>
    <row r="153" spans="4:4" customFormat="1" x14ac:dyDescent="0.2">
      <c r="D153" s="10"/>
    </row>
    <row r="154" spans="4:4" customFormat="1" x14ac:dyDescent="0.2">
      <c r="D154" s="10"/>
    </row>
    <row r="155" spans="4:4" customFormat="1" x14ac:dyDescent="0.2">
      <c r="D155" s="10"/>
    </row>
    <row r="156" spans="4:4" customFormat="1" x14ac:dyDescent="0.2">
      <c r="D156" s="10"/>
    </row>
    <row r="157" spans="4:4" customFormat="1" x14ac:dyDescent="0.2">
      <c r="D157" s="10"/>
    </row>
    <row r="158" spans="4:4" customFormat="1" x14ac:dyDescent="0.2">
      <c r="D158" s="10"/>
    </row>
    <row r="159" spans="4:4" customFormat="1" x14ac:dyDescent="0.2">
      <c r="D159" s="10"/>
    </row>
    <row r="160" spans="4:4" customFormat="1" x14ac:dyDescent="0.2">
      <c r="D160" s="10"/>
    </row>
    <row r="161" spans="4:4" customFormat="1" x14ac:dyDescent="0.2">
      <c r="D161" s="10"/>
    </row>
    <row r="162" spans="4:4" customFormat="1" x14ac:dyDescent="0.2">
      <c r="D162" s="10"/>
    </row>
    <row r="163" spans="4:4" customFormat="1" x14ac:dyDescent="0.2">
      <c r="D163" s="10"/>
    </row>
    <row r="164" spans="4:4" customFormat="1" x14ac:dyDescent="0.2">
      <c r="D164" s="10"/>
    </row>
    <row r="165" spans="4:4" customFormat="1" x14ac:dyDescent="0.2">
      <c r="D165" s="10"/>
    </row>
    <row r="166" spans="4:4" customFormat="1" x14ac:dyDescent="0.2">
      <c r="D166" s="10"/>
    </row>
    <row r="167" spans="4:4" customFormat="1" x14ac:dyDescent="0.2">
      <c r="D167" s="10"/>
    </row>
    <row r="168" spans="4:4" customFormat="1" x14ac:dyDescent="0.2">
      <c r="D168" s="10"/>
    </row>
    <row r="169" spans="4:4" customFormat="1" x14ac:dyDescent="0.2">
      <c r="D169" s="10"/>
    </row>
    <row r="170" spans="4:4" customFormat="1" x14ac:dyDescent="0.2">
      <c r="D170" s="10"/>
    </row>
    <row r="171" spans="4:4" customFormat="1" x14ac:dyDescent="0.2">
      <c r="D171" s="10"/>
    </row>
    <row r="172" spans="4:4" customFormat="1" x14ac:dyDescent="0.2">
      <c r="D172" s="10"/>
    </row>
    <row r="173" spans="4:4" customFormat="1" x14ac:dyDescent="0.2">
      <c r="D173" s="10"/>
    </row>
    <row r="174" spans="4:4" customFormat="1" x14ac:dyDescent="0.2">
      <c r="D174" s="10"/>
    </row>
    <row r="175" spans="4:4" customFormat="1" x14ac:dyDescent="0.2">
      <c r="D175" s="10"/>
    </row>
    <row r="176" spans="4:4" customFormat="1" x14ac:dyDescent="0.2">
      <c r="D176" s="10"/>
    </row>
    <row r="177" spans="4:4" customFormat="1" x14ac:dyDescent="0.2">
      <c r="D177" s="10"/>
    </row>
    <row r="178" spans="4:4" customFormat="1" x14ac:dyDescent="0.2">
      <c r="D178" s="10"/>
    </row>
    <row r="179" spans="4:4" customFormat="1" x14ac:dyDescent="0.2">
      <c r="D179" s="10"/>
    </row>
    <row r="180" spans="4:4" customFormat="1" x14ac:dyDescent="0.2">
      <c r="D180" s="10"/>
    </row>
    <row r="181" spans="4:4" customFormat="1" x14ac:dyDescent="0.2">
      <c r="D181" s="10"/>
    </row>
    <row r="182" spans="4:4" customFormat="1" x14ac:dyDescent="0.2">
      <c r="D182" s="10"/>
    </row>
    <row r="183" spans="4:4" customFormat="1" x14ac:dyDescent="0.2">
      <c r="D183" s="10"/>
    </row>
    <row r="184" spans="4:4" customFormat="1" x14ac:dyDescent="0.2">
      <c r="D184" s="10"/>
    </row>
    <row r="185" spans="4:4" customFormat="1" x14ac:dyDescent="0.2">
      <c r="D185" s="10"/>
    </row>
    <row r="186" spans="4:4" customFormat="1" x14ac:dyDescent="0.2">
      <c r="D186" s="10"/>
    </row>
    <row r="187" spans="4:4" customFormat="1" x14ac:dyDescent="0.2">
      <c r="D187" s="10"/>
    </row>
    <row r="188" spans="4:4" customFormat="1" x14ac:dyDescent="0.2">
      <c r="D188" s="10"/>
    </row>
    <row r="189" spans="4:4" customFormat="1" x14ac:dyDescent="0.2">
      <c r="D189" s="10"/>
    </row>
    <row r="190" spans="4:4" customFormat="1" x14ac:dyDescent="0.2">
      <c r="D190" s="10"/>
    </row>
    <row r="191" spans="4:4" customFormat="1" x14ac:dyDescent="0.2">
      <c r="D191" s="10"/>
    </row>
    <row r="192" spans="4:4" customFormat="1" x14ac:dyDescent="0.2">
      <c r="D192" s="10"/>
    </row>
    <row r="193" spans="4:4" customFormat="1" x14ac:dyDescent="0.2">
      <c r="D193" s="10"/>
    </row>
    <row r="194" spans="4:4" customFormat="1" x14ac:dyDescent="0.2">
      <c r="D194" s="10"/>
    </row>
    <row r="195" spans="4:4" customFormat="1" x14ac:dyDescent="0.2">
      <c r="D195" s="10"/>
    </row>
    <row r="196" spans="4:4" customFormat="1" x14ac:dyDescent="0.2">
      <c r="D196" s="10"/>
    </row>
    <row r="197" spans="4:4" customFormat="1" x14ac:dyDescent="0.2">
      <c r="D197" s="10"/>
    </row>
    <row r="198" spans="4:4" customFormat="1" x14ac:dyDescent="0.2">
      <c r="D198" s="10"/>
    </row>
    <row r="199" spans="4:4" customFormat="1" x14ac:dyDescent="0.2">
      <c r="D199" s="10"/>
    </row>
    <row r="200" spans="4:4" customFormat="1" x14ac:dyDescent="0.2">
      <c r="D200" s="10"/>
    </row>
    <row r="201" spans="4:4" customFormat="1" x14ac:dyDescent="0.2">
      <c r="D201" s="10"/>
    </row>
    <row r="202" spans="4:4" customFormat="1" x14ac:dyDescent="0.2">
      <c r="D202" s="10"/>
    </row>
    <row r="203" spans="4:4" customFormat="1" x14ac:dyDescent="0.2">
      <c r="D203" s="10"/>
    </row>
    <row r="204" spans="4:4" customFormat="1" x14ac:dyDescent="0.2">
      <c r="D204" s="10"/>
    </row>
    <row r="205" spans="4:4" customFormat="1" x14ac:dyDescent="0.2">
      <c r="D205" s="10"/>
    </row>
    <row r="206" spans="4:4" customFormat="1" x14ac:dyDescent="0.2">
      <c r="D206" s="10"/>
    </row>
    <row r="207" spans="4:4" customFormat="1" x14ac:dyDescent="0.2">
      <c r="D207" s="10"/>
    </row>
    <row r="208" spans="4:4" customFormat="1" x14ac:dyDescent="0.2">
      <c r="D208" s="10"/>
    </row>
    <row r="209" spans="4:4" customFormat="1" x14ac:dyDescent="0.2">
      <c r="D209" s="10"/>
    </row>
    <row r="210" spans="4:4" customFormat="1" x14ac:dyDescent="0.2">
      <c r="D210" s="10"/>
    </row>
    <row r="211" spans="4:4" customFormat="1" x14ac:dyDescent="0.2">
      <c r="D211" s="10"/>
    </row>
    <row r="212" spans="4:4" customFormat="1" x14ac:dyDescent="0.2">
      <c r="D212" s="10"/>
    </row>
    <row r="213" spans="4:4" customFormat="1" x14ac:dyDescent="0.2">
      <c r="D213" s="10"/>
    </row>
    <row r="214" spans="4:4" customFormat="1" x14ac:dyDescent="0.2">
      <c r="D214" s="10"/>
    </row>
    <row r="215" spans="4:4" customFormat="1" x14ac:dyDescent="0.2">
      <c r="D215" s="10"/>
    </row>
    <row r="216" spans="4:4" customFormat="1" x14ac:dyDescent="0.2">
      <c r="D216" s="10"/>
    </row>
    <row r="217" spans="4:4" customFormat="1" x14ac:dyDescent="0.2">
      <c r="D217" s="10"/>
    </row>
    <row r="218" spans="4:4" customFormat="1" x14ac:dyDescent="0.2">
      <c r="D218" s="10"/>
    </row>
    <row r="219" spans="4:4" customFormat="1" x14ac:dyDescent="0.2">
      <c r="D219" s="10"/>
    </row>
    <row r="220" spans="4:4" customFormat="1" x14ac:dyDescent="0.2">
      <c r="D220" s="10"/>
    </row>
    <row r="221" spans="4:4" customFormat="1" x14ac:dyDescent="0.2">
      <c r="D221" s="10"/>
    </row>
    <row r="222" spans="4:4" customFormat="1" x14ac:dyDescent="0.2">
      <c r="D222" s="10"/>
    </row>
    <row r="223" spans="4:4" customFormat="1" x14ac:dyDescent="0.2">
      <c r="D223" s="10"/>
    </row>
    <row r="224" spans="4:4" customFormat="1" x14ac:dyDescent="0.2">
      <c r="D224" s="10"/>
    </row>
    <row r="225" spans="4:4" customFormat="1" x14ac:dyDescent="0.2">
      <c r="D225" s="10"/>
    </row>
    <row r="226" spans="4:4" customFormat="1" x14ac:dyDescent="0.2">
      <c r="D226" s="10"/>
    </row>
    <row r="227" spans="4:4" customFormat="1" x14ac:dyDescent="0.2">
      <c r="D227" s="10"/>
    </row>
    <row r="228" spans="4:4" customFormat="1" x14ac:dyDescent="0.2">
      <c r="D228" s="10"/>
    </row>
    <row r="229" spans="4:4" customFormat="1" x14ac:dyDescent="0.2">
      <c r="D229" s="10"/>
    </row>
    <row r="230" spans="4:4" customFormat="1" x14ac:dyDescent="0.2">
      <c r="D230" s="10"/>
    </row>
    <row r="231" spans="4:4" customFormat="1" x14ac:dyDescent="0.2">
      <c r="D231" s="10"/>
    </row>
    <row r="232" spans="4:4" customFormat="1" x14ac:dyDescent="0.2">
      <c r="D232" s="10"/>
    </row>
    <row r="233" spans="4:4" customFormat="1" x14ac:dyDescent="0.2">
      <c r="D233" s="10"/>
    </row>
    <row r="234" spans="4:4" customFormat="1" x14ac:dyDescent="0.2">
      <c r="D234" s="10"/>
    </row>
    <row r="235" spans="4:4" customFormat="1" x14ac:dyDescent="0.2">
      <c r="D235" s="10"/>
    </row>
    <row r="236" spans="4:4" customFormat="1" x14ac:dyDescent="0.2">
      <c r="D236" s="10"/>
    </row>
    <row r="237" spans="4:4" customFormat="1" x14ac:dyDescent="0.2">
      <c r="D237" s="10"/>
    </row>
    <row r="238" spans="4:4" customFormat="1" x14ac:dyDescent="0.2">
      <c r="D238" s="10"/>
    </row>
    <row r="239" spans="4:4" customFormat="1" x14ac:dyDescent="0.2">
      <c r="D239" s="10"/>
    </row>
    <row r="240" spans="4:4" customFormat="1" x14ac:dyDescent="0.2">
      <c r="D240" s="10"/>
    </row>
    <row r="241" spans="4:4" customFormat="1" x14ac:dyDescent="0.2">
      <c r="D241" s="10"/>
    </row>
    <row r="242" spans="4:4" customFormat="1" x14ac:dyDescent="0.2">
      <c r="D242" s="10"/>
    </row>
    <row r="243" spans="4:4" customFormat="1" x14ac:dyDescent="0.2">
      <c r="D243" s="10"/>
    </row>
    <row r="244" spans="4:4" customFormat="1" x14ac:dyDescent="0.2">
      <c r="D244" s="10"/>
    </row>
    <row r="245" spans="4:4" customFormat="1" x14ac:dyDescent="0.2">
      <c r="D245" s="10"/>
    </row>
    <row r="246" spans="4:4" customFormat="1" x14ac:dyDescent="0.2">
      <c r="D246" s="10"/>
    </row>
    <row r="247" spans="4:4" customFormat="1" x14ac:dyDescent="0.2">
      <c r="D247" s="10"/>
    </row>
    <row r="248" spans="4:4" customFormat="1" x14ac:dyDescent="0.2">
      <c r="D248" s="10"/>
    </row>
    <row r="249" spans="4:4" customFormat="1" x14ac:dyDescent="0.2">
      <c r="D249" s="10"/>
    </row>
    <row r="250" spans="4:4" customFormat="1" x14ac:dyDescent="0.2">
      <c r="D250" s="10"/>
    </row>
    <row r="251" spans="4:4" customFormat="1" x14ac:dyDescent="0.2">
      <c r="D251" s="10"/>
    </row>
    <row r="252" spans="4:4" customFormat="1" x14ac:dyDescent="0.2">
      <c r="D252" s="10"/>
    </row>
    <row r="253" spans="4:4" customFormat="1" x14ac:dyDescent="0.2">
      <c r="D253" s="10"/>
    </row>
    <row r="254" spans="4:4" customFormat="1" x14ac:dyDescent="0.2">
      <c r="D254" s="10"/>
    </row>
    <row r="255" spans="4:4" customFormat="1" x14ac:dyDescent="0.2">
      <c r="D255" s="10"/>
    </row>
    <row r="256" spans="4:4" customFormat="1" x14ac:dyDescent="0.2">
      <c r="D256" s="10"/>
    </row>
    <row r="257" spans="4:4" customFormat="1" x14ac:dyDescent="0.2">
      <c r="D257" s="10"/>
    </row>
    <row r="258" spans="4:4" customFormat="1" x14ac:dyDescent="0.2">
      <c r="D258" s="10"/>
    </row>
    <row r="259" spans="4:4" customFormat="1" x14ac:dyDescent="0.2">
      <c r="D259" s="10"/>
    </row>
    <row r="260" spans="4:4" customFormat="1" x14ac:dyDescent="0.2">
      <c r="D260" s="10"/>
    </row>
    <row r="261" spans="4:4" customFormat="1" x14ac:dyDescent="0.2">
      <c r="D261" s="10"/>
    </row>
    <row r="262" spans="4:4" customFormat="1" x14ac:dyDescent="0.2">
      <c r="D262" s="10"/>
    </row>
    <row r="263" spans="4:4" customFormat="1" x14ac:dyDescent="0.2">
      <c r="D263" s="10"/>
    </row>
    <row r="264" spans="4:4" customFormat="1" x14ac:dyDescent="0.2">
      <c r="D264" s="10"/>
    </row>
    <row r="265" spans="4:4" customFormat="1" x14ac:dyDescent="0.2">
      <c r="D265" s="10"/>
    </row>
    <row r="266" spans="4:4" customFormat="1" x14ac:dyDescent="0.2">
      <c r="D266" s="10"/>
    </row>
    <row r="267" spans="4:4" customFormat="1" x14ac:dyDescent="0.2">
      <c r="D267" s="10"/>
    </row>
    <row r="268" spans="4:4" customFormat="1" x14ac:dyDescent="0.2">
      <c r="D268" s="10"/>
    </row>
    <row r="269" spans="4:4" customFormat="1" x14ac:dyDescent="0.2">
      <c r="D269" s="10"/>
    </row>
    <row r="270" spans="4:4" customFormat="1" x14ac:dyDescent="0.2">
      <c r="D270" s="10"/>
    </row>
    <row r="271" spans="4:4" customFormat="1" x14ac:dyDescent="0.2">
      <c r="D271" s="10"/>
    </row>
    <row r="272" spans="4:4" customFormat="1" x14ac:dyDescent="0.2">
      <c r="D272" s="10"/>
    </row>
    <row r="273" spans="4:4" customFormat="1" x14ac:dyDescent="0.2">
      <c r="D273" s="10"/>
    </row>
    <row r="274" spans="4:4" customFormat="1" x14ac:dyDescent="0.2">
      <c r="D274" s="10"/>
    </row>
    <row r="275" spans="4:4" customFormat="1" x14ac:dyDescent="0.2">
      <c r="D275" s="10"/>
    </row>
    <row r="276" spans="4:4" customFormat="1" x14ac:dyDescent="0.2">
      <c r="D276" s="10"/>
    </row>
    <row r="277" spans="4:4" customFormat="1" x14ac:dyDescent="0.2">
      <c r="D277" s="10"/>
    </row>
    <row r="278" spans="4:4" customFormat="1" x14ac:dyDescent="0.2">
      <c r="D278" s="10"/>
    </row>
    <row r="279" spans="4:4" customFormat="1" x14ac:dyDescent="0.2">
      <c r="D279" s="10"/>
    </row>
    <row r="280" spans="4:4" customFormat="1" x14ac:dyDescent="0.2">
      <c r="D280" s="10"/>
    </row>
    <row r="281" spans="4:4" customFormat="1" x14ac:dyDescent="0.2">
      <c r="D281" s="10"/>
    </row>
    <row r="282" spans="4:4" customFormat="1" x14ac:dyDescent="0.2">
      <c r="D282" s="10"/>
    </row>
    <row r="283" spans="4:4" customFormat="1" x14ac:dyDescent="0.2">
      <c r="D283" s="10"/>
    </row>
    <row r="284" spans="4:4" customFormat="1" x14ac:dyDescent="0.2">
      <c r="D284" s="10"/>
    </row>
    <row r="285" spans="4:4" customFormat="1" x14ac:dyDescent="0.2">
      <c r="D285" s="10"/>
    </row>
    <row r="286" spans="4:4" customFormat="1" x14ac:dyDescent="0.2">
      <c r="D286" s="10"/>
    </row>
    <row r="287" spans="4:4" customFormat="1" x14ac:dyDescent="0.2">
      <c r="D287" s="10"/>
    </row>
    <row r="288" spans="4:4" customFormat="1" x14ac:dyDescent="0.2">
      <c r="D288" s="10"/>
    </row>
    <row r="289" spans="4:4" customFormat="1" x14ac:dyDescent="0.2">
      <c r="D289" s="10"/>
    </row>
    <row r="290" spans="4:4" customFormat="1" x14ac:dyDescent="0.2">
      <c r="D290" s="10"/>
    </row>
    <row r="291" spans="4:4" customFormat="1" x14ac:dyDescent="0.2">
      <c r="D291" s="10"/>
    </row>
    <row r="292" spans="4:4" customFormat="1" x14ac:dyDescent="0.2">
      <c r="D292" s="10"/>
    </row>
    <row r="293" spans="4:4" customFormat="1" x14ac:dyDescent="0.2">
      <c r="D293" s="10"/>
    </row>
    <row r="294" spans="4:4" customFormat="1" x14ac:dyDescent="0.2">
      <c r="D294" s="10"/>
    </row>
    <row r="295" spans="4:4" customFormat="1" x14ac:dyDescent="0.2">
      <c r="D295" s="10"/>
    </row>
    <row r="296" spans="4:4" customFormat="1" x14ac:dyDescent="0.2">
      <c r="D296" s="10"/>
    </row>
    <row r="297" spans="4:4" customFormat="1" x14ac:dyDescent="0.2">
      <c r="D297" s="10"/>
    </row>
    <row r="298" spans="4:4" customFormat="1" x14ac:dyDescent="0.2">
      <c r="D298" s="10"/>
    </row>
    <row r="299" spans="4:4" customFormat="1" x14ac:dyDescent="0.2">
      <c r="D299" s="10"/>
    </row>
    <row r="300" spans="4:4" customFormat="1" x14ac:dyDescent="0.2">
      <c r="D300" s="10"/>
    </row>
    <row r="301" spans="4:4" customFormat="1" x14ac:dyDescent="0.2">
      <c r="D301" s="10"/>
    </row>
    <row r="302" spans="4:4" customFormat="1" x14ac:dyDescent="0.2">
      <c r="D302" s="10"/>
    </row>
    <row r="303" spans="4:4" customFormat="1" x14ac:dyDescent="0.2">
      <c r="D303" s="10"/>
    </row>
    <row r="304" spans="4:4" customFormat="1" x14ac:dyDescent="0.2">
      <c r="D304" s="10"/>
    </row>
    <row r="305" spans="4:4" customFormat="1" x14ac:dyDescent="0.2">
      <c r="D305" s="10"/>
    </row>
    <row r="306" spans="4:4" customFormat="1" x14ac:dyDescent="0.2">
      <c r="D306" s="10"/>
    </row>
    <row r="307" spans="4:4" customFormat="1" x14ac:dyDescent="0.2">
      <c r="D307" s="10"/>
    </row>
    <row r="308" spans="4:4" customFormat="1" x14ac:dyDescent="0.2">
      <c r="D308" s="10"/>
    </row>
    <row r="309" spans="4:4" customFormat="1" x14ac:dyDescent="0.2">
      <c r="D309" s="10"/>
    </row>
    <row r="310" spans="4:4" customFormat="1" x14ac:dyDescent="0.2">
      <c r="D310" s="10"/>
    </row>
    <row r="311" spans="4:4" customFormat="1" x14ac:dyDescent="0.2">
      <c r="D311" s="10"/>
    </row>
    <row r="312" spans="4:4" customFormat="1" x14ac:dyDescent="0.2">
      <c r="D312" s="10"/>
    </row>
    <row r="313" spans="4:4" customFormat="1" x14ac:dyDescent="0.2">
      <c r="D313" s="10"/>
    </row>
    <row r="314" spans="4:4" customFormat="1" x14ac:dyDescent="0.2">
      <c r="D314" s="10"/>
    </row>
    <row r="315" spans="4:4" customFormat="1" x14ac:dyDescent="0.2">
      <c r="D315" s="10"/>
    </row>
    <row r="316" spans="4:4" customFormat="1" x14ac:dyDescent="0.2">
      <c r="D316" s="10"/>
    </row>
    <row r="317" spans="4:4" customFormat="1" x14ac:dyDescent="0.2">
      <c r="D317" s="10"/>
    </row>
    <row r="318" spans="4:4" customFormat="1" x14ac:dyDescent="0.2">
      <c r="D318" s="10"/>
    </row>
    <row r="319" spans="4:4" customFormat="1" x14ac:dyDescent="0.2">
      <c r="D319" s="10"/>
    </row>
    <row r="320" spans="4:4" customFormat="1" x14ac:dyDescent="0.2">
      <c r="D320" s="10"/>
    </row>
    <row r="321" spans="4:4" customFormat="1" x14ac:dyDescent="0.2">
      <c r="D321" s="10"/>
    </row>
    <row r="322" spans="4:4" customFormat="1" x14ac:dyDescent="0.2">
      <c r="D322" s="10"/>
    </row>
    <row r="323" spans="4:4" customFormat="1" x14ac:dyDescent="0.2">
      <c r="D323" s="10"/>
    </row>
    <row r="324" spans="4:4" customFormat="1" x14ac:dyDescent="0.2">
      <c r="D324" s="10"/>
    </row>
    <row r="325" spans="4:4" customFormat="1" x14ac:dyDescent="0.2">
      <c r="D325" s="10"/>
    </row>
    <row r="326" spans="4:4" customFormat="1" x14ac:dyDescent="0.2">
      <c r="D326" s="10"/>
    </row>
    <row r="327" spans="4:4" customFormat="1" x14ac:dyDescent="0.2">
      <c r="D327" s="10"/>
    </row>
    <row r="328" spans="4:4" customFormat="1" x14ac:dyDescent="0.2">
      <c r="D328" s="10"/>
    </row>
    <row r="329" spans="4:4" customFormat="1" x14ac:dyDescent="0.2">
      <c r="D329" s="10"/>
    </row>
    <row r="330" spans="4:4" customFormat="1" x14ac:dyDescent="0.2">
      <c r="D330" s="10"/>
    </row>
    <row r="331" spans="4:4" customFormat="1" x14ac:dyDescent="0.2">
      <c r="D331" s="10"/>
    </row>
    <row r="332" spans="4:4" customFormat="1" x14ac:dyDescent="0.2">
      <c r="D332" s="10"/>
    </row>
    <row r="333" spans="4:4" customFormat="1" x14ac:dyDescent="0.2">
      <c r="D333" s="10"/>
    </row>
    <row r="334" spans="4:4" customFormat="1" x14ac:dyDescent="0.2">
      <c r="D334" s="10"/>
    </row>
    <row r="335" spans="4:4" customFormat="1" x14ac:dyDescent="0.2">
      <c r="D335" s="10"/>
    </row>
    <row r="336" spans="4:4" customFormat="1" x14ac:dyDescent="0.2">
      <c r="D336" s="10"/>
    </row>
    <row r="337" spans="4:4" customFormat="1" x14ac:dyDescent="0.2">
      <c r="D337" s="10"/>
    </row>
    <row r="338" spans="4:4" customFormat="1" x14ac:dyDescent="0.2">
      <c r="D338" s="10"/>
    </row>
    <row r="339" spans="4:4" customFormat="1" x14ac:dyDescent="0.2">
      <c r="D339" s="10"/>
    </row>
    <row r="340" spans="4:4" customFormat="1" x14ac:dyDescent="0.2">
      <c r="D340" s="10"/>
    </row>
    <row r="341" spans="4:4" customFormat="1" x14ac:dyDescent="0.2">
      <c r="D341" s="10"/>
    </row>
    <row r="342" spans="4:4" customFormat="1" x14ac:dyDescent="0.2">
      <c r="D342" s="10"/>
    </row>
    <row r="343" spans="4:4" customFormat="1" x14ac:dyDescent="0.2">
      <c r="D343" s="10"/>
    </row>
    <row r="344" spans="4:4" customFormat="1" x14ac:dyDescent="0.2">
      <c r="D344" s="10"/>
    </row>
    <row r="345" spans="4:4" customFormat="1" x14ac:dyDescent="0.2">
      <c r="D345" s="10"/>
    </row>
    <row r="346" spans="4:4" customFormat="1" x14ac:dyDescent="0.2">
      <c r="D346" s="10"/>
    </row>
    <row r="347" spans="4:4" customFormat="1" x14ac:dyDescent="0.2">
      <c r="D347" s="10"/>
    </row>
    <row r="348" spans="4:4" customFormat="1" x14ac:dyDescent="0.2">
      <c r="D348" s="10"/>
    </row>
    <row r="349" spans="4:4" customFormat="1" x14ac:dyDescent="0.2">
      <c r="D349" s="10"/>
    </row>
    <row r="350" spans="4:4" customFormat="1" x14ac:dyDescent="0.2">
      <c r="D350" s="10"/>
    </row>
    <row r="351" spans="4:4" customFormat="1" x14ac:dyDescent="0.2">
      <c r="D351" s="10"/>
    </row>
    <row r="352" spans="4:4" customFormat="1" x14ac:dyDescent="0.2">
      <c r="D352" s="10"/>
    </row>
    <row r="353" spans="4:4" customFormat="1" x14ac:dyDescent="0.2">
      <c r="D353" s="10"/>
    </row>
    <row r="354" spans="4:4" customFormat="1" x14ac:dyDescent="0.2">
      <c r="D354" s="10"/>
    </row>
    <row r="355" spans="4:4" customFormat="1" x14ac:dyDescent="0.2">
      <c r="D355" s="10"/>
    </row>
    <row r="356" spans="4:4" customFormat="1" x14ac:dyDescent="0.2">
      <c r="D356" s="10"/>
    </row>
    <row r="357" spans="4:4" customFormat="1" x14ac:dyDescent="0.2">
      <c r="D357" s="10"/>
    </row>
    <row r="358" spans="4:4" customFormat="1" x14ac:dyDescent="0.2">
      <c r="D358" s="10"/>
    </row>
    <row r="359" spans="4:4" customFormat="1" x14ac:dyDescent="0.2">
      <c r="D359" s="10"/>
    </row>
    <row r="360" spans="4:4" customFormat="1" x14ac:dyDescent="0.2">
      <c r="D360" s="10"/>
    </row>
    <row r="361" spans="4:4" customFormat="1" x14ac:dyDescent="0.2">
      <c r="D361" s="10"/>
    </row>
    <row r="362" spans="4:4" customFormat="1" x14ac:dyDescent="0.2">
      <c r="D362" s="10"/>
    </row>
    <row r="363" spans="4:4" customFormat="1" x14ac:dyDescent="0.2">
      <c r="D363" s="10"/>
    </row>
    <row r="364" spans="4:4" customFormat="1" x14ac:dyDescent="0.2">
      <c r="D364" s="10"/>
    </row>
    <row r="365" spans="4:4" customFormat="1" x14ac:dyDescent="0.2">
      <c r="D365" s="10"/>
    </row>
    <row r="366" spans="4:4" customFormat="1" x14ac:dyDescent="0.2">
      <c r="D366" s="10"/>
    </row>
    <row r="367" spans="4:4" customFormat="1" x14ac:dyDescent="0.2">
      <c r="D367" s="10"/>
    </row>
    <row r="368" spans="4:4" customFormat="1" x14ac:dyDescent="0.2">
      <c r="D368" s="10"/>
    </row>
    <row r="369" spans="4:4" customFormat="1" x14ac:dyDescent="0.2">
      <c r="D369" s="10"/>
    </row>
    <row r="370" spans="4:4" customFormat="1" x14ac:dyDescent="0.2">
      <c r="D370" s="10"/>
    </row>
    <row r="371" spans="4:4" customFormat="1" x14ac:dyDescent="0.2">
      <c r="D371" s="10"/>
    </row>
    <row r="372" spans="4:4" customFormat="1" x14ac:dyDescent="0.2">
      <c r="D372" s="10"/>
    </row>
    <row r="373" spans="4:4" customFormat="1" x14ac:dyDescent="0.2">
      <c r="D373" s="10"/>
    </row>
    <row r="374" spans="4:4" customFormat="1" x14ac:dyDescent="0.2">
      <c r="D374" s="10"/>
    </row>
    <row r="375" spans="4:4" customFormat="1" x14ac:dyDescent="0.2">
      <c r="D375" s="10"/>
    </row>
    <row r="376" spans="4:4" customFormat="1" x14ac:dyDescent="0.2">
      <c r="D376" s="10"/>
    </row>
    <row r="377" spans="4:4" customFormat="1" x14ac:dyDescent="0.2">
      <c r="D377" s="10"/>
    </row>
    <row r="378" spans="4:4" customFormat="1" x14ac:dyDescent="0.2">
      <c r="D378" s="10"/>
    </row>
    <row r="379" spans="4:4" customFormat="1" x14ac:dyDescent="0.2">
      <c r="D379" s="10"/>
    </row>
    <row r="380" spans="4:4" customFormat="1" x14ac:dyDescent="0.2">
      <c r="D380" s="10"/>
    </row>
    <row r="381" spans="4:4" customFormat="1" x14ac:dyDescent="0.2">
      <c r="D381" s="10"/>
    </row>
    <row r="382" spans="4:4" customFormat="1" x14ac:dyDescent="0.2">
      <c r="D382" s="10"/>
    </row>
    <row r="383" spans="4:4" customFormat="1" x14ac:dyDescent="0.2">
      <c r="D383" s="10"/>
    </row>
    <row r="384" spans="4:4" customFormat="1" x14ac:dyDescent="0.2">
      <c r="D384" s="10"/>
    </row>
    <row r="385" spans="4:4" customFormat="1" x14ac:dyDescent="0.2">
      <c r="D385" s="10"/>
    </row>
    <row r="386" spans="4:4" customFormat="1" x14ac:dyDescent="0.2">
      <c r="D386" s="10"/>
    </row>
    <row r="387" spans="4:4" customFormat="1" x14ac:dyDescent="0.2">
      <c r="D387" s="10"/>
    </row>
    <row r="388" spans="4:4" customFormat="1" x14ac:dyDescent="0.2">
      <c r="D388" s="10"/>
    </row>
    <row r="389" spans="4:4" customFormat="1" x14ac:dyDescent="0.2">
      <c r="D389" s="10"/>
    </row>
    <row r="390" spans="4:4" customFormat="1" x14ac:dyDescent="0.2">
      <c r="D390" s="10"/>
    </row>
    <row r="391" spans="4:4" customFormat="1" x14ac:dyDescent="0.2">
      <c r="D391" s="10"/>
    </row>
    <row r="392" spans="4:4" customFormat="1" x14ac:dyDescent="0.2">
      <c r="D392" s="10"/>
    </row>
    <row r="393" spans="4:4" customFormat="1" x14ac:dyDescent="0.2">
      <c r="D393" s="10"/>
    </row>
    <row r="394" spans="4:4" customFormat="1" x14ac:dyDescent="0.2">
      <c r="D394" s="10"/>
    </row>
    <row r="395" spans="4:4" customFormat="1" x14ac:dyDescent="0.2">
      <c r="D395" s="10"/>
    </row>
    <row r="396" spans="4:4" customFormat="1" x14ac:dyDescent="0.2">
      <c r="D396" s="10"/>
    </row>
    <row r="397" spans="4:4" customFormat="1" x14ac:dyDescent="0.2">
      <c r="D397" s="10"/>
    </row>
    <row r="398" spans="4:4" customFormat="1" x14ac:dyDescent="0.2">
      <c r="D398" s="10"/>
    </row>
    <row r="399" spans="4:4" customFormat="1" x14ac:dyDescent="0.2">
      <c r="D399" s="10"/>
    </row>
    <row r="400" spans="4:4" customFormat="1" x14ac:dyDescent="0.2">
      <c r="D400" s="10"/>
    </row>
    <row r="401" spans="4:4" customFormat="1" x14ac:dyDescent="0.2">
      <c r="D401" s="10"/>
    </row>
    <row r="402" spans="4:4" customFormat="1" x14ac:dyDescent="0.2">
      <c r="D402" s="10"/>
    </row>
    <row r="403" spans="4:4" customFormat="1" x14ac:dyDescent="0.2">
      <c r="D403" s="10"/>
    </row>
    <row r="404" spans="4:4" customFormat="1" x14ac:dyDescent="0.2">
      <c r="D404" s="10"/>
    </row>
    <row r="405" spans="4:4" customFormat="1" x14ac:dyDescent="0.2">
      <c r="D405" s="10"/>
    </row>
    <row r="406" spans="4:4" customFormat="1" x14ac:dyDescent="0.2">
      <c r="D406" s="10"/>
    </row>
    <row r="407" spans="4:4" customFormat="1" x14ac:dyDescent="0.2">
      <c r="D407" s="10"/>
    </row>
    <row r="408" spans="4:4" customFormat="1" x14ac:dyDescent="0.2">
      <c r="D408" s="10"/>
    </row>
    <row r="409" spans="4:4" customFormat="1" x14ac:dyDescent="0.2">
      <c r="D409" s="10"/>
    </row>
    <row r="410" spans="4:4" customFormat="1" x14ac:dyDescent="0.2">
      <c r="D410" s="10"/>
    </row>
    <row r="411" spans="4:4" customFormat="1" x14ac:dyDescent="0.2">
      <c r="D411" s="10"/>
    </row>
    <row r="412" spans="4:4" customFormat="1" x14ac:dyDescent="0.2">
      <c r="D412" s="10"/>
    </row>
    <row r="413" spans="4:4" customFormat="1" x14ac:dyDescent="0.2">
      <c r="D413" s="10"/>
    </row>
    <row r="414" spans="4:4" customFormat="1" x14ac:dyDescent="0.2">
      <c r="D414" s="10"/>
    </row>
    <row r="415" spans="4:4" customFormat="1" x14ac:dyDescent="0.2">
      <c r="D415" s="10"/>
    </row>
    <row r="416" spans="4:4" customFormat="1" x14ac:dyDescent="0.2">
      <c r="D416" s="10"/>
    </row>
    <row r="417" spans="4:4" customFormat="1" x14ac:dyDescent="0.2">
      <c r="D417" s="10"/>
    </row>
    <row r="418" spans="4:4" customFormat="1" x14ac:dyDescent="0.2">
      <c r="D418" s="10"/>
    </row>
    <row r="419" spans="4:4" customFormat="1" x14ac:dyDescent="0.2">
      <c r="D419" s="10"/>
    </row>
    <row r="420" spans="4:4" customFormat="1" x14ac:dyDescent="0.2">
      <c r="D420" s="10"/>
    </row>
    <row r="421" spans="4:4" customFormat="1" x14ac:dyDescent="0.2">
      <c r="D421" s="10"/>
    </row>
    <row r="422" spans="4:4" customFormat="1" x14ac:dyDescent="0.2">
      <c r="D422" s="10"/>
    </row>
    <row r="423" spans="4:4" customFormat="1" x14ac:dyDescent="0.2">
      <c r="D423" s="10"/>
    </row>
    <row r="424" spans="4:4" customFormat="1" x14ac:dyDescent="0.2">
      <c r="D424" s="10"/>
    </row>
    <row r="425" spans="4:4" customFormat="1" x14ac:dyDescent="0.2">
      <c r="D425" s="10"/>
    </row>
    <row r="426" spans="4:4" customFormat="1" x14ac:dyDescent="0.2">
      <c r="D426" s="10"/>
    </row>
    <row r="427" spans="4:4" customFormat="1" x14ac:dyDescent="0.2">
      <c r="D427" s="10"/>
    </row>
    <row r="428" spans="4:4" customFormat="1" x14ac:dyDescent="0.2">
      <c r="D428" s="10"/>
    </row>
    <row r="429" spans="4:4" customFormat="1" x14ac:dyDescent="0.2">
      <c r="D429" s="10"/>
    </row>
    <row r="430" spans="4:4" customFormat="1" x14ac:dyDescent="0.2">
      <c r="D430" s="10"/>
    </row>
    <row r="431" spans="4:4" customFormat="1" x14ac:dyDescent="0.2">
      <c r="D431" s="10"/>
    </row>
    <row r="432" spans="4:4" customFormat="1" x14ac:dyDescent="0.2">
      <c r="D432" s="10"/>
    </row>
    <row r="433" spans="4:4" customFormat="1" x14ac:dyDescent="0.2">
      <c r="D433" s="10"/>
    </row>
    <row r="434" spans="4:4" customFormat="1" x14ac:dyDescent="0.2">
      <c r="D434" s="10"/>
    </row>
    <row r="435" spans="4:4" customFormat="1" x14ac:dyDescent="0.2">
      <c r="D435" s="10"/>
    </row>
    <row r="436" spans="4:4" customFormat="1" x14ac:dyDescent="0.2">
      <c r="D436" s="10"/>
    </row>
    <row r="437" spans="4:4" customFormat="1" x14ac:dyDescent="0.2">
      <c r="D437" s="10"/>
    </row>
    <row r="438" spans="4:4" customFormat="1" x14ac:dyDescent="0.2">
      <c r="D438" s="10"/>
    </row>
    <row r="439" spans="4:4" customFormat="1" x14ac:dyDescent="0.2">
      <c r="D439" s="10"/>
    </row>
    <row r="440" spans="4:4" customFormat="1" x14ac:dyDescent="0.2">
      <c r="D440" s="10"/>
    </row>
    <row r="441" spans="4:4" customFormat="1" x14ac:dyDescent="0.2">
      <c r="D441" s="10"/>
    </row>
    <row r="442" spans="4:4" customFormat="1" x14ac:dyDescent="0.2">
      <c r="D442" s="10"/>
    </row>
    <row r="443" spans="4:4" customFormat="1" x14ac:dyDescent="0.2">
      <c r="D443" s="10"/>
    </row>
    <row r="444" spans="4:4" customFormat="1" x14ac:dyDescent="0.2">
      <c r="D444" s="10"/>
    </row>
    <row r="445" spans="4:4" customFormat="1" x14ac:dyDescent="0.2">
      <c r="D445" s="10"/>
    </row>
    <row r="446" spans="4:4" customFormat="1" x14ac:dyDescent="0.2">
      <c r="D446" s="10"/>
    </row>
    <row r="447" spans="4:4" customFormat="1" x14ac:dyDescent="0.2">
      <c r="D447" s="10"/>
    </row>
    <row r="448" spans="4:4" customFormat="1" x14ac:dyDescent="0.2">
      <c r="D448" s="10"/>
    </row>
    <row r="449" spans="4:4" customFormat="1" x14ac:dyDescent="0.2">
      <c r="D449" s="10"/>
    </row>
    <row r="450" spans="4:4" customFormat="1" x14ac:dyDescent="0.2">
      <c r="D450" s="10"/>
    </row>
  </sheetData>
  <sheetProtection algorithmName="SHA-512" hashValue="kzlOD85kIqMglaXj2QqEnh76mRUMdUP6ay+ohCocnkw+ZqR2EAdAZJ79jHUetr8OsnFcrVncHRJsHMutnQlkVA==" saltValue="/zzg7lJeqIyEdL+iIMxtMQ==" spinCount="100000" sheet="1" objects="1" scenarios="1"/>
  <mergeCells count="12">
    <mergeCell ref="A101:G102"/>
    <mergeCell ref="A1:G1"/>
    <mergeCell ref="A2:G2"/>
    <mergeCell ref="A3:G3"/>
    <mergeCell ref="A4:G4"/>
    <mergeCell ref="A5:C5"/>
    <mergeCell ref="D5:G5"/>
    <mergeCell ref="A6:C6"/>
    <mergeCell ref="D6:G6"/>
    <mergeCell ref="A7:C7"/>
    <mergeCell ref="D7:G7"/>
    <mergeCell ref="A8:G8"/>
  </mergeCells>
  <pageMargins left="0.70866141732283472" right="0.70866141732283472" top="0.78740157480314965" bottom="0.78740157480314965" header="0.31496062992125984" footer="0.31496062992125984"/>
  <pageSetup paperSize="9" scale="76" fitToHeight="3" orientation="portrait" r:id="rId1"/>
  <headerFooter>
    <oddHeader>&amp;R&amp;F / &amp;A</oddHeader>
    <oddFooter>&amp;C&amp;P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7"/>
  <sheetViews>
    <sheetView zoomScaleNormal="100" workbookViewId="0">
      <selection activeCell="C11" sqref="C11"/>
    </sheetView>
  </sheetViews>
  <sheetFormatPr defaultColWidth="14" defaultRowHeight="12.75" x14ac:dyDescent="0.2"/>
  <cols>
    <col min="1" max="2" width="14" style="204"/>
    <col min="3" max="3" width="35.5703125" style="204" customWidth="1"/>
    <col min="4" max="4" width="14" style="231"/>
    <col min="5" max="16384" width="14" style="204"/>
  </cols>
  <sheetData>
    <row r="1" spans="1:9" ht="18.75" x14ac:dyDescent="0.2">
      <c r="A1" s="509" t="s">
        <v>419</v>
      </c>
      <c r="B1" s="510"/>
      <c r="C1" s="510"/>
      <c r="D1" s="510"/>
      <c r="E1" s="510"/>
      <c r="F1" s="510"/>
      <c r="G1" s="511"/>
    </row>
    <row r="2" spans="1:9" x14ac:dyDescent="0.2">
      <c r="A2" s="512" t="s">
        <v>706</v>
      </c>
      <c r="B2" s="575"/>
      <c r="C2" s="575"/>
      <c r="D2" s="575"/>
      <c r="E2" s="575"/>
      <c r="F2" s="575"/>
      <c r="G2" s="514"/>
    </row>
    <row r="3" spans="1:9" x14ac:dyDescent="0.2">
      <c r="A3" s="512" t="s">
        <v>707</v>
      </c>
      <c r="B3" s="575"/>
      <c r="C3" s="575"/>
      <c r="D3" s="575"/>
      <c r="E3" s="575"/>
      <c r="F3" s="575"/>
      <c r="G3" s="514"/>
    </row>
    <row r="4" spans="1:9" x14ac:dyDescent="0.2">
      <c r="A4" s="512" t="s">
        <v>708</v>
      </c>
      <c r="B4" s="575"/>
      <c r="C4" s="575"/>
      <c r="D4" s="575"/>
      <c r="E4" s="575"/>
      <c r="F4" s="575"/>
      <c r="G4" s="514"/>
    </row>
    <row r="5" spans="1:9" ht="15.75" customHeight="1" x14ac:dyDescent="0.25">
      <c r="A5" s="515" t="s">
        <v>420</v>
      </c>
      <c r="B5" s="576"/>
      <c r="C5" s="577"/>
      <c r="D5" s="578">
        <f>SUM(G11:G15)</f>
        <v>0</v>
      </c>
      <c r="E5" s="579"/>
      <c r="F5" s="579"/>
      <c r="G5" s="520"/>
      <c r="H5" s="205"/>
    </row>
    <row r="6" spans="1:9" ht="15.75" customHeight="1" x14ac:dyDescent="0.25">
      <c r="A6" s="515" t="s">
        <v>421</v>
      </c>
      <c r="B6" s="576"/>
      <c r="C6" s="577"/>
      <c r="D6" s="578">
        <f>D5*0.21</f>
        <v>0</v>
      </c>
      <c r="E6" s="579"/>
      <c r="F6" s="579"/>
      <c r="G6" s="520"/>
    </row>
    <row r="7" spans="1:9" ht="16.5" thickBot="1" x14ac:dyDescent="0.3">
      <c r="A7" s="521" t="s">
        <v>422</v>
      </c>
      <c r="B7" s="522"/>
      <c r="C7" s="523"/>
      <c r="D7" s="578">
        <f>SUM(D5:G6)</f>
        <v>0</v>
      </c>
      <c r="E7" s="579"/>
      <c r="F7" s="579"/>
      <c r="G7" s="520"/>
    </row>
    <row r="8" spans="1:9" s="206" customFormat="1" ht="21.75" thickBot="1" x14ac:dyDescent="0.4">
      <c r="A8" s="524" t="s">
        <v>702</v>
      </c>
      <c r="B8" s="525"/>
      <c r="C8" s="525"/>
      <c r="D8" s="525"/>
      <c r="E8" s="525"/>
      <c r="F8" s="525"/>
      <c r="G8" s="526"/>
    </row>
    <row r="9" spans="1:9" ht="15.75" thickBot="1" x14ac:dyDescent="0.3">
      <c r="A9" s="207" t="s">
        <v>424</v>
      </c>
      <c r="B9" s="208" t="s">
        <v>425</v>
      </c>
      <c r="C9" s="209"/>
      <c r="D9" s="210" t="s">
        <v>112</v>
      </c>
      <c r="E9" s="209" t="s">
        <v>426</v>
      </c>
      <c r="F9" s="210" t="s">
        <v>427</v>
      </c>
      <c r="G9" s="211" t="s">
        <v>428</v>
      </c>
    </row>
    <row r="10" spans="1:9" ht="16.5" thickBot="1" x14ac:dyDescent="0.3">
      <c r="A10" s="212"/>
      <c r="B10" s="213"/>
      <c r="C10" s="214" t="s">
        <v>429</v>
      </c>
      <c r="D10" s="215"/>
      <c r="E10" s="215"/>
      <c r="F10" s="216"/>
      <c r="G10" s="217"/>
    </row>
    <row r="11" spans="1:9" ht="38.25" x14ac:dyDescent="0.2">
      <c r="A11" s="565">
        <v>1</v>
      </c>
      <c r="B11" s="566">
        <f>A11</f>
        <v>1</v>
      </c>
      <c r="C11" s="567" t="s">
        <v>703</v>
      </c>
      <c r="D11" s="568" t="s">
        <v>595</v>
      </c>
      <c r="E11" s="598">
        <v>1</v>
      </c>
      <c r="F11" s="569"/>
      <c r="G11" s="570">
        <f>F11*E11</f>
        <v>0</v>
      </c>
      <c r="I11" s="223"/>
    </row>
    <row r="12" spans="1:9" ht="21.75" customHeight="1" x14ac:dyDescent="0.2">
      <c r="A12" s="580">
        <v>2</v>
      </c>
      <c r="B12" s="571">
        <f>A12</f>
        <v>2</v>
      </c>
      <c r="C12" s="572" t="s">
        <v>704</v>
      </c>
      <c r="D12" s="573" t="s">
        <v>595</v>
      </c>
      <c r="E12" s="599">
        <v>1</v>
      </c>
      <c r="F12" s="574"/>
      <c r="G12" s="581">
        <f>F12*E12</f>
        <v>0</v>
      </c>
      <c r="I12" s="223"/>
    </row>
    <row r="13" spans="1:9" ht="25.5" x14ac:dyDescent="0.2">
      <c r="A13" s="580">
        <v>3</v>
      </c>
      <c r="B13" s="571">
        <v>3</v>
      </c>
      <c r="C13" s="572" t="s">
        <v>705</v>
      </c>
      <c r="D13" s="573" t="s">
        <v>595</v>
      </c>
      <c r="E13" s="599">
        <v>1</v>
      </c>
      <c r="F13" s="574"/>
      <c r="G13" s="581">
        <f>F13*E13</f>
        <v>0</v>
      </c>
      <c r="I13" s="223"/>
    </row>
    <row r="14" spans="1:9" ht="37.5" customHeight="1" x14ac:dyDescent="0.2">
      <c r="A14" s="591">
        <v>4</v>
      </c>
      <c r="B14" s="592">
        <v>4</v>
      </c>
      <c r="C14" s="597" t="s">
        <v>714</v>
      </c>
      <c r="D14" s="573" t="s">
        <v>595</v>
      </c>
      <c r="E14" s="599">
        <v>1</v>
      </c>
      <c r="F14" s="574"/>
      <c r="G14" s="593">
        <f>F14*E14</f>
        <v>0</v>
      </c>
      <c r="I14" s="223"/>
    </row>
    <row r="15" spans="1:9" ht="24.75" customHeight="1" thickBot="1" x14ac:dyDescent="0.25">
      <c r="A15" s="594"/>
      <c r="B15" s="595"/>
      <c r="C15" s="600" t="s">
        <v>715</v>
      </c>
      <c r="D15" s="601"/>
      <c r="E15" s="601"/>
      <c r="F15" s="602"/>
      <c r="G15" s="596"/>
    </row>
    <row r="16" spans="1:9" x14ac:dyDescent="0.2">
      <c r="A16" s="503" t="s">
        <v>443</v>
      </c>
      <c r="B16" s="504"/>
      <c r="C16" s="504"/>
      <c r="D16" s="504"/>
      <c r="E16" s="504"/>
      <c r="F16" s="504"/>
      <c r="G16" s="505"/>
    </row>
    <row r="17" spans="1:7" ht="13.5" thickBot="1" x14ac:dyDescent="0.25">
      <c r="A17" s="506"/>
      <c r="B17" s="507"/>
      <c r="C17" s="507"/>
      <c r="D17" s="507"/>
      <c r="E17" s="507"/>
      <c r="F17" s="507"/>
      <c r="G17" s="508"/>
    </row>
  </sheetData>
  <sheetProtection algorithmName="SHA-512" hashValue="/55PTKQLVlvaA8ATMaHhwVq6qbrabM+pcLwedVFWEmytLtGh/nJc/Roc9a0vh8ZWq7/h7vbdNn1bSw5Sy0/lYQ==" saltValue="C8p0O8945EvtGOi1hlOPRw==" spinCount="100000" sheet="1" objects="1" scenarios="1"/>
  <mergeCells count="13">
    <mergeCell ref="A16:G17"/>
    <mergeCell ref="A1:G1"/>
    <mergeCell ref="A2:G2"/>
    <mergeCell ref="A3:G3"/>
    <mergeCell ref="A4:G4"/>
    <mergeCell ref="A5:C5"/>
    <mergeCell ref="D5:G5"/>
    <mergeCell ref="A6:C6"/>
    <mergeCell ref="D6:G6"/>
    <mergeCell ref="A7:C7"/>
    <mergeCell ref="D7:G7"/>
    <mergeCell ref="A8:G8"/>
    <mergeCell ref="C15:F15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  <headerFooter>
    <oddHeader>&amp;R&amp;F / &amp;A</oddHead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51</vt:i4>
      </vt:variant>
    </vt:vector>
  </HeadingPairs>
  <TitlesOfParts>
    <vt:vector size="61" baseType="lpstr">
      <vt:lpstr>Pokyny pro vyplnění</vt:lpstr>
      <vt:lpstr>Stavba</vt:lpstr>
      <vt:lpstr>VzorPolozky</vt:lpstr>
      <vt:lpstr>ASŘ</vt:lpstr>
      <vt:lpstr>ZTI</vt:lpstr>
      <vt:lpstr>Elektro</vt:lpstr>
      <vt:lpstr>VZT</vt:lpstr>
      <vt:lpstr>Chlazení</vt:lpstr>
      <vt:lpstr>MaR</vt:lpstr>
      <vt:lpstr>RozvodyPlynů_NEVYPLŇUJE SE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ASŘ!Názvy_tisku</vt:lpstr>
      <vt:lpstr>Chlazení!Názvy_tisku</vt:lpstr>
      <vt:lpstr>'RozvodyPlynů_NEVYPLŇUJE SE'!Názvy_tisku</vt:lpstr>
      <vt:lpstr>VZT!Názvy_tisku</vt:lpstr>
      <vt:lpstr>oadresa</vt:lpstr>
      <vt:lpstr>Stavba!Objednatel</vt:lpstr>
      <vt:lpstr>Stavba!Objekt</vt:lpstr>
      <vt:lpstr>ASŘ!Oblast_tisku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Šafář</dc:creator>
  <cp:lastModifiedBy>Zora Ebermannová</cp:lastModifiedBy>
  <cp:lastPrinted>2024-07-26T12:49:37Z</cp:lastPrinted>
  <dcterms:created xsi:type="dcterms:W3CDTF">2009-04-08T07:15:50Z</dcterms:created>
  <dcterms:modified xsi:type="dcterms:W3CDTF">2024-07-26T14:05:53Z</dcterms:modified>
</cp:coreProperties>
</file>