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avrda\Documents\Výběrová řízení\2024\Odstranění závad z revizí hromosvodů\"/>
    </mc:Choice>
  </mc:AlternateContent>
  <xr:revisionPtr revIDLastSave="0" documentId="13_ncr:1_{93D8141C-15FF-4B7E-846C-B8C5B73D47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zakázky" sheetId="1" r:id="rId1"/>
    <sheet name="2024-06-1 - Divadlo Jesli..." sheetId="2" r:id="rId2"/>
    <sheet name="2024-06-2 - ŠJ při ZŠ J. ..." sheetId="3" r:id="rId3"/>
    <sheet name="2024-06-3 - ZŠ Bezručova " sheetId="4" r:id="rId4"/>
    <sheet name="2024-06-4 - ZŠ Plotiště" sheetId="5" r:id="rId5"/>
    <sheet name="2024-06-5 - DDM - Rautenk..." sheetId="6" r:id="rId6"/>
  </sheets>
  <definedNames>
    <definedName name="_xlnm._FilterDatabase" localSheetId="1" hidden="1">'2024-06-1 - Divadlo Jesli...'!$C$119:$K$148</definedName>
    <definedName name="_xlnm._FilterDatabase" localSheetId="2" hidden="1">'2024-06-2 - ŠJ při ZŠ J. ...'!$C$124:$K$176</definedName>
    <definedName name="_xlnm._FilterDatabase" localSheetId="3" hidden="1">'2024-06-3 - ZŠ Bezručova '!$C$121:$K$182</definedName>
    <definedName name="_xlnm._FilterDatabase" localSheetId="4" hidden="1">'2024-06-4 - ZŠ Plotiště'!$C$119:$K$139</definedName>
    <definedName name="_xlnm._FilterDatabase" localSheetId="5" hidden="1">'2024-06-5 - DDM - Rautenk...'!$C$119:$K$135</definedName>
    <definedName name="_xlnm.Print_Titles" localSheetId="1">'2024-06-1 - Divadlo Jesli...'!$119:$119</definedName>
    <definedName name="_xlnm.Print_Titles" localSheetId="2">'2024-06-2 - ŠJ při ZŠ J. ...'!$124:$124</definedName>
    <definedName name="_xlnm.Print_Titles" localSheetId="3">'2024-06-3 - ZŠ Bezručova '!$121:$121</definedName>
    <definedName name="_xlnm.Print_Titles" localSheetId="4">'2024-06-4 - ZŠ Plotiště'!$119:$119</definedName>
    <definedName name="_xlnm.Print_Titles" localSheetId="5">'2024-06-5 - DDM - Rautenk...'!$119:$119</definedName>
    <definedName name="_xlnm.Print_Titles" localSheetId="0">'Rekapitulace zakázky'!$92:$92</definedName>
    <definedName name="_xlnm.Print_Area" localSheetId="1">'2024-06-1 - Divadlo Jesli...'!$C$4:$J$76,'2024-06-1 - Divadlo Jesli...'!$C$107:$J$148</definedName>
    <definedName name="_xlnm.Print_Area" localSheetId="2">'2024-06-2 - ŠJ při ZŠ J. ...'!$C$4:$J$76,'2024-06-2 - ŠJ při ZŠ J. ...'!$C$112:$J$176</definedName>
    <definedName name="_xlnm.Print_Area" localSheetId="3">'2024-06-3 - ZŠ Bezručova '!$C$4:$J$76,'2024-06-3 - ZŠ Bezručova '!$C$109:$J$182</definedName>
    <definedName name="_xlnm.Print_Area" localSheetId="4">'2024-06-4 - ZŠ Plotiště'!$C$4:$J$76,'2024-06-4 - ZŠ Plotiště'!$C$107:$J$139</definedName>
    <definedName name="_xlnm.Print_Area" localSheetId="5">'2024-06-5 - DDM - Rautenk...'!$C$4:$J$76,'2024-06-5 - DDM - Rautenk...'!$C$107:$J$135</definedName>
    <definedName name="_xlnm.Print_Area" localSheetId="0">'Rekapitulace zakázky'!$D$4:$AO$76,'Rekapitulace zakázky'!$C$82:$AQ$100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99" i="1" s="1"/>
  <c r="J35" i="6"/>
  <c r="AX99" i="1" s="1"/>
  <c r="BI133" i="6"/>
  <c r="BH133" i="6"/>
  <c r="BG133" i="6"/>
  <c r="BF133" i="6"/>
  <c r="T133" i="6"/>
  <c r="T132" i="6"/>
  <c r="T131" i="6" s="1"/>
  <c r="R133" i="6"/>
  <c r="R132" i="6" s="1"/>
  <c r="R131" i="6" s="1"/>
  <c r="P133" i="6"/>
  <c r="P132" i="6" s="1"/>
  <c r="P131" i="6" s="1"/>
  <c r="BI130" i="6"/>
  <c r="BH130" i="6"/>
  <c r="BG130" i="6"/>
  <c r="BF130" i="6"/>
  <c r="T130" i="6"/>
  <c r="R130" i="6"/>
  <c r="P130" i="6"/>
  <c r="BI129" i="6"/>
  <c r="BH129" i="6"/>
  <c r="BG129" i="6"/>
  <c r="BF129" i="6"/>
  <c r="T129" i="6"/>
  <c r="R129" i="6"/>
  <c r="P129" i="6"/>
  <c r="BI127" i="6"/>
  <c r="BH127" i="6"/>
  <c r="BG127" i="6"/>
  <c r="BF127" i="6"/>
  <c r="T127" i="6"/>
  <c r="R127" i="6"/>
  <c r="P127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3" i="6"/>
  <c r="BH123" i="6"/>
  <c r="BG123" i="6"/>
  <c r="BF123" i="6"/>
  <c r="T123" i="6"/>
  <c r="R123" i="6"/>
  <c r="P123" i="6"/>
  <c r="F114" i="6"/>
  <c r="E112" i="6"/>
  <c r="F89" i="6"/>
  <c r="E87" i="6"/>
  <c r="J24" i="6"/>
  <c r="E24" i="6"/>
  <c r="J117" i="6"/>
  <c r="J23" i="6"/>
  <c r="J21" i="6"/>
  <c r="E21" i="6"/>
  <c r="J116" i="6" s="1"/>
  <c r="J20" i="6"/>
  <c r="J18" i="6"/>
  <c r="E18" i="6"/>
  <c r="F117" i="6" s="1"/>
  <c r="J17" i="6"/>
  <c r="J15" i="6"/>
  <c r="E15" i="6"/>
  <c r="F91" i="6"/>
  <c r="J14" i="6"/>
  <c r="J12" i="6"/>
  <c r="J114" i="6" s="1"/>
  <c r="E7" i="6"/>
  <c r="E110" i="6" s="1"/>
  <c r="J37" i="5"/>
  <c r="J36" i="5"/>
  <c r="AY98" i="1"/>
  <c r="J35" i="5"/>
  <c r="AX98" i="1" s="1"/>
  <c r="BI137" i="5"/>
  <c r="BH137" i="5"/>
  <c r="BG137" i="5"/>
  <c r="BF137" i="5"/>
  <c r="T137" i="5"/>
  <c r="T136" i="5" s="1"/>
  <c r="T135" i="5" s="1"/>
  <c r="R137" i="5"/>
  <c r="R136" i="5" s="1"/>
  <c r="R135" i="5" s="1"/>
  <c r="P137" i="5"/>
  <c r="P136" i="5"/>
  <c r="P135" i="5"/>
  <c r="BI134" i="5"/>
  <c r="BH134" i="5"/>
  <c r="BG134" i="5"/>
  <c r="BF134" i="5"/>
  <c r="T134" i="5"/>
  <c r="R134" i="5"/>
  <c r="P134" i="5"/>
  <c r="BI132" i="5"/>
  <c r="BH132" i="5"/>
  <c r="BG132" i="5"/>
  <c r="BF132" i="5"/>
  <c r="T132" i="5"/>
  <c r="R132" i="5"/>
  <c r="P132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3" i="5"/>
  <c r="BH123" i="5"/>
  <c r="BG123" i="5"/>
  <c r="BF123" i="5"/>
  <c r="T123" i="5"/>
  <c r="R123" i="5"/>
  <c r="P123" i="5"/>
  <c r="F114" i="5"/>
  <c r="E112" i="5"/>
  <c r="F89" i="5"/>
  <c r="E87" i="5"/>
  <c r="J24" i="5"/>
  <c r="E24" i="5"/>
  <c r="J117" i="5" s="1"/>
  <c r="J23" i="5"/>
  <c r="J21" i="5"/>
  <c r="E21" i="5"/>
  <c r="J116" i="5" s="1"/>
  <c r="J20" i="5"/>
  <c r="J18" i="5"/>
  <c r="E18" i="5"/>
  <c r="F117" i="5" s="1"/>
  <c r="J17" i="5"/>
  <c r="J15" i="5"/>
  <c r="E15" i="5"/>
  <c r="F91" i="5" s="1"/>
  <c r="J14" i="5"/>
  <c r="J12" i="5"/>
  <c r="J114" i="5"/>
  <c r="E7" i="5"/>
  <c r="E110" i="5" s="1"/>
  <c r="J37" i="4"/>
  <c r="J36" i="4"/>
  <c r="AY97" i="1" s="1"/>
  <c r="J35" i="4"/>
  <c r="AX97" i="1"/>
  <c r="BI180" i="4"/>
  <c r="BH180" i="4"/>
  <c r="BG180" i="4"/>
  <c r="BF180" i="4"/>
  <c r="T180" i="4"/>
  <c r="T179" i="4" s="1"/>
  <c r="T178" i="4" s="1"/>
  <c r="R180" i="4"/>
  <c r="R179" i="4" s="1"/>
  <c r="R178" i="4" s="1"/>
  <c r="P180" i="4"/>
  <c r="P179" i="4"/>
  <c r="P178" i="4" s="1"/>
  <c r="BI176" i="4"/>
  <c r="BH176" i="4"/>
  <c r="BG176" i="4"/>
  <c r="BF176" i="4"/>
  <c r="T176" i="4"/>
  <c r="R176" i="4"/>
  <c r="P176" i="4"/>
  <c r="BI174" i="4"/>
  <c r="BH174" i="4"/>
  <c r="BG174" i="4"/>
  <c r="BF174" i="4"/>
  <c r="T174" i="4"/>
  <c r="R174" i="4"/>
  <c r="P174" i="4"/>
  <c r="BI172" i="4"/>
  <c r="BH172" i="4"/>
  <c r="BG172" i="4"/>
  <c r="BF172" i="4"/>
  <c r="T172" i="4"/>
  <c r="R172" i="4"/>
  <c r="P172" i="4"/>
  <c r="BI170" i="4"/>
  <c r="BH170" i="4"/>
  <c r="BG170" i="4"/>
  <c r="BF170" i="4"/>
  <c r="T170" i="4"/>
  <c r="R170" i="4"/>
  <c r="P170" i="4"/>
  <c r="BI168" i="4"/>
  <c r="BH168" i="4"/>
  <c r="BG168" i="4"/>
  <c r="BF168" i="4"/>
  <c r="T168" i="4"/>
  <c r="R168" i="4"/>
  <c r="P168" i="4"/>
  <c r="BI166" i="4"/>
  <c r="BH166" i="4"/>
  <c r="BG166" i="4"/>
  <c r="BF166" i="4"/>
  <c r="T166" i="4"/>
  <c r="R166" i="4"/>
  <c r="P166" i="4"/>
  <c r="BI163" i="4"/>
  <c r="BH163" i="4"/>
  <c r="BG163" i="4"/>
  <c r="BF163" i="4"/>
  <c r="T163" i="4"/>
  <c r="R163" i="4"/>
  <c r="P163" i="4"/>
  <c r="BI161" i="4"/>
  <c r="BH161" i="4"/>
  <c r="BG161" i="4"/>
  <c r="BF161" i="4"/>
  <c r="T161" i="4"/>
  <c r="R161" i="4"/>
  <c r="P161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50" i="4"/>
  <c r="BH150" i="4"/>
  <c r="BG150" i="4"/>
  <c r="BF150" i="4"/>
  <c r="T150" i="4"/>
  <c r="R150" i="4"/>
  <c r="P150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R125" i="4"/>
  <c r="P125" i="4"/>
  <c r="F116" i="4"/>
  <c r="E114" i="4"/>
  <c r="F89" i="4"/>
  <c r="E87" i="4"/>
  <c r="J24" i="4"/>
  <c r="E24" i="4"/>
  <c r="J92" i="4" s="1"/>
  <c r="J23" i="4"/>
  <c r="J21" i="4"/>
  <c r="E21" i="4"/>
  <c r="J118" i="4" s="1"/>
  <c r="J20" i="4"/>
  <c r="J18" i="4"/>
  <c r="E18" i="4"/>
  <c r="F119" i="4"/>
  <c r="J17" i="4"/>
  <c r="J15" i="4"/>
  <c r="E15" i="4"/>
  <c r="F91" i="4" s="1"/>
  <c r="J14" i="4"/>
  <c r="J12" i="4"/>
  <c r="J89" i="4"/>
  <c r="E7" i="4"/>
  <c r="E112" i="4"/>
  <c r="J37" i="3"/>
  <c r="J36" i="3"/>
  <c r="AY96" i="1"/>
  <c r="J35" i="3"/>
  <c r="AX96" i="1"/>
  <c r="BI174" i="3"/>
  <c r="BH174" i="3"/>
  <c r="BG174" i="3"/>
  <c r="BF174" i="3"/>
  <c r="T174" i="3"/>
  <c r="T173" i="3" s="1"/>
  <c r="T172" i="3" s="1"/>
  <c r="R174" i="3"/>
  <c r="R173" i="3" s="1"/>
  <c r="R172" i="3" s="1"/>
  <c r="P174" i="3"/>
  <c r="P173" i="3"/>
  <c r="P172" i="3" s="1"/>
  <c r="BI169" i="3"/>
  <c r="BH169" i="3"/>
  <c r="BG169" i="3"/>
  <c r="BF169" i="3"/>
  <c r="T169" i="3"/>
  <c r="T168" i="3" s="1"/>
  <c r="R169" i="3"/>
  <c r="R168" i="3" s="1"/>
  <c r="P169" i="3"/>
  <c r="P168" i="3"/>
  <c r="BI166" i="3"/>
  <c r="BH166" i="3"/>
  <c r="BG166" i="3"/>
  <c r="BF166" i="3"/>
  <c r="T166" i="3"/>
  <c r="R166" i="3"/>
  <c r="P166" i="3"/>
  <c r="BI164" i="3"/>
  <c r="BH164" i="3"/>
  <c r="BG164" i="3"/>
  <c r="BF164" i="3"/>
  <c r="T164" i="3"/>
  <c r="R164" i="3"/>
  <c r="P164" i="3"/>
  <c r="BI162" i="3"/>
  <c r="BH162" i="3"/>
  <c r="BG162" i="3"/>
  <c r="BF162" i="3"/>
  <c r="T162" i="3"/>
  <c r="R162" i="3"/>
  <c r="P162" i="3"/>
  <c r="BI160" i="3"/>
  <c r="BH160" i="3"/>
  <c r="BG160" i="3"/>
  <c r="BF160" i="3"/>
  <c r="T160" i="3"/>
  <c r="R160" i="3"/>
  <c r="P160" i="3"/>
  <c r="BI158" i="3"/>
  <c r="BH158" i="3"/>
  <c r="BG158" i="3"/>
  <c r="BF158" i="3"/>
  <c r="T158" i="3"/>
  <c r="R158" i="3"/>
  <c r="P158" i="3"/>
  <c r="BI156" i="3"/>
  <c r="BH156" i="3"/>
  <c r="BG156" i="3"/>
  <c r="BF156" i="3"/>
  <c r="T156" i="3"/>
  <c r="R156" i="3"/>
  <c r="P156" i="3"/>
  <c r="BI154" i="3"/>
  <c r="BH154" i="3"/>
  <c r="BG154" i="3"/>
  <c r="BF154" i="3"/>
  <c r="T154" i="3"/>
  <c r="R154" i="3"/>
  <c r="P154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3" i="3"/>
  <c r="BH143" i="3"/>
  <c r="BG143" i="3"/>
  <c r="BF143" i="3"/>
  <c r="T143" i="3"/>
  <c r="R143" i="3"/>
  <c r="P143" i="3"/>
  <c r="BI141" i="3"/>
  <c r="BH141" i="3"/>
  <c r="BG141" i="3"/>
  <c r="BF141" i="3"/>
  <c r="T141" i="3"/>
  <c r="R141" i="3"/>
  <c r="P141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28" i="3"/>
  <c r="BH128" i="3"/>
  <c r="BG128" i="3"/>
  <c r="BF128" i="3"/>
  <c r="T128" i="3"/>
  <c r="T127" i="3"/>
  <c r="T126" i="3"/>
  <c r="R128" i="3"/>
  <c r="R127" i="3"/>
  <c r="R126" i="3"/>
  <c r="P128" i="3"/>
  <c r="P127" i="3"/>
  <c r="P126" i="3" s="1"/>
  <c r="F119" i="3"/>
  <c r="E117" i="3"/>
  <c r="F89" i="3"/>
  <c r="E87" i="3"/>
  <c r="J24" i="3"/>
  <c r="E24" i="3"/>
  <c r="J122" i="3" s="1"/>
  <c r="J23" i="3"/>
  <c r="J21" i="3"/>
  <c r="E21" i="3"/>
  <c r="J121" i="3"/>
  <c r="J20" i="3"/>
  <c r="J18" i="3"/>
  <c r="E18" i="3"/>
  <c r="F122" i="3" s="1"/>
  <c r="J17" i="3"/>
  <c r="J15" i="3"/>
  <c r="E15" i="3"/>
  <c r="F91" i="3" s="1"/>
  <c r="J14" i="3"/>
  <c r="J12" i="3"/>
  <c r="J119" i="3" s="1"/>
  <c r="E7" i="3"/>
  <c r="E115" i="3" s="1"/>
  <c r="J37" i="2"/>
  <c r="J36" i="2"/>
  <c r="AY95" i="1" s="1"/>
  <c r="J35" i="2"/>
  <c r="AX95" i="1"/>
  <c r="BI146" i="2"/>
  <c r="BH146" i="2"/>
  <c r="BG146" i="2"/>
  <c r="BF146" i="2"/>
  <c r="T146" i="2"/>
  <c r="T145" i="2"/>
  <c r="T144" i="2" s="1"/>
  <c r="R146" i="2"/>
  <c r="R145" i="2" s="1"/>
  <c r="R144" i="2" s="1"/>
  <c r="P146" i="2"/>
  <c r="P145" i="2"/>
  <c r="P144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3" i="2"/>
  <c r="BH133" i="2"/>
  <c r="BG133" i="2"/>
  <c r="F35" i="2" s="1"/>
  <c r="BF133" i="2"/>
  <c r="T133" i="2"/>
  <c r="R133" i="2"/>
  <c r="P133" i="2"/>
  <c r="BI131" i="2"/>
  <c r="BH131" i="2"/>
  <c r="BG131" i="2"/>
  <c r="BF131" i="2"/>
  <c r="T131" i="2"/>
  <c r="R131" i="2"/>
  <c r="P131" i="2"/>
  <c r="BI128" i="2"/>
  <c r="F37" i="2" s="1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BI123" i="2"/>
  <c r="BH123" i="2"/>
  <c r="BG123" i="2"/>
  <c r="BF123" i="2"/>
  <c r="F34" i="2" s="1"/>
  <c r="T123" i="2"/>
  <c r="R123" i="2"/>
  <c r="P123" i="2"/>
  <c r="F114" i="2"/>
  <c r="E112" i="2"/>
  <c r="F89" i="2"/>
  <c r="E87" i="2"/>
  <c r="J24" i="2"/>
  <c r="E24" i="2"/>
  <c r="J117" i="2" s="1"/>
  <c r="J23" i="2"/>
  <c r="J21" i="2"/>
  <c r="E21" i="2"/>
  <c r="J116" i="2" s="1"/>
  <c r="J20" i="2"/>
  <c r="J18" i="2"/>
  <c r="E18" i="2"/>
  <c r="F117" i="2" s="1"/>
  <c r="J17" i="2"/>
  <c r="J15" i="2"/>
  <c r="E15" i="2"/>
  <c r="F116" i="2" s="1"/>
  <c r="J14" i="2"/>
  <c r="J12" i="2"/>
  <c r="J114" i="2" s="1"/>
  <c r="E7" i="2"/>
  <c r="E110" i="2" s="1"/>
  <c r="L90" i="1"/>
  <c r="AM90" i="1"/>
  <c r="AM89" i="1"/>
  <c r="L89" i="1"/>
  <c r="AM87" i="1"/>
  <c r="L87" i="1"/>
  <c r="L85" i="1"/>
  <c r="L84" i="1"/>
  <c r="J150" i="4"/>
  <c r="BK176" i="4"/>
  <c r="BK143" i="4"/>
  <c r="J134" i="4"/>
  <c r="J143" i="4"/>
  <c r="BK125" i="5"/>
  <c r="J123" i="2"/>
  <c r="J138" i="2"/>
  <c r="J137" i="3"/>
  <c r="BK137" i="3"/>
  <c r="BK141" i="3"/>
  <c r="BK138" i="4"/>
  <c r="J158" i="4"/>
  <c r="BK172" i="4"/>
  <c r="BK146" i="4"/>
  <c r="BK166" i="4"/>
  <c r="J140" i="4"/>
  <c r="J172" i="4"/>
  <c r="J130" i="6"/>
  <c r="J133" i="6"/>
  <c r="BK123" i="2"/>
  <c r="BK128" i="2"/>
  <c r="J131" i="2"/>
  <c r="BK158" i="3"/>
  <c r="BK143" i="3"/>
  <c r="BK166" i="3"/>
  <c r="J148" i="3"/>
  <c r="J145" i="3"/>
  <c r="J141" i="4"/>
  <c r="J163" i="4"/>
  <c r="J152" i="4"/>
  <c r="BK156" i="4"/>
  <c r="J138" i="4"/>
  <c r="J168" i="4"/>
  <c r="BK137" i="4"/>
  <c r="J135" i="4"/>
  <c r="J130" i="4"/>
  <c r="BK134" i="5"/>
  <c r="J126" i="5"/>
  <c r="BK132" i="5"/>
  <c r="BK123" i="5"/>
  <c r="BK130" i="6"/>
  <c r="F36" i="2"/>
  <c r="J143" i="3"/>
  <c r="BK148" i="3"/>
  <c r="BK160" i="3"/>
  <c r="J160" i="3"/>
  <c r="J156" i="4"/>
  <c r="BK154" i="4"/>
  <c r="BK142" i="4"/>
  <c r="BK130" i="4"/>
  <c r="BK159" i="4"/>
  <c r="BK133" i="6"/>
  <c r="BK129" i="6"/>
  <c r="J136" i="2"/>
  <c r="J154" i="3"/>
  <c r="J169" i="3"/>
  <c r="BK138" i="3"/>
  <c r="J156" i="3"/>
  <c r="J132" i="3"/>
  <c r="J138" i="3"/>
  <c r="BK150" i="3"/>
  <c r="BK150" i="4"/>
  <c r="J166" i="4"/>
  <c r="BK141" i="4"/>
  <c r="J145" i="4"/>
  <c r="J125" i="4"/>
  <c r="J146" i="4"/>
  <c r="BK133" i="4"/>
  <c r="J128" i="4"/>
  <c r="BK134" i="4"/>
  <c r="J137" i="5"/>
  <c r="J132" i="5"/>
  <c r="J123" i="5"/>
  <c r="J130" i="5"/>
  <c r="BK126" i="5"/>
  <c r="BK125" i="6"/>
  <c r="AS94" i="1"/>
  <c r="J135" i="3"/>
  <c r="J174" i="3"/>
  <c r="J150" i="3"/>
  <c r="J146" i="3"/>
  <c r="J133" i="4"/>
  <c r="BK170" i="4"/>
  <c r="BK140" i="4"/>
  <c r="BK163" i="4"/>
  <c r="J131" i="4"/>
  <c r="J129" i="6"/>
  <c r="BK123" i="6"/>
  <c r="BK131" i="2"/>
  <c r="BK141" i="2"/>
  <c r="J141" i="2"/>
  <c r="BK146" i="2"/>
  <c r="J166" i="3"/>
  <c r="BK154" i="3"/>
  <c r="J162" i="3"/>
  <c r="BK128" i="3"/>
  <c r="J134" i="3"/>
  <c r="J174" i="4"/>
  <c r="J176" i="4"/>
  <c r="BK158" i="4"/>
  <c r="J137" i="4"/>
  <c r="BK161" i="4"/>
  <c r="J142" i="4"/>
  <c r="J161" i="4"/>
  <c r="BK128" i="5"/>
  <c r="J129" i="5"/>
  <c r="J134" i="5"/>
  <c r="J128" i="5"/>
  <c r="J125" i="6"/>
  <c r="J126" i="6"/>
  <c r="J128" i="2"/>
  <c r="J34" i="2"/>
  <c r="BK174" i="3"/>
  <c r="BK132" i="3"/>
  <c r="BK164" i="3"/>
  <c r="J158" i="3"/>
  <c r="BK156" i="3"/>
  <c r="J128" i="3"/>
  <c r="BK145" i="4"/>
  <c r="J170" i="4"/>
  <c r="BK130" i="5"/>
  <c r="BK137" i="5"/>
  <c r="J125" i="5"/>
  <c r="J123" i="6"/>
  <c r="J126" i="2"/>
  <c r="BK138" i="2"/>
  <c r="J133" i="2"/>
  <c r="J146" i="2"/>
  <c r="BK146" i="3"/>
  <c r="BK145" i="3"/>
  <c r="J164" i="3"/>
  <c r="J159" i="4"/>
  <c r="J180" i="4"/>
  <c r="BK180" i="4"/>
  <c r="BK131" i="4"/>
  <c r="J154" i="4"/>
  <c r="BK135" i="4"/>
  <c r="BK125" i="4"/>
  <c r="J127" i="6"/>
  <c r="BK126" i="2"/>
  <c r="BK133" i="2"/>
  <c r="BK136" i="2"/>
  <c r="BK169" i="3"/>
  <c r="BK162" i="3"/>
  <c r="BK134" i="3"/>
  <c r="J141" i="3"/>
  <c r="BK135" i="3"/>
  <c r="BK168" i="4"/>
  <c r="BK127" i="4"/>
  <c r="BK174" i="4"/>
  <c r="J127" i="4"/>
  <c r="BK152" i="4"/>
  <c r="BK128" i="4"/>
  <c r="BK129" i="5"/>
  <c r="BK126" i="6"/>
  <c r="BK127" i="6"/>
  <c r="T153" i="3" l="1"/>
  <c r="T152" i="3"/>
  <c r="T149" i="4"/>
  <c r="T148" i="4"/>
  <c r="P153" i="3"/>
  <c r="P152" i="3" s="1"/>
  <c r="BK122" i="5"/>
  <c r="BK121" i="5" s="1"/>
  <c r="BK149" i="4"/>
  <c r="J149" i="4"/>
  <c r="J100" i="4" s="1"/>
  <c r="R124" i="4"/>
  <c r="R123" i="4" s="1"/>
  <c r="P122" i="5"/>
  <c r="P121" i="5"/>
  <c r="P120" i="5" s="1"/>
  <c r="AU98" i="1" s="1"/>
  <c r="R122" i="5"/>
  <c r="R121" i="5"/>
  <c r="R120" i="5"/>
  <c r="T122" i="5"/>
  <c r="T121" i="5"/>
  <c r="T120" i="5" s="1"/>
  <c r="T122" i="2"/>
  <c r="T121" i="2"/>
  <c r="T120" i="2"/>
  <c r="T131" i="3"/>
  <c r="T130" i="3" s="1"/>
  <c r="T125" i="3" s="1"/>
  <c r="BK122" i="2"/>
  <c r="J122" i="2"/>
  <c r="J98" i="2"/>
  <c r="BK153" i="3"/>
  <c r="J153" i="3"/>
  <c r="J102" i="3" s="1"/>
  <c r="T124" i="4"/>
  <c r="T123" i="4"/>
  <c r="BK122" i="6"/>
  <c r="BK121" i="6"/>
  <c r="R122" i="2"/>
  <c r="R121" i="2"/>
  <c r="R120" i="2" s="1"/>
  <c r="R153" i="3"/>
  <c r="R152" i="3"/>
  <c r="R149" i="4"/>
  <c r="R148" i="4"/>
  <c r="P122" i="6"/>
  <c r="P121" i="6" s="1"/>
  <c r="P120" i="6" s="1"/>
  <c r="AU99" i="1" s="1"/>
  <c r="P131" i="3"/>
  <c r="P130" i="3" s="1"/>
  <c r="P125" i="3" s="1"/>
  <c r="AU96" i="1" s="1"/>
  <c r="P124" i="4"/>
  <c r="P123" i="4" s="1"/>
  <c r="BK131" i="3"/>
  <c r="BK130" i="3" s="1"/>
  <c r="J130" i="3" s="1"/>
  <c r="J99" i="3" s="1"/>
  <c r="J131" i="3"/>
  <c r="J100" i="3" s="1"/>
  <c r="P149" i="4"/>
  <c r="P148" i="4"/>
  <c r="R122" i="6"/>
  <c r="R121" i="6"/>
  <c r="R120" i="6"/>
  <c r="P122" i="2"/>
  <c r="P121" i="2" s="1"/>
  <c r="P120" i="2" s="1"/>
  <c r="AU95" i="1" s="1"/>
  <c r="R131" i="3"/>
  <c r="R130" i="3"/>
  <c r="R125" i="3" s="1"/>
  <c r="BK124" i="4"/>
  <c r="BK123" i="4" s="1"/>
  <c r="J123" i="4" s="1"/>
  <c r="J97" i="4" s="1"/>
  <c r="J124" i="4"/>
  <c r="J98" i="4" s="1"/>
  <c r="T122" i="6"/>
  <c r="T121" i="6"/>
  <c r="T120" i="6"/>
  <c r="BK145" i="2"/>
  <c r="J145" i="2"/>
  <c r="J100" i="2" s="1"/>
  <c r="BK127" i="3"/>
  <c r="BK126" i="3" s="1"/>
  <c r="J127" i="3"/>
  <c r="J98" i="3" s="1"/>
  <c r="BK136" i="5"/>
  <c r="J136" i="5" s="1"/>
  <c r="J100" i="5" s="1"/>
  <c r="BK135" i="5"/>
  <c r="J135" i="5" s="1"/>
  <c r="J99" i="5" s="1"/>
  <c r="BK173" i="3"/>
  <c r="J173" i="3"/>
  <c r="J105" i="3" s="1"/>
  <c r="BK168" i="3"/>
  <c r="BK152" i="3" s="1"/>
  <c r="J152" i="3" s="1"/>
  <c r="J101" i="3" s="1"/>
  <c r="BK179" i="4"/>
  <c r="BK178" i="4" s="1"/>
  <c r="J178" i="4" s="1"/>
  <c r="J101" i="4" s="1"/>
  <c r="BK132" i="6"/>
  <c r="J132" i="6" s="1"/>
  <c r="J100" i="6" s="1"/>
  <c r="J122" i="5"/>
  <c r="J98" i="5" s="1"/>
  <c r="E85" i="6"/>
  <c r="J89" i="6"/>
  <c r="J91" i="6"/>
  <c r="F116" i="6"/>
  <c r="BE125" i="6"/>
  <c r="F92" i="6"/>
  <c r="J92" i="6"/>
  <c r="BE126" i="6"/>
  <c r="BE127" i="6"/>
  <c r="BE129" i="6"/>
  <c r="BE130" i="6"/>
  <c r="BE123" i="6"/>
  <c r="BE133" i="6"/>
  <c r="BK148" i="4"/>
  <c r="J148" i="4"/>
  <c r="J99" i="4" s="1"/>
  <c r="E85" i="5"/>
  <c r="J89" i="5"/>
  <c r="J92" i="5"/>
  <c r="F116" i="5"/>
  <c r="BE125" i="5"/>
  <c r="BE126" i="5"/>
  <c r="BE132" i="5"/>
  <c r="BE137" i="5"/>
  <c r="F92" i="5"/>
  <c r="BE134" i="5"/>
  <c r="J91" i="5"/>
  <c r="BE123" i="5"/>
  <c r="BE128" i="5"/>
  <c r="BE129" i="5"/>
  <c r="BE130" i="5"/>
  <c r="BK172" i="3"/>
  <c r="J172" i="3"/>
  <c r="J104" i="3"/>
  <c r="E85" i="4"/>
  <c r="J116" i="4"/>
  <c r="J119" i="4"/>
  <c r="BE131" i="4"/>
  <c r="F92" i="4"/>
  <c r="F118" i="4"/>
  <c r="BE133" i="4"/>
  <c r="BE125" i="4"/>
  <c r="BE130" i="4"/>
  <c r="BE140" i="4"/>
  <c r="BE156" i="4"/>
  <c r="J91" i="4"/>
  <c r="BE127" i="4"/>
  <c r="BE134" i="4"/>
  <c r="BE142" i="4"/>
  <c r="BE145" i="4"/>
  <c r="BE146" i="4"/>
  <c r="BE163" i="4"/>
  <c r="BE170" i="4"/>
  <c r="BE172" i="4"/>
  <c r="BE174" i="4"/>
  <c r="BE138" i="4"/>
  <c r="BE141" i="4"/>
  <c r="BE143" i="4"/>
  <c r="BE150" i="4"/>
  <c r="BE154" i="4"/>
  <c r="BE159" i="4"/>
  <c r="BE166" i="4"/>
  <c r="BE168" i="4"/>
  <c r="BE176" i="4"/>
  <c r="BE135" i="4"/>
  <c r="BE137" i="4"/>
  <c r="BE152" i="4"/>
  <c r="BE161" i="4"/>
  <c r="BE128" i="4"/>
  <c r="BE158" i="4"/>
  <c r="BE180" i="4"/>
  <c r="J92" i="3"/>
  <c r="F121" i="3"/>
  <c r="BE128" i="3"/>
  <c r="BE135" i="3"/>
  <c r="E85" i="3"/>
  <c r="J89" i="3"/>
  <c r="F92" i="3"/>
  <c r="BE156" i="3"/>
  <c r="BE132" i="3"/>
  <c r="BE134" i="3"/>
  <c r="BE138" i="3"/>
  <c r="BE141" i="3"/>
  <c r="BE143" i="3"/>
  <c r="BE169" i="3"/>
  <c r="BE174" i="3"/>
  <c r="BE145" i="3"/>
  <c r="BE146" i="3"/>
  <c r="BE154" i="3"/>
  <c r="BE158" i="3"/>
  <c r="BE166" i="3"/>
  <c r="J91" i="3"/>
  <c r="BE137" i="3"/>
  <c r="BE160" i="3"/>
  <c r="BE164" i="3"/>
  <c r="BE148" i="3"/>
  <c r="BE150" i="3"/>
  <c r="BE162" i="3"/>
  <c r="BE146" i="2"/>
  <c r="BC95" i="1"/>
  <c r="BA95" i="1"/>
  <c r="BE128" i="2"/>
  <c r="BE133" i="2"/>
  <c r="BE141" i="2"/>
  <c r="BE131" i="2"/>
  <c r="BE136" i="2"/>
  <c r="BB95" i="1"/>
  <c r="AW95" i="1"/>
  <c r="E85" i="2"/>
  <c r="J89" i="2"/>
  <c r="F91" i="2"/>
  <c r="J91" i="2"/>
  <c r="F92" i="2"/>
  <c r="J92" i="2"/>
  <c r="BE123" i="2"/>
  <c r="BE126" i="2"/>
  <c r="BE138" i="2"/>
  <c r="BD95" i="1"/>
  <c r="F35" i="6"/>
  <c r="BB99" i="1"/>
  <c r="J34" i="4"/>
  <c r="AW97" i="1" s="1"/>
  <c r="F34" i="6"/>
  <c r="BA99" i="1"/>
  <c r="F34" i="4"/>
  <c r="BA97" i="1"/>
  <c r="F36" i="5"/>
  <c r="BC98" i="1"/>
  <c r="J34" i="6"/>
  <c r="AW99" i="1" s="1"/>
  <c r="F35" i="4"/>
  <c r="BB97" i="1"/>
  <c r="F37" i="5"/>
  <c r="BD98" i="1" s="1"/>
  <c r="F36" i="3"/>
  <c r="BC96" i="1"/>
  <c r="F34" i="5"/>
  <c r="BA98" i="1"/>
  <c r="F36" i="6"/>
  <c r="BC99" i="1"/>
  <c r="J34" i="3"/>
  <c r="AW96" i="1" s="1"/>
  <c r="F37" i="4"/>
  <c r="BD97" i="1"/>
  <c r="F35" i="3"/>
  <c r="BB96" i="1" s="1"/>
  <c r="F36" i="4"/>
  <c r="BC97" i="1"/>
  <c r="F34" i="3"/>
  <c r="BA96" i="1"/>
  <c r="F35" i="5"/>
  <c r="BB98" i="1"/>
  <c r="F37" i="6"/>
  <c r="BD99" i="1" s="1"/>
  <c r="F37" i="3"/>
  <c r="BD96" i="1"/>
  <c r="J34" i="5"/>
  <c r="AW98" i="1" s="1"/>
  <c r="BK120" i="5" l="1"/>
  <c r="J120" i="5" s="1"/>
  <c r="J96" i="5" s="1"/>
  <c r="J121" i="5"/>
  <c r="J97" i="5" s="1"/>
  <c r="J179" i="4"/>
  <c r="J102" i="4" s="1"/>
  <c r="J168" i="3"/>
  <c r="J103" i="3" s="1"/>
  <c r="R122" i="4"/>
  <c r="T122" i="4"/>
  <c r="P122" i="4"/>
  <c r="AU97" i="1" s="1"/>
  <c r="AU94" i="1" s="1"/>
  <c r="BK121" i="2"/>
  <c r="J121" i="2"/>
  <c r="J97" i="2"/>
  <c r="J121" i="6"/>
  <c r="J97" i="6"/>
  <c r="J122" i="6"/>
  <c r="J98" i="6"/>
  <c r="BK144" i="2"/>
  <c r="J144" i="2"/>
  <c r="J99" i="2"/>
  <c r="BK131" i="6"/>
  <c r="J131" i="6" s="1"/>
  <c r="J99" i="6" s="1"/>
  <c r="BK122" i="4"/>
  <c r="J122" i="4"/>
  <c r="J96" i="4"/>
  <c r="BK125" i="3"/>
  <c r="J125" i="3" s="1"/>
  <c r="J30" i="3" s="1"/>
  <c r="AG96" i="1" s="1"/>
  <c r="J126" i="3"/>
  <c r="J97" i="3" s="1"/>
  <c r="F33" i="4"/>
  <c r="AZ97" i="1"/>
  <c r="BC94" i="1"/>
  <c r="AY94" i="1"/>
  <c r="F33" i="2"/>
  <c r="AZ95" i="1"/>
  <c r="J33" i="6"/>
  <c r="AV99" i="1"/>
  <c r="AT99" i="1"/>
  <c r="F33" i="5"/>
  <c r="AZ98" i="1"/>
  <c r="J33" i="5"/>
  <c r="AV98" i="1" s="1"/>
  <c r="AT98" i="1" s="1"/>
  <c r="F33" i="6"/>
  <c r="AZ99" i="1" s="1"/>
  <c r="BB94" i="1"/>
  <c r="AX94" i="1"/>
  <c r="J33" i="4"/>
  <c r="AV97" i="1" s="1"/>
  <c r="AT97" i="1" s="1"/>
  <c r="J33" i="3"/>
  <c r="AV96" i="1"/>
  <c r="AT96" i="1"/>
  <c r="F33" i="3"/>
  <c r="AZ96" i="1"/>
  <c r="BA94" i="1"/>
  <c r="AW94" i="1"/>
  <c r="AK30" i="1"/>
  <c r="J33" i="2"/>
  <c r="AV95" i="1" s="1"/>
  <c r="AT95" i="1" s="1"/>
  <c r="J30" i="5"/>
  <c r="AG98" i="1" s="1"/>
  <c r="BD94" i="1"/>
  <c r="W33" i="1"/>
  <c r="BK120" i="6" l="1"/>
  <c r="J120" i="6" s="1"/>
  <c r="J96" i="6" s="1"/>
  <c r="BK120" i="2"/>
  <c r="J120" i="2"/>
  <c r="J96" i="2"/>
  <c r="AN98" i="1"/>
  <c r="J39" i="5"/>
  <c r="AN96" i="1"/>
  <c r="J96" i="3"/>
  <c r="J39" i="3"/>
  <c r="W32" i="1"/>
  <c r="W31" i="1"/>
  <c r="J30" i="4"/>
  <c r="AG97" i="1"/>
  <c r="AN97" i="1"/>
  <c r="AZ94" i="1"/>
  <c r="AV94" i="1" s="1"/>
  <c r="AK29" i="1" s="1"/>
  <c r="W30" i="1"/>
  <c r="J39" i="4" l="1"/>
  <c r="J30" i="6"/>
  <c r="AG99" i="1"/>
  <c r="J30" i="2"/>
  <c r="AG95" i="1" s="1"/>
  <c r="W29" i="1"/>
  <c r="AT94" i="1"/>
  <c r="J39" i="2" l="1"/>
  <c r="J39" i="6"/>
  <c r="AN99" i="1"/>
  <c r="AN95" i="1"/>
  <c r="AG94" i="1"/>
  <c r="AK26" i="1"/>
  <c r="AK35" i="1" s="1"/>
  <c r="AN94" i="1" l="1"/>
</calcChain>
</file>

<file path=xl/sharedStrings.xml><?xml version="1.0" encoding="utf-8"?>
<sst xmlns="http://schemas.openxmlformats.org/spreadsheetml/2006/main" count="2231" uniqueCount="416">
  <si>
    <t>Export Komplet</t>
  </si>
  <si>
    <t/>
  </si>
  <si>
    <t>2.0</t>
  </si>
  <si>
    <t>ZAMOK</t>
  </si>
  <si>
    <t>False</t>
  </si>
  <si>
    <t>{102288fc-435d-49f0-b40b-1e0ed200aaec}</t>
  </si>
  <si>
    <t>0,1</t>
  </si>
  <si>
    <t>21</t>
  </si>
  <si>
    <t>12</t>
  </si>
  <si>
    <t>REKAPITULACE ZAKÁZKY</t>
  </si>
  <si>
    <t>v ---  níže se nacházejí doplnkové a pomocné údaje k sestavám  --- v</t>
  </si>
  <si>
    <t>Návod na vyplnění</t>
  </si>
  <si>
    <t>Kód:</t>
  </si>
  <si>
    <t>2024/06/05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</si>
  <si>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</si>
  <si>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Zakázka:</t>
  </si>
  <si>
    <t>Odstranění závad z revizí hromosvodů 2024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</si>
  <si>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</si>
  <si>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</si>
  <si>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</si>
  <si>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</si>
  <si>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</si>
  <si>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</si>
  <si>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</si>
  <si>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</si>
  <si>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</si>
  <si>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</si>
  <si>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</si>
  <si>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</si>
  <si>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</si>
  <si>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</si>
  <si>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</si>
  <si>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</si>
  <si>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</si>
  <si>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</si>
  <si>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</si>
  <si>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</si>
  <si>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</si>
  <si>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</si>
  <si>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</si>
  <si>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</si>
  <si>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</si>
  <si>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</si>
  <si>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</si>
  <si>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</si>
  <si>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</si>
  <si>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</si>
  <si>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</si>
  <si>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</si>
  <si>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</si>
  <si>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ZAKÁZKY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</si>
  <si>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</si>
  <si>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</si>
  <si>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</si>
  <si>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</si>
  <si>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</si>
  <si>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</si>
  <si>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</si>
  <si>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</si>
  <si>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</si>
  <si>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</si>
  <si>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</si>
  <si>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</si>
  <si>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</si>
  <si>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</si>
  <si>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</si>
  <si>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</si>
  <si>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</si>
  <si>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</si>
  <si>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</si>
  <si>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</si>
  <si>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</si>
  <si>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</si>
  <si>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</si>
  <si>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</si>
  <si>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</si>
  <si>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2024/06-1</t>
  </si>
  <si>
    <t xml:space="preserve">Divadlo Jesličky </t>
  </si>
  <si>
    <t>STA</t>
  </si>
  <si>
    <t>1</t>
  </si>
  <si>
    <t>{fc5bebf7-d992-4532-a019-ecb70c00eab2}</t>
  </si>
  <si>
    <t>2</t>
  </si>
  <si>
    <t>2024/06-2</t>
  </si>
  <si>
    <t xml:space="preserve">ŠJ při ZŠ J. Gočára </t>
  </si>
  <si>
    <t>{20c45ecb-427c-4b4f-bebd-859228c206ab}</t>
  </si>
  <si>
    <t>2024/06-3</t>
  </si>
  <si>
    <t xml:space="preserve">ZŠ Bezručova </t>
  </si>
  <si>
    <t>{6107c7db-d92a-4252-b8a2-7032563c643a}</t>
  </si>
  <si>
    <t>2024/06-4</t>
  </si>
  <si>
    <t>ZŠ Plotiště</t>
  </si>
  <si>
    <t>{8bd1fd98-b620-452e-9426-18345cd6a6c8}</t>
  </si>
  <si>
    <t>2024/06-5</t>
  </si>
  <si>
    <t>DDM - Rautenkrancova</t>
  </si>
  <si>
    <t>{fe470598-992b-4732-ae73-e3dc751688be}</t>
  </si>
  <si>
    <t>KRYCÍ LIST SOUPISU PRACÍ</t>
  </si>
  <si>
    <t>Objekt:</t>
  </si>
  <si>
    <t xml:space="preserve">2024/06-1 - Divadlo Jesličky 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</si>
  <si>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</si>
  <si>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</si>
  <si>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</si>
  <si>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</si>
  <si>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</si>
  <si>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</si>
  <si>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741 - Elektroinstalace - silnoproud</t>
  </si>
  <si>
    <t>VRN - Vedlejší rozpočtové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</si>
  <si>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</si>
  <si>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</si>
  <si>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</si>
  <si>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</si>
  <si>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</si>
  <si>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</si>
  <si>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</si>
  <si>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</si>
  <si>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</si>
  <si>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</si>
  <si>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</si>
  <si>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</si>
  <si>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</si>
  <si>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</si>
  <si>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</si>
  <si>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</si>
  <si>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</si>
  <si>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</si>
  <si>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</t>
  </si>
  <si>
    <t>K</t>
  </si>
  <si>
    <t>741420021</t>
  </si>
  <si>
    <t>Montáž hromosvodného vedení svorek se 2 šrouby</t>
  </si>
  <si>
    <t>kus</t>
  </si>
  <si>
    <t>16</t>
  </si>
  <si>
    <t>377830624</t>
  </si>
  <si>
    <t>Online PSC</t>
  </si>
  <si>
    <t>https://podminky.urs.cz/item/CS_URS_2023_01/741420021</t>
  </si>
  <si>
    <t>P</t>
  </si>
  <si>
    <t>Poznámka k položce:_x000D_
závada 3</t>
  </si>
  <si>
    <t>M</t>
  </si>
  <si>
    <t>1183173</t>
  </si>
  <si>
    <t>SVORKA SR 3C</t>
  </si>
  <si>
    <t>32</t>
  </si>
  <si>
    <t>343290014</t>
  </si>
  <si>
    <t>3</t>
  </si>
  <si>
    <t>741420022</t>
  </si>
  <si>
    <t>Montáž hromosvodného vedení svorek se 3 a více šrouby</t>
  </si>
  <si>
    <t>1099014012</t>
  </si>
  <si>
    <t>https://podminky.urs.cz/item/CS_URS_2023_01/741420022</t>
  </si>
  <si>
    <t>4</t>
  </si>
  <si>
    <t>1214472</t>
  </si>
  <si>
    <t>SVORKA SZB</t>
  </si>
  <si>
    <t>-1182360934</t>
  </si>
  <si>
    <t>5</t>
  </si>
  <si>
    <t>741420083</t>
  </si>
  <si>
    <t>Montáž hromosvodného vedení doplňků štítků k označení svodů</t>
  </si>
  <si>
    <t>765131845</t>
  </si>
  <si>
    <t>https://podminky.urs.cz/item/CS_URS_2023_01/741420083</t>
  </si>
  <si>
    <t>Poznámka k položce:_x000D_
závada 2</t>
  </si>
  <si>
    <t>6</t>
  </si>
  <si>
    <t>35442110</t>
  </si>
  <si>
    <t>štítek plastový - čísla svodů</t>
  </si>
  <si>
    <t>1624890782</t>
  </si>
  <si>
    <t>7</t>
  </si>
  <si>
    <t>741421843</t>
  </si>
  <si>
    <t>Demontáž hromosvodného vedení bez zachování funkčnosti svorek šroubových se 2 šrouby</t>
  </si>
  <si>
    <t>-951345155</t>
  </si>
  <si>
    <t>https://podminky.urs.cz/item/CS_URS_2023_01/741421843</t>
  </si>
  <si>
    <t>8</t>
  </si>
  <si>
    <t>741421845</t>
  </si>
  <si>
    <t>Demontáž hromosvodného vedení bez zachování funkčnosti svorek šroubových se 3 a více šrouby</t>
  </si>
  <si>
    <t>-2026438254</t>
  </si>
  <si>
    <t>https://podminky.urs.cz/item/CS_URS_2024_01/741421845</t>
  </si>
  <si>
    <t>VRN</t>
  </si>
  <si>
    <t>Vedlejší rozpočtové náklady</t>
  </si>
  <si>
    <t>VRN9</t>
  </si>
  <si>
    <t>Ostatní náklady</t>
  </si>
  <si>
    <t>9</t>
  </si>
  <si>
    <t>091002000</t>
  </si>
  <si>
    <t>Ostatní náklady související s objektem</t>
  </si>
  <si>
    <t>kpl</t>
  </si>
  <si>
    <t>1024</t>
  </si>
  <si>
    <t>588593048</t>
  </si>
  <si>
    <t>https://podminky.urs.cz/item/CS_URS_2023_01/091002000</t>
  </si>
  <si>
    <t>Poznámka k položce:_x000D_
zařízení staveniště, doprava zaměstnanců, a pod..</t>
  </si>
  <si>
    <t xml:space="preserve">2024/06-2 - ŠJ při ZŠ J. Gočára </t>
  </si>
  <si>
    <t>HSV - Práce a dodávky HSV</t>
  </si>
  <si>
    <t xml:space="preserve">    6 - Úpravy povrchů, podlahy a osazování výplní</t>
  </si>
  <si>
    <t>M - Práce a dodávky M</t>
  </si>
  <si>
    <t xml:space="preserve">    46-M - Zemní práce při extr.mont.pracích</t>
  </si>
  <si>
    <t xml:space="preserve">    58-M - Revize vyhrazených technických zařízení</t>
  </si>
  <si>
    <t>HSV</t>
  </si>
  <si>
    <t>Práce a dodávky HSV</t>
  </si>
  <si>
    <t>Úpravy povrchů, podlahy a osazování výplní</t>
  </si>
  <si>
    <t>632451441</t>
  </si>
  <si>
    <t>Doplnění cementového potěru na mazaninách a betonových podkladech (s dodáním hmot), hlazeného dřevěným nebo ocelovým hladítkem, plochy jednotlivě do 1 m2 a tl. přes 30 do 40 mm</t>
  </si>
  <si>
    <t>m2</t>
  </si>
  <si>
    <t>-884764614</t>
  </si>
  <si>
    <t>https://podminky.urs.cz/item/CS_URS_2024_01/632451441</t>
  </si>
  <si>
    <t>741410021</t>
  </si>
  <si>
    <t>Montáž uzemňovacího vedení s upevněním, propojením a připojením pomocí svorek v zemi s izolací spojů pásku průřezu do 120 mm2 v městské zástavbě</t>
  </si>
  <si>
    <t>m</t>
  </si>
  <si>
    <t>-1586810380</t>
  </si>
  <si>
    <t>https://podminky.urs.cz/item/CS_URS_2024_01/741410021</t>
  </si>
  <si>
    <t>1186176</t>
  </si>
  <si>
    <t>ZEMNICI PASKA FEZN 30X4 (BAL=25KG)</t>
  </si>
  <si>
    <t>kg</t>
  </si>
  <si>
    <t>2047687562</t>
  </si>
  <si>
    <t>741410041</t>
  </si>
  <si>
    <t>Montáž uzemňovacího vedení s upevněním, propojením a připojením pomocí svorek v zemi s izolací spojů drátu nebo lana Ø do 10 mm v městské zástavbě</t>
  </si>
  <si>
    <t>-50567892</t>
  </si>
  <si>
    <t>https://podminky.urs.cz/item/CS_URS_2024_01/741410041</t>
  </si>
  <si>
    <t>35441073</t>
  </si>
  <si>
    <t>drát D 10mm FeZn</t>
  </si>
  <si>
    <t>689915103</t>
  </si>
  <si>
    <t>1013175109</t>
  </si>
  <si>
    <t>35441885</t>
  </si>
  <si>
    <t>svorka spojovací pro lano D 8-10mm</t>
  </si>
  <si>
    <t>1424432216</t>
  </si>
  <si>
    <t>1692154796</t>
  </si>
  <si>
    <t>https://podminky.urs.cz/item/CS_URS_2024_01/741420022</t>
  </si>
  <si>
    <t>1214479</t>
  </si>
  <si>
    <t>SVORKA SR 3B</t>
  </si>
  <si>
    <t>-978508881</t>
  </si>
  <si>
    <t>10</t>
  </si>
  <si>
    <t>741421813</t>
  </si>
  <si>
    <t>Demontáž hromosvodného vedení bez zachování funkčnosti svodových drátů nebo lan kolmého svodu, průměru přes 8 mm</t>
  </si>
  <si>
    <t>2099457774</t>
  </si>
  <si>
    <t>https://podminky.urs.cz/item/CS_URS_2024_01/741421813</t>
  </si>
  <si>
    <t>11</t>
  </si>
  <si>
    <t>1244284982</t>
  </si>
  <si>
    <t>R-1</t>
  </si>
  <si>
    <t>Demontáž hromosvodného vedení podpěr svislého vedení zazděného</t>
  </si>
  <si>
    <t>1924325945</t>
  </si>
  <si>
    <t>Práce a dodávky M</t>
  </si>
  <si>
    <t>46-M</t>
  </si>
  <si>
    <t>Zemní práce při extr.mont.pracích</t>
  </si>
  <si>
    <t>13</t>
  </si>
  <si>
    <t>460161131</t>
  </si>
  <si>
    <t>Hloubení zapažených i nezapažených kabelových rýh ručně včetně urovnání dna s přemístěním výkopku do vzdálenosti 3 m od okraje jámy nebo s naložením na dopravní prostředek šířky 35 cm hloubky 40 cm v hornině třídy těžitelnosti I skupiny 1 a 2</t>
  </si>
  <si>
    <t>64</t>
  </si>
  <si>
    <t>-1081717904</t>
  </si>
  <si>
    <t>https://podminky.urs.cz/item/CS_URS_2024_01/460161131</t>
  </si>
  <si>
    <t>14</t>
  </si>
  <si>
    <t>460431141</t>
  </si>
  <si>
    <t>Zásyp kabelových rýh ručně s přemístění sypaniny ze vzdálenosti do 10 m, s uložením výkopku ve vrstvách včetně zhutnění a úpravy povrchu šířky 35 cm hloubky 40 cm z horniny třídy těžitelnosti I skupiny 1 a 2</t>
  </si>
  <si>
    <t>1327114576</t>
  </si>
  <si>
    <t>https://podminky.urs.cz/item/CS_URS_2024_01/460431141</t>
  </si>
  <si>
    <t>15</t>
  </si>
  <si>
    <t>468041112</t>
  </si>
  <si>
    <t>Řezání spár v podkladu nebo krytu betonovém, hloubky přes 10 do 15 cm</t>
  </si>
  <si>
    <t>545579115</t>
  </si>
  <si>
    <t>https://podminky.urs.cz/item/CS_URS_2024_01/468041112</t>
  </si>
  <si>
    <t>468071111</t>
  </si>
  <si>
    <t>Bourání podlah a mazanin betonových tloušťky do 15 cm</t>
  </si>
  <si>
    <t>-416354248</t>
  </si>
  <si>
    <t>https://podminky.urs.cz/item/CS_URS_2024_01/468071111</t>
  </si>
  <si>
    <t>17</t>
  </si>
  <si>
    <t>469972111</t>
  </si>
  <si>
    <t>Odvoz suti a vybouraných hmot odvoz suti a vybouraných hmot do 1 km</t>
  </si>
  <si>
    <t>t</t>
  </si>
  <si>
    <t>1064736220</t>
  </si>
  <si>
    <t>https://podminky.urs.cz/item/CS_URS_2024_01/469972111</t>
  </si>
  <si>
    <t>18</t>
  </si>
  <si>
    <t>469972121</t>
  </si>
  <si>
    <t>Odvoz suti a vybouraných hmot odvoz suti a vybouraných hmot Příplatek k ceně za každý další i započatý 1 km</t>
  </si>
  <si>
    <t>-377380477</t>
  </si>
  <si>
    <t>https://podminky.urs.cz/item/CS_URS_2024_01/469972121</t>
  </si>
  <si>
    <t>19</t>
  </si>
  <si>
    <t>469973120</t>
  </si>
  <si>
    <t>Poplatek za uložení stavebního odpadu (skládkovné) na recyklační skládce z prostého betonu zatříděného do Katalogu odpadů pod kódem 17 01 01</t>
  </si>
  <si>
    <t>1981470812</t>
  </si>
  <si>
    <t>https://podminky.urs.cz/item/CS_URS_2024_01/469973120</t>
  </si>
  <si>
    <t>58-M</t>
  </si>
  <si>
    <t>Revize vyhrazených technických zařízení</t>
  </si>
  <si>
    <t>20</t>
  </si>
  <si>
    <t>580105061</t>
  </si>
  <si>
    <t>Hromosvody měření zemního odporu svodu do 2 svodů</t>
  </si>
  <si>
    <t>měření</t>
  </si>
  <si>
    <t>1512835233</t>
  </si>
  <si>
    <t>https://podminky.urs.cz/item/CS_URS_2024_01/580105061</t>
  </si>
  <si>
    <t xml:space="preserve">Poznámka k položce:_x000D_
včetně vyhotovení RZ po opravě svodu č.3 </t>
  </si>
  <si>
    <t>-1728273407</t>
  </si>
  <si>
    <t xml:space="preserve">2024/06-3 - ZŠ Bezručova </t>
  </si>
  <si>
    <t>2133619080</t>
  </si>
  <si>
    <t>https://podminky.urs.cz/item/CS_URS_2023_01/741410021</t>
  </si>
  <si>
    <t>35442062</t>
  </si>
  <si>
    <t>pás zemnící 30x4mm FeZn</t>
  </si>
  <si>
    <t>128</t>
  </si>
  <si>
    <t>-394555506</t>
  </si>
  <si>
    <t>476299189</t>
  </si>
  <si>
    <t>https://podminky.urs.cz/item/CS_URS_2023_01/741410041</t>
  </si>
  <si>
    <t>1460629587</t>
  </si>
  <si>
    <t>741420001</t>
  </si>
  <si>
    <t>Montáž hromosvodného vedení svodových drátů nebo lan s podpěrami, Ø do 10 mm</t>
  </si>
  <si>
    <t>-1991290361</t>
  </si>
  <si>
    <t>https://podminky.urs.cz/item/CS_URS_2024_01/741420001</t>
  </si>
  <si>
    <t>35441077</t>
  </si>
  <si>
    <t>drát D 8mm AlMgSi</t>
  </si>
  <si>
    <t>-1620817125</t>
  </si>
  <si>
    <t>1214451</t>
  </si>
  <si>
    <t>PODPERA VEDENI PV 1P-30</t>
  </si>
  <si>
    <t>-1700616269</t>
  </si>
  <si>
    <t>-1191528867</t>
  </si>
  <si>
    <t>https://podminky.urs.cz/item/CS_URS_2024_01/741420021</t>
  </si>
  <si>
    <t>424452112</t>
  </si>
  <si>
    <t>269406982</t>
  </si>
  <si>
    <t>-775751397</t>
  </si>
  <si>
    <t>1214477</t>
  </si>
  <si>
    <t>SVORKA SR 2B</t>
  </si>
  <si>
    <t>305955524</t>
  </si>
  <si>
    <t>1381096</t>
  </si>
  <si>
    <t>SVORKA PASKA-DRAT VELKA SR 3V FEZN</t>
  </si>
  <si>
    <t>-561976682</t>
  </si>
  <si>
    <t>-1110854144</t>
  </si>
  <si>
    <t>-713658975</t>
  </si>
  <si>
    <t>R-01</t>
  </si>
  <si>
    <t xml:space="preserve">Úprava hromosvodové soustavy pavilonu jídelna  - </t>
  </si>
  <si>
    <t>-304654207</t>
  </si>
  <si>
    <t xml:space="preserve">Poznámka k položce:_x000D_
včetně potřebného materiálu </t>
  </si>
  <si>
    <t>460010025</t>
  </si>
  <si>
    <t>Vytyčení trasy inženýrských sítí v zastavěném prostoru</t>
  </si>
  <si>
    <t>1661018341</t>
  </si>
  <si>
    <t>https://podminky.urs.cz/item/CS_URS_2023_01/460010025</t>
  </si>
  <si>
    <t>460091111</t>
  </si>
  <si>
    <t>Odkop zeminy ručně s přemístěním výkopku do vzdálenosti 3 m od okraje jámy nebo s naložením na dopravní prostředek v hornině třídy těžitelnosti I skupiny 1 a 2</t>
  </si>
  <si>
    <t>m3</t>
  </si>
  <si>
    <t>-887572554</t>
  </si>
  <si>
    <t>https://podminky.urs.cz/item/CS_URS_2023_01/460091111</t>
  </si>
  <si>
    <t>460391122</t>
  </si>
  <si>
    <t>Zásyp jam ručně s uložením výkopku ve vrstvách a úpravou povrchu s přemístění sypaniny ze vzdálenosti do 10 m se zhutněním z horniny třídy těžitelnosti I skupiny 2</t>
  </si>
  <si>
    <t>637684304</t>
  </si>
  <si>
    <t>https://podminky.urs.cz/item/CS_URS_2023_01/460391122</t>
  </si>
  <si>
    <t>460871141</t>
  </si>
  <si>
    <t>Podklad vozovek a chodníků včetně rozprostření a úpravy ze štěrkodrti, včetně zhutnění, tloušťky do 5 cm</t>
  </si>
  <si>
    <t>-972200994</t>
  </si>
  <si>
    <t>https://podminky.urs.cz/item/CS_URS_2023_01/460871141</t>
  </si>
  <si>
    <t>58333625</t>
  </si>
  <si>
    <t>kamenivo těžené hrubé frakce 4/8</t>
  </si>
  <si>
    <t>256</t>
  </si>
  <si>
    <t>-107034703</t>
  </si>
  <si>
    <t>22</t>
  </si>
  <si>
    <t>460881612</t>
  </si>
  <si>
    <t>Kryt vozovek a chodníků kladení dlažby (materiál ve specifikaci) včetně spárování, do lože z kameniva těženého z dlaždic betonových tvarovaných nebo zámkových</t>
  </si>
  <si>
    <t>1009592919</t>
  </si>
  <si>
    <t>https://podminky.urs.cz/item/CS_URS_2023_01/460881612</t>
  </si>
  <si>
    <t>23</t>
  </si>
  <si>
    <t>59245212</t>
  </si>
  <si>
    <t>dlažba zámková tvaru I 196x161x60mm přírodní</t>
  </si>
  <si>
    <t>-651492965</t>
  </si>
  <si>
    <t>Poznámka k položce:_x000D_
Spotřeba: 36 kus/m2</t>
  </si>
  <si>
    <t>24</t>
  </si>
  <si>
    <t>468021221</t>
  </si>
  <si>
    <t>Vytrhání dlažby včetně ručního rozebrání, vytřídění, odhozu na hromady nebo naložení na dopravní prostředek a očistění kostek nebo dlaždic z pískového podkladu z dlaždic zámkových, spáry nezalité</t>
  </si>
  <si>
    <t>1054977929</t>
  </si>
  <si>
    <t>https://podminky.urs.cz/item/CS_URS_2023_01/468021221</t>
  </si>
  <si>
    <t xml:space="preserve">Poznámka k položce:_x000D_
k opětovnému použití </t>
  </si>
  <si>
    <t>25</t>
  </si>
  <si>
    <t>468041111</t>
  </si>
  <si>
    <t>Řezání spár v podkladu nebo krytu betonovém, hloubky do 10 cm</t>
  </si>
  <si>
    <t>-1337310023</t>
  </si>
  <si>
    <t>https://podminky.urs.cz/item/CS_URS_2024_01/468041111</t>
  </si>
  <si>
    <t>26</t>
  </si>
  <si>
    <t>1831180039</t>
  </si>
  <si>
    <t>https://podminky.urs.cz/item/CS_URS_2023_01/469972111</t>
  </si>
  <si>
    <t>27</t>
  </si>
  <si>
    <t>-1795918575</t>
  </si>
  <si>
    <t>https://podminky.urs.cz/item/CS_URS_2023_01/469972121</t>
  </si>
  <si>
    <t>28</t>
  </si>
  <si>
    <t>469973116</t>
  </si>
  <si>
    <t>Poplatek za uložení stavebního odpadu (skládkovné) na skládce směsného stavebního a demoličního zatříděného do Katalogu odpadů pod kódem 17 09 04</t>
  </si>
  <si>
    <t>724169923</t>
  </si>
  <si>
    <t>https://podminky.urs.cz/item/CS_URS_2023_01/469973116</t>
  </si>
  <si>
    <t>29</t>
  </si>
  <si>
    <t>469981111</t>
  </si>
  <si>
    <t>Přesun hmot pro pomocné stavební práce při elektromontážích dopravní vzdálenost do 1 000 m</t>
  </si>
  <si>
    <t>-1561765925</t>
  </si>
  <si>
    <t>https://podminky.urs.cz/item/CS_URS_2023_01/469981111</t>
  </si>
  <si>
    <t>30</t>
  </si>
  <si>
    <t>469981211</t>
  </si>
  <si>
    <t>Přesun hmot pro pomocné stavební práce při elektromontážích Příplatek k ceně za zvětšený přesun přes vymezenou největší dopravní vzdálenost za každých dalších i započatých 1000 m</t>
  </si>
  <si>
    <t>-2081591816</t>
  </si>
  <si>
    <t>https://podminky.urs.cz/item/CS_URS_2023_01/469981211</t>
  </si>
  <si>
    <t>31</t>
  </si>
  <si>
    <t>1228177180</t>
  </si>
  <si>
    <t>2024/06-4 - ZŠ Plotiště</t>
  </si>
  <si>
    <t>741410003</t>
  </si>
  <si>
    <t>Montáž uzemňovacího vedení s upevněním, propojením a připojením pomocí svorek na povrchu drátu nebo lana Ø do 10 mm</t>
  </si>
  <si>
    <t>-2123600214</t>
  </si>
  <si>
    <t>https://podminky.urs.cz/item/CS_URS_2024_01/741410003</t>
  </si>
  <si>
    <t>-264297269</t>
  </si>
  <si>
    <t>948931986</t>
  </si>
  <si>
    <t>1196625</t>
  </si>
  <si>
    <t>SVORKA SUA N</t>
  </si>
  <si>
    <t>260252772</t>
  </si>
  <si>
    <t>1224908</t>
  </si>
  <si>
    <t>SVORKA SS N</t>
  </si>
  <si>
    <t>208978320</t>
  </si>
  <si>
    <t>741421831</t>
  </si>
  <si>
    <t>Demontáž hromosvodného vedení bez zachování funkčnosti svodových drátů nebo lan na šikmé střeše, průměru do 8 mm</t>
  </si>
  <si>
    <t>583226995</t>
  </si>
  <si>
    <t>https://podminky.urs.cz/item/CS_URS_2024_01/741421831</t>
  </si>
  <si>
    <t>93551513</t>
  </si>
  <si>
    <t>https://podminky.urs.cz/item/CS_URS_2024_01/741421843</t>
  </si>
  <si>
    <t xml:space="preserve">připojení komínové lávky na hromocvodové vedení </t>
  </si>
  <si>
    <t>892444500</t>
  </si>
  <si>
    <t>-550976552</t>
  </si>
  <si>
    <t>2024/06-5 - DDM - Rautenkrancova</t>
  </si>
  <si>
    <t>-699390294</t>
  </si>
  <si>
    <t>1214448</t>
  </si>
  <si>
    <t>PODPERA VEDENI PV 1H</t>
  </si>
  <si>
    <t>352035609</t>
  </si>
  <si>
    <t>-902680720</t>
  </si>
  <si>
    <t>-1327425970</t>
  </si>
  <si>
    <t>1303735</t>
  </si>
  <si>
    <t>SVORKA SPC</t>
  </si>
  <si>
    <t>708315275</t>
  </si>
  <si>
    <t>1186184</t>
  </si>
  <si>
    <t>SVORKA SS</t>
  </si>
  <si>
    <t>-1761953232</t>
  </si>
  <si>
    <t>-1079723486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</si>
</sst>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4" fontId="19" fillId="0" borderId="22" xfId="0" applyNumberFormat="1" applyFont="1" applyBorder="1" applyAlignment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4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0" fontId="36" fillId="0" borderId="22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3_01/741420083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podminky.urs.cz/item/CS_URS_2023_01/741420022" TargetMode="External"/><Relationship Id="rId1" Type="http://schemas.openxmlformats.org/officeDocument/2006/relationships/hyperlink" Target="https://podminky.urs.cz/item/CS_URS_2023_01/741420021" TargetMode="External"/><Relationship Id="rId6" Type="http://schemas.openxmlformats.org/officeDocument/2006/relationships/hyperlink" Target="https://podminky.urs.cz/item/CS_URS_2023_01/091002000" TargetMode="External"/><Relationship Id="rId5" Type="http://schemas.openxmlformats.org/officeDocument/2006/relationships/hyperlink" Target="https://podminky.urs.cz/item/CS_URS_2024_01/741421845" TargetMode="External"/><Relationship Id="rId4" Type="http://schemas.openxmlformats.org/officeDocument/2006/relationships/hyperlink" Target="https://podminky.urs.cz/item/CS_URS_2023_01/74142184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460161131" TargetMode="External"/><Relationship Id="rId13" Type="http://schemas.openxmlformats.org/officeDocument/2006/relationships/hyperlink" Target="https://podminky.urs.cz/item/CS_URS_2024_01/469972121" TargetMode="External"/><Relationship Id="rId3" Type="http://schemas.openxmlformats.org/officeDocument/2006/relationships/hyperlink" Target="https://podminky.urs.cz/item/CS_URS_2024_01/741410041" TargetMode="External"/><Relationship Id="rId7" Type="http://schemas.openxmlformats.org/officeDocument/2006/relationships/hyperlink" Target="https://podminky.urs.cz/item/CS_URS_2024_01/741421845" TargetMode="External"/><Relationship Id="rId12" Type="http://schemas.openxmlformats.org/officeDocument/2006/relationships/hyperlink" Target="https://podminky.urs.cz/item/CS_URS_2024_01/469972111" TargetMode="External"/><Relationship Id="rId17" Type="http://schemas.openxmlformats.org/officeDocument/2006/relationships/drawing" Target="../drawings/drawing3.xml"/><Relationship Id="rId2" Type="http://schemas.openxmlformats.org/officeDocument/2006/relationships/hyperlink" Target="https://podminky.urs.cz/item/CS_URS_2024_01/741410021" TargetMode="External"/><Relationship Id="rId16" Type="http://schemas.openxmlformats.org/officeDocument/2006/relationships/hyperlink" Target="https://podminky.urs.cz/item/CS_URS_2023_01/091002000" TargetMode="External"/><Relationship Id="rId1" Type="http://schemas.openxmlformats.org/officeDocument/2006/relationships/hyperlink" Target="https://podminky.urs.cz/item/CS_URS_2024_01/632451441" TargetMode="External"/><Relationship Id="rId6" Type="http://schemas.openxmlformats.org/officeDocument/2006/relationships/hyperlink" Target="https://podminky.urs.cz/item/CS_URS_2024_01/741421813" TargetMode="External"/><Relationship Id="rId11" Type="http://schemas.openxmlformats.org/officeDocument/2006/relationships/hyperlink" Target="https://podminky.urs.cz/item/CS_URS_2024_01/468071111" TargetMode="External"/><Relationship Id="rId5" Type="http://schemas.openxmlformats.org/officeDocument/2006/relationships/hyperlink" Target="https://podminky.urs.cz/item/CS_URS_2024_01/741420022" TargetMode="External"/><Relationship Id="rId15" Type="http://schemas.openxmlformats.org/officeDocument/2006/relationships/hyperlink" Target="https://podminky.urs.cz/item/CS_URS_2024_01/580105061" TargetMode="External"/><Relationship Id="rId10" Type="http://schemas.openxmlformats.org/officeDocument/2006/relationships/hyperlink" Target="https://podminky.urs.cz/item/CS_URS_2024_01/468041112" TargetMode="External"/><Relationship Id="rId4" Type="http://schemas.openxmlformats.org/officeDocument/2006/relationships/hyperlink" Target="https://podminky.urs.cz/item/CS_URS_2023_01/741420021" TargetMode="External"/><Relationship Id="rId9" Type="http://schemas.openxmlformats.org/officeDocument/2006/relationships/hyperlink" Target="https://podminky.urs.cz/item/CS_URS_2024_01/460431141" TargetMode="External"/><Relationship Id="rId14" Type="http://schemas.openxmlformats.org/officeDocument/2006/relationships/hyperlink" Target="https://podminky.urs.cz/item/CS_URS_2024_01/469973120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1/460091111" TargetMode="External"/><Relationship Id="rId13" Type="http://schemas.openxmlformats.org/officeDocument/2006/relationships/hyperlink" Target="https://podminky.urs.cz/item/CS_URS_2024_01/468041111" TargetMode="External"/><Relationship Id="rId18" Type="http://schemas.openxmlformats.org/officeDocument/2006/relationships/hyperlink" Target="https://podminky.urs.cz/item/CS_URS_2023_01/469981211" TargetMode="External"/><Relationship Id="rId3" Type="http://schemas.openxmlformats.org/officeDocument/2006/relationships/hyperlink" Target="https://podminky.urs.cz/item/CS_URS_2024_01/741420001" TargetMode="External"/><Relationship Id="rId7" Type="http://schemas.openxmlformats.org/officeDocument/2006/relationships/hyperlink" Target="https://podminky.urs.cz/item/CS_URS_2023_01/460010025" TargetMode="External"/><Relationship Id="rId12" Type="http://schemas.openxmlformats.org/officeDocument/2006/relationships/hyperlink" Target="https://podminky.urs.cz/item/CS_URS_2023_01/468021221" TargetMode="External"/><Relationship Id="rId17" Type="http://schemas.openxmlformats.org/officeDocument/2006/relationships/hyperlink" Target="https://podminky.urs.cz/item/CS_URS_2023_01/469981111" TargetMode="External"/><Relationship Id="rId2" Type="http://schemas.openxmlformats.org/officeDocument/2006/relationships/hyperlink" Target="https://podminky.urs.cz/item/CS_URS_2023_01/741410041" TargetMode="External"/><Relationship Id="rId16" Type="http://schemas.openxmlformats.org/officeDocument/2006/relationships/hyperlink" Target="https://podminky.urs.cz/item/CS_URS_2023_01/469973116" TargetMode="External"/><Relationship Id="rId20" Type="http://schemas.openxmlformats.org/officeDocument/2006/relationships/drawing" Target="../drawings/drawing4.xml"/><Relationship Id="rId1" Type="http://schemas.openxmlformats.org/officeDocument/2006/relationships/hyperlink" Target="https://podminky.urs.cz/item/CS_URS_2023_01/741410021" TargetMode="External"/><Relationship Id="rId6" Type="http://schemas.openxmlformats.org/officeDocument/2006/relationships/hyperlink" Target="https://podminky.urs.cz/item/CS_URS_2023_01/741420083" TargetMode="External"/><Relationship Id="rId11" Type="http://schemas.openxmlformats.org/officeDocument/2006/relationships/hyperlink" Target="https://podminky.urs.cz/item/CS_URS_2023_01/460881612" TargetMode="External"/><Relationship Id="rId5" Type="http://schemas.openxmlformats.org/officeDocument/2006/relationships/hyperlink" Target="https://podminky.urs.cz/item/CS_URS_2023_01/741420022" TargetMode="External"/><Relationship Id="rId15" Type="http://schemas.openxmlformats.org/officeDocument/2006/relationships/hyperlink" Target="https://podminky.urs.cz/item/CS_URS_2023_01/469972121" TargetMode="External"/><Relationship Id="rId10" Type="http://schemas.openxmlformats.org/officeDocument/2006/relationships/hyperlink" Target="https://podminky.urs.cz/item/CS_URS_2023_01/460871141" TargetMode="External"/><Relationship Id="rId19" Type="http://schemas.openxmlformats.org/officeDocument/2006/relationships/hyperlink" Target="https://podminky.urs.cz/item/CS_URS_2023_01/091002000" TargetMode="External"/><Relationship Id="rId4" Type="http://schemas.openxmlformats.org/officeDocument/2006/relationships/hyperlink" Target="https://podminky.urs.cz/item/CS_URS_2024_01/741420021" TargetMode="External"/><Relationship Id="rId9" Type="http://schemas.openxmlformats.org/officeDocument/2006/relationships/hyperlink" Target="https://podminky.urs.cz/item/CS_URS_2023_01/460391122" TargetMode="External"/><Relationship Id="rId14" Type="http://schemas.openxmlformats.org/officeDocument/2006/relationships/hyperlink" Target="https://podminky.urs.cz/item/CS_URS_2023_01/46997211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4_01/741421831" TargetMode="External"/><Relationship Id="rId2" Type="http://schemas.openxmlformats.org/officeDocument/2006/relationships/hyperlink" Target="https://podminky.urs.cz/item/CS_URS_2024_01/741420021" TargetMode="External"/><Relationship Id="rId1" Type="http://schemas.openxmlformats.org/officeDocument/2006/relationships/hyperlink" Target="https://podminky.urs.cz/item/CS_URS_2024_01/741410003" TargetMode="External"/><Relationship Id="rId6" Type="http://schemas.openxmlformats.org/officeDocument/2006/relationships/drawing" Target="../drawings/drawing5.xml"/><Relationship Id="rId5" Type="http://schemas.openxmlformats.org/officeDocument/2006/relationships/hyperlink" Target="https://podminky.urs.cz/item/CS_URS_2023_01/091002000" TargetMode="External"/><Relationship Id="rId4" Type="http://schemas.openxmlformats.org/officeDocument/2006/relationships/hyperlink" Target="https://podminky.urs.cz/item/CS_URS_2024_01/741421843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3_01/091002000" TargetMode="External"/><Relationship Id="rId2" Type="http://schemas.openxmlformats.org/officeDocument/2006/relationships/hyperlink" Target="https://podminky.urs.cz/item/CS_URS_2024_01/741420021" TargetMode="External"/><Relationship Id="rId1" Type="http://schemas.openxmlformats.org/officeDocument/2006/relationships/hyperlink" Target="https://podminky.urs.cz/item/CS_URS_2024_01/741420001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workbookViewId="0">
      <selection activeCell="AI8" sqref="AI8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50000000000003" customHeight="1"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6</v>
      </c>
    </row>
    <row r="5" spans="1:74" ht="12" customHeight="1">
      <c r="B5" s="16"/>
      <c r="D5" s="20" t="s">
        <v>12</v>
      </c>
      <c r="K5" s="183" t="s">
        <v>13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R5" s="16"/>
      <c r="BE5" s="180" t="s">
        <v>14</v>
      </c>
      <c r="BS5" s="13" t="s">
        <v>6</v>
      </c>
    </row>
    <row r="6" spans="1:74" ht="36.950000000000003" customHeight="1">
      <c r="B6" s="16"/>
      <c r="D6" s="22" t="s">
        <v>15</v>
      </c>
      <c r="K6" s="185" t="s">
        <v>16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R6" s="16"/>
      <c r="BE6" s="181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81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26</v>
      </c>
      <c r="AR8" s="16"/>
      <c r="BE8" s="181"/>
      <c r="BS8" s="13" t="s">
        <v>6</v>
      </c>
    </row>
    <row r="9" spans="1:74" ht="14.45" customHeight="1">
      <c r="B9" s="16"/>
      <c r="AR9" s="16"/>
      <c r="BE9" s="181"/>
      <c r="BS9" s="13" t="s">
        <v>6</v>
      </c>
    </row>
    <row r="10" spans="1:74" ht="12" customHeight="1">
      <c r="B10" s="16"/>
      <c r="D10" s="23" t="s">
        <v>22</v>
      </c>
      <c r="AK10" s="23" t="s">
        <v>23</v>
      </c>
      <c r="AN10" s="21" t="s">
        <v>1</v>
      </c>
      <c r="AR10" s="16"/>
      <c r="BE10" s="181"/>
      <c r="BS10" s="13" t="s">
        <v>6</v>
      </c>
    </row>
    <row r="11" spans="1:74" ht="18.399999999999999" customHeight="1">
      <c r="B11" s="16"/>
      <c r="E11" s="21" t="s">
        <v>20</v>
      </c>
      <c r="AK11" s="23" t="s">
        <v>24</v>
      </c>
      <c r="AN11" s="21" t="s">
        <v>1</v>
      </c>
      <c r="AR11" s="16"/>
      <c r="BE11" s="181"/>
      <c r="BS11" s="13" t="s">
        <v>6</v>
      </c>
    </row>
    <row r="12" spans="1:74" ht="6.95" customHeight="1">
      <c r="B12" s="16"/>
      <c r="AR12" s="16"/>
      <c r="BE12" s="181"/>
      <c r="BS12" s="13" t="s">
        <v>6</v>
      </c>
    </row>
    <row r="13" spans="1:74" ht="12" customHeight="1">
      <c r="B13" s="16"/>
      <c r="D13" s="23" t="s">
        <v>25</v>
      </c>
      <c r="AK13" s="23" t="s">
        <v>23</v>
      </c>
      <c r="AN13" s="25" t="s">
        <v>26</v>
      </c>
      <c r="AR13" s="16"/>
      <c r="BE13" s="181"/>
      <c r="BS13" s="13" t="s">
        <v>6</v>
      </c>
    </row>
    <row r="14" spans="1:74" ht="12.75">
      <c r="B14" s="16"/>
      <c r="E14" s="186" t="s">
        <v>26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23" t="s">
        <v>24</v>
      </c>
      <c r="AN14" s="25" t="s">
        <v>26</v>
      </c>
      <c r="AR14" s="16"/>
      <c r="BE14" s="181"/>
      <c r="BS14" s="13" t="s">
        <v>6</v>
      </c>
    </row>
    <row r="15" spans="1:74" ht="6.95" customHeight="1">
      <c r="B15" s="16"/>
      <c r="AR15" s="16"/>
      <c r="BE15" s="181"/>
      <c r="BS15" s="13" t="s">
        <v>4</v>
      </c>
    </row>
    <row r="16" spans="1:74" ht="12" customHeight="1">
      <c r="B16" s="16"/>
      <c r="D16" s="23" t="s">
        <v>27</v>
      </c>
      <c r="AK16" s="23" t="s">
        <v>23</v>
      </c>
      <c r="AN16" s="21" t="s">
        <v>1</v>
      </c>
      <c r="AR16" s="16"/>
      <c r="BE16" s="181"/>
      <c r="BS16" s="13" t="s">
        <v>4</v>
      </c>
    </row>
    <row r="17" spans="2:71" ht="18.399999999999999" customHeight="1">
      <c r="B17" s="16"/>
      <c r="E17" s="21" t="s">
        <v>20</v>
      </c>
      <c r="AK17" s="23" t="s">
        <v>24</v>
      </c>
      <c r="AN17" s="21" t="s">
        <v>1</v>
      </c>
      <c r="AR17" s="16"/>
      <c r="BE17" s="181"/>
      <c r="BS17" s="13" t="s">
        <v>28</v>
      </c>
    </row>
    <row r="18" spans="2:71" ht="6.95" customHeight="1">
      <c r="B18" s="16"/>
      <c r="AR18" s="16"/>
      <c r="BE18" s="181"/>
      <c r="BS18" s="13" t="s">
        <v>6</v>
      </c>
    </row>
    <row r="19" spans="2:71" ht="12" customHeight="1">
      <c r="B19" s="16"/>
      <c r="D19" s="23" t="s">
        <v>29</v>
      </c>
      <c r="AK19" s="23" t="s">
        <v>23</v>
      </c>
      <c r="AN19" s="21" t="s">
        <v>1</v>
      </c>
      <c r="AR19" s="16"/>
      <c r="BE19" s="181"/>
      <c r="BS19" s="13" t="s">
        <v>6</v>
      </c>
    </row>
    <row r="20" spans="2:71" ht="18.399999999999999" customHeight="1">
      <c r="B20" s="16"/>
      <c r="E20" s="21" t="s">
        <v>20</v>
      </c>
      <c r="AK20" s="23" t="s">
        <v>24</v>
      </c>
      <c r="AN20" s="21" t="s">
        <v>1</v>
      </c>
      <c r="AR20" s="16"/>
      <c r="BE20" s="181"/>
      <c r="BS20" s="13" t="s">
        <v>4</v>
      </c>
    </row>
    <row r="21" spans="2:71" ht="6.95" customHeight="1">
      <c r="B21" s="16"/>
      <c r="AR21" s="16"/>
      <c r="BE21" s="181"/>
    </row>
    <row r="22" spans="2:71" ht="12" customHeight="1">
      <c r="B22" s="16"/>
      <c r="D22" s="23" t="s">
        <v>30</v>
      </c>
      <c r="AR22" s="16"/>
      <c r="BE22" s="181"/>
    </row>
    <row r="23" spans="2:71" ht="16.5" customHeight="1">
      <c r="B23" s="16"/>
      <c r="E23" s="188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6"/>
      <c r="BE23" s="181"/>
    </row>
    <row r="24" spans="2:71" ht="6.95" customHeight="1">
      <c r="B24" s="16"/>
      <c r="AR24" s="16"/>
      <c r="BE24" s="181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81"/>
    </row>
    <row r="26" spans="2:71" s="1" customFormat="1" ht="25.9" customHeight="1">
      <c r="B26" s="28"/>
      <c r="D26" s="29" t="s">
        <v>31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89">
        <f>ROUND(AG94,1)</f>
        <v>0</v>
      </c>
      <c r="AL26" s="190"/>
      <c r="AM26" s="190"/>
      <c r="AN26" s="190"/>
      <c r="AO26" s="190"/>
      <c r="AR26" s="28"/>
      <c r="BE26" s="181"/>
    </row>
    <row r="27" spans="2:71" s="1" customFormat="1" ht="6.95" customHeight="1">
      <c r="B27" s="28"/>
      <c r="AR27" s="28"/>
      <c r="BE27" s="181"/>
    </row>
    <row r="28" spans="2:71" s="1" customFormat="1" ht="12.75">
      <c r="B28" s="28"/>
      <c r="L28" s="191" t="s">
        <v>32</v>
      </c>
      <c r="M28" s="191"/>
      <c r="N28" s="191"/>
      <c r="O28" s="191"/>
      <c r="P28" s="191"/>
      <c r="W28" s="191" t="s">
        <v>33</v>
      </c>
      <c r="X28" s="191"/>
      <c r="Y28" s="191"/>
      <c r="Z28" s="191"/>
      <c r="AA28" s="191"/>
      <c r="AB28" s="191"/>
      <c r="AC28" s="191"/>
      <c r="AD28" s="191"/>
      <c r="AE28" s="191"/>
      <c r="AK28" s="191" t="s">
        <v>34</v>
      </c>
      <c r="AL28" s="191"/>
      <c r="AM28" s="191"/>
      <c r="AN28" s="191"/>
      <c r="AO28" s="191"/>
      <c r="AR28" s="28"/>
      <c r="BE28" s="181"/>
    </row>
    <row r="29" spans="2:71" s="2" customFormat="1" ht="14.45" customHeight="1">
      <c r="B29" s="32"/>
      <c r="D29" s="23" t="s">
        <v>35</v>
      </c>
      <c r="F29" s="23" t="s">
        <v>36</v>
      </c>
      <c r="L29" s="194">
        <v>0.21</v>
      </c>
      <c r="M29" s="193"/>
      <c r="N29" s="193"/>
      <c r="O29" s="193"/>
      <c r="P29" s="193"/>
      <c r="W29" s="192">
        <f>ROUND(AZ94, 1)</f>
        <v>0</v>
      </c>
      <c r="X29" s="193"/>
      <c r="Y29" s="193"/>
      <c r="Z29" s="193"/>
      <c r="AA29" s="193"/>
      <c r="AB29" s="193"/>
      <c r="AC29" s="193"/>
      <c r="AD29" s="193"/>
      <c r="AE29" s="193"/>
      <c r="AK29" s="192">
        <f>ROUND(AV94, 1)</f>
        <v>0</v>
      </c>
      <c r="AL29" s="193"/>
      <c r="AM29" s="193"/>
      <c r="AN29" s="193"/>
      <c r="AO29" s="193"/>
      <c r="AR29" s="32"/>
      <c r="BE29" s="182"/>
    </row>
    <row r="30" spans="2:71" s="2" customFormat="1" ht="14.45" customHeight="1">
      <c r="B30" s="32"/>
      <c r="F30" s="23" t="s">
        <v>37</v>
      </c>
      <c r="L30" s="194">
        <v>0.12</v>
      </c>
      <c r="M30" s="193"/>
      <c r="N30" s="193"/>
      <c r="O30" s="193"/>
      <c r="P30" s="193"/>
      <c r="W30" s="192">
        <f>ROUND(BA94, 1)</f>
        <v>0</v>
      </c>
      <c r="X30" s="193"/>
      <c r="Y30" s="193"/>
      <c r="Z30" s="193"/>
      <c r="AA30" s="193"/>
      <c r="AB30" s="193"/>
      <c r="AC30" s="193"/>
      <c r="AD30" s="193"/>
      <c r="AE30" s="193"/>
      <c r="AK30" s="192">
        <f>ROUND(AW94, 1)</f>
        <v>0</v>
      </c>
      <c r="AL30" s="193"/>
      <c r="AM30" s="193"/>
      <c r="AN30" s="193"/>
      <c r="AO30" s="193"/>
      <c r="AR30" s="32"/>
      <c r="BE30" s="182"/>
    </row>
    <row r="31" spans="2:71" s="2" customFormat="1" ht="14.45" hidden="1" customHeight="1">
      <c r="B31" s="32"/>
      <c r="F31" s="23" t="s">
        <v>38</v>
      </c>
      <c r="L31" s="194">
        <v>0.21</v>
      </c>
      <c r="M31" s="193"/>
      <c r="N31" s="193"/>
      <c r="O31" s="193"/>
      <c r="P31" s="193"/>
      <c r="W31" s="192">
        <f>ROUND(BB94, 1)</f>
        <v>0</v>
      </c>
      <c r="X31" s="193"/>
      <c r="Y31" s="193"/>
      <c r="Z31" s="193"/>
      <c r="AA31" s="193"/>
      <c r="AB31" s="193"/>
      <c r="AC31" s="193"/>
      <c r="AD31" s="193"/>
      <c r="AE31" s="193"/>
      <c r="AK31" s="192">
        <v>0</v>
      </c>
      <c r="AL31" s="193"/>
      <c r="AM31" s="193"/>
      <c r="AN31" s="193"/>
      <c r="AO31" s="193"/>
      <c r="AR31" s="32"/>
      <c r="BE31" s="182"/>
    </row>
    <row r="32" spans="2:71" s="2" customFormat="1" ht="14.45" hidden="1" customHeight="1">
      <c r="B32" s="32"/>
      <c r="F32" s="23" t="s">
        <v>39</v>
      </c>
      <c r="L32" s="194">
        <v>0.12</v>
      </c>
      <c r="M32" s="193"/>
      <c r="N32" s="193"/>
      <c r="O32" s="193"/>
      <c r="P32" s="193"/>
      <c r="W32" s="192">
        <f>ROUND(BC94, 1)</f>
        <v>0</v>
      </c>
      <c r="X32" s="193"/>
      <c r="Y32" s="193"/>
      <c r="Z32" s="193"/>
      <c r="AA32" s="193"/>
      <c r="AB32" s="193"/>
      <c r="AC32" s="193"/>
      <c r="AD32" s="193"/>
      <c r="AE32" s="193"/>
      <c r="AK32" s="192">
        <v>0</v>
      </c>
      <c r="AL32" s="193"/>
      <c r="AM32" s="193"/>
      <c r="AN32" s="193"/>
      <c r="AO32" s="193"/>
      <c r="AR32" s="32"/>
      <c r="BE32" s="182"/>
    </row>
    <row r="33" spans="2:57" s="2" customFormat="1" ht="14.45" hidden="1" customHeight="1">
      <c r="B33" s="32"/>
      <c r="F33" s="23" t="s">
        <v>40</v>
      </c>
      <c r="L33" s="194">
        <v>0</v>
      </c>
      <c r="M33" s="193"/>
      <c r="N33" s="193"/>
      <c r="O33" s="193"/>
      <c r="P33" s="193"/>
      <c r="W33" s="192">
        <f>ROUND(BD94, 1)</f>
        <v>0</v>
      </c>
      <c r="X33" s="193"/>
      <c r="Y33" s="193"/>
      <c r="Z33" s="193"/>
      <c r="AA33" s="193"/>
      <c r="AB33" s="193"/>
      <c r="AC33" s="193"/>
      <c r="AD33" s="193"/>
      <c r="AE33" s="193"/>
      <c r="AK33" s="192">
        <v>0</v>
      </c>
      <c r="AL33" s="193"/>
      <c r="AM33" s="193"/>
      <c r="AN33" s="193"/>
      <c r="AO33" s="193"/>
      <c r="AR33" s="32"/>
      <c r="BE33" s="182"/>
    </row>
    <row r="34" spans="2:57" s="1" customFormat="1" ht="6.95" customHeight="1">
      <c r="B34" s="28"/>
      <c r="AR34" s="28"/>
      <c r="BE34" s="181"/>
    </row>
    <row r="35" spans="2:57" s="1" customFormat="1" ht="25.9" customHeight="1">
      <c r="B35" s="28"/>
      <c r="C35" s="33"/>
      <c r="D35" s="34" t="s">
        <v>41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42</v>
      </c>
      <c r="U35" s="35"/>
      <c r="V35" s="35"/>
      <c r="W35" s="35"/>
      <c r="X35" s="198" t="s">
        <v>43</v>
      </c>
      <c r="Y35" s="196"/>
      <c r="Z35" s="196"/>
      <c r="AA35" s="196"/>
      <c r="AB35" s="196"/>
      <c r="AC35" s="35"/>
      <c r="AD35" s="35"/>
      <c r="AE35" s="35"/>
      <c r="AF35" s="35"/>
      <c r="AG35" s="35"/>
      <c r="AH35" s="35"/>
      <c r="AI35" s="35"/>
      <c r="AJ35" s="35"/>
      <c r="AK35" s="195">
        <f>SUM(AK26:AK33)</f>
        <v>0</v>
      </c>
      <c r="AL35" s="196"/>
      <c r="AM35" s="196"/>
      <c r="AN35" s="196"/>
      <c r="AO35" s="197"/>
      <c r="AP35" s="33"/>
      <c r="AQ35" s="33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37" t="s">
        <v>44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45</v>
      </c>
      <c r="AI49" s="38"/>
      <c r="AJ49" s="38"/>
      <c r="AK49" s="38"/>
      <c r="AL49" s="38"/>
      <c r="AM49" s="38"/>
      <c r="AN49" s="38"/>
      <c r="AO49" s="38"/>
      <c r="AR49" s="28"/>
    </row>
    <row r="50" spans="2:44" ht="11.25">
      <c r="B50" s="16"/>
      <c r="AR50" s="16"/>
    </row>
    <row r="51" spans="2:44" ht="11.25">
      <c r="B51" s="16"/>
      <c r="AR51" s="16"/>
    </row>
    <row r="52" spans="2:44" ht="11.25">
      <c r="B52" s="16"/>
      <c r="AR52" s="16"/>
    </row>
    <row r="53" spans="2:44" ht="11.25">
      <c r="B53" s="16"/>
      <c r="AR53" s="16"/>
    </row>
    <row r="54" spans="2:44" ht="11.25">
      <c r="B54" s="16"/>
      <c r="AR54" s="16"/>
    </row>
    <row r="55" spans="2:44" ht="11.25">
      <c r="B55" s="16"/>
      <c r="AR55" s="16"/>
    </row>
    <row r="56" spans="2:44" ht="11.25">
      <c r="B56" s="16"/>
      <c r="AR56" s="16"/>
    </row>
    <row r="57" spans="2:44" ht="11.25">
      <c r="B57" s="16"/>
      <c r="AR57" s="16"/>
    </row>
    <row r="58" spans="2:44" ht="11.25">
      <c r="B58" s="16"/>
      <c r="AR58" s="16"/>
    </row>
    <row r="59" spans="2:44" ht="11.25">
      <c r="B59" s="16"/>
      <c r="AR59" s="16"/>
    </row>
    <row r="60" spans="2:44" s="1" customFormat="1" ht="12.75">
      <c r="B60" s="28"/>
      <c r="D60" s="39" t="s">
        <v>46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47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46</v>
      </c>
      <c r="AI60" s="30"/>
      <c r="AJ60" s="30"/>
      <c r="AK60" s="30"/>
      <c r="AL60" s="30"/>
      <c r="AM60" s="39" t="s">
        <v>47</v>
      </c>
      <c r="AN60" s="30"/>
      <c r="AO60" s="30"/>
      <c r="AR60" s="28"/>
    </row>
    <row r="61" spans="2:44" ht="11.25">
      <c r="B61" s="16"/>
      <c r="AR61" s="16"/>
    </row>
    <row r="62" spans="2:44" ht="11.25">
      <c r="B62" s="16"/>
      <c r="AR62" s="16"/>
    </row>
    <row r="63" spans="2:44" ht="11.25">
      <c r="B63" s="16"/>
      <c r="AR63" s="16"/>
    </row>
    <row r="64" spans="2:44" s="1" customFormat="1" ht="12.75">
      <c r="B64" s="28"/>
      <c r="D64" s="37" t="s">
        <v>48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49</v>
      </c>
      <c r="AI64" s="38"/>
      <c r="AJ64" s="38"/>
      <c r="AK64" s="38"/>
      <c r="AL64" s="38"/>
      <c r="AM64" s="38"/>
      <c r="AN64" s="38"/>
      <c r="AO64" s="38"/>
      <c r="AR64" s="28"/>
    </row>
    <row r="65" spans="2:44" ht="11.25">
      <c r="B65" s="16"/>
      <c r="AR65" s="16"/>
    </row>
    <row r="66" spans="2:44" ht="11.25">
      <c r="B66" s="16"/>
      <c r="AR66" s="16"/>
    </row>
    <row r="67" spans="2:44" ht="11.25">
      <c r="B67" s="16"/>
      <c r="AR67" s="16"/>
    </row>
    <row r="68" spans="2:44" ht="11.25">
      <c r="B68" s="16"/>
      <c r="AR68" s="16"/>
    </row>
    <row r="69" spans="2:44" ht="11.25">
      <c r="B69" s="16"/>
      <c r="AR69" s="16"/>
    </row>
    <row r="70" spans="2:44" ht="11.25">
      <c r="B70" s="16"/>
      <c r="AR70" s="16"/>
    </row>
    <row r="71" spans="2:44" ht="11.25">
      <c r="B71" s="16"/>
      <c r="AR71" s="16"/>
    </row>
    <row r="72" spans="2:44" ht="11.25">
      <c r="B72" s="16"/>
      <c r="AR72" s="16"/>
    </row>
    <row r="73" spans="2:44" ht="11.25">
      <c r="B73" s="16"/>
      <c r="AR73" s="16"/>
    </row>
    <row r="74" spans="2:44" ht="11.25">
      <c r="B74" s="16"/>
      <c r="AR74" s="16"/>
    </row>
    <row r="75" spans="2:44" s="1" customFormat="1" ht="12.75">
      <c r="B75" s="28"/>
      <c r="D75" s="39" t="s">
        <v>46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47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46</v>
      </c>
      <c r="AI75" s="30"/>
      <c r="AJ75" s="30"/>
      <c r="AK75" s="30"/>
      <c r="AL75" s="30"/>
      <c r="AM75" s="39" t="s">
        <v>47</v>
      </c>
      <c r="AN75" s="30"/>
      <c r="AO75" s="30"/>
      <c r="AR75" s="28"/>
    </row>
    <row r="76" spans="2:44" s="1" customFormat="1" ht="11.25">
      <c r="B76" s="28"/>
      <c r="AR76" s="28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1" s="1" customFormat="1" ht="24.95" customHeight="1">
      <c r="B82" s="28"/>
      <c r="C82" s="17" t="s">
        <v>50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4"/>
      <c r="C84" s="23" t="s">
        <v>12</v>
      </c>
      <c r="L84" s="3" t="str">
        <f>K5</f>
        <v>2024/06/05</v>
      </c>
      <c r="AR84" s="44"/>
    </row>
    <row r="85" spans="1:91" s="4" customFormat="1" ht="36.950000000000003" customHeight="1">
      <c r="B85" s="45"/>
      <c r="C85" s="46" t="s">
        <v>15</v>
      </c>
      <c r="L85" s="161" t="str">
        <f>K6</f>
        <v>Odstranění závad z revizí hromosvodů 2024</v>
      </c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  <c r="AN85" s="162"/>
      <c r="AO85" s="162"/>
      <c r="AR85" s="45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19</v>
      </c>
      <c r="L87" s="47" t="str">
        <f>IF(K8="","",K8)</f>
        <v xml:space="preserve"> </v>
      </c>
      <c r="AI87" s="23" t="s">
        <v>21</v>
      </c>
      <c r="AM87" s="163" t="str">
        <f>IF(AN8= "","",AN8)</f>
        <v>Vyplň údaj</v>
      </c>
      <c r="AN87" s="163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22</v>
      </c>
      <c r="L89" s="3" t="str">
        <f>IF(E11= "","",E11)</f>
        <v xml:space="preserve"> </v>
      </c>
      <c r="AI89" s="23" t="s">
        <v>27</v>
      </c>
      <c r="AM89" s="164" t="str">
        <f>IF(E17="","",E17)</f>
        <v xml:space="preserve"> </v>
      </c>
      <c r="AN89" s="165"/>
      <c r="AO89" s="165"/>
      <c r="AP89" s="165"/>
      <c r="AR89" s="28"/>
      <c r="AS89" s="166" t="s">
        <v>51</v>
      </c>
      <c r="AT89" s="167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8"/>
      <c r="C90" s="23" t="s">
        <v>25</v>
      </c>
      <c r="L90" s="3" t="str">
        <f>IF(E14= "Vyplň údaj","",E14)</f>
        <v/>
      </c>
      <c r="AI90" s="23" t="s">
        <v>29</v>
      </c>
      <c r="AM90" s="164" t="str">
        <f>IF(E20="","",E20)</f>
        <v xml:space="preserve"> </v>
      </c>
      <c r="AN90" s="165"/>
      <c r="AO90" s="165"/>
      <c r="AP90" s="165"/>
      <c r="AR90" s="28"/>
      <c r="AS90" s="168"/>
      <c r="AT90" s="169"/>
      <c r="BD90" s="52"/>
    </row>
    <row r="91" spans="1:91" s="1" customFormat="1" ht="10.9" customHeight="1">
      <c r="B91" s="28"/>
      <c r="AR91" s="28"/>
      <c r="AS91" s="168"/>
      <c r="AT91" s="169"/>
      <c r="BD91" s="52"/>
    </row>
    <row r="92" spans="1:91" s="1" customFormat="1" ht="29.25" customHeight="1">
      <c r="B92" s="28"/>
      <c r="C92" s="170" t="s">
        <v>52</v>
      </c>
      <c r="D92" s="171"/>
      <c r="E92" s="171"/>
      <c r="F92" s="171"/>
      <c r="G92" s="171"/>
      <c r="H92" s="53"/>
      <c r="I92" s="173" t="s">
        <v>53</v>
      </c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2" t="s">
        <v>54</v>
      </c>
      <c r="AH92" s="171"/>
      <c r="AI92" s="171"/>
      <c r="AJ92" s="171"/>
      <c r="AK92" s="171"/>
      <c r="AL92" s="171"/>
      <c r="AM92" s="171"/>
      <c r="AN92" s="173" t="s">
        <v>55</v>
      </c>
      <c r="AO92" s="171"/>
      <c r="AP92" s="174"/>
      <c r="AQ92" s="54" t="s">
        <v>56</v>
      </c>
      <c r="AR92" s="28"/>
      <c r="AS92" s="55" t="s">
        <v>57</v>
      </c>
      <c r="AT92" s="56" t="s">
        <v>58</v>
      </c>
      <c r="AU92" s="56" t="s">
        <v>59</v>
      </c>
      <c r="AV92" s="56" t="s">
        <v>60</v>
      </c>
      <c r="AW92" s="56" t="s">
        <v>61</v>
      </c>
      <c r="AX92" s="56" t="s">
        <v>62</v>
      </c>
      <c r="AY92" s="56" t="s">
        <v>63</v>
      </c>
      <c r="AZ92" s="56" t="s">
        <v>64</v>
      </c>
      <c r="BA92" s="56" t="s">
        <v>65</v>
      </c>
      <c r="BB92" s="56" t="s">
        <v>66</v>
      </c>
      <c r="BC92" s="56" t="s">
        <v>67</v>
      </c>
      <c r="BD92" s="57" t="s">
        <v>68</v>
      </c>
    </row>
    <row r="93" spans="1:91" s="1" customFormat="1" ht="10.9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69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78">
        <f>ROUND(SUM(AG95:AG99),1)</f>
        <v>0</v>
      </c>
      <c r="AH94" s="178"/>
      <c r="AI94" s="178"/>
      <c r="AJ94" s="178"/>
      <c r="AK94" s="178"/>
      <c r="AL94" s="178"/>
      <c r="AM94" s="178"/>
      <c r="AN94" s="179">
        <f t="shared" ref="AN94:AN99" si="0">SUM(AG94,AT94)</f>
        <v>0</v>
      </c>
      <c r="AO94" s="179"/>
      <c r="AP94" s="179"/>
      <c r="AQ94" s="63" t="s">
        <v>1</v>
      </c>
      <c r="AR94" s="59"/>
      <c r="AS94" s="64">
        <f>ROUND(SUM(AS95:AS99),1)</f>
        <v>0</v>
      </c>
      <c r="AT94" s="65">
        <f t="shared" ref="AT94:AT99" si="1">ROUND(SUM(AV94:AW94),1)</f>
        <v>0</v>
      </c>
      <c r="AU94" s="66">
        <f>ROUND(SUM(AU95:AU99),5)</f>
        <v>0</v>
      </c>
      <c r="AV94" s="65">
        <f>ROUND(AZ94*L29,1)</f>
        <v>0</v>
      </c>
      <c r="AW94" s="65">
        <f>ROUND(BA94*L30,1)</f>
        <v>0</v>
      </c>
      <c r="AX94" s="65">
        <f>ROUND(BB94*L29,1)</f>
        <v>0</v>
      </c>
      <c r="AY94" s="65">
        <f>ROUND(BC94*L30,1)</f>
        <v>0</v>
      </c>
      <c r="AZ94" s="65">
        <f>ROUND(SUM(AZ95:AZ99),1)</f>
        <v>0</v>
      </c>
      <c r="BA94" s="65">
        <f>ROUND(SUM(BA95:BA99),1)</f>
        <v>0</v>
      </c>
      <c r="BB94" s="65">
        <f>ROUND(SUM(BB95:BB99),1)</f>
        <v>0</v>
      </c>
      <c r="BC94" s="65">
        <f>ROUND(SUM(BC95:BC99),1)</f>
        <v>0</v>
      </c>
      <c r="BD94" s="67">
        <f>ROUND(SUM(BD95:BD99),1)</f>
        <v>0</v>
      </c>
      <c r="BS94" s="68" t="s">
        <v>70</v>
      </c>
      <c r="BT94" s="68" t="s">
        <v>71</v>
      </c>
      <c r="BU94" s="69" t="s">
        <v>72</v>
      </c>
      <c r="BV94" s="68" t="s">
        <v>73</v>
      </c>
      <c r="BW94" s="68" t="s">
        <v>5</v>
      </c>
      <c r="BX94" s="68" t="s">
        <v>74</v>
      </c>
      <c r="CL94" s="68" t="s">
        <v>1</v>
      </c>
    </row>
    <row r="95" spans="1:91" s="6" customFormat="1" ht="24.75" customHeight="1">
      <c r="A95" s="70" t="s">
        <v>75</v>
      </c>
      <c r="B95" s="71"/>
      <c r="C95" s="72"/>
      <c r="D95" s="175" t="s">
        <v>76</v>
      </c>
      <c r="E95" s="175"/>
      <c r="F95" s="175"/>
      <c r="G95" s="175"/>
      <c r="H95" s="175"/>
      <c r="I95" s="73"/>
      <c r="J95" s="175" t="s">
        <v>77</v>
      </c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6">
        <f>'2024-06-1 - Divadlo Jesli...'!J30</f>
        <v>0</v>
      </c>
      <c r="AH95" s="177"/>
      <c r="AI95" s="177"/>
      <c r="AJ95" s="177"/>
      <c r="AK95" s="177"/>
      <c r="AL95" s="177"/>
      <c r="AM95" s="177"/>
      <c r="AN95" s="176">
        <f t="shared" si="0"/>
        <v>0</v>
      </c>
      <c r="AO95" s="177"/>
      <c r="AP95" s="177"/>
      <c r="AQ95" s="74" t="s">
        <v>78</v>
      </c>
      <c r="AR95" s="71"/>
      <c r="AS95" s="75">
        <v>0</v>
      </c>
      <c r="AT95" s="76">
        <f t="shared" si="1"/>
        <v>0</v>
      </c>
      <c r="AU95" s="77">
        <f>'2024-06-1 - Divadlo Jesli...'!P120</f>
        <v>0</v>
      </c>
      <c r="AV95" s="76">
        <f>'2024-06-1 - Divadlo Jesli...'!J33</f>
        <v>0</v>
      </c>
      <c r="AW95" s="76">
        <f>'2024-06-1 - Divadlo Jesli...'!J34</f>
        <v>0</v>
      </c>
      <c r="AX95" s="76">
        <f>'2024-06-1 - Divadlo Jesli...'!J35</f>
        <v>0</v>
      </c>
      <c r="AY95" s="76">
        <f>'2024-06-1 - Divadlo Jesli...'!J36</f>
        <v>0</v>
      </c>
      <c r="AZ95" s="76">
        <f>'2024-06-1 - Divadlo Jesli...'!F33</f>
        <v>0</v>
      </c>
      <c r="BA95" s="76">
        <f>'2024-06-1 - Divadlo Jesli...'!F34</f>
        <v>0</v>
      </c>
      <c r="BB95" s="76">
        <f>'2024-06-1 - Divadlo Jesli...'!F35</f>
        <v>0</v>
      </c>
      <c r="BC95" s="76">
        <f>'2024-06-1 - Divadlo Jesli...'!F36</f>
        <v>0</v>
      </c>
      <c r="BD95" s="78">
        <f>'2024-06-1 - Divadlo Jesli...'!F37</f>
        <v>0</v>
      </c>
      <c r="BT95" s="79" t="s">
        <v>79</v>
      </c>
      <c r="BV95" s="79" t="s">
        <v>73</v>
      </c>
      <c r="BW95" s="79" t="s">
        <v>80</v>
      </c>
      <c r="BX95" s="79" t="s">
        <v>5</v>
      </c>
      <c r="CL95" s="79" t="s">
        <v>1</v>
      </c>
      <c r="CM95" s="79" t="s">
        <v>81</v>
      </c>
    </row>
    <row r="96" spans="1:91" s="6" customFormat="1" ht="24.75" customHeight="1">
      <c r="A96" s="70" t="s">
        <v>75</v>
      </c>
      <c r="B96" s="71"/>
      <c r="C96" s="72"/>
      <c r="D96" s="175" t="s">
        <v>82</v>
      </c>
      <c r="E96" s="175"/>
      <c r="F96" s="175"/>
      <c r="G96" s="175"/>
      <c r="H96" s="175"/>
      <c r="I96" s="73"/>
      <c r="J96" s="175" t="s">
        <v>83</v>
      </c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6">
        <f>'2024-06-2 - ŠJ při ZŠ J. ...'!J30</f>
        <v>0</v>
      </c>
      <c r="AH96" s="177"/>
      <c r="AI96" s="177"/>
      <c r="AJ96" s="177"/>
      <c r="AK96" s="177"/>
      <c r="AL96" s="177"/>
      <c r="AM96" s="177"/>
      <c r="AN96" s="176">
        <f t="shared" si="0"/>
        <v>0</v>
      </c>
      <c r="AO96" s="177"/>
      <c r="AP96" s="177"/>
      <c r="AQ96" s="74" t="s">
        <v>78</v>
      </c>
      <c r="AR96" s="71"/>
      <c r="AS96" s="75">
        <v>0</v>
      </c>
      <c r="AT96" s="76">
        <f t="shared" si="1"/>
        <v>0</v>
      </c>
      <c r="AU96" s="77">
        <f>'2024-06-2 - ŠJ při ZŠ J. ...'!P125</f>
        <v>0</v>
      </c>
      <c r="AV96" s="76">
        <f>'2024-06-2 - ŠJ při ZŠ J. ...'!J33</f>
        <v>0</v>
      </c>
      <c r="AW96" s="76">
        <f>'2024-06-2 - ŠJ při ZŠ J. ...'!J34</f>
        <v>0</v>
      </c>
      <c r="AX96" s="76">
        <f>'2024-06-2 - ŠJ při ZŠ J. ...'!J35</f>
        <v>0</v>
      </c>
      <c r="AY96" s="76">
        <f>'2024-06-2 - ŠJ při ZŠ J. ...'!J36</f>
        <v>0</v>
      </c>
      <c r="AZ96" s="76">
        <f>'2024-06-2 - ŠJ při ZŠ J. ...'!F33</f>
        <v>0</v>
      </c>
      <c r="BA96" s="76">
        <f>'2024-06-2 - ŠJ při ZŠ J. ...'!F34</f>
        <v>0</v>
      </c>
      <c r="BB96" s="76">
        <f>'2024-06-2 - ŠJ při ZŠ J. ...'!F35</f>
        <v>0</v>
      </c>
      <c r="BC96" s="76">
        <f>'2024-06-2 - ŠJ při ZŠ J. ...'!F36</f>
        <v>0</v>
      </c>
      <c r="BD96" s="78">
        <f>'2024-06-2 - ŠJ při ZŠ J. ...'!F37</f>
        <v>0</v>
      </c>
      <c r="BT96" s="79" t="s">
        <v>79</v>
      </c>
      <c r="BV96" s="79" t="s">
        <v>73</v>
      </c>
      <c r="BW96" s="79" t="s">
        <v>84</v>
      </c>
      <c r="BX96" s="79" t="s">
        <v>5</v>
      </c>
      <c r="CL96" s="79" t="s">
        <v>1</v>
      </c>
      <c r="CM96" s="79" t="s">
        <v>81</v>
      </c>
    </row>
    <row r="97" spans="1:91" s="6" customFormat="1" ht="24.75" customHeight="1">
      <c r="A97" s="70" t="s">
        <v>75</v>
      </c>
      <c r="B97" s="71"/>
      <c r="C97" s="72"/>
      <c r="D97" s="175" t="s">
        <v>85</v>
      </c>
      <c r="E97" s="175"/>
      <c r="F97" s="175"/>
      <c r="G97" s="175"/>
      <c r="H97" s="175"/>
      <c r="I97" s="73"/>
      <c r="J97" s="175" t="s">
        <v>86</v>
      </c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6">
        <f>'2024-06-3 - ZŠ Bezručova '!J30</f>
        <v>0</v>
      </c>
      <c r="AH97" s="177"/>
      <c r="AI97" s="177"/>
      <c r="AJ97" s="177"/>
      <c r="AK97" s="177"/>
      <c r="AL97" s="177"/>
      <c r="AM97" s="177"/>
      <c r="AN97" s="176">
        <f t="shared" si="0"/>
        <v>0</v>
      </c>
      <c r="AO97" s="177"/>
      <c r="AP97" s="177"/>
      <c r="AQ97" s="74" t="s">
        <v>78</v>
      </c>
      <c r="AR97" s="71"/>
      <c r="AS97" s="75">
        <v>0</v>
      </c>
      <c r="AT97" s="76">
        <f t="shared" si="1"/>
        <v>0</v>
      </c>
      <c r="AU97" s="77">
        <f>'2024-06-3 - ZŠ Bezručova '!P122</f>
        <v>0</v>
      </c>
      <c r="AV97" s="76">
        <f>'2024-06-3 - ZŠ Bezručova '!J33</f>
        <v>0</v>
      </c>
      <c r="AW97" s="76">
        <f>'2024-06-3 - ZŠ Bezručova '!J34</f>
        <v>0</v>
      </c>
      <c r="AX97" s="76">
        <f>'2024-06-3 - ZŠ Bezručova '!J35</f>
        <v>0</v>
      </c>
      <c r="AY97" s="76">
        <f>'2024-06-3 - ZŠ Bezručova '!J36</f>
        <v>0</v>
      </c>
      <c r="AZ97" s="76">
        <f>'2024-06-3 - ZŠ Bezručova '!F33</f>
        <v>0</v>
      </c>
      <c r="BA97" s="76">
        <f>'2024-06-3 - ZŠ Bezručova '!F34</f>
        <v>0</v>
      </c>
      <c r="BB97" s="76">
        <f>'2024-06-3 - ZŠ Bezručova '!F35</f>
        <v>0</v>
      </c>
      <c r="BC97" s="76">
        <f>'2024-06-3 - ZŠ Bezručova '!F36</f>
        <v>0</v>
      </c>
      <c r="BD97" s="78">
        <f>'2024-06-3 - ZŠ Bezručova '!F37</f>
        <v>0</v>
      </c>
      <c r="BT97" s="79" t="s">
        <v>79</v>
      </c>
      <c r="BV97" s="79" t="s">
        <v>73</v>
      </c>
      <c r="BW97" s="79" t="s">
        <v>87</v>
      </c>
      <c r="BX97" s="79" t="s">
        <v>5</v>
      </c>
      <c r="CL97" s="79" t="s">
        <v>1</v>
      </c>
      <c r="CM97" s="79" t="s">
        <v>81</v>
      </c>
    </row>
    <row r="98" spans="1:91" s="6" customFormat="1" ht="24.75" customHeight="1">
      <c r="A98" s="70" t="s">
        <v>75</v>
      </c>
      <c r="B98" s="71"/>
      <c r="C98" s="72"/>
      <c r="D98" s="175" t="s">
        <v>88</v>
      </c>
      <c r="E98" s="175"/>
      <c r="F98" s="175"/>
      <c r="G98" s="175"/>
      <c r="H98" s="175"/>
      <c r="I98" s="73"/>
      <c r="J98" s="175" t="s">
        <v>89</v>
      </c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76">
        <f>'2024-06-4 - ZŠ Plotiště'!J30</f>
        <v>0</v>
      </c>
      <c r="AH98" s="177"/>
      <c r="AI98" s="177"/>
      <c r="AJ98" s="177"/>
      <c r="AK98" s="177"/>
      <c r="AL98" s="177"/>
      <c r="AM98" s="177"/>
      <c r="AN98" s="176">
        <f t="shared" si="0"/>
        <v>0</v>
      </c>
      <c r="AO98" s="177"/>
      <c r="AP98" s="177"/>
      <c r="AQ98" s="74" t="s">
        <v>78</v>
      </c>
      <c r="AR98" s="71"/>
      <c r="AS98" s="75">
        <v>0</v>
      </c>
      <c r="AT98" s="76">
        <f t="shared" si="1"/>
        <v>0</v>
      </c>
      <c r="AU98" s="77">
        <f>'2024-06-4 - ZŠ Plotiště'!P120</f>
        <v>0</v>
      </c>
      <c r="AV98" s="76">
        <f>'2024-06-4 - ZŠ Plotiště'!J33</f>
        <v>0</v>
      </c>
      <c r="AW98" s="76">
        <f>'2024-06-4 - ZŠ Plotiště'!J34</f>
        <v>0</v>
      </c>
      <c r="AX98" s="76">
        <f>'2024-06-4 - ZŠ Plotiště'!J35</f>
        <v>0</v>
      </c>
      <c r="AY98" s="76">
        <f>'2024-06-4 - ZŠ Plotiště'!J36</f>
        <v>0</v>
      </c>
      <c r="AZ98" s="76">
        <f>'2024-06-4 - ZŠ Plotiště'!F33</f>
        <v>0</v>
      </c>
      <c r="BA98" s="76">
        <f>'2024-06-4 - ZŠ Plotiště'!F34</f>
        <v>0</v>
      </c>
      <c r="BB98" s="76">
        <f>'2024-06-4 - ZŠ Plotiště'!F35</f>
        <v>0</v>
      </c>
      <c r="BC98" s="76">
        <f>'2024-06-4 - ZŠ Plotiště'!F36</f>
        <v>0</v>
      </c>
      <c r="BD98" s="78">
        <f>'2024-06-4 - ZŠ Plotiště'!F37</f>
        <v>0</v>
      </c>
      <c r="BT98" s="79" t="s">
        <v>79</v>
      </c>
      <c r="BV98" s="79" t="s">
        <v>73</v>
      </c>
      <c r="BW98" s="79" t="s">
        <v>90</v>
      </c>
      <c r="BX98" s="79" t="s">
        <v>5</v>
      </c>
      <c r="CL98" s="79" t="s">
        <v>1</v>
      </c>
      <c r="CM98" s="79" t="s">
        <v>81</v>
      </c>
    </row>
    <row r="99" spans="1:91" s="6" customFormat="1" ht="24.75" customHeight="1">
      <c r="A99" s="70" t="s">
        <v>75</v>
      </c>
      <c r="B99" s="71"/>
      <c r="C99" s="72"/>
      <c r="D99" s="175" t="s">
        <v>91</v>
      </c>
      <c r="E99" s="175"/>
      <c r="F99" s="175"/>
      <c r="G99" s="175"/>
      <c r="H99" s="175"/>
      <c r="I99" s="73"/>
      <c r="J99" s="175" t="s">
        <v>92</v>
      </c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175"/>
      <c r="AF99" s="175"/>
      <c r="AG99" s="176">
        <f>'2024-06-5 - DDM - Rautenk...'!J30</f>
        <v>0</v>
      </c>
      <c r="AH99" s="177"/>
      <c r="AI99" s="177"/>
      <c r="AJ99" s="177"/>
      <c r="AK99" s="177"/>
      <c r="AL99" s="177"/>
      <c r="AM99" s="177"/>
      <c r="AN99" s="176">
        <f t="shared" si="0"/>
        <v>0</v>
      </c>
      <c r="AO99" s="177"/>
      <c r="AP99" s="177"/>
      <c r="AQ99" s="74" t="s">
        <v>78</v>
      </c>
      <c r="AR99" s="71"/>
      <c r="AS99" s="80">
        <v>0</v>
      </c>
      <c r="AT99" s="81">
        <f t="shared" si="1"/>
        <v>0</v>
      </c>
      <c r="AU99" s="82">
        <f>'2024-06-5 - DDM - Rautenk...'!P120</f>
        <v>0</v>
      </c>
      <c r="AV99" s="81">
        <f>'2024-06-5 - DDM - Rautenk...'!J33</f>
        <v>0</v>
      </c>
      <c r="AW99" s="81">
        <f>'2024-06-5 - DDM - Rautenk...'!J34</f>
        <v>0</v>
      </c>
      <c r="AX99" s="81">
        <f>'2024-06-5 - DDM - Rautenk...'!J35</f>
        <v>0</v>
      </c>
      <c r="AY99" s="81">
        <f>'2024-06-5 - DDM - Rautenk...'!J36</f>
        <v>0</v>
      </c>
      <c r="AZ99" s="81">
        <f>'2024-06-5 - DDM - Rautenk...'!F33</f>
        <v>0</v>
      </c>
      <c r="BA99" s="81">
        <f>'2024-06-5 - DDM - Rautenk...'!F34</f>
        <v>0</v>
      </c>
      <c r="BB99" s="81">
        <f>'2024-06-5 - DDM - Rautenk...'!F35</f>
        <v>0</v>
      </c>
      <c r="BC99" s="81">
        <f>'2024-06-5 - DDM - Rautenk...'!F36</f>
        <v>0</v>
      </c>
      <c r="BD99" s="83">
        <f>'2024-06-5 - DDM - Rautenk...'!F37</f>
        <v>0</v>
      </c>
      <c r="BT99" s="79" t="s">
        <v>79</v>
      </c>
      <c r="BV99" s="79" t="s">
        <v>73</v>
      </c>
      <c r="BW99" s="79" t="s">
        <v>93</v>
      </c>
      <c r="BX99" s="79" t="s">
        <v>5</v>
      </c>
      <c r="CL99" s="79" t="s">
        <v>1</v>
      </c>
      <c r="CM99" s="79" t="s">
        <v>81</v>
      </c>
    </row>
    <row r="100" spans="1:91" s="1" customFormat="1" ht="30" customHeight="1">
      <c r="B100" s="28"/>
      <c r="AR100" s="28"/>
    </row>
    <row r="101" spans="1:91" s="1" customFormat="1" ht="6.95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28"/>
    </row>
  </sheetData>
  <sheetProtection algorithmName="SHA-512" hashValue="0zGlZ2xDCiknZzA9UkPl5SDljQbmKdMtK2R6scr3e18BIzc7dT4FZGe871IjOOLEuv82I5A5NtXIZ8nmrwiMYQ==" saltValue="veEyIF0mkqvKVawTX6Mc5vVv2iqG26wZnEMSalXiq4ZfDPZ2nMEEZGMQMRkP5R6u0bssgWaxSIj+mhsCKYdc1g==" spinCount="100000" sheet="1" objects="1" scenarios="1" formatColumns="0" formatRows="0"/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2024-06-1 - Divadlo Jesli...'!C2" display="/" xr:uid="{00000000-0004-0000-0000-000000000000}"/>
    <hyperlink ref="A96" location="'2024-06-2 - ŠJ při ZŠ J. ...'!C2" display="/" xr:uid="{00000000-0004-0000-0000-000001000000}"/>
    <hyperlink ref="A97" location="'2024-06-3 - ZŠ Bezručova '!C2" display="/" xr:uid="{00000000-0004-0000-0000-000002000000}"/>
    <hyperlink ref="A98" location="'2024-06-4 - ZŠ Plotiště'!C2" display="/" xr:uid="{00000000-0004-0000-0000-000003000000}"/>
    <hyperlink ref="A99" location="'2024-06-5 - DDM - Rautenk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3" t="s">
        <v>80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94</v>
      </c>
      <c r="L4" s="16"/>
      <c r="M4" s="84" t="s">
        <v>10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199" t="str">
        <f>'Rekapitulace zakázky'!K6</f>
        <v>Odstranění závad z revizí hromosvodů 2024</v>
      </c>
      <c r="F7" s="200"/>
      <c r="G7" s="200"/>
      <c r="H7" s="200"/>
      <c r="L7" s="16"/>
    </row>
    <row r="8" spans="2:46" s="1" customFormat="1" ht="12" customHeight="1">
      <c r="B8" s="28"/>
      <c r="D8" s="23" t="s">
        <v>95</v>
      </c>
      <c r="L8" s="28"/>
    </row>
    <row r="9" spans="2:46" s="1" customFormat="1" ht="16.5" customHeight="1">
      <c r="B9" s="28"/>
      <c r="E9" s="161" t="s">
        <v>96</v>
      </c>
      <c r="F9" s="201"/>
      <c r="G9" s="201"/>
      <c r="H9" s="201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48" t="str">
        <f>'Rekapitulace zakázky'!AN8</f>
        <v>Vyplň údaj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IF('Rekapitulace zakázky'!AN10="","",'Rekapitulace zakázky'!AN10)</f>
        <v/>
      </c>
      <c r="L14" s="28"/>
    </row>
    <row r="15" spans="2:46" s="1" customFormat="1" ht="18" customHeight="1">
      <c r="B15" s="28"/>
      <c r="E15" s="21" t="str">
        <f>IF('Rekapitulace zakázky'!E11="","",'Rekapitulace zakázky'!E11)</f>
        <v xml:space="preserve"> </v>
      </c>
      <c r="I15" s="23" t="s">
        <v>24</v>
      </c>
      <c r="J15" s="21" t="str">
        <f>IF('Rekapitulace zakázky'!AN11="","",'Rekapitulace zakázky'!AN11)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'Rekapitulace zakázky'!AN13</f>
        <v>Vyplň údaj</v>
      </c>
      <c r="L17" s="28"/>
    </row>
    <row r="18" spans="2:12" s="1" customFormat="1" ht="18" customHeight="1">
      <c r="B18" s="28"/>
      <c r="E18" s="202" t="str">
        <f>'Rekapitulace zakázky'!E14</f>
        <v>Vyplň údaj</v>
      </c>
      <c r="F18" s="183"/>
      <c r="G18" s="183"/>
      <c r="H18" s="183"/>
      <c r="I18" s="23" t="s">
        <v>24</v>
      </c>
      <c r="J18" s="24" t="str">
        <f>'Rekapitulace zakázky'!AN14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tr">
        <f>IF('Rekapitulace zakázky'!AN16="","",'Rekapitulace zakázky'!AN16)</f>
        <v/>
      </c>
      <c r="L20" s="28"/>
    </row>
    <row r="21" spans="2:12" s="1" customFormat="1" ht="18" customHeight="1">
      <c r="B21" s="28"/>
      <c r="E21" s="21" t="str">
        <f>IF('Rekapitulace zakázky'!E17="","",'Rekapitulace zakázky'!E17)</f>
        <v xml:space="preserve"> </v>
      </c>
      <c r="I21" s="23" t="s">
        <v>24</v>
      </c>
      <c r="J21" s="21" t="str">
        <f>IF('Rekapitulace zakázky'!AN17="","",'Rekapitulace zakázky'!AN17)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23</v>
      </c>
      <c r="J23" s="21" t="str">
        <f>IF('Rekapitulace zakázky'!AN19="","",'Rekapitulace zakázky'!AN19)</f>
        <v/>
      </c>
      <c r="L23" s="28"/>
    </row>
    <row r="24" spans="2:12" s="1" customFormat="1" ht="18" customHeight="1">
      <c r="B24" s="28"/>
      <c r="E24" s="21" t="str">
        <f>IF('Rekapitulace zakázky'!E20="","",'Rekapitulace zakázky'!E20)</f>
        <v xml:space="preserve"> </v>
      </c>
      <c r="I24" s="23" t="s">
        <v>24</v>
      </c>
      <c r="J24" s="21" t="str">
        <f>IF('Rekapitulace zakázky'!AN20="","",'Rekapitulace zakázky'!AN20)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5"/>
      <c r="E27" s="188" t="s">
        <v>1</v>
      </c>
      <c r="F27" s="188"/>
      <c r="G27" s="188"/>
      <c r="H27" s="188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31</v>
      </c>
      <c r="J30" s="62">
        <f>ROUND(J120, 1)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51" t="s">
        <v>35</v>
      </c>
      <c r="E33" s="23" t="s">
        <v>36</v>
      </c>
      <c r="F33" s="87">
        <f>ROUND((SUM(BE120:BE148)),  1)</f>
        <v>0</v>
      </c>
      <c r="I33" s="88">
        <v>0.21</v>
      </c>
      <c r="J33" s="87">
        <f>ROUND(((SUM(BE120:BE148))*I33),  1)</f>
        <v>0</v>
      </c>
      <c r="L33" s="28"/>
    </row>
    <row r="34" spans="2:12" s="1" customFormat="1" ht="14.45" customHeight="1">
      <c r="B34" s="28"/>
      <c r="E34" s="23" t="s">
        <v>37</v>
      </c>
      <c r="F34" s="87">
        <f>ROUND((SUM(BF120:BF148)),  1)</f>
        <v>0</v>
      </c>
      <c r="I34" s="88">
        <v>0.12</v>
      </c>
      <c r="J34" s="87">
        <f>ROUND(((SUM(BF120:BF148))*I34),  1)</f>
        <v>0</v>
      </c>
      <c r="L34" s="28"/>
    </row>
    <row r="35" spans="2:12" s="1" customFormat="1" ht="14.45" hidden="1" customHeight="1">
      <c r="B35" s="28"/>
      <c r="E35" s="23" t="s">
        <v>38</v>
      </c>
      <c r="F35" s="87">
        <f>ROUND((SUM(BG120:BG148)),  1)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87">
        <f>ROUND((SUM(BH120:BH148)),  1)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40</v>
      </c>
      <c r="F37" s="87">
        <f>ROUND((SUM(BI120:BI148)),  1)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41</v>
      </c>
      <c r="E39" s="53"/>
      <c r="F39" s="53"/>
      <c r="G39" s="91" t="s">
        <v>42</v>
      </c>
      <c r="H39" s="92" t="s">
        <v>43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39" t="s">
        <v>46</v>
      </c>
      <c r="E61" s="30"/>
      <c r="F61" s="95" t="s">
        <v>47</v>
      </c>
      <c r="G61" s="39" t="s">
        <v>46</v>
      </c>
      <c r="H61" s="30"/>
      <c r="I61" s="30"/>
      <c r="J61" s="96" t="s">
        <v>47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39" t="s">
        <v>46</v>
      </c>
      <c r="E76" s="30"/>
      <c r="F76" s="95" t="s">
        <v>47</v>
      </c>
      <c r="G76" s="39" t="s">
        <v>46</v>
      </c>
      <c r="H76" s="30"/>
      <c r="I76" s="30"/>
      <c r="J76" s="96" t="s">
        <v>47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hidden="1" customHeight="1">
      <c r="B82" s="28"/>
      <c r="C82" s="17" t="s">
        <v>97</v>
      </c>
      <c r="L82" s="28"/>
    </row>
    <row r="83" spans="2:47" s="1" customFormat="1" ht="6.95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199" t="str">
        <f>E7</f>
        <v>Odstranění závad z revizí hromosvodů 2024</v>
      </c>
      <c r="F85" s="200"/>
      <c r="G85" s="200"/>
      <c r="H85" s="200"/>
      <c r="L85" s="28"/>
    </row>
    <row r="86" spans="2:47" s="1" customFormat="1" ht="12" hidden="1" customHeight="1">
      <c r="B86" s="28"/>
      <c r="C86" s="23" t="s">
        <v>95</v>
      </c>
      <c r="L86" s="28"/>
    </row>
    <row r="87" spans="2:47" s="1" customFormat="1" ht="16.5" hidden="1" customHeight="1">
      <c r="B87" s="28"/>
      <c r="E87" s="161" t="str">
        <f>E9</f>
        <v xml:space="preserve">2024/06-1 - Divadlo Jesličky </v>
      </c>
      <c r="F87" s="201"/>
      <c r="G87" s="201"/>
      <c r="H87" s="201"/>
      <c r="L87" s="28"/>
    </row>
    <row r="88" spans="2:47" s="1" customFormat="1" ht="6.95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48" t="str">
        <f>IF(J12="","",J12)</f>
        <v>Vyplň údaj</v>
      </c>
      <c r="L89" s="28"/>
    </row>
    <row r="90" spans="2:47" s="1" customFormat="1" ht="6.95" hidden="1" customHeight="1">
      <c r="B90" s="28"/>
      <c r="L90" s="28"/>
    </row>
    <row r="91" spans="2:47" s="1" customFormat="1" ht="15.2" hidden="1" customHeight="1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hidden="1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97" t="s">
        <v>98</v>
      </c>
      <c r="D94" s="89"/>
      <c r="E94" s="89"/>
      <c r="F94" s="89"/>
      <c r="G94" s="89"/>
      <c r="H94" s="89"/>
      <c r="I94" s="89"/>
      <c r="J94" s="98" t="s">
        <v>99</v>
      </c>
      <c r="K94" s="89"/>
      <c r="L94" s="28"/>
    </row>
    <row r="95" spans="2:47" s="1" customFormat="1" ht="10.35" hidden="1" customHeight="1">
      <c r="B95" s="28"/>
      <c r="L95" s="28"/>
    </row>
    <row r="96" spans="2:47" s="1" customFormat="1" ht="22.9" hidden="1" customHeight="1">
      <c r="B96" s="28"/>
      <c r="C96" s="99" t="s">
        <v>100</v>
      </c>
      <c r="J96" s="62">
        <f>J120</f>
        <v>0</v>
      </c>
      <c r="L96" s="28"/>
      <c r="AU96" s="13" t="s">
        <v>101</v>
      </c>
    </row>
    <row r="97" spans="2:12" s="8" customFormat="1" ht="24.95" hidden="1" customHeight="1">
      <c r="B97" s="100"/>
      <c r="D97" s="101" t="s">
        <v>102</v>
      </c>
      <c r="E97" s="102"/>
      <c r="F97" s="102"/>
      <c r="G97" s="102"/>
      <c r="H97" s="102"/>
      <c r="I97" s="102"/>
      <c r="J97" s="103">
        <f>J121</f>
        <v>0</v>
      </c>
      <c r="L97" s="100"/>
    </row>
    <row r="98" spans="2:12" s="9" customFormat="1" ht="19.899999999999999" hidden="1" customHeight="1">
      <c r="B98" s="104"/>
      <c r="D98" s="105" t="s">
        <v>103</v>
      </c>
      <c r="E98" s="106"/>
      <c r="F98" s="106"/>
      <c r="G98" s="106"/>
      <c r="H98" s="106"/>
      <c r="I98" s="106"/>
      <c r="J98" s="107">
        <f>J122</f>
        <v>0</v>
      </c>
      <c r="L98" s="104"/>
    </row>
    <row r="99" spans="2:12" s="8" customFormat="1" ht="24.95" hidden="1" customHeight="1">
      <c r="B99" s="100"/>
      <c r="D99" s="101" t="s">
        <v>104</v>
      </c>
      <c r="E99" s="102"/>
      <c r="F99" s="102"/>
      <c r="G99" s="102"/>
      <c r="H99" s="102"/>
      <c r="I99" s="102"/>
      <c r="J99" s="103">
        <f>J144</f>
        <v>0</v>
      </c>
      <c r="L99" s="100"/>
    </row>
    <row r="100" spans="2:12" s="9" customFormat="1" ht="19.899999999999999" hidden="1" customHeight="1">
      <c r="B100" s="104"/>
      <c r="D100" s="105" t="s">
        <v>105</v>
      </c>
      <c r="E100" s="106"/>
      <c r="F100" s="106"/>
      <c r="G100" s="106"/>
      <c r="H100" s="106"/>
      <c r="I100" s="106"/>
      <c r="J100" s="107">
        <f>J145</f>
        <v>0</v>
      </c>
      <c r="L100" s="104"/>
    </row>
    <row r="101" spans="2:12" s="1" customFormat="1" ht="21.75" hidden="1" customHeight="1">
      <c r="B101" s="28"/>
      <c r="L101" s="28"/>
    </row>
    <row r="102" spans="2:12" s="1" customFormat="1" ht="6.95" hidden="1" customHeight="1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28"/>
    </row>
    <row r="103" spans="2:12" ht="11.25" hidden="1"/>
    <row r="104" spans="2:12" ht="11.25" hidden="1"/>
    <row r="105" spans="2:12" ht="11.25" hidden="1"/>
    <row r="106" spans="2:12" s="1" customFormat="1" ht="6.95" customHeight="1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28"/>
    </row>
    <row r="107" spans="2:12" s="1" customFormat="1" ht="24.95" customHeight="1">
      <c r="B107" s="28"/>
      <c r="C107" s="17" t="s">
        <v>106</v>
      </c>
      <c r="L107" s="28"/>
    </row>
    <row r="108" spans="2:12" s="1" customFormat="1" ht="6.95" customHeight="1">
      <c r="B108" s="28"/>
      <c r="L108" s="28"/>
    </row>
    <row r="109" spans="2:12" s="1" customFormat="1" ht="12" customHeight="1">
      <c r="B109" s="28"/>
      <c r="C109" s="23" t="s">
        <v>15</v>
      </c>
      <c r="L109" s="28"/>
    </row>
    <row r="110" spans="2:12" s="1" customFormat="1" ht="16.5" customHeight="1">
      <c r="B110" s="28"/>
      <c r="E110" s="199" t="str">
        <f>E7</f>
        <v>Odstranění závad z revizí hromosvodů 2024</v>
      </c>
      <c r="F110" s="200"/>
      <c r="G110" s="200"/>
      <c r="H110" s="200"/>
      <c r="L110" s="28"/>
    </row>
    <row r="111" spans="2:12" s="1" customFormat="1" ht="12" customHeight="1">
      <c r="B111" s="28"/>
      <c r="C111" s="23" t="s">
        <v>95</v>
      </c>
      <c r="L111" s="28"/>
    </row>
    <row r="112" spans="2:12" s="1" customFormat="1" ht="16.5" customHeight="1">
      <c r="B112" s="28"/>
      <c r="E112" s="161" t="str">
        <f>E9</f>
        <v xml:space="preserve">2024/06-1 - Divadlo Jesličky </v>
      </c>
      <c r="F112" s="201"/>
      <c r="G112" s="201"/>
      <c r="H112" s="201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19</v>
      </c>
      <c r="F114" s="21" t="str">
        <f>F12</f>
        <v xml:space="preserve"> </v>
      </c>
      <c r="I114" s="23" t="s">
        <v>21</v>
      </c>
      <c r="J114" s="48" t="str">
        <f>IF(J12="","",J12)</f>
        <v>Vyplň údaj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3" t="s">
        <v>22</v>
      </c>
      <c r="F116" s="21" t="str">
        <f>E15</f>
        <v xml:space="preserve"> </v>
      </c>
      <c r="I116" s="23" t="s">
        <v>27</v>
      </c>
      <c r="J116" s="26" t="str">
        <f>E21</f>
        <v xml:space="preserve"> </v>
      </c>
      <c r="L116" s="28"/>
    </row>
    <row r="117" spans="2:65" s="1" customFormat="1" ht="15.2" customHeight="1">
      <c r="B117" s="28"/>
      <c r="C117" s="23" t="s">
        <v>25</v>
      </c>
      <c r="F117" s="21" t="str">
        <f>IF(E18="","",E18)</f>
        <v>Vyplň údaj</v>
      </c>
      <c r="I117" s="23" t="s">
        <v>29</v>
      </c>
      <c r="J117" s="26" t="str">
        <f>E24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08"/>
      <c r="C119" s="109" t="s">
        <v>107</v>
      </c>
      <c r="D119" s="110" t="s">
        <v>56</v>
      </c>
      <c r="E119" s="110" t="s">
        <v>52</v>
      </c>
      <c r="F119" s="110" t="s">
        <v>53</v>
      </c>
      <c r="G119" s="110" t="s">
        <v>108</v>
      </c>
      <c r="H119" s="110" t="s">
        <v>109</v>
      </c>
      <c r="I119" s="110" t="s">
        <v>110</v>
      </c>
      <c r="J119" s="111" t="s">
        <v>99</v>
      </c>
      <c r="K119" s="112" t="s">
        <v>111</v>
      </c>
      <c r="L119" s="108"/>
      <c r="M119" s="55" t="s">
        <v>1</v>
      </c>
      <c r="N119" s="56" t="s">
        <v>35</v>
      </c>
      <c r="O119" s="56" t="s">
        <v>112</v>
      </c>
      <c r="P119" s="56" t="s">
        <v>113</v>
      </c>
      <c r="Q119" s="56" t="s">
        <v>114</v>
      </c>
      <c r="R119" s="56" t="s">
        <v>115</v>
      </c>
      <c r="S119" s="56" t="s">
        <v>116</v>
      </c>
      <c r="T119" s="57" t="s">
        <v>117</v>
      </c>
    </row>
    <row r="120" spans="2:65" s="1" customFormat="1" ht="22.9" customHeight="1">
      <c r="B120" s="28"/>
      <c r="C120" s="60" t="s">
        <v>118</v>
      </c>
      <c r="J120" s="113">
        <f>BK120</f>
        <v>0</v>
      </c>
      <c r="L120" s="28"/>
      <c r="M120" s="58"/>
      <c r="N120" s="49"/>
      <c r="O120" s="49"/>
      <c r="P120" s="114">
        <f>P121+P144</f>
        <v>0</v>
      </c>
      <c r="Q120" s="49"/>
      <c r="R120" s="114">
        <f>R121+R144</f>
        <v>1.0200000000000001E-3</v>
      </c>
      <c r="S120" s="49"/>
      <c r="T120" s="115">
        <f>T121+T144</f>
        <v>2.1000000000000003E-3</v>
      </c>
      <c r="AT120" s="13" t="s">
        <v>70</v>
      </c>
      <c r="AU120" s="13" t="s">
        <v>101</v>
      </c>
      <c r="BK120" s="116">
        <f>BK121+BK144</f>
        <v>0</v>
      </c>
    </row>
    <row r="121" spans="2:65" s="11" customFormat="1" ht="25.9" customHeight="1">
      <c r="B121" s="117"/>
      <c r="D121" s="118" t="s">
        <v>70</v>
      </c>
      <c r="E121" s="119" t="s">
        <v>119</v>
      </c>
      <c r="F121" s="119" t="s">
        <v>120</v>
      </c>
      <c r="I121" s="120"/>
      <c r="J121" s="121">
        <f>BK121</f>
        <v>0</v>
      </c>
      <c r="L121" s="117"/>
      <c r="M121" s="122"/>
      <c r="P121" s="123">
        <f>P122</f>
        <v>0</v>
      </c>
      <c r="R121" s="123">
        <f>R122</f>
        <v>1.0200000000000001E-3</v>
      </c>
      <c r="T121" s="124">
        <f>T122</f>
        <v>2.1000000000000003E-3</v>
      </c>
      <c r="AR121" s="118" t="s">
        <v>81</v>
      </c>
      <c r="AT121" s="125" t="s">
        <v>70</v>
      </c>
      <c r="AU121" s="125" t="s">
        <v>71</v>
      </c>
      <c r="AY121" s="118" t="s">
        <v>121</v>
      </c>
      <c r="BK121" s="126">
        <f>BK122</f>
        <v>0</v>
      </c>
    </row>
    <row r="122" spans="2:65" s="11" customFormat="1" ht="22.9" customHeight="1">
      <c r="B122" s="117"/>
      <c r="D122" s="118" t="s">
        <v>70</v>
      </c>
      <c r="E122" s="127" t="s">
        <v>122</v>
      </c>
      <c r="F122" s="127" t="s">
        <v>123</v>
      </c>
      <c r="I122" s="120"/>
      <c r="J122" s="128">
        <f>BK122</f>
        <v>0</v>
      </c>
      <c r="L122" s="117"/>
      <c r="M122" s="122"/>
      <c r="P122" s="123">
        <f>SUM(P123:P143)</f>
        <v>0</v>
      </c>
      <c r="R122" s="123">
        <f>SUM(R123:R143)</f>
        <v>1.0200000000000001E-3</v>
      </c>
      <c r="T122" s="124">
        <f>SUM(T123:T143)</f>
        <v>2.1000000000000003E-3</v>
      </c>
      <c r="AR122" s="118" t="s">
        <v>81</v>
      </c>
      <c r="AT122" s="125" t="s">
        <v>70</v>
      </c>
      <c r="AU122" s="125" t="s">
        <v>79</v>
      </c>
      <c r="AY122" s="118" t="s">
        <v>121</v>
      </c>
      <c r="BK122" s="126">
        <f>SUM(BK123:BK143)</f>
        <v>0</v>
      </c>
    </row>
    <row r="123" spans="2:65" s="1" customFormat="1" ht="21.75" customHeight="1">
      <c r="B123" s="28"/>
      <c r="C123" s="129" t="s">
        <v>79</v>
      </c>
      <c r="D123" s="129" t="s">
        <v>124</v>
      </c>
      <c r="E123" s="130" t="s">
        <v>125</v>
      </c>
      <c r="F123" s="131" t="s">
        <v>126</v>
      </c>
      <c r="G123" s="132" t="s">
        <v>127</v>
      </c>
      <c r="H123" s="133">
        <v>3</v>
      </c>
      <c r="I123" s="134"/>
      <c r="J123" s="133">
        <f>ROUND(I123*H123,1)</f>
        <v>0</v>
      </c>
      <c r="K123" s="135"/>
      <c r="L123" s="28"/>
      <c r="M123" s="136" t="s">
        <v>1</v>
      </c>
      <c r="N123" s="137" t="s">
        <v>36</v>
      </c>
      <c r="P123" s="138">
        <f>O123*H123</f>
        <v>0</v>
      </c>
      <c r="Q123" s="138">
        <v>0</v>
      </c>
      <c r="R123" s="138">
        <f>Q123*H123</f>
        <v>0</v>
      </c>
      <c r="S123" s="138">
        <v>0</v>
      </c>
      <c r="T123" s="139">
        <f>S123*H123</f>
        <v>0</v>
      </c>
      <c r="AR123" s="140" t="s">
        <v>128</v>
      </c>
      <c r="AT123" s="140" t="s">
        <v>124</v>
      </c>
      <c r="AU123" s="140" t="s">
        <v>81</v>
      </c>
      <c r="AY123" s="13" t="s">
        <v>121</v>
      </c>
      <c r="BE123" s="141">
        <f>IF(N123="základní",J123,0)</f>
        <v>0</v>
      </c>
      <c r="BF123" s="141">
        <f>IF(N123="snížená",J123,0)</f>
        <v>0</v>
      </c>
      <c r="BG123" s="141">
        <f>IF(N123="zákl. přenesená",J123,0)</f>
        <v>0</v>
      </c>
      <c r="BH123" s="141">
        <f>IF(N123="sníž. přenesená",J123,0)</f>
        <v>0</v>
      </c>
      <c r="BI123" s="141">
        <f>IF(N123="nulová",J123,0)</f>
        <v>0</v>
      </c>
      <c r="BJ123" s="13" t="s">
        <v>79</v>
      </c>
      <c r="BK123" s="141">
        <f>ROUND(I123*H123,1)</f>
        <v>0</v>
      </c>
      <c r="BL123" s="13" t="s">
        <v>128</v>
      </c>
      <c r="BM123" s="140" t="s">
        <v>129</v>
      </c>
    </row>
    <row r="124" spans="2:65" s="1" customFormat="1" ht="11.25">
      <c r="B124" s="28"/>
      <c r="D124" s="142" t="s">
        <v>130</v>
      </c>
      <c r="F124" s="143" t="s">
        <v>131</v>
      </c>
      <c r="I124" s="144"/>
      <c r="L124" s="28"/>
      <c r="M124" s="145"/>
      <c r="T124" s="52"/>
      <c r="AT124" s="13" t="s">
        <v>130</v>
      </c>
      <c r="AU124" s="13" t="s">
        <v>81</v>
      </c>
    </row>
    <row r="125" spans="2:65" s="1" customFormat="1" ht="19.5">
      <c r="B125" s="28"/>
      <c r="D125" s="146" t="s">
        <v>132</v>
      </c>
      <c r="F125" s="147" t="s">
        <v>133</v>
      </c>
      <c r="I125" s="144"/>
      <c r="L125" s="28"/>
      <c r="M125" s="145"/>
      <c r="T125" s="52"/>
      <c r="AT125" s="13" t="s">
        <v>132</v>
      </c>
      <c r="AU125" s="13" t="s">
        <v>81</v>
      </c>
    </row>
    <row r="126" spans="2:65" s="1" customFormat="1" ht="16.5" customHeight="1">
      <c r="B126" s="28"/>
      <c r="C126" s="148" t="s">
        <v>81</v>
      </c>
      <c r="D126" s="148" t="s">
        <v>134</v>
      </c>
      <c r="E126" s="149" t="s">
        <v>135</v>
      </c>
      <c r="F126" s="150" t="s">
        <v>136</v>
      </c>
      <c r="G126" s="151" t="s">
        <v>127</v>
      </c>
      <c r="H126" s="152">
        <v>3</v>
      </c>
      <c r="I126" s="153"/>
      <c r="J126" s="152">
        <f>ROUND(I126*H126,1)</f>
        <v>0</v>
      </c>
      <c r="K126" s="154"/>
      <c r="L126" s="155"/>
      <c r="M126" s="156" t="s">
        <v>1</v>
      </c>
      <c r="N126" s="157" t="s">
        <v>36</v>
      </c>
      <c r="P126" s="138">
        <f>O126*H126</f>
        <v>0</v>
      </c>
      <c r="Q126" s="138">
        <v>1.6000000000000001E-4</v>
      </c>
      <c r="R126" s="138">
        <f>Q126*H126</f>
        <v>4.8000000000000007E-4</v>
      </c>
      <c r="S126" s="138">
        <v>0</v>
      </c>
      <c r="T126" s="139">
        <f>S126*H126</f>
        <v>0</v>
      </c>
      <c r="AR126" s="140" t="s">
        <v>137</v>
      </c>
      <c r="AT126" s="140" t="s">
        <v>134</v>
      </c>
      <c r="AU126" s="140" t="s">
        <v>81</v>
      </c>
      <c r="AY126" s="13" t="s">
        <v>121</v>
      </c>
      <c r="BE126" s="141">
        <f>IF(N126="základní",J126,0)</f>
        <v>0</v>
      </c>
      <c r="BF126" s="141">
        <f>IF(N126="snížená",J126,0)</f>
        <v>0</v>
      </c>
      <c r="BG126" s="141">
        <f>IF(N126="zákl. přenesená",J126,0)</f>
        <v>0</v>
      </c>
      <c r="BH126" s="141">
        <f>IF(N126="sníž. přenesená",J126,0)</f>
        <v>0</v>
      </c>
      <c r="BI126" s="141">
        <f>IF(N126="nulová",J126,0)</f>
        <v>0</v>
      </c>
      <c r="BJ126" s="13" t="s">
        <v>79</v>
      </c>
      <c r="BK126" s="141">
        <f>ROUND(I126*H126,1)</f>
        <v>0</v>
      </c>
      <c r="BL126" s="13" t="s">
        <v>128</v>
      </c>
      <c r="BM126" s="140" t="s">
        <v>138</v>
      </c>
    </row>
    <row r="127" spans="2:65" s="1" customFormat="1" ht="19.5">
      <c r="B127" s="28"/>
      <c r="D127" s="146" t="s">
        <v>132</v>
      </c>
      <c r="F127" s="147" t="s">
        <v>133</v>
      </c>
      <c r="I127" s="144"/>
      <c r="L127" s="28"/>
      <c r="M127" s="145"/>
      <c r="T127" s="52"/>
      <c r="AT127" s="13" t="s">
        <v>132</v>
      </c>
      <c r="AU127" s="13" t="s">
        <v>81</v>
      </c>
    </row>
    <row r="128" spans="2:65" s="1" customFormat="1" ht="24.2" customHeight="1">
      <c r="B128" s="28"/>
      <c r="C128" s="129" t="s">
        <v>139</v>
      </c>
      <c r="D128" s="129" t="s">
        <v>124</v>
      </c>
      <c r="E128" s="130" t="s">
        <v>140</v>
      </c>
      <c r="F128" s="131" t="s">
        <v>141</v>
      </c>
      <c r="G128" s="132" t="s">
        <v>127</v>
      </c>
      <c r="H128" s="133">
        <v>3</v>
      </c>
      <c r="I128" s="134"/>
      <c r="J128" s="133">
        <f>ROUND(I128*H128,1)</f>
        <v>0</v>
      </c>
      <c r="K128" s="135"/>
      <c r="L128" s="28"/>
      <c r="M128" s="136" t="s">
        <v>1</v>
      </c>
      <c r="N128" s="137" t="s">
        <v>36</v>
      </c>
      <c r="P128" s="138">
        <f>O128*H128</f>
        <v>0</v>
      </c>
      <c r="Q128" s="138">
        <v>0</v>
      </c>
      <c r="R128" s="138">
        <f>Q128*H128</f>
        <v>0</v>
      </c>
      <c r="S128" s="138">
        <v>0</v>
      </c>
      <c r="T128" s="139">
        <f>S128*H128</f>
        <v>0</v>
      </c>
      <c r="AR128" s="140" t="s">
        <v>128</v>
      </c>
      <c r="AT128" s="140" t="s">
        <v>124</v>
      </c>
      <c r="AU128" s="140" t="s">
        <v>81</v>
      </c>
      <c r="AY128" s="13" t="s">
        <v>121</v>
      </c>
      <c r="BE128" s="141">
        <f>IF(N128="základní",J128,0)</f>
        <v>0</v>
      </c>
      <c r="BF128" s="141">
        <f>IF(N128="snížená",J128,0)</f>
        <v>0</v>
      </c>
      <c r="BG128" s="141">
        <f>IF(N128="zákl. přenesená",J128,0)</f>
        <v>0</v>
      </c>
      <c r="BH128" s="141">
        <f>IF(N128="sníž. přenesená",J128,0)</f>
        <v>0</v>
      </c>
      <c r="BI128" s="141">
        <f>IF(N128="nulová",J128,0)</f>
        <v>0</v>
      </c>
      <c r="BJ128" s="13" t="s">
        <v>79</v>
      </c>
      <c r="BK128" s="141">
        <f>ROUND(I128*H128,1)</f>
        <v>0</v>
      </c>
      <c r="BL128" s="13" t="s">
        <v>128</v>
      </c>
      <c r="BM128" s="140" t="s">
        <v>142</v>
      </c>
    </row>
    <row r="129" spans="2:65" s="1" customFormat="1" ht="11.25">
      <c r="B129" s="28"/>
      <c r="D129" s="142" t="s">
        <v>130</v>
      </c>
      <c r="F129" s="143" t="s">
        <v>143</v>
      </c>
      <c r="I129" s="144"/>
      <c r="L129" s="28"/>
      <c r="M129" s="145"/>
      <c r="T129" s="52"/>
      <c r="AT129" s="13" t="s">
        <v>130</v>
      </c>
      <c r="AU129" s="13" t="s">
        <v>81</v>
      </c>
    </row>
    <row r="130" spans="2:65" s="1" customFormat="1" ht="19.5">
      <c r="B130" s="28"/>
      <c r="D130" s="146" t="s">
        <v>132</v>
      </c>
      <c r="F130" s="147" t="s">
        <v>133</v>
      </c>
      <c r="I130" s="144"/>
      <c r="L130" s="28"/>
      <c r="M130" s="145"/>
      <c r="T130" s="52"/>
      <c r="AT130" s="13" t="s">
        <v>132</v>
      </c>
      <c r="AU130" s="13" t="s">
        <v>81</v>
      </c>
    </row>
    <row r="131" spans="2:65" s="1" customFormat="1" ht="16.5" customHeight="1">
      <c r="B131" s="28"/>
      <c r="C131" s="148" t="s">
        <v>144</v>
      </c>
      <c r="D131" s="148" t="s">
        <v>134</v>
      </c>
      <c r="E131" s="149" t="s">
        <v>145</v>
      </c>
      <c r="F131" s="150" t="s">
        <v>146</v>
      </c>
      <c r="G131" s="151" t="s">
        <v>127</v>
      </c>
      <c r="H131" s="152">
        <v>3</v>
      </c>
      <c r="I131" s="153"/>
      <c r="J131" s="152">
        <f>ROUND(I131*H131,1)</f>
        <v>0</v>
      </c>
      <c r="K131" s="154"/>
      <c r="L131" s="155"/>
      <c r="M131" s="156" t="s">
        <v>1</v>
      </c>
      <c r="N131" s="157" t="s">
        <v>36</v>
      </c>
      <c r="P131" s="138">
        <f>O131*H131</f>
        <v>0</v>
      </c>
      <c r="Q131" s="138">
        <v>1.8000000000000001E-4</v>
      </c>
      <c r="R131" s="138">
        <f>Q131*H131</f>
        <v>5.4000000000000001E-4</v>
      </c>
      <c r="S131" s="138">
        <v>0</v>
      </c>
      <c r="T131" s="139">
        <f>S131*H131</f>
        <v>0</v>
      </c>
      <c r="AR131" s="140" t="s">
        <v>137</v>
      </c>
      <c r="AT131" s="140" t="s">
        <v>134</v>
      </c>
      <c r="AU131" s="140" t="s">
        <v>81</v>
      </c>
      <c r="AY131" s="13" t="s">
        <v>121</v>
      </c>
      <c r="BE131" s="141">
        <f>IF(N131="základní",J131,0)</f>
        <v>0</v>
      </c>
      <c r="BF131" s="141">
        <f>IF(N131="snížená",J131,0)</f>
        <v>0</v>
      </c>
      <c r="BG131" s="141">
        <f>IF(N131="zákl. přenesená",J131,0)</f>
        <v>0</v>
      </c>
      <c r="BH131" s="141">
        <f>IF(N131="sníž. přenesená",J131,0)</f>
        <v>0</v>
      </c>
      <c r="BI131" s="141">
        <f>IF(N131="nulová",J131,0)</f>
        <v>0</v>
      </c>
      <c r="BJ131" s="13" t="s">
        <v>79</v>
      </c>
      <c r="BK131" s="141">
        <f>ROUND(I131*H131,1)</f>
        <v>0</v>
      </c>
      <c r="BL131" s="13" t="s">
        <v>128</v>
      </c>
      <c r="BM131" s="140" t="s">
        <v>147</v>
      </c>
    </row>
    <row r="132" spans="2:65" s="1" customFormat="1" ht="19.5">
      <c r="B132" s="28"/>
      <c r="D132" s="146" t="s">
        <v>132</v>
      </c>
      <c r="F132" s="147" t="s">
        <v>133</v>
      </c>
      <c r="I132" s="144"/>
      <c r="L132" s="28"/>
      <c r="M132" s="145"/>
      <c r="T132" s="52"/>
      <c r="AT132" s="13" t="s">
        <v>132</v>
      </c>
      <c r="AU132" s="13" t="s">
        <v>81</v>
      </c>
    </row>
    <row r="133" spans="2:65" s="1" customFormat="1" ht="24.2" customHeight="1">
      <c r="B133" s="28"/>
      <c r="C133" s="129" t="s">
        <v>148</v>
      </c>
      <c r="D133" s="129" t="s">
        <v>124</v>
      </c>
      <c r="E133" s="130" t="s">
        <v>149</v>
      </c>
      <c r="F133" s="131" t="s">
        <v>150</v>
      </c>
      <c r="G133" s="132" t="s">
        <v>127</v>
      </c>
      <c r="H133" s="133">
        <v>2</v>
      </c>
      <c r="I133" s="134"/>
      <c r="J133" s="133">
        <f>ROUND(I133*H133,1)</f>
        <v>0</v>
      </c>
      <c r="K133" s="135"/>
      <c r="L133" s="28"/>
      <c r="M133" s="136" t="s">
        <v>1</v>
      </c>
      <c r="N133" s="137" t="s">
        <v>36</v>
      </c>
      <c r="P133" s="138">
        <f>O133*H133</f>
        <v>0</v>
      </c>
      <c r="Q133" s="138">
        <v>0</v>
      </c>
      <c r="R133" s="138">
        <f>Q133*H133</f>
        <v>0</v>
      </c>
      <c r="S133" s="138">
        <v>0</v>
      </c>
      <c r="T133" s="139">
        <f>S133*H133</f>
        <v>0</v>
      </c>
      <c r="AR133" s="140" t="s">
        <v>128</v>
      </c>
      <c r="AT133" s="140" t="s">
        <v>124</v>
      </c>
      <c r="AU133" s="140" t="s">
        <v>81</v>
      </c>
      <c r="AY133" s="13" t="s">
        <v>121</v>
      </c>
      <c r="BE133" s="141">
        <f>IF(N133="základní",J133,0)</f>
        <v>0</v>
      </c>
      <c r="BF133" s="141">
        <f>IF(N133="snížená",J133,0)</f>
        <v>0</v>
      </c>
      <c r="BG133" s="141">
        <f>IF(N133="zákl. přenesená",J133,0)</f>
        <v>0</v>
      </c>
      <c r="BH133" s="141">
        <f>IF(N133="sníž. přenesená",J133,0)</f>
        <v>0</v>
      </c>
      <c r="BI133" s="141">
        <f>IF(N133="nulová",J133,0)</f>
        <v>0</v>
      </c>
      <c r="BJ133" s="13" t="s">
        <v>79</v>
      </c>
      <c r="BK133" s="141">
        <f>ROUND(I133*H133,1)</f>
        <v>0</v>
      </c>
      <c r="BL133" s="13" t="s">
        <v>128</v>
      </c>
      <c r="BM133" s="140" t="s">
        <v>151</v>
      </c>
    </row>
    <row r="134" spans="2:65" s="1" customFormat="1" ht="11.25">
      <c r="B134" s="28"/>
      <c r="D134" s="142" t="s">
        <v>130</v>
      </c>
      <c r="F134" s="143" t="s">
        <v>152</v>
      </c>
      <c r="I134" s="144"/>
      <c r="L134" s="28"/>
      <c r="M134" s="145"/>
      <c r="T134" s="52"/>
      <c r="AT134" s="13" t="s">
        <v>130</v>
      </c>
      <c r="AU134" s="13" t="s">
        <v>81</v>
      </c>
    </row>
    <row r="135" spans="2:65" s="1" customFormat="1" ht="19.5">
      <c r="B135" s="28"/>
      <c r="D135" s="146" t="s">
        <v>132</v>
      </c>
      <c r="F135" s="147" t="s">
        <v>153</v>
      </c>
      <c r="I135" s="144"/>
      <c r="L135" s="28"/>
      <c r="M135" s="145"/>
      <c r="T135" s="52"/>
      <c r="AT135" s="13" t="s">
        <v>132</v>
      </c>
      <c r="AU135" s="13" t="s">
        <v>81</v>
      </c>
    </row>
    <row r="136" spans="2:65" s="1" customFormat="1" ht="16.5" customHeight="1">
      <c r="B136" s="28"/>
      <c r="C136" s="148" t="s">
        <v>154</v>
      </c>
      <c r="D136" s="148" t="s">
        <v>134</v>
      </c>
      <c r="E136" s="149" t="s">
        <v>155</v>
      </c>
      <c r="F136" s="150" t="s">
        <v>156</v>
      </c>
      <c r="G136" s="151" t="s">
        <v>127</v>
      </c>
      <c r="H136" s="152">
        <v>2</v>
      </c>
      <c r="I136" s="153"/>
      <c r="J136" s="152">
        <f>ROUND(I136*H136,1)</f>
        <v>0</v>
      </c>
      <c r="K136" s="154"/>
      <c r="L136" s="155"/>
      <c r="M136" s="156" t="s">
        <v>1</v>
      </c>
      <c r="N136" s="157" t="s">
        <v>36</v>
      </c>
      <c r="P136" s="138">
        <f>O136*H136</f>
        <v>0</v>
      </c>
      <c r="Q136" s="138">
        <v>0</v>
      </c>
      <c r="R136" s="138">
        <f>Q136*H136</f>
        <v>0</v>
      </c>
      <c r="S136" s="138">
        <v>0</v>
      </c>
      <c r="T136" s="139">
        <f>S136*H136</f>
        <v>0</v>
      </c>
      <c r="AR136" s="140" t="s">
        <v>137</v>
      </c>
      <c r="AT136" s="140" t="s">
        <v>134</v>
      </c>
      <c r="AU136" s="140" t="s">
        <v>81</v>
      </c>
      <c r="AY136" s="13" t="s">
        <v>121</v>
      </c>
      <c r="BE136" s="141">
        <f>IF(N136="základní",J136,0)</f>
        <v>0</v>
      </c>
      <c r="BF136" s="141">
        <f>IF(N136="snížená",J136,0)</f>
        <v>0</v>
      </c>
      <c r="BG136" s="141">
        <f>IF(N136="zákl. přenesená",J136,0)</f>
        <v>0</v>
      </c>
      <c r="BH136" s="141">
        <f>IF(N136="sníž. přenesená",J136,0)</f>
        <v>0</v>
      </c>
      <c r="BI136" s="141">
        <f>IF(N136="nulová",J136,0)</f>
        <v>0</v>
      </c>
      <c r="BJ136" s="13" t="s">
        <v>79</v>
      </c>
      <c r="BK136" s="141">
        <f>ROUND(I136*H136,1)</f>
        <v>0</v>
      </c>
      <c r="BL136" s="13" t="s">
        <v>128</v>
      </c>
      <c r="BM136" s="140" t="s">
        <v>157</v>
      </c>
    </row>
    <row r="137" spans="2:65" s="1" customFormat="1" ht="19.5">
      <c r="B137" s="28"/>
      <c r="D137" s="146" t="s">
        <v>132</v>
      </c>
      <c r="F137" s="147" t="s">
        <v>153</v>
      </c>
      <c r="I137" s="144"/>
      <c r="L137" s="28"/>
      <c r="M137" s="145"/>
      <c r="T137" s="52"/>
      <c r="AT137" s="13" t="s">
        <v>132</v>
      </c>
      <c r="AU137" s="13" t="s">
        <v>81</v>
      </c>
    </row>
    <row r="138" spans="2:65" s="1" customFormat="1" ht="24.2" customHeight="1">
      <c r="B138" s="28"/>
      <c r="C138" s="129" t="s">
        <v>158</v>
      </c>
      <c r="D138" s="129" t="s">
        <v>124</v>
      </c>
      <c r="E138" s="130" t="s">
        <v>159</v>
      </c>
      <c r="F138" s="131" t="s">
        <v>160</v>
      </c>
      <c r="G138" s="132" t="s">
        <v>127</v>
      </c>
      <c r="H138" s="133">
        <v>3</v>
      </c>
      <c r="I138" s="134"/>
      <c r="J138" s="133">
        <f>ROUND(I138*H138,1)</f>
        <v>0</v>
      </c>
      <c r="K138" s="135"/>
      <c r="L138" s="28"/>
      <c r="M138" s="136" t="s">
        <v>1</v>
      </c>
      <c r="N138" s="137" t="s">
        <v>36</v>
      </c>
      <c r="P138" s="138">
        <f>O138*H138</f>
        <v>0</v>
      </c>
      <c r="Q138" s="138">
        <v>0</v>
      </c>
      <c r="R138" s="138">
        <f>Q138*H138</f>
        <v>0</v>
      </c>
      <c r="S138" s="138">
        <v>2.5000000000000001E-4</v>
      </c>
      <c r="T138" s="139">
        <f>S138*H138</f>
        <v>7.5000000000000002E-4</v>
      </c>
      <c r="AR138" s="140" t="s">
        <v>128</v>
      </c>
      <c r="AT138" s="140" t="s">
        <v>124</v>
      </c>
      <c r="AU138" s="140" t="s">
        <v>81</v>
      </c>
      <c r="AY138" s="13" t="s">
        <v>121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3" t="s">
        <v>79</v>
      </c>
      <c r="BK138" s="141">
        <f>ROUND(I138*H138,1)</f>
        <v>0</v>
      </c>
      <c r="BL138" s="13" t="s">
        <v>128</v>
      </c>
      <c r="BM138" s="140" t="s">
        <v>161</v>
      </c>
    </row>
    <row r="139" spans="2:65" s="1" customFormat="1" ht="11.25">
      <c r="B139" s="28"/>
      <c r="D139" s="142" t="s">
        <v>130</v>
      </c>
      <c r="F139" s="143" t="s">
        <v>162</v>
      </c>
      <c r="I139" s="144"/>
      <c r="L139" s="28"/>
      <c r="M139" s="145"/>
      <c r="T139" s="52"/>
      <c r="AT139" s="13" t="s">
        <v>130</v>
      </c>
      <c r="AU139" s="13" t="s">
        <v>81</v>
      </c>
    </row>
    <row r="140" spans="2:65" s="1" customFormat="1" ht="19.5">
      <c r="B140" s="28"/>
      <c r="D140" s="146" t="s">
        <v>132</v>
      </c>
      <c r="F140" s="147" t="s">
        <v>133</v>
      </c>
      <c r="I140" s="144"/>
      <c r="L140" s="28"/>
      <c r="M140" s="145"/>
      <c r="T140" s="52"/>
      <c r="AT140" s="13" t="s">
        <v>132</v>
      </c>
      <c r="AU140" s="13" t="s">
        <v>81</v>
      </c>
    </row>
    <row r="141" spans="2:65" s="1" customFormat="1" ht="24.2" customHeight="1">
      <c r="B141" s="28"/>
      <c r="C141" s="129" t="s">
        <v>163</v>
      </c>
      <c r="D141" s="129" t="s">
        <v>124</v>
      </c>
      <c r="E141" s="130" t="s">
        <v>164</v>
      </c>
      <c r="F141" s="131" t="s">
        <v>165</v>
      </c>
      <c r="G141" s="132" t="s">
        <v>127</v>
      </c>
      <c r="H141" s="133">
        <v>3</v>
      </c>
      <c r="I141" s="134"/>
      <c r="J141" s="133">
        <f>ROUND(I141*H141,1)</f>
        <v>0</v>
      </c>
      <c r="K141" s="135"/>
      <c r="L141" s="28"/>
      <c r="M141" s="136" t="s">
        <v>1</v>
      </c>
      <c r="N141" s="137" t="s">
        <v>36</v>
      </c>
      <c r="P141" s="138">
        <f>O141*H141</f>
        <v>0</v>
      </c>
      <c r="Q141" s="138">
        <v>0</v>
      </c>
      <c r="R141" s="138">
        <f>Q141*H141</f>
        <v>0</v>
      </c>
      <c r="S141" s="138">
        <v>4.4999999999999999E-4</v>
      </c>
      <c r="T141" s="139">
        <f>S141*H141</f>
        <v>1.3500000000000001E-3</v>
      </c>
      <c r="AR141" s="140" t="s">
        <v>128</v>
      </c>
      <c r="AT141" s="140" t="s">
        <v>124</v>
      </c>
      <c r="AU141" s="140" t="s">
        <v>81</v>
      </c>
      <c r="AY141" s="13" t="s">
        <v>121</v>
      </c>
      <c r="BE141" s="141">
        <f>IF(N141="základní",J141,0)</f>
        <v>0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3" t="s">
        <v>79</v>
      </c>
      <c r="BK141" s="141">
        <f>ROUND(I141*H141,1)</f>
        <v>0</v>
      </c>
      <c r="BL141" s="13" t="s">
        <v>128</v>
      </c>
      <c r="BM141" s="140" t="s">
        <v>166</v>
      </c>
    </row>
    <row r="142" spans="2:65" s="1" customFormat="1" ht="11.25">
      <c r="B142" s="28"/>
      <c r="D142" s="142" t="s">
        <v>130</v>
      </c>
      <c r="F142" s="143" t="s">
        <v>167</v>
      </c>
      <c r="I142" s="144"/>
      <c r="L142" s="28"/>
      <c r="M142" s="145"/>
      <c r="T142" s="52"/>
      <c r="AT142" s="13" t="s">
        <v>130</v>
      </c>
      <c r="AU142" s="13" t="s">
        <v>81</v>
      </c>
    </row>
    <row r="143" spans="2:65" s="1" customFormat="1" ht="19.5">
      <c r="B143" s="28"/>
      <c r="D143" s="146" t="s">
        <v>132</v>
      </c>
      <c r="F143" s="147" t="s">
        <v>133</v>
      </c>
      <c r="I143" s="144"/>
      <c r="L143" s="28"/>
      <c r="M143" s="145"/>
      <c r="T143" s="52"/>
      <c r="AT143" s="13" t="s">
        <v>132</v>
      </c>
      <c r="AU143" s="13" t="s">
        <v>81</v>
      </c>
    </row>
    <row r="144" spans="2:65" s="11" customFormat="1" ht="25.9" customHeight="1">
      <c r="B144" s="117"/>
      <c r="D144" s="118" t="s">
        <v>70</v>
      </c>
      <c r="E144" s="119" t="s">
        <v>168</v>
      </c>
      <c r="F144" s="119" t="s">
        <v>169</v>
      </c>
      <c r="I144" s="120"/>
      <c r="J144" s="121">
        <f>BK144</f>
        <v>0</v>
      </c>
      <c r="L144" s="117"/>
      <c r="M144" s="122"/>
      <c r="P144" s="123">
        <f>P145</f>
        <v>0</v>
      </c>
      <c r="R144" s="123">
        <f>R145</f>
        <v>0</v>
      </c>
      <c r="T144" s="124">
        <f>T145</f>
        <v>0</v>
      </c>
      <c r="AR144" s="118" t="s">
        <v>148</v>
      </c>
      <c r="AT144" s="125" t="s">
        <v>70</v>
      </c>
      <c r="AU144" s="125" t="s">
        <v>71</v>
      </c>
      <c r="AY144" s="118" t="s">
        <v>121</v>
      </c>
      <c r="BK144" s="126">
        <f>BK145</f>
        <v>0</v>
      </c>
    </row>
    <row r="145" spans="2:65" s="11" customFormat="1" ht="22.9" customHeight="1">
      <c r="B145" s="117"/>
      <c r="D145" s="118" t="s">
        <v>70</v>
      </c>
      <c r="E145" s="127" t="s">
        <v>170</v>
      </c>
      <c r="F145" s="127" t="s">
        <v>171</v>
      </c>
      <c r="I145" s="120"/>
      <c r="J145" s="128">
        <f>BK145</f>
        <v>0</v>
      </c>
      <c r="L145" s="117"/>
      <c r="M145" s="122"/>
      <c r="P145" s="123">
        <f>SUM(P146:P148)</f>
        <v>0</v>
      </c>
      <c r="R145" s="123">
        <f>SUM(R146:R148)</f>
        <v>0</v>
      </c>
      <c r="T145" s="124">
        <f>SUM(T146:T148)</f>
        <v>0</v>
      </c>
      <c r="AR145" s="118" t="s">
        <v>148</v>
      </c>
      <c r="AT145" s="125" t="s">
        <v>70</v>
      </c>
      <c r="AU145" s="125" t="s">
        <v>79</v>
      </c>
      <c r="AY145" s="118" t="s">
        <v>121</v>
      </c>
      <c r="BK145" s="126">
        <f>SUM(BK146:BK148)</f>
        <v>0</v>
      </c>
    </row>
    <row r="146" spans="2:65" s="1" customFormat="1" ht="16.5" customHeight="1">
      <c r="B146" s="28"/>
      <c r="C146" s="129" t="s">
        <v>172</v>
      </c>
      <c r="D146" s="129" t="s">
        <v>124</v>
      </c>
      <c r="E146" s="130" t="s">
        <v>173</v>
      </c>
      <c r="F146" s="131" t="s">
        <v>174</v>
      </c>
      <c r="G146" s="132" t="s">
        <v>175</v>
      </c>
      <c r="H146" s="133">
        <v>1</v>
      </c>
      <c r="I146" s="134"/>
      <c r="J146" s="133">
        <f>ROUND(I146*H146,1)</f>
        <v>0</v>
      </c>
      <c r="K146" s="135"/>
      <c r="L146" s="28"/>
      <c r="M146" s="136" t="s">
        <v>1</v>
      </c>
      <c r="N146" s="137" t="s">
        <v>36</v>
      </c>
      <c r="P146" s="138">
        <f>O146*H146</f>
        <v>0</v>
      </c>
      <c r="Q146" s="138">
        <v>0</v>
      </c>
      <c r="R146" s="138">
        <f>Q146*H146</f>
        <v>0</v>
      </c>
      <c r="S146" s="138">
        <v>0</v>
      </c>
      <c r="T146" s="139">
        <f>S146*H146</f>
        <v>0</v>
      </c>
      <c r="AR146" s="140" t="s">
        <v>176</v>
      </c>
      <c r="AT146" s="140" t="s">
        <v>124</v>
      </c>
      <c r="AU146" s="140" t="s">
        <v>81</v>
      </c>
      <c r="AY146" s="13" t="s">
        <v>121</v>
      </c>
      <c r="BE146" s="141">
        <f>IF(N146="základní",J146,0)</f>
        <v>0</v>
      </c>
      <c r="BF146" s="141">
        <f>IF(N146="snížená",J146,0)</f>
        <v>0</v>
      </c>
      <c r="BG146" s="141">
        <f>IF(N146="zákl. přenesená",J146,0)</f>
        <v>0</v>
      </c>
      <c r="BH146" s="141">
        <f>IF(N146="sníž. přenesená",J146,0)</f>
        <v>0</v>
      </c>
      <c r="BI146" s="141">
        <f>IF(N146="nulová",J146,0)</f>
        <v>0</v>
      </c>
      <c r="BJ146" s="13" t="s">
        <v>79</v>
      </c>
      <c r="BK146" s="141">
        <f>ROUND(I146*H146,1)</f>
        <v>0</v>
      </c>
      <c r="BL146" s="13" t="s">
        <v>176</v>
      </c>
      <c r="BM146" s="140" t="s">
        <v>177</v>
      </c>
    </row>
    <row r="147" spans="2:65" s="1" customFormat="1" ht="11.25">
      <c r="B147" s="28"/>
      <c r="D147" s="142" t="s">
        <v>130</v>
      </c>
      <c r="F147" s="143" t="s">
        <v>178</v>
      </c>
      <c r="I147" s="144"/>
      <c r="L147" s="28"/>
      <c r="M147" s="145"/>
      <c r="T147" s="52"/>
      <c r="AT147" s="13" t="s">
        <v>130</v>
      </c>
      <c r="AU147" s="13" t="s">
        <v>81</v>
      </c>
    </row>
    <row r="148" spans="2:65" s="1" customFormat="1" ht="19.5">
      <c r="B148" s="28"/>
      <c r="D148" s="146" t="s">
        <v>132</v>
      </c>
      <c r="F148" s="147" t="s">
        <v>179</v>
      </c>
      <c r="I148" s="144"/>
      <c r="L148" s="28"/>
      <c r="M148" s="158"/>
      <c r="N148" s="159"/>
      <c r="O148" s="159"/>
      <c r="P148" s="159"/>
      <c r="Q148" s="159"/>
      <c r="R148" s="159"/>
      <c r="S148" s="159"/>
      <c r="T148" s="160"/>
      <c r="AT148" s="13" t="s">
        <v>132</v>
      </c>
      <c r="AU148" s="13" t="s">
        <v>81</v>
      </c>
    </row>
    <row r="149" spans="2:65" s="1" customFormat="1" ht="6.95" customHeight="1">
      <c r="B149" s="40"/>
      <c r="C149" s="41"/>
      <c r="D149" s="41"/>
      <c r="E149" s="41"/>
      <c r="F149" s="41"/>
      <c r="G149" s="41"/>
      <c r="H149" s="41"/>
      <c r="I149" s="41"/>
      <c r="J149" s="41"/>
      <c r="K149" s="41"/>
      <c r="L149" s="28"/>
    </row>
  </sheetData>
  <sheetProtection algorithmName="SHA-512" hashValue="bbOOb81a/BGACFXtBeLzqG92LZLd1tIXuQile6dd09ai2NfZv6+Q497wPJi8UA5j3SqbZaZa+5XqOXUPsju2ww==" saltValue="1htmpYM9Aax2VRZPb7ExCqmtKm6RCYYZ7xUMaOU5YteF+V5epFKzHxUJeSWlN2CUQQin7/KwiXRQJGZAkdoNvA==" spinCount="100000" sheet="1" objects="1" scenarios="1" formatColumns="0" formatRows="0" autoFilter="0"/>
  <autoFilter ref="C119:K148" xr:uid="{00000000-0009-0000-0000-000001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hyperlinks>
    <hyperlink ref="F124" r:id="rId1" xr:uid="{00000000-0004-0000-0100-000000000000}"/>
    <hyperlink ref="F129" r:id="rId2" xr:uid="{00000000-0004-0000-0100-000001000000}"/>
    <hyperlink ref="F134" r:id="rId3" xr:uid="{00000000-0004-0000-0100-000002000000}"/>
    <hyperlink ref="F139" r:id="rId4" xr:uid="{00000000-0004-0000-0100-000003000000}"/>
    <hyperlink ref="F142" r:id="rId5" xr:uid="{00000000-0004-0000-0100-000004000000}"/>
    <hyperlink ref="F147" r:id="rId6" xr:uid="{00000000-0004-0000-01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7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3" t="s">
        <v>84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94</v>
      </c>
      <c r="L4" s="16"/>
      <c r="M4" s="84" t="s">
        <v>10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199" t="str">
        <f>'Rekapitulace zakázky'!K6</f>
        <v>Odstranění závad z revizí hromosvodů 2024</v>
      </c>
      <c r="F7" s="200"/>
      <c r="G7" s="200"/>
      <c r="H7" s="200"/>
      <c r="L7" s="16"/>
    </row>
    <row r="8" spans="2:46" s="1" customFormat="1" ht="12" customHeight="1">
      <c r="B8" s="28"/>
      <c r="D8" s="23" t="s">
        <v>95</v>
      </c>
      <c r="L8" s="28"/>
    </row>
    <row r="9" spans="2:46" s="1" customFormat="1" ht="16.5" customHeight="1">
      <c r="B9" s="28"/>
      <c r="E9" s="161" t="s">
        <v>180</v>
      </c>
      <c r="F9" s="201"/>
      <c r="G9" s="201"/>
      <c r="H9" s="201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48" t="str">
        <f>'Rekapitulace zakázky'!AN8</f>
        <v>Vyplň údaj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IF('Rekapitulace zakázky'!AN10="","",'Rekapitulace zakázky'!AN10)</f>
        <v/>
      </c>
      <c r="L14" s="28"/>
    </row>
    <row r="15" spans="2:46" s="1" customFormat="1" ht="18" customHeight="1">
      <c r="B15" s="28"/>
      <c r="E15" s="21" t="str">
        <f>IF('Rekapitulace zakázky'!E11="","",'Rekapitulace zakázky'!E11)</f>
        <v xml:space="preserve"> </v>
      </c>
      <c r="I15" s="23" t="s">
        <v>24</v>
      </c>
      <c r="J15" s="21" t="str">
        <f>IF('Rekapitulace zakázky'!AN11="","",'Rekapitulace zakázky'!AN11)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'Rekapitulace zakázky'!AN13</f>
        <v>Vyplň údaj</v>
      </c>
      <c r="L17" s="28"/>
    </row>
    <row r="18" spans="2:12" s="1" customFormat="1" ht="18" customHeight="1">
      <c r="B18" s="28"/>
      <c r="E18" s="202" t="str">
        <f>'Rekapitulace zakázky'!E14</f>
        <v>Vyplň údaj</v>
      </c>
      <c r="F18" s="183"/>
      <c r="G18" s="183"/>
      <c r="H18" s="183"/>
      <c r="I18" s="23" t="s">
        <v>24</v>
      </c>
      <c r="J18" s="24" t="str">
        <f>'Rekapitulace zakázky'!AN14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tr">
        <f>IF('Rekapitulace zakázky'!AN16="","",'Rekapitulace zakázky'!AN16)</f>
        <v/>
      </c>
      <c r="L20" s="28"/>
    </row>
    <row r="21" spans="2:12" s="1" customFormat="1" ht="18" customHeight="1">
      <c r="B21" s="28"/>
      <c r="E21" s="21" t="str">
        <f>IF('Rekapitulace zakázky'!E17="","",'Rekapitulace zakázky'!E17)</f>
        <v xml:space="preserve"> </v>
      </c>
      <c r="I21" s="23" t="s">
        <v>24</v>
      </c>
      <c r="J21" s="21" t="str">
        <f>IF('Rekapitulace zakázky'!AN17="","",'Rekapitulace zakázky'!AN17)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23</v>
      </c>
      <c r="J23" s="21" t="str">
        <f>IF('Rekapitulace zakázky'!AN19="","",'Rekapitulace zakázky'!AN19)</f>
        <v/>
      </c>
      <c r="L23" s="28"/>
    </row>
    <row r="24" spans="2:12" s="1" customFormat="1" ht="18" customHeight="1">
      <c r="B24" s="28"/>
      <c r="E24" s="21" t="str">
        <f>IF('Rekapitulace zakázky'!E20="","",'Rekapitulace zakázky'!E20)</f>
        <v xml:space="preserve"> </v>
      </c>
      <c r="I24" s="23" t="s">
        <v>24</v>
      </c>
      <c r="J24" s="21" t="str">
        <f>IF('Rekapitulace zakázky'!AN20="","",'Rekapitulace zakázky'!AN20)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5"/>
      <c r="E27" s="188" t="s">
        <v>1</v>
      </c>
      <c r="F27" s="188"/>
      <c r="G27" s="188"/>
      <c r="H27" s="188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31</v>
      </c>
      <c r="J30" s="62">
        <f>ROUND(J125, 1)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51" t="s">
        <v>35</v>
      </c>
      <c r="E33" s="23" t="s">
        <v>36</v>
      </c>
      <c r="F33" s="87">
        <f>ROUND((SUM(BE125:BE176)),  1)</f>
        <v>0</v>
      </c>
      <c r="I33" s="88">
        <v>0.21</v>
      </c>
      <c r="J33" s="87">
        <f>ROUND(((SUM(BE125:BE176))*I33),  1)</f>
        <v>0</v>
      </c>
      <c r="L33" s="28"/>
    </row>
    <row r="34" spans="2:12" s="1" customFormat="1" ht="14.45" customHeight="1">
      <c r="B34" s="28"/>
      <c r="E34" s="23" t="s">
        <v>37</v>
      </c>
      <c r="F34" s="87">
        <f>ROUND((SUM(BF125:BF176)),  1)</f>
        <v>0</v>
      </c>
      <c r="I34" s="88">
        <v>0.12</v>
      </c>
      <c r="J34" s="87">
        <f>ROUND(((SUM(BF125:BF176))*I34),  1)</f>
        <v>0</v>
      </c>
      <c r="L34" s="28"/>
    </row>
    <row r="35" spans="2:12" s="1" customFormat="1" ht="14.45" hidden="1" customHeight="1">
      <c r="B35" s="28"/>
      <c r="E35" s="23" t="s">
        <v>38</v>
      </c>
      <c r="F35" s="87">
        <f>ROUND((SUM(BG125:BG176)),  1)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87">
        <f>ROUND((SUM(BH125:BH176)),  1)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40</v>
      </c>
      <c r="F37" s="87">
        <f>ROUND((SUM(BI125:BI176)),  1)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41</v>
      </c>
      <c r="E39" s="53"/>
      <c r="F39" s="53"/>
      <c r="G39" s="91" t="s">
        <v>42</v>
      </c>
      <c r="H39" s="92" t="s">
        <v>43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39" t="s">
        <v>46</v>
      </c>
      <c r="E61" s="30"/>
      <c r="F61" s="95" t="s">
        <v>47</v>
      </c>
      <c r="G61" s="39" t="s">
        <v>46</v>
      </c>
      <c r="H61" s="30"/>
      <c r="I61" s="30"/>
      <c r="J61" s="96" t="s">
        <v>47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39" t="s">
        <v>46</v>
      </c>
      <c r="E76" s="30"/>
      <c r="F76" s="95" t="s">
        <v>47</v>
      </c>
      <c r="G76" s="39" t="s">
        <v>46</v>
      </c>
      <c r="H76" s="30"/>
      <c r="I76" s="30"/>
      <c r="J76" s="96" t="s">
        <v>47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hidden="1" customHeight="1">
      <c r="B82" s="28"/>
      <c r="C82" s="17" t="s">
        <v>97</v>
      </c>
      <c r="L82" s="28"/>
    </row>
    <row r="83" spans="2:47" s="1" customFormat="1" ht="6.95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199" t="str">
        <f>E7</f>
        <v>Odstranění závad z revizí hromosvodů 2024</v>
      </c>
      <c r="F85" s="200"/>
      <c r="G85" s="200"/>
      <c r="H85" s="200"/>
      <c r="L85" s="28"/>
    </row>
    <row r="86" spans="2:47" s="1" customFormat="1" ht="12" hidden="1" customHeight="1">
      <c r="B86" s="28"/>
      <c r="C86" s="23" t="s">
        <v>95</v>
      </c>
      <c r="L86" s="28"/>
    </row>
    <row r="87" spans="2:47" s="1" customFormat="1" ht="16.5" hidden="1" customHeight="1">
      <c r="B87" s="28"/>
      <c r="E87" s="161" t="str">
        <f>E9</f>
        <v xml:space="preserve">2024/06-2 - ŠJ při ZŠ J. Gočára </v>
      </c>
      <c r="F87" s="201"/>
      <c r="G87" s="201"/>
      <c r="H87" s="201"/>
      <c r="L87" s="28"/>
    </row>
    <row r="88" spans="2:47" s="1" customFormat="1" ht="6.95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48" t="str">
        <f>IF(J12="","",J12)</f>
        <v>Vyplň údaj</v>
      </c>
      <c r="L89" s="28"/>
    </row>
    <row r="90" spans="2:47" s="1" customFormat="1" ht="6.95" hidden="1" customHeight="1">
      <c r="B90" s="28"/>
      <c r="L90" s="28"/>
    </row>
    <row r="91" spans="2:47" s="1" customFormat="1" ht="15.2" hidden="1" customHeight="1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hidden="1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97" t="s">
        <v>98</v>
      </c>
      <c r="D94" s="89"/>
      <c r="E94" s="89"/>
      <c r="F94" s="89"/>
      <c r="G94" s="89"/>
      <c r="H94" s="89"/>
      <c r="I94" s="89"/>
      <c r="J94" s="98" t="s">
        <v>99</v>
      </c>
      <c r="K94" s="89"/>
      <c r="L94" s="28"/>
    </row>
    <row r="95" spans="2:47" s="1" customFormat="1" ht="10.35" hidden="1" customHeight="1">
      <c r="B95" s="28"/>
      <c r="L95" s="28"/>
    </row>
    <row r="96" spans="2:47" s="1" customFormat="1" ht="22.9" hidden="1" customHeight="1">
      <c r="B96" s="28"/>
      <c r="C96" s="99" t="s">
        <v>100</v>
      </c>
      <c r="J96" s="62">
        <f>J125</f>
        <v>0</v>
      </c>
      <c r="L96" s="28"/>
      <c r="AU96" s="13" t="s">
        <v>101</v>
      </c>
    </row>
    <row r="97" spans="2:12" s="8" customFormat="1" ht="24.95" hidden="1" customHeight="1">
      <c r="B97" s="100"/>
      <c r="D97" s="101" t="s">
        <v>181</v>
      </c>
      <c r="E97" s="102"/>
      <c r="F97" s="102"/>
      <c r="G97" s="102"/>
      <c r="H97" s="102"/>
      <c r="I97" s="102"/>
      <c r="J97" s="103">
        <f>J126</f>
        <v>0</v>
      </c>
      <c r="L97" s="100"/>
    </row>
    <row r="98" spans="2:12" s="9" customFormat="1" ht="19.899999999999999" hidden="1" customHeight="1">
      <c r="B98" s="104"/>
      <c r="D98" s="105" t="s">
        <v>182</v>
      </c>
      <c r="E98" s="106"/>
      <c r="F98" s="106"/>
      <c r="G98" s="106"/>
      <c r="H98" s="106"/>
      <c r="I98" s="106"/>
      <c r="J98" s="107">
        <f>J127</f>
        <v>0</v>
      </c>
      <c r="L98" s="104"/>
    </row>
    <row r="99" spans="2:12" s="8" customFormat="1" ht="24.95" hidden="1" customHeight="1">
      <c r="B99" s="100"/>
      <c r="D99" s="101" t="s">
        <v>102</v>
      </c>
      <c r="E99" s="102"/>
      <c r="F99" s="102"/>
      <c r="G99" s="102"/>
      <c r="H99" s="102"/>
      <c r="I99" s="102"/>
      <c r="J99" s="103">
        <f>J130</f>
        <v>0</v>
      </c>
      <c r="L99" s="100"/>
    </row>
    <row r="100" spans="2:12" s="9" customFormat="1" ht="19.899999999999999" hidden="1" customHeight="1">
      <c r="B100" s="104"/>
      <c r="D100" s="105" t="s">
        <v>103</v>
      </c>
      <c r="E100" s="106"/>
      <c r="F100" s="106"/>
      <c r="G100" s="106"/>
      <c r="H100" s="106"/>
      <c r="I100" s="106"/>
      <c r="J100" s="107">
        <f>J131</f>
        <v>0</v>
      </c>
      <c r="L100" s="104"/>
    </row>
    <row r="101" spans="2:12" s="8" customFormat="1" ht="24.95" hidden="1" customHeight="1">
      <c r="B101" s="100"/>
      <c r="D101" s="101" t="s">
        <v>183</v>
      </c>
      <c r="E101" s="102"/>
      <c r="F101" s="102"/>
      <c r="G101" s="102"/>
      <c r="H101" s="102"/>
      <c r="I101" s="102"/>
      <c r="J101" s="103">
        <f>J152</f>
        <v>0</v>
      </c>
      <c r="L101" s="100"/>
    </row>
    <row r="102" spans="2:12" s="9" customFormat="1" ht="19.899999999999999" hidden="1" customHeight="1">
      <c r="B102" s="104"/>
      <c r="D102" s="105" t="s">
        <v>184</v>
      </c>
      <c r="E102" s="106"/>
      <c r="F102" s="106"/>
      <c r="G102" s="106"/>
      <c r="H102" s="106"/>
      <c r="I102" s="106"/>
      <c r="J102" s="107">
        <f>J153</f>
        <v>0</v>
      </c>
      <c r="L102" s="104"/>
    </row>
    <row r="103" spans="2:12" s="9" customFormat="1" ht="19.899999999999999" hidden="1" customHeight="1">
      <c r="B103" s="104"/>
      <c r="D103" s="105" t="s">
        <v>185</v>
      </c>
      <c r="E103" s="106"/>
      <c r="F103" s="106"/>
      <c r="G103" s="106"/>
      <c r="H103" s="106"/>
      <c r="I103" s="106"/>
      <c r="J103" s="107">
        <f>J168</f>
        <v>0</v>
      </c>
      <c r="L103" s="104"/>
    </row>
    <row r="104" spans="2:12" s="8" customFormat="1" ht="24.95" hidden="1" customHeight="1">
      <c r="B104" s="100"/>
      <c r="D104" s="101" t="s">
        <v>104</v>
      </c>
      <c r="E104" s="102"/>
      <c r="F104" s="102"/>
      <c r="G104" s="102"/>
      <c r="H104" s="102"/>
      <c r="I104" s="102"/>
      <c r="J104" s="103">
        <f>J172</f>
        <v>0</v>
      </c>
      <c r="L104" s="100"/>
    </row>
    <row r="105" spans="2:12" s="9" customFormat="1" ht="19.899999999999999" hidden="1" customHeight="1">
      <c r="B105" s="104"/>
      <c r="D105" s="105" t="s">
        <v>105</v>
      </c>
      <c r="E105" s="106"/>
      <c r="F105" s="106"/>
      <c r="G105" s="106"/>
      <c r="H105" s="106"/>
      <c r="I105" s="106"/>
      <c r="J105" s="107">
        <f>J173</f>
        <v>0</v>
      </c>
      <c r="L105" s="104"/>
    </row>
    <row r="106" spans="2:12" s="1" customFormat="1" ht="21.75" hidden="1" customHeight="1">
      <c r="B106" s="28"/>
      <c r="L106" s="28"/>
    </row>
    <row r="107" spans="2:12" s="1" customFormat="1" ht="6.95" hidden="1" customHeight="1"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28"/>
    </row>
    <row r="108" spans="2:12" ht="11.25" hidden="1"/>
    <row r="109" spans="2:12" ht="11.25" hidden="1"/>
    <row r="110" spans="2:12" ht="11.25" hidden="1"/>
    <row r="111" spans="2:12" s="1" customFormat="1" ht="6.95" customHeight="1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28"/>
    </row>
    <row r="112" spans="2:12" s="1" customFormat="1" ht="24.95" customHeight="1">
      <c r="B112" s="28"/>
      <c r="C112" s="17" t="s">
        <v>106</v>
      </c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15</v>
      </c>
      <c r="L114" s="28"/>
    </row>
    <row r="115" spans="2:65" s="1" customFormat="1" ht="16.5" customHeight="1">
      <c r="B115" s="28"/>
      <c r="E115" s="199" t="str">
        <f>E7</f>
        <v>Odstranění závad z revizí hromosvodů 2024</v>
      </c>
      <c r="F115" s="200"/>
      <c r="G115" s="200"/>
      <c r="H115" s="200"/>
      <c r="L115" s="28"/>
    </row>
    <row r="116" spans="2:65" s="1" customFormat="1" ht="12" customHeight="1">
      <c r="B116" s="28"/>
      <c r="C116" s="23" t="s">
        <v>95</v>
      </c>
      <c r="L116" s="28"/>
    </row>
    <row r="117" spans="2:65" s="1" customFormat="1" ht="16.5" customHeight="1">
      <c r="B117" s="28"/>
      <c r="E117" s="161" t="str">
        <f>E9</f>
        <v xml:space="preserve">2024/06-2 - ŠJ při ZŠ J. Gočára </v>
      </c>
      <c r="F117" s="201"/>
      <c r="G117" s="201"/>
      <c r="H117" s="201"/>
      <c r="L117" s="28"/>
    </row>
    <row r="118" spans="2:65" s="1" customFormat="1" ht="6.95" customHeight="1">
      <c r="B118" s="28"/>
      <c r="L118" s="28"/>
    </row>
    <row r="119" spans="2:65" s="1" customFormat="1" ht="12" customHeight="1">
      <c r="B119" s="28"/>
      <c r="C119" s="23" t="s">
        <v>19</v>
      </c>
      <c r="F119" s="21" t="str">
        <f>F12</f>
        <v xml:space="preserve"> </v>
      </c>
      <c r="I119" s="23" t="s">
        <v>21</v>
      </c>
      <c r="J119" s="48" t="str">
        <f>IF(J12="","",J12)</f>
        <v>Vyplň údaj</v>
      </c>
      <c r="L119" s="28"/>
    </row>
    <row r="120" spans="2:65" s="1" customFormat="1" ht="6.95" customHeight="1">
      <c r="B120" s="28"/>
      <c r="L120" s="28"/>
    </row>
    <row r="121" spans="2:65" s="1" customFormat="1" ht="15.2" customHeight="1">
      <c r="B121" s="28"/>
      <c r="C121" s="23" t="s">
        <v>22</v>
      </c>
      <c r="F121" s="21" t="str">
        <f>E15</f>
        <v xml:space="preserve"> </v>
      </c>
      <c r="I121" s="23" t="s">
        <v>27</v>
      </c>
      <c r="J121" s="26" t="str">
        <f>E21</f>
        <v xml:space="preserve"> </v>
      </c>
      <c r="L121" s="28"/>
    </row>
    <row r="122" spans="2:65" s="1" customFormat="1" ht="15.2" customHeight="1">
      <c r="B122" s="28"/>
      <c r="C122" s="23" t="s">
        <v>25</v>
      </c>
      <c r="F122" s="21" t="str">
        <f>IF(E18="","",E18)</f>
        <v>Vyplň údaj</v>
      </c>
      <c r="I122" s="23" t="s">
        <v>29</v>
      </c>
      <c r="J122" s="26" t="str">
        <f>E24</f>
        <v xml:space="preserve"> </v>
      </c>
      <c r="L122" s="28"/>
    </row>
    <row r="123" spans="2:65" s="1" customFormat="1" ht="10.35" customHeight="1">
      <c r="B123" s="28"/>
      <c r="L123" s="28"/>
    </row>
    <row r="124" spans="2:65" s="10" customFormat="1" ht="29.25" customHeight="1">
      <c r="B124" s="108"/>
      <c r="C124" s="109" t="s">
        <v>107</v>
      </c>
      <c r="D124" s="110" t="s">
        <v>56</v>
      </c>
      <c r="E124" s="110" t="s">
        <v>52</v>
      </c>
      <c r="F124" s="110" t="s">
        <v>53</v>
      </c>
      <c r="G124" s="110" t="s">
        <v>108</v>
      </c>
      <c r="H124" s="110" t="s">
        <v>109</v>
      </c>
      <c r="I124" s="110" t="s">
        <v>110</v>
      </c>
      <c r="J124" s="111" t="s">
        <v>99</v>
      </c>
      <c r="K124" s="112" t="s">
        <v>111</v>
      </c>
      <c r="L124" s="108"/>
      <c r="M124" s="55" t="s">
        <v>1</v>
      </c>
      <c r="N124" s="56" t="s">
        <v>35</v>
      </c>
      <c r="O124" s="56" t="s">
        <v>112</v>
      </c>
      <c r="P124" s="56" t="s">
        <v>113</v>
      </c>
      <c r="Q124" s="56" t="s">
        <v>114</v>
      </c>
      <c r="R124" s="56" t="s">
        <v>115</v>
      </c>
      <c r="S124" s="56" t="s">
        <v>116</v>
      </c>
      <c r="T124" s="57" t="s">
        <v>117</v>
      </c>
    </row>
    <row r="125" spans="2:65" s="1" customFormat="1" ht="22.9" customHeight="1">
      <c r="B125" s="28"/>
      <c r="C125" s="60" t="s">
        <v>118</v>
      </c>
      <c r="J125" s="113">
        <f>BK125</f>
        <v>0</v>
      </c>
      <c r="L125" s="28"/>
      <c r="M125" s="58"/>
      <c r="N125" s="49"/>
      <c r="O125" s="49"/>
      <c r="P125" s="114">
        <f>P126+P130+P152+P172</f>
        <v>0</v>
      </c>
      <c r="Q125" s="49"/>
      <c r="R125" s="114">
        <f>R126+R130+R152+R172</f>
        <v>0.11638999999999999</v>
      </c>
      <c r="S125" s="49"/>
      <c r="T125" s="115">
        <f>T126+T130+T152+T172</f>
        <v>0.33280000000000004</v>
      </c>
      <c r="AT125" s="13" t="s">
        <v>70</v>
      </c>
      <c r="AU125" s="13" t="s">
        <v>101</v>
      </c>
      <c r="BK125" s="116">
        <f>BK126+BK130+BK152+BK172</f>
        <v>0</v>
      </c>
    </row>
    <row r="126" spans="2:65" s="11" customFormat="1" ht="25.9" customHeight="1">
      <c r="B126" s="117"/>
      <c r="D126" s="118" t="s">
        <v>70</v>
      </c>
      <c r="E126" s="119" t="s">
        <v>186</v>
      </c>
      <c r="F126" s="119" t="s">
        <v>187</v>
      </c>
      <c r="I126" s="120"/>
      <c r="J126" s="121">
        <f>BK126</f>
        <v>0</v>
      </c>
      <c r="L126" s="117"/>
      <c r="M126" s="122"/>
      <c r="P126" s="123">
        <f>P127</f>
        <v>0</v>
      </c>
      <c r="R126" s="123">
        <f>R127</f>
        <v>9.3359999999999999E-2</v>
      </c>
      <c r="T126" s="124">
        <f>T127</f>
        <v>0</v>
      </c>
      <c r="AR126" s="118" t="s">
        <v>79</v>
      </c>
      <c r="AT126" s="125" t="s">
        <v>70</v>
      </c>
      <c r="AU126" s="125" t="s">
        <v>71</v>
      </c>
      <c r="AY126" s="118" t="s">
        <v>121</v>
      </c>
      <c r="BK126" s="126">
        <f>BK127</f>
        <v>0</v>
      </c>
    </row>
    <row r="127" spans="2:65" s="11" customFormat="1" ht="22.9" customHeight="1">
      <c r="B127" s="117"/>
      <c r="D127" s="118" t="s">
        <v>70</v>
      </c>
      <c r="E127" s="127" t="s">
        <v>154</v>
      </c>
      <c r="F127" s="127" t="s">
        <v>188</v>
      </c>
      <c r="I127" s="120"/>
      <c r="J127" s="128">
        <f>BK127</f>
        <v>0</v>
      </c>
      <c r="L127" s="117"/>
      <c r="M127" s="122"/>
      <c r="P127" s="123">
        <f>SUM(P128:P129)</f>
        <v>0</v>
      </c>
      <c r="R127" s="123">
        <f>SUM(R128:R129)</f>
        <v>9.3359999999999999E-2</v>
      </c>
      <c r="T127" s="124">
        <f>SUM(T128:T129)</f>
        <v>0</v>
      </c>
      <c r="AR127" s="118" t="s">
        <v>79</v>
      </c>
      <c r="AT127" s="125" t="s">
        <v>70</v>
      </c>
      <c r="AU127" s="125" t="s">
        <v>79</v>
      </c>
      <c r="AY127" s="118" t="s">
        <v>121</v>
      </c>
      <c r="BK127" s="126">
        <f>SUM(BK128:BK129)</f>
        <v>0</v>
      </c>
    </row>
    <row r="128" spans="2:65" s="1" customFormat="1" ht="55.5" customHeight="1">
      <c r="B128" s="28"/>
      <c r="C128" s="129" t="s">
        <v>79</v>
      </c>
      <c r="D128" s="129" t="s">
        <v>124</v>
      </c>
      <c r="E128" s="130" t="s">
        <v>189</v>
      </c>
      <c r="F128" s="131" t="s">
        <v>190</v>
      </c>
      <c r="G128" s="132" t="s">
        <v>191</v>
      </c>
      <c r="H128" s="133">
        <v>1</v>
      </c>
      <c r="I128" s="134"/>
      <c r="J128" s="133">
        <f>ROUND(I128*H128,1)</f>
        <v>0</v>
      </c>
      <c r="K128" s="135"/>
      <c r="L128" s="28"/>
      <c r="M128" s="136" t="s">
        <v>1</v>
      </c>
      <c r="N128" s="137" t="s">
        <v>36</v>
      </c>
      <c r="P128" s="138">
        <f>O128*H128</f>
        <v>0</v>
      </c>
      <c r="Q128" s="138">
        <v>9.3359999999999999E-2</v>
      </c>
      <c r="R128" s="138">
        <f>Q128*H128</f>
        <v>9.3359999999999999E-2</v>
      </c>
      <c r="S128" s="138">
        <v>0</v>
      </c>
      <c r="T128" s="139">
        <f>S128*H128</f>
        <v>0</v>
      </c>
      <c r="AR128" s="140" t="s">
        <v>144</v>
      </c>
      <c r="AT128" s="140" t="s">
        <v>124</v>
      </c>
      <c r="AU128" s="140" t="s">
        <v>81</v>
      </c>
      <c r="AY128" s="13" t="s">
        <v>121</v>
      </c>
      <c r="BE128" s="141">
        <f>IF(N128="základní",J128,0)</f>
        <v>0</v>
      </c>
      <c r="BF128" s="141">
        <f>IF(N128="snížená",J128,0)</f>
        <v>0</v>
      </c>
      <c r="BG128" s="141">
        <f>IF(N128="zákl. přenesená",J128,0)</f>
        <v>0</v>
      </c>
      <c r="BH128" s="141">
        <f>IF(N128="sníž. přenesená",J128,0)</f>
        <v>0</v>
      </c>
      <c r="BI128" s="141">
        <f>IF(N128="nulová",J128,0)</f>
        <v>0</v>
      </c>
      <c r="BJ128" s="13" t="s">
        <v>79</v>
      </c>
      <c r="BK128" s="141">
        <f>ROUND(I128*H128,1)</f>
        <v>0</v>
      </c>
      <c r="BL128" s="13" t="s">
        <v>144</v>
      </c>
      <c r="BM128" s="140" t="s">
        <v>192</v>
      </c>
    </row>
    <row r="129" spans="2:65" s="1" customFormat="1" ht="11.25">
      <c r="B129" s="28"/>
      <c r="D129" s="142" t="s">
        <v>130</v>
      </c>
      <c r="F129" s="143" t="s">
        <v>193</v>
      </c>
      <c r="I129" s="144"/>
      <c r="L129" s="28"/>
      <c r="M129" s="145"/>
      <c r="T129" s="52"/>
      <c r="AT129" s="13" t="s">
        <v>130</v>
      </c>
      <c r="AU129" s="13" t="s">
        <v>81</v>
      </c>
    </row>
    <row r="130" spans="2:65" s="11" customFormat="1" ht="25.9" customHeight="1">
      <c r="B130" s="117"/>
      <c r="D130" s="118" t="s">
        <v>70</v>
      </c>
      <c r="E130" s="119" t="s">
        <v>119</v>
      </c>
      <c r="F130" s="119" t="s">
        <v>120</v>
      </c>
      <c r="I130" s="120"/>
      <c r="J130" s="121">
        <f>BK130</f>
        <v>0</v>
      </c>
      <c r="L130" s="117"/>
      <c r="M130" s="122"/>
      <c r="P130" s="123">
        <f>P131</f>
        <v>0</v>
      </c>
      <c r="R130" s="123">
        <f>R131</f>
        <v>2.2879999999999998E-2</v>
      </c>
      <c r="T130" s="124">
        <f>T131</f>
        <v>2.8000000000000004E-3</v>
      </c>
      <c r="AR130" s="118" t="s">
        <v>81</v>
      </c>
      <c r="AT130" s="125" t="s">
        <v>70</v>
      </c>
      <c r="AU130" s="125" t="s">
        <v>71</v>
      </c>
      <c r="AY130" s="118" t="s">
        <v>121</v>
      </c>
      <c r="BK130" s="126">
        <f>BK131</f>
        <v>0</v>
      </c>
    </row>
    <row r="131" spans="2:65" s="11" customFormat="1" ht="22.9" customHeight="1">
      <c r="B131" s="117"/>
      <c r="D131" s="118" t="s">
        <v>70</v>
      </c>
      <c r="E131" s="127" t="s">
        <v>122</v>
      </c>
      <c r="F131" s="127" t="s">
        <v>123</v>
      </c>
      <c r="I131" s="120"/>
      <c r="J131" s="128">
        <f>BK131</f>
        <v>0</v>
      </c>
      <c r="L131" s="117"/>
      <c r="M131" s="122"/>
      <c r="P131" s="123">
        <f>SUM(P132:P151)</f>
        <v>0</v>
      </c>
      <c r="R131" s="123">
        <f>SUM(R132:R151)</f>
        <v>2.2879999999999998E-2</v>
      </c>
      <c r="T131" s="124">
        <f>SUM(T132:T151)</f>
        <v>2.8000000000000004E-3</v>
      </c>
      <c r="AR131" s="118" t="s">
        <v>81</v>
      </c>
      <c r="AT131" s="125" t="s">
        <v>70</v>
      </c>
      <c r="AU131" s="125" t="s">
        <v>79</v>
      </c>
      <c r="AY131" s="118" t="s">
        <v>121</v>
      </c>
      <c r="BK131" s="126">
        <f>SUM(BK132:BK151)</f>
        <v>0</v>
      </c>
    </row>
    <row r="132" spans="2:65" s="1" customFormat="1" ht="49.15" customHeight="1">
      <c r="B132" s="28"/>
      <c r="C132" s="129" t="s">
        <v>81</v>
      </c>
      <c r="D132" s="129" t="s">
        <v>124</v>
      </c>
      <c r="E132" s="130" t="s">
        <v>194</v>
      </c>
      <c r="F132" s="131" t="s">
        <v>195</v>
      </c>
      <c r="G132" s="132" t="s">
        <v>196</v>
      </c>
      <c r="H132" s="133">
        <v>19</v>
      </c>
      <c r="I132" s="134"/>
      <c r="J132" s="133">
        <f>ROUND(I132*H132,1)</f>
        <v>0</v>
      </c>
      <c r="K132" s="135"/>
      <c r="L132" s="28"/>
      <c r="M132" s="136" t="s">
        <v>1</v>
      </c>
      <c r="N132" s="137" t="s">
        <v>36</v>
      </c>
      <c r="P132" s="138">
        <f>O132*H132</f>
        <v>0</v>
      </c>
      <c r="Q132" s="138">
        <v>0</v>
      </c>
      <c r="R132" s="138">
        <f>Q132*H132</f>
        <v>0</v>
      </c>
      <c r="S132" s="138">
        <v>0</v>
      </c>
      <c r="T132" s="139">
        <f>S132*H132</f>
        <v>0</v>
      </c>
      <c r="AR132" s="140" t="s">
        <v>128</v>
      </c>
      <c r="AT132" s="140" t="s">
        <v>124</v>
      </c>
      <c r="AU132" s="140" t="s">
        <v>81</v>
      </c>
      <c r="AY132" s="13" t="s">
        <v>121</v>
      </c>
      <c r="BE132" s="141">
        <f>IF(N132="základní",J132,0)</f>
        <v>0</v>
      </c>
      <c r="BF132" s="141">
        <f>IF(N132="snížená",J132,0)</f>
        <v>0</v>
      </c>
      <c r="BG132" s="141">
        <f>IF(N132="zákl. přenesená",J132,0)</f>
        <v>0</v>
      </c>
      <c r="BH132" s="141">
        <f>IF(N132="sníž. přenesená",J132,0)</f>
        <v>0</v>
      </c>
      <c r="BI132" s="141">
        <f>IF(N132="nulová",J132,0)</f>
        <v>0</v>
      </c>
      <c r="BJ132" s="13" t="s">
        <v>79</v>
      </c>
      <c r="BK132" s="141">
        <f>ROUND(I132*H132,1)</f>
        <v>0</v>
      </c>
      <c r="BL132" s="13" t="s">
        <v>128</v>
      </c>
      <c r="BM132" s="140" t="s">
        <v>197</v>
      </c>
    </row>
    <row r="133" spans="2:65" s="1" customFormat="1" ht="11.25">
      <c r="B133" s="28"/>
      <c r="D133" s="142" t="s">
        <v>130</v>
      </c>
      <c r="F133" s="143" t="s">
        <v>198</v>
      </c>
      <c r="I133" s="144"/>
      <c r="L133" s="28"/>
      <c r="M133" s="145"/>
      <c r="T133" s="52"/>
      <c r="AT133" s="13" t="s">
        <v>130</v>
      </c>
      <c r="AU133" s="13" t="s">
        <v>81</v>
      </c>
    </row>
    <row r="134" spans="2:65" s="1" customFormat="1" ht="16.5" customHeight="1">
      <c r="B134" s="28"/>
      <c r="C134" s="148" t="s">
        <v>139</v>
      </c>
      <c r="D134" s="148" t="s">
        <v>134</v>
      </c>
      <c r="E134" s="149" t="s">
        <v>199</v>
      </c>
      <c r="F134" s="150" t="s">
        <v>200</v>
      </c>
      <c r="G134" s="151" t="s">
        <v>201</v>
      </c>
      <c r="H134" s="152">
        <v>19</v>
      </c>
      <c r="I134" s="153"/>
      <c r="J134" s="152">
        <f>ROUND(I134*H134,1)</f>
        <v>0</v>
      </c>
      <c r="K134" s="154"/>
      <c r="L134" s="155"/>
      <c r="M134" s="156" t="s">
        <v>1</v>
      </c>
      <c r="N134" s="157" t="s">
        <v>36</v>
      </c>
      <c r="P134" s="138">
        <f>O134*H134</f>
        <v>0</v>
      </c>
      <c r="Q134" s="138">
        <v>1E-3</v>
      </c>
      <c r="R134" s="138">
        <f>Q134*H134</f>
        <v>1.9E-2</v>
      </c>
      <c r="S134" s="138">
        <v>0</v>
      </c>
      <c r="T134" s="139">
        <f>S134*H134</f>
        <v>0</v>
      </c>
      <c r="AR134" s="140" t="s">
        <v>137</v>
      </c>
      <c r="AT134" s="140" t="s">
        <v>134</v>
      </c>
      <c r="AU134" s="140" t="s">
        <v>81</v>
      </c>
      <c r="AY134" s="13" t="s">
        <v>121</v>
      </c>
      <c r="BE134" s="141">
        <f>IF(N134="základní",J134,0)</f>
        <v>0</v>
      </c>
      <c r="BF134" s="141">
        <f>IF(N134="snížená",J134,0)</f>
        <v>0</v>
      </c>
      <c r="BG134" s="141">
        <f>IF(N134="zákl. přenesená",J134,0)</f>
        <v>0</v>
      </c>
      <c r="BH134" s="141">
        <f>IF(N134="sníž. přenesená",J134,0)</f>
        <v>0</v>
      </c>
      <c r="BI134" s="141">
        <f>IF(N134="nulová",J134,0)</f>
        <v>0</v>
      </c>
      <c r="BJ134" s="13" t="s">
        <v>79</v>
      </c>
      <c r="BK134" s="141">
        <f>ROUND(I134*H134,1)</f>
        <v>0</v>
      </c>
      <c r="BL134" s="13" t="s">
        <v>128</v>
      </c>
      <c r="BM134" s="140" t="s">
        <v>202</v>
      </c>
    </row>
    <row r="135" spans="2:65" s="1" customFormat="1" ht="49.15" customHeight="1">
      <c r="B135" s="28"/>
      <c r="C135" s="129" t="s">
        <v>144</v>
      </c>
      <c r="D135" s="129" t="s">
        <v>124</v>
      </c>
      <c r="E135" s="130" t="s">
        <v>203</v>
      </c>
      <c r="F135" s="131" t="s">
        <v>204</v>
      </c>
      <c r="G135" s="132" t="s">
        <v>196</v>
      </c>
      <c r="H135" s="133">
        <v>3</v>
      </c>
      <c r="I135" s="134"/>
      <c r="J135" s="133">
        <f>ROUND(I135*H135,1)</f>
        <v>0</v>
      </c>
      <c r="K135" s="135"/>
      <c r="L135" s="28"/>
      <c r="M135" s="136" t="s">
        <v>1</v>
      </c>
      <c r="N135" s="137" t="s">
        <v>36</v>
      </c>
      <c r="P135" s="138">
        <f>O135*H135</f>
        <v>0</v>
      </c>
      <c r="Q135" s="138">
        <v>0</v>
      </c>
      <c r="R135" s="138">
        <f>Q135*H135</f>
        <v>0</v>
      </c>
      <c r="S135" s="138">
        <v>0</v>
      </c>
      <c r="T135" s="139">
        <f>S135*H135</f>
        <v>0</v>
      </c>
      <c r="AR135" s="140" t="s">
        <v>128</v>
      </c>
      <c r="AT135" s="140" t="s">
        <v>124</v>
      </c>
      <c r="AU135" s="140" t="s">
        <v>81</v>
      </c>
      <c r="AY135" s="13" t="s">
        <v>121</v>
      </c>
      <c r="BE135" s="141">
        <f>IF(N135="základní",J135,0)</f>
        <v>0</v>
      </c>
      <c r="BF135" s="141">
        <f>IF(N135="snížená",J135,0)</f>
        <v>0</v>
      </c>
      <c r="BG135" s="141">
        <f>IF(N135="zákl. přenesená",J135,0)</f>
        <v>0</v>
      </c>
      <c r="BH135" s="141">
        <f>IF(N135="sníž. přenesená",J135,0)</f>
        <v>0</v>
      </c>
      <c r="BI135" s="141">
        <f>IF(N135="nulová",J135,0)</f>
        <v>0</v>
      </c>
      <c r="BJ135" s="13" t="s">
        <v>79</v>
      </c>
      <c r="BK135" s="141">
        <f>ROUND(I135*H135,1)</f>
        <v>0</v>
      </c>
      <c r="BL135" s="13" t="s">
        <v>128</v>
      </c>
      <c r="BM135" s="140" t="s">
        <v>205</v>
      </c>
    </row>
    <row r="136" spans="2:65" s="1" customFormat="1" ht="11.25">
      <c r="B136" s="28"/>
      <c r="D136" s="142" t="s">
        <v>130</v>
      </c>
      <c r="F136" s="143" t="s">
        <v>206</v>
      </c>
      <c r="I136" s="144"/>
      <c r="L136" s="28"/>
      <c r="M136" s="145"/>
      <c r="T136" s="52"/>
      <c r="AT136" s="13" t="s">
        <v>130</v>
      </c>
      <c r="AU136" s="13" t="s">
        <v>81</v>
      </c>
    </row>
    <row r="137" spans="2:65" s="1" customFormat="1" ht="16.5" customHeight="1">
      <c r="B137" s="28"/>
      <c r="C137" s="148" t="s">
        <v>148</v>
      </c>
      <c r="D137" s="148" t="s">
        <v>134</v>
      </c>
      <c r="E137" s="149" t="s">
        <v>207</v>
      </c>
      <c r="F137" s="150" t="s">
        <v>208</v>
      </c>
      <c r="G137" s="151" t="s">
        <v>201</v>
      </c>
      <c r="H137" s="152">
        <v>3</v>
      </c>
      <c r="I137" s="153"/>
      <c r="J137" s="152">
        <f>ROUND(I137*H137,1)</f>
        <v>0</v>
      </c>
      <c r="K137" s="154"/>
      <c r="L137" s="155"/>
      <c r="M137" s="156" t="s">
        <v>1</v>
      </c>
      <c r="N137" s="157" t="s">
        <v>36</v>
      </c>
      <c r="P137" s="138">
        <f>O137*H137</f>
        <v>0</v>
      </c>
      <c r="Q137" s="138">
        <v>1E-3</v>
      </c>
      <c r="R137" s="138">
        <f>Q137*H137</f>
        <v>3.0000000000000001E-3</v>
      </c>
      <c r="S137" s="138">
        <v>0</v>
      </c>
      <c r="T137" s="139">
        <f>S137*H137</f>
        <v>0</v>
      </c>
      <c r="AR137" s="140" t="s">
        <v>137</v>
      </c>
      <c r="AT137" s="140" t="s">
        <v>134</v>
      </c>
      <c r="AU137" s="140" t="s">
        <v>81</v>
      </c>
      <c r="AY137" s="13" t="s">
        <v>121</v>
      </c>
      <c r="BE137" s="141">
        <f>IF(N137="základní",J137,0)</f>
        <v>0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3" t="s">
        <v>79</v>
      </c>
      <c r="BK137" s="141">
        <f>ROUND(I137*H137,1)</f>
        <v>0</v>
      </c>
      <c r="BL137" s="13" t="s">
        <v>128</v>
      </c>
      <c r="BM137" s="140" t="s">
        <v>209</v>
      </c>
    </row>
    <row r="138" spans="2:65" s="1" customFormat="1" ht="21.75" customHeight="1">
      <c r="B138" s="28"/>
      <c r="C138" s="129" t="s">
        <v>154</v>
      </c>
      <c r="D138" s="129" t="s">
        <v>124</v>
      </c>
      <c r="E138" s="130" t="s">
        <v>125</v>
      </c>
      <c r="F138" s="131" t="s">
        <v>126</v>
      </c>
      <c r="G138" s="132" t="s">
        <v>127</v>
      </c>
      <c r="H138" s="133">
        <v>2</v>
      </c>
      <c r="I138" s="134"/>
      <c r="J138" s="133">
        <f>ROUND(I138*H138,1)</f>
        <v>0</v>
      </c>
      <c r="K138" s="135"/>
      <c r="L138" s="28"/>
      <c r="M138" s="136" t="s">
        <v>1</v>
      </c>
      <c r="N138" s="137" t="s">
        <v>36</v>
      </c>
      <c r="P138" s="138">
        <f>O138*H138</f>
        <v>0</v>
      </c>
      <c r="Q138" s="138">
        <v>0</v>
      </c>
      <c r="R138" s="138">
        <f>Q138*H138</f>
        <v>0</v>
      </c>
      <c r="S138" s="138">
        <v>0</v>
      </c>
      <c r="T138" s="139">
        <f>S138*H138</f>
        <v>0</v>
      </c>
      <c r="AR138" s="140" t="s">
        <v>128</v>
      </c>
      <c r="AT138" s="140" t="s">
        <v>124</v>
      </c>
      <c r="AU138" s="140" t="s">
        <v>81</v>
      </c>
      <c r="AY138" s="13" t="s">
        <v>121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3" t="s">
        <v>79</v>
      </c>
      <c r="BK138" s="141">
        <f>ROUND(I138*H138,1)</f>
        <v>0</v>
      </c>
      <c r="BL138" s="13" t="s">
        <v>128</v>
      </c>
      <c r="BM138" s="140" t="s">
        <v>210</v>
      </c>
    </row>
    <row r="139" spans="2:65" s="1" customFormat="1" ht="11.25">
      <c r="B139" s="28"/>
      <c r="D139" s="142" t="s">
        <v>130</v>
      </c>
      <c r="F139" s="143" t="s">
        <v>131</v>
      </c>
      <c r="I139" s="144"/>
      <c r="L139" s="28"/>
      <c r="M139" s="145"/>
      <c r="T139" s="52"/>
      <c r="AT139" s="13" t="s">
        <v>130</v>
      </c>
      <c r="AU139" s="13" t="s">
        <v>81</v>
      </c>
    </row>
    <row r="140" spans="2:65" s="1" customFormat="1" ht="19.5">
      <c r="B140" s="28"/>
      <c r="D140" s="146" t="s">
        <v>132</v>
      </c>
      <c r="F140" s="147" t="s">
        <v>153</v>
      </c>
      <c r="I140" s="144"/>
      <c r="L140" s="28"/>
      <c r="M140" s="145"/>
      <c r="T140" s="52"/>
      <c r="AT140" s="13" t="s">
        <v>132</v>
      </c>
      <c r="AU140" s="13" t="s">
        <v>81</v>
      </c>
    </row>
    <row r="141" spans="2:65" s="1" customFormat="1" ht="16.5" customHeight="1">
      <c r="B141" s="28"/>
      <c r="C141" s="148" t="s">
        <v>158</v>
      </c>
      <c r="D141" s="148" t="s">
        <v>134</v>
      </c>
      <c r="E141" s="149" t="s">
        <v>211</v>
      </c>
      <c r="F141" s="150" t="s">
        <v>212</v>
      </c>
      <c r="G141" s="151" t="s">
        <v>127</v>
      </c>
      <c r="H141" s="152">
        <v>2</v>
      </c>
      <c r="I141" s="153"/>
      <c r="J141" s="152">
        <f>ROUND(I141*H141,1)</f>
        <v>0</v>
      </c>
      <c r="K141" s="154"/>
      <c r="L141" s="155"/>
      <c r="M141" s="156" t="s">
        <v>1</v>
      </c>
      <c r="N141" s="157" t="s">
        <v>36</v>
      </c>
      <c r="P141" s="138">
        <f>O141*H141</f>
        <v>0</v>
      </c>
      <c r="Q141" s="138">
        <v>2.3000000000000001E-4</v>
      </c>
      <c r="R141" s="138">
        <f>Q141*H141</f>
        <v>4.6000000000000001E-4</v>
      </c>
      <c r="S141" s="138">
        <v>0</v>
      </c>
      <c r="T141" s="139">
        <f>S141*H141</f>
        <v>0</v>
      </c>
      <c r="AR141" s="140" t="s">
        <v>137</v>
      </c>
      <c r="AT141" s="140" t="s">
        <v>134</v>
      </c>
      <c r="AU141" s="140" t="s">
        <v>81</v>
      </c>
      <c r="AY141" s="13" t="s">
        <v>121</v>
      </c>
      <c r="BE141" s="141">
        <f>IF(N141="základní",J141,0)</f>
        <v>0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3" t="s">
        <v>79</v>
      </c>
      <c r="BK141" s="141">
        <f>ROUND(I141*H141,1)</f>
        <v>0</v>
      </c>
      <c r="BL141" s="13" t="s">
        <v>128</v>
      </c>
      <c r="BM141" s="140" t="s">
        <v>213</v>
      </c>
    </row>
    <row r="142" spans="2:65" s="1" customFormat="1" ht="19.5">
      <c r="B142" s="28"/>
      <c r="D142" s="146" t="s">
        <v>132</v>
      </c>
      <c r="F142" s="147" t="s">
        <v>153</v>
      </c>
      <c r="I142" s="144"/>
      <c r="L142" s="28"/>
      <c r="M142" s="145"/>
      <c r="T142" s="52"/>
      <c r="AT142" s="13" t="s">
        <v>132</v>
      </c>
      <c r="AU142" s="13" t="s">
        <v>81</v>
      </c>
    </row>
    <row r="143" spans="2:65" s="1" customFormat="1" ht="24.2" customHeight="1">
      <c r="B143" s="28"/>
      <c r="C143" s="129" t="s">
        <v>163</v>
      </c>
      <c r="D143" s="129" t="s">
        <v>124</v>
      </c>
      <c r="E143" s="130" t="s">
        <v>140</v>
      </c>
      <c r="F143" s="131" t="s">
        <v>141</v>
      </c>
      <c r="G143" s="132" t="s">
        <v>127</v>
      </c>
      <c r="H143" s="133">
        <v>2</v>
      </c>
      <c r="I143" s="134"/>
      <c r="J143" s="133">
        <f>ROUND(I143*H143,1)</f>
        <v>0</v>
      </c>
      <c r="K143" s="135"/>
      <c r="L143" s="28"/>
      <c r="M143" s="136" t="s">
        <v>1</v>
      </c>
      <c r="N143" s="137" t="s">
        <v>36</v>
      </c>
      <c r="P143" s="138">
        <f>O143*H143</f>
        <v>0</v>
      </c>
      <c r="Q143" s="138">
        <v>0</v>
      </c>
      <c r="R143" s="138">
        <f>Q143*H143</f>
        <v>0</v>
      </c>
      <c r="S143" s="138">
        <v>0</v>
      </c>
      <c r="T143" s="139">
        <f>S143*H143</f>
        <v>0</v>
      </c>
      <c r="AR143" s="140" t="s">
        <v>128</v>
      </c>
      <c r="AT143" s="140" t="s">
        <v>124</v>
      </c>
      <c r="AU143" s="140" t="s">
        <v>81</v>
      </c>
      <c r="AY143" s="13" t="s">
        <v>121</v>
      </c>
      <c r="BE143" s="141">
        <f>IF(N143="základní",J143,0)</f>
        <v>0</v>
      </c>
      <c r="BF143" s="141">
        <f>IF(N143="snížená",J143,0)</f>
        <v>0</v>
      </c>
      <c r="BG143" s="141">
        <f>IF(N143="zákl. přenesená",J143,0)</f>
        <v>0</v>
      </c>
      <c r="BH143" s="141">
        <f>IF(N143="sníž. přenesená",J143,0)</f>
        <v>0</v>
      </c>
      <c r="BI143" s="141">
        <f>IF(N143="nulová",J143,0)</f>
        <v>0</v>
      </c>
      <c r="BJ143" s="13" t="s">
        <v>79</v>
      </c>
      <c r="BK143" s="141">
        <f>ROUND(I143*H143,1)</f>
        <v>0</v>
      </c>
      <c r="BL143" s="13" t="s">
        <v>128</v>
      </c>
      <c r="BM143" s="140" t="s">
        <v>214</v>
      </c>
    </row>
    <row r="144" spans="2:65" s="1" customFormat="1" ht="11.25">
      <c r="B144" s="28"/>
      <c r="D144" s="142" t="s">
        <v>130</v>
      </c>
      <c r="F144" s="143" t="s">
        <v>215</v>
      </c>
      <c r="I144" s="144"/>
      <c r="L144" s="28"/>
      <c r="M144" s="145"/>
      <c r="T144" s="52"/>
      <c r="AT144" s="13" t="s">
        <v>130</v>
      </c>
      <c r="AU144" s="13" t="s">
        <v>81</v>
      </c>
    </row>
    <row r="145" spans="2:65" s="1" customFormat="1" ht="16.5" customHeight="1">
      <c r="B145" s="28"/>
      <c r="C145" s="148" t="s">
        <v>172</v>
      </c>
      <c r="D145" s="148" t="s">
        <v>134</v>
      </c>
      <c r="E145" s="149" t="s">
        <v>216</v>
      </c>
      <c r="F145" s="150" t="s">
        <v>217</v>
      </c>
      <c r="G145" s="151" t="s">
        <v>127</v>
      </c>
      <c r="H145" s="152">
        <v>2</v>
      </c>
      <c r="I145" s="153"/>
      <c r="J145" s="152">
        <f>ROUND(I145*H145,1)</f>
        <v>0</v>
      </c>
      <c r="K145" s="154"/>
      <c r="L145" s="155"/>
      <c r="M145" s="156" t="s">
        <v>1</v>
      </c>
      <c r="N145" s="157" t="s">
        <v>36</v>
      </c>
      <c r="P145" s="138">
        <f>O145*H145</f>
        <v>0</v>
      </c>
      <c r="Q145" s="138">
        <v>2.1000000000000001E-4</v>
      </c>
      <c r="R145" s="138">
        <f>Q145*H145</f>
        <v>4.2000000000000002E-4</v>
      </c>
      <c r="S145" s="138">
        <v>0</v>
      </c>
      <c r="T145" s="139">
        <f>S145*H145</f>
        <v>0</v>
      </c>
      <c r="AR145" s="140" t="s">
        <v>137</v>
      </c>
      <c r="AT145" s="140" t="s">
        <v>134</v>
      </c>
      <c r="AU145" s="140" t="s">
        <v>81</v>
      </c>
      <c r="AY145" s="13" t="s">
        <v>121</v>
      </c>
      <c r="BE145" s="141">
        <f>IF(N145="základní",J145,0)</f>
        <v>0</v>
      </c>
      <c r="BF145" s="141">
        <f>IF(N145="snížená",J145,0)</f>
        <v>0</v>
      </c>
      <c r="BG145" s="141">
        <f>IF(N145="zákl. přenesená",J145,0)</f>
        <v>0</v>
      </c>
      <c r="BH145" s="141">
        <f>IF(N145="sníž. přenesená",J145,0)</f>
        <v>0</v>
      </c>
      <c r="BI145" s="141">
        <f>IF(N145="nulová",J145,0)</f>
        <v>0</v>
      </c>
      <c r="BJ145" s="13" t="s">
        <v>79</v>
      </c>
      <c r="BK145" s="141">
        <f>ROUND(I145*H145,1)</f>
        <v>0</v>
      </c>
      <c r="BL145" s="13" t="s">
        <v>128</v>
      </c>
      <c r="BM145" s="140" t="s">
        <v>218</v>
      </c>
    </row>
    <row r="146" spans="2:65" s="1" customFormat="1" ht="37.9" customHeight="1">
      <c r="B146" s="28"/>
      <c r="C146" s="129" t="s">
        <v>219</v>
      </c>
      <c r="D146" s="129" t="s">
        <v>124</v>
      </c>
      <c r="E146" s="130" t="s">
        <v>220</v>
      </c>
      <c r="F146" s="131" t="s">
        <v>221</v>
      </c>
      <c r="G146" s="132" t="s">
        <v>196</v>
      </c>
      <c r="H146" s="133">
        <v>2</v>
      </c>
      <c r="I146" s="134"/>
      <c r="J146" s="133">
        <f>ROUND(I146*H146,1)</f>
        <v>0</v>
      </c>
      <c r="K146" s="135"/>
      <c r="L146" s="28"/>
      <c r="M146" s="136" t="s">
        <v>1</v>
      </c>
      <c r="N146" s="137" t="s">
        <v>36</v>
      </c>
      <c r="P146" s="138">
        <f>O146*H146</f>
        <v>0</v>
      </c>
      <c r="Q146" s="138">
        <v>0</v>
      </c>
      <c r="R146" s="138">
        <f>Q146*H146</f>
        <v>0</v>
      </c>
      <c r="S146" s="138">
        <v>6.2E-4</v>
      </c>
      <c r="T146" s="139">
        <f>S146*H146</f>
        <v>1.24E-3</v>
      </c>
      <c r="AR146" s="140" t="s">
        <v>128</v>
      </c>
      <c r="AT146" s="140" t="s">
        <v>124</v>
      </c>
      <c r="AU146" s="140" t="s">
        <v>81</v>
      </c>
      <c r="AY146" s="13" t="s">
        <v>121</v>
      </c>
      <c r="BE146" s="141">
        <f>IF(N146="základní",J146,0)</f>
        <v>0</v>
      </c>
      <c r="BF146" s="141">
        <f>IF(N146="snížená",J146,0)</f>
        <v>0</v>
      </c>
      <c r="BG146" s="141">
        <f>IF(N146="zákl. přenesená",J146,0)</f>
        <v>0</v>
      </c>
      <c r="BH146" s="141">
        <f>IF(N146="sníž. přenesená",J146,0)</f>
        <v>0</v>
      </c>
      <c r="BI146" s="141">
        <f>IF(N146="nulová",J146,0)</f>
        <v>0</v>
      </c>
      <c r="BJ146" s="13" t="s">
        <v>79</v>
      </c>
      <c r="BK146" s="141">
        <f>ROUND(I146*H146,1)</f>
        <v>0</v>
      </c>
      <c r="BL146" s="13" t="s">
        <v>128</v>
      </c>
      <c r="BM146" s="140" t="s">
        <v>222</v>
      </c>
    </row>
    <row r="147" spans="2:65" s="1" customFormat="1" ht="11.25">
      <c r="B147" s="28"/>
      <c r="D147" s="142" t="s">
        <v>130</v>
      </c>
      <c r="F147" s="143" t="s">
        <v>223</v>
      </c>
      <c r="I147" s="144"/>
      <c r="L147" s="28"/>
      <c r="M147" s="145"/>
      <c r="T147" s="52"/>
      <c r="AT147" s="13" t="s">
        <v>130</v>
      </c>
      <c r="AU147" s="13" t="s">
        <v>81</v>
      </c>
    </row>
    <row r="148" spans="2:65" s="1" customFormat="1" ht="24.2" customHeight="1">
      <c r="B148" s="28"/>
      <c r="C148" s="129" t="s">
        <v>224</v>
      </c>
      <c r="D148" s="129" t="s">
        <v>124</v>
      </c>
      <c r="E148" s="130" t="s">
        <v>164</v>
      </c>
      <c r="F148" s="131" t="s">
        <v>165</v>
      </c>
      <c r="G148" s="132" t="s">
        <v>127</v>
      </c>
      <c r="H148" s="133">
        <v>3</v>
      </c>
      <c r="I148" s="134"/>
      <c r="J148" s="133">
        <f>ROUND(I148*H148,1)</f>
        <v>0</v>
      </c>
      <c r="K148" s="135"/>
      <c r="L148" s="28"/>
      <c r="M148" s="136" t="s">
        <v>1</v>
      </c>
      <c r="N148" s="137" t="s">
        <v>36</v>
      </c>
      <c r="P148" s="138">
        <f>O148*H148</f>
        <v>0</v>
      </c>
      <c r="Q148" s="138">
        <v>0</v>
      </c>
      <c r="R148" s="138">
        <f>Q148*H148</f>
        <v>0</v>
      </c>
      <c r="S148" s="138">
        <v>4.4999999999999999E-4</v>
      </c>
      <c r="T148" s="139">
        <f>S148*H148</f>
        <v>1.3500000000000001E-3</v>
      </c>
      <c r="AR148" s="140" t="s">
        <v>128</v>
      </c>
      <c r="AT148" s="140" t="s">
        <v>124</v>
      </c>
      <c r="AU148" s="140" t="s">
        <v>81</v>
      </c>
      <c r="AY148" s="13" t="s">
        <v>121</v>
      </c>
      <c r="BE148" s="141">
        <f>IF(N148="základní",J148,0)</f>
        <v>0</v>
      </c>
      <c r="BF148" s="141">
        <f>IF(N148="snížená",J148,0)</f>
        <v>0</v>
      </c>
      <c r="BG148" s="141">
        <f>IF(N148="zákl. přenesená",J148,0)</f>
        <v>0</v>
      </c>
      <c r="BH148" s="141">
        <f>IF(N148="sníž. přenesená",J148,0)</f>
        <v>0</v>
      </c>
      <c r="BI148" s="141">
        <f>IF(N148="nulová",J148,0)</f>
        <v>0</v>
      </c>
      <c r="BJ148" s="13" t="s">
        <v>79</v>
      </c>
      <c r="BK148" s="141">
        <f>ROUND(I148*H148,1)</f>
        <v>0</v>
      </c>
      <c r="BL148" s="13" t="s">
        <v>128</v>
      </c>
      <c r="BM148" s="140" t="s">
        <v>225</v>
      </c>
    </row>
    <row r="149" spans="2:65" s="1" customFormat="1" ht="11.25">
      <c r="B149" s="28"/>
      <c r="D149" s="142" t="s">
        <v>130</v>
      </c>
      <c r="F149" s="143" t="s">
        <v>167</v>
      </c>
      <c r="I149" s="144"/>
      <c r="L149" s="28"/>
      <c r="M149" s="145"/>
      <c r="T149" s="52"/>
      <c r="AT149" s="13" t="s">
        <v>130</v>
      </c>
      <c r="AU149" s="13" t="s">
        <v>81</v>
      </c>
    </row>
    <row r="150" spans="2:65" s="1" customFormat="1" ht="24.2" customHeight="1">
      <c r="B150" s="28"/>
      <c r="C150" s="129" t="s">
        <v>8</v>
      </c>
      <c r="D150" s="129" t="s">
        <v>124</v>
      </c>
      <c r="E150" s="130" t="s">
        <v>226</v>
      </c>
      <c r="F150" s="131" t="s">
        <v>227</v>
      </c>
      <c r="G150" s="132" t="s">
        <v>127</v>
      </c>
      <c r="H150" s="133">
        <v>1</v>
      </c>
      <c r="I150" s="134"/>
      <c r="J150" s="133">
        <f>ROUND(I150*H150,1)</f>
        <v>0</v>
      </c>
      <c r="K150" s="135"/>
      <c r="L150" s="28"/>
      <c r="M150" s="136" t="s">
        <v>1</v>
      </c>
      <c r="N150" s="137" t="s">
        <v>36</v>
      </c>
      <c r="P150" s="138">
        <f>O150*H150</f>
        <v>0</v>
      </c>
      <c r="Q150" s="138">
        <v>0</v>
      </c>
      <c r="R150" s="138">
        <f>Q150*H150</f>
        <v>0</v>
      </c>
      <c r="S150" s="138">
        <v>2.1000000000000001E-4</v>
      </c>
      <c r="T150" s="139">
        <f>S150*H150</f>
        <v>2.1000000000000001E-4</v>
      </c>
      <c r="AR150" s="140" t="s">
        <v>128</v>
      </c>
      <c r="AT150" s="140" t="s">
        <v>124</v>
      </c>
      <c r="AU150" s="140" t="s">
        <v>81</v>
      </c>
      <c r="AY150" s="13" t="s">
        <v>121</v>
      </c>
      <c r="BE150" s="141">
        <f>IF(N150="základní",J150,0)</f>
        <v>0</v>
      </c>
      <c r="BF150" s="141">
        <f>IF(N150="snížená",J150,0)</f>
        <v>0</v>
      </c>
      <c r="BG150" s="141">
        <f>IF(N150="zákl. přenesená",J150,0)</f>
        <v>0</v>
      </c>
      <c r="BH150" s="141">
        <f>IF(N150="sníž. přenesená",J150,0)</f>
        <v>0</v>
      </c>
      <c r="BI150" s="141">
        <f>IF(N150="nulová",J150,0)</f>
        <v>0</v>
      </c>
      <c r="BJ150" s="13" t="s">
        <v>79</v>
      </c>
      <c r="BK150" s="141">
        <f>ROUND(I150*H150,1)</f>
        <v>0</v>
      </c>
      <c r="BL150" s="13" t="s">
        <v>128</v>
      </c>
      <c r="BM150" s="140" t="s">
        <v>228</v>
      </c>
    </row>
    <row r="151" spans="2:65" s="1" customFormat="1" ht="19.5">
      <c r="B151" s="28"/>
      <c r="D151" s="146" t="s">
        <v>132</v>
      </c>
      <c r="F151" s="147" t="s">
        <v>133</v>
      </c>
      <c r="I151" s="144"/>
      <c r="L151" s="28"/>
      <c r="M151" s="145"/>
      <c r="T151" s="52"/>
      <c r="AT151" s="13" t="s">
        <v>132</v>
      </c>
      <c r="AU151" s="13" t="s">
        <v>81</v>
      </c>
    </row>
    <row r="152" spans="2:65" s="11" customFormat="1" ht="25.9" customHeight="1">
      <c r="B152" s="117"/>
      <c r="D152" s="118" t="s">
        <v>70</v>
      </c>
      <c r="E152" s="119" t="s">
        <v>134</v>
      </c>
      <c r="F152" s="119" t="s">
        <v>229</v>
      </c>
      <c r="I152" s="120"/>
      <c r="J152" s="121">
        <f>BK152</f>
        <v>0</v>
      </c>
      <c r="L152" s="117"/>
      <c r="M152" s="122"/>
      <c r="P152" s="123">
        <f>P153+P168</f>
        <v>0</v>
      </c>
      <c r="R152" s="123">
        <f>R153+R168</f>
        <v>1.5000000000000001E-4</v>
      </c>
      <c r="T152" s="124">
        <f>T153+T168</f>
        <v>0.33</v>
      </c>
      <c r="AR152" s="118" t="s">
        <v>139</v>
      </c>
      <c r="AT152" s="125" t="s">
        <v>70</v>
      </c>
      <c r="AU152" s="125" t="s">
        <v>71</v>
      </c>
      <c r="AY152" s="118" t="s">
        <v>121</v>
      </c>
      <c r="BK152" s="126">
        <f>BK153+BK168</f>
        <v>0</v>
      </c>
    </row>
    <row r="153" spans="2:65" s="11" customFormat="1" ht="22.9" customHeight="1">
      <c r="B153" s="117"/>
      <c r="D153" s="118" t="s">
        <v>70</v>
      </c>
      <c r="E153" s="127" t="s">
        <v>230</v>
      </c>
      <c r="F153" s="127" t="s">
        <v>231</v>
      </c>
      <c r="I153" s="120"/>
      <c r="J153" s="128">
        <f>BK153</f>
        <v>0</v>
      </c>
      <c r="L153" s="117"/>
      <c r="M153" s="122"/>
      <c r="P153" s="123">
        <f>SUM(P154:P167)</f>
        <v>0</v>
      </c>
      <c r="R153" s="123">
        <f>SUM(R154:R167)</f>
        <v>1.5000000000000001E-4</v>
      </c>
      <c r="T153" s="124">
        <f>SUM(T154:T167)</f>
        <v>0.33</v>
      </c>
      <c r="AR153" s="118" t="s">
        <v>139</v>
      </c>
      <c r="AT153" s="125" t="s">
        <v>70</v>
      </c>
      <c r="AU153" s="125" t="s">
        <v>79</v>
      </c>
      <c r="AY153" s="118" t="s">
        <v>121</v>
      </c>
      <c r="BK153" s="126">
        <f>SUM(BK154:BK167)</f>
        <v>0</v>
      </c>
    </row>
    <row r="154" spans="2:65" s="1" customFormat="1" ht="66.75" customHeight="1">
      <c r="B154" s="28"/>
      <c r="C154" s="129" t="s">
        <v>232</v>
      </c>
      <c r="D154" s="129" t="s">
        <v>124</v>
      </c>
      <c r="E154" s="130" t="s">
        <v>233</v>
      </c>
      <c r="F154" s="131" t="s">
        <v>234</v>
      </c>
      <c r="G154" s="132" t="s">
        <v>196</v>
      </c>
      <c r="H154" s="133">
        <v>15</v>
      </c>
      <c r="I154" s="134"/>
      <c r="J154" s="133">
        <f>ROUND(I154*H154,1)</f>
        <v>0</v>
      </c>
      <c r="K154" s="135"/>
      <c r="L154" s="28"/>
      <c r="M154" s="136" t="s">
        <v>1</v>
      </c>
      <c r="N154" s="137" t="s">
        <v>36</v>
      </c>
      <c r="P154" s="138">
        <f>O154*H154</f>
        <v>0</v>
      </c>
      <c r="Q154" s="138">
        <v>0</v>
      </c>
      <c r="R154" s="138">
        <f>Q154*H154</f>
        <v>0</v>
      </c>
      <c r="S154" s="138">
        <v>0</v>
      </c>
      <c r="T154" s="139">
        <f>S154*H154</f>
        <v>0</v>
      </c>
      <c r="AR154" s="140" t="s">
        <v>235</v>
      </c>
      <c r="AT154" s="140" t="s">
        <v>124</v>
      </c>
      <c r="AU154" s="140" t="s">
        <v>81</v>
      </c>
      <c r="AY154" s="13" t="s">
        <v>121</v>
      </c>
      <c r="BE154" s="141">
        <f>IF(N154="základní",J154,0)</f>
        <v>0</v>
      </c>
      <c r="BF154" s="141">
        <f>IF(N154="snížená",J154,0)</f>
        <v>0</v>
      </c>
      <c r="BG154" s="141">
        <f>IF(N154="zákl. přenesená",J154,0)</f>
        <v>0</v>
      </c>
      <c r="BH154" s="141">
        <f>IF(N154="sníž. přenesená",J154,0)</f>
        <v>0</v>
      </c>
      <c r="BI154" s="141">
        <f>IF(N154="nulová",J154,0)</f>
        <v>0</v>
      </c>
      <c r="BJ154" s="13" t="s">
        <v>79</v>
      </c>
      <c r="BK154" s="141">
        <f>ROUND(I154*H154,1)</f>
        <v>0</v>
      </c>
      <c r="BL154" s="13" t="s">
        <v>235</v>
      </c>
      <c r="BM154" s="140" t="s">
        <v>236</v>
      </c>
    </row>
    <row r="155" spans="2:65" s="1" customFormat="1" ht="11.25">
      <c r="B155" s="28"/>
      <c r="D155" s="142" t="s">
        <v>130</v>
      </c>
      <c r="F155" s="143" t="s">
        <v>237</v>
      </c>
      <c r="I155" s="144"/>
      <c r="L155" s="28"/>
      <c r="M155" s="145"/>
      <c r="T155" s="52"/>
      <c r="AT155" s="13" t="s">
        <v>130</v>
      </c>
      <c r="AU155" s="13" t="s">
        <v>81</v>
      </c>
    </row>
    <row r="156" spans="2:65" s="1" customFormat="1" ht="55.5" customHeight="1">
      <c r="B156" s="28"/>
      <c r="C156" s="129" t="s">
        <v>238</v>
      </c>
      <c r="D156" s="129" t="s">
        <v>124</v>
      </c>
      <c r="E156" s="130" t="s">
        <v>239</v>
      </c>
      <c r="F156" s="131" t="s">
        <v>240</v>
      </c>
      <c r="G156" s="132" t="s">
        <v>196</v>
      </c>
      <c r="H156" s="133">
        <v>15</v>
      </c>
      <c r="I156" s="134"/>
      <c r="J156" s="133">
        <f>ROUND(I156*H156,1)</f>
        <v>0</v>
      </c>
      <c r="K156" s="135"/>
      <c r="L156" s="28"/>
      <c r="M156" s="136" t="s">
        <v>1</v>
      </c>
      <c r="N156" s="137" t="s">
        <v>36</v>
      </c>
      <c r="P156" s="138">
        <f>O156*H156</f>
        <v>0</v>
      </c>
      <c r="Q156" s="138">
        <v>0</v>
      </c>
      <c r="R156" s="138">
        <f>Q156*H156</f>
        <v>0</v>
      </c>
      <c r="S156" s="138">
        <v>0</v>
      </c>
      <c r="T156" s="139">
        <f>S156*H156</f>
        <v>0</v>
      </c>
      <c r="AR156" s="140" t="s">
        <v>235</v>
      </c>
      <c r="AT156" s="140" t="s">
        <v>124</v>
      </c>
      <c r="AU156" s="140" t="s">
        <v>81</v>
      </c>
      <c r="AY156" s="13" t="s">
        <v>121</v>
      </c>
      <c r="BE156" s="141">
        <f>IF(N156="základní",J156,0)</f>
        <v>0</v>
      </c>
      <c r="BF156" s="141">
        <f>IF(N156="snížená",J156,0)</f>
        <v>0</v>
      </c>
      <c r="BG156" s="141">
        <f>IF(N156="zákl. přenesená",J156,0)</f>
        <v>0</v>
      </c>
      <c r="BH156" s="141">
        <f>IF(N156="sníž. přenesená",J156,0)</f>
        <v>0</v>
      </c>
      <c r="BI156" s="141">
        <f>IF(N156="nulová",J156,0)</f>
        <v>0</v>
      </c>
      <c r="BJ156" s="13" t="s">
        <v>79</v>
      </c>
      <c r="BK156" s="141">
        <f>ROUND(I156*H156,1)</f>
        <v>0</v>
      </c>
      <c r="BL156" s="13" t="s">
        <v>235</v>
      </c>
      <c r="BM156" s="140" t="s">
        <v>241</v>
      </c>
    </row>
    <row r="157" spans="2:65" s="1" customFormat="1" ht="11.25">
      <c r="B157" s="28"/>
      <c r="D157" s="142" t="s">
        <v>130</v>
      </c>
      <c r="F157" s="143" t="s">
        <v>242</v>
      </c>
      <c r="I157" s="144"/>
      <c r="L157" s="28"/>
      <c r="M157" s="145"/>
      <c r="T157" s="52"/>
      <c r="AT157" s="13" t="s">
        <v>130</v>
      </c>
      <c r="AU157" s="13" t="s">
        <v>81</v>
      </c>
    </row>
    <row r="158" spans="2:65" s="1" customFormat="1" ht="24.2" customHeight="1">
      <c r="B158" s="28"/>
      <c r="C158" s="129" t="s">
        <v>243</v>
      </c>
      <c r="D158" s="129" t="s">
        <v>124</v>
      </c>
      <c r="E158" s="130" t="s">
        <v>244</v>
      </c>
      <c r="F158" s="131" t="s">
        <v>245</v>
      </c>
      <c r="G158" s="132" t="s">
        <v>196</v>
      </c>
      <c r="H158" s="133">
        <v>5</v>
      </c>
      <c r="I158" s="134"/>
      <c r="J158" s="133">
        <f>ROUND(I158*H158,1)</f>
        <v>0</v>
      </c>
      <c r="K158" s="135"/>
      <c r="L158" s="28"/>
      <c r="M158" s="136" t="s">
        <v>1</v>
      </c>
      <c r="N158" s="137" t="s">
        <v>36</v>
      </c>
      <c r="P158" s="138">
        <f>O158*H158</f>
        <v>0</v>
      </c>
      <c r="Q158" s="138">
        <v>3.0000000000000001E-5</v>
      </c>
      <c r="R158" s="138">
        <f>Q158*H158</f>
        <v>1.5000000000000001E-4</v>
      </c>
      <c r="S158" s="138">
        <v>0</v>
      </c>
      <c r="T158" s="139">
        <f>S158*H158</f>
        <v>0</v>
      </c>
      <c r="AR158" s="140" t="s">
        <v>235</v>
      </c>
      <c r="AT158" s="140" t="s">
        <v>124</v>
      </c>
      <c r="AU158" s="140" t="s">
        <v>81</v>
      </c>
      <c r="AY158" s="13" t="s">
        <v>121</v>
      </c>
      <c r="BE158" s="141">
        <f>IF(N158="základní",J158,0)</f>
        <v>0</v>
      </c>
      <c r="BF158" s="141">
        <f>IF(N158="snížená",J158,0)</f>
        <v>0</v>
      </c>
      <c r="BG158" s="141">
        <f>IF(N158="zákl. přenesená",J158,0)</f>
        <v>0</v>
      </c>
      <c r="BH158" s="141">
        <f>IF(N158="sníž. přenesená",J158,0)</f>
        <v>0</v>
      </c>
      <c r="BI158" s="141">
        <f>IF(N158="nulová",J158,0)</f>
        <v>0</v>
      </c>
      <c r="BJ158" s="13" t="s">
        <v>79</v>
      </c>
      <c r="BK158" s="141">
        <f>ROUND(I158*H158,1)</f>
        <v>0</v>
      </c>
      <c r="BL158" s="13" t="s">
        <v>235</v>
      </c>
      <c r="BM158" s="140" t="s">
        <v>246</v>
      </c>
    </row>
    <row r="159" spans="2:65" s="1" customFormat="1" ht="11.25">
      <c r="B159" s="28"/>
      <c r="D159" s="142" t="s">
        <v>130</v>
      </c>
      <c r="F159" s="143" t="s">
        <v>247</v>
      </c>
      <c r="I159" s="144"/>
      <c r="L159" s="28"/>
      <c r="M159" s="145"/>
      <c r="T159" s="52"/>
      <c r="AT159" s="13" t="s">
        <v>130</v>
      </c>
      <c r="AU159" s="13" t="s">
        <v>81</v>
      </c>
    </row>
    <row r="160" spans="2:65" s="1" customFormat="1" ht="24.2" customHeight="1">
      <c r="B160" s="28"/>
      <c r="C160" s="129" t="s">
        <v>128</v>
      </c>
      <c r="D160" s="129" t="s">
        <v>124</v>
      </c>
      <c r="E160" s="130" t="s">
        <v>248</v>
      </c>
      <c r="F160" s="131" t="s">
        <v>249</v>
      </c>
      <c r="G160" s="132" t="s">
        <v>191</v>
      </c>
      <c r="H160" s="133">
        <v>1</v>
      </c>
      <c r="I160" s="134"/>
      <c r="J160" s="133">
        <f>ROUND(I160*H160,1)</f>
        <v>0</v>
      </c>
      <c r="K160" s="135"/>
      <c r="L160" s="28"/>
      <c r="M160" s="136" t="s">
        <v>1</v>
      </c>
      <c r="N160" s="137" t="s">
        <v>36</v>
      </c>
      <c r="P160" s="138">
        <f>O160*H160</f>
        <v>0</v>
      </c>
      <c r="Q160" s="138">
        <v>0</v>
      </c>
      <c r="R160" s="138">
        <f>Q160*H160</f>
        <v>0</v>
      </c>
      <c r="S160" s="138">
        <v>0.33</v>
      </c>
      <c r="T160" s="139">
        <f>S160*H160</f>
        <v>0.33</v>
      </c>
      <c r="AR160" s="140" t="s">
        <v>235</v>
      </c>
      <c r="AT160" s="140" t="s">
        <v>124</v>
      </c>
      <c r="AU160" s="140" t="s">
        <v>81</v>
      </c>
      <c r="AY160" s="13" t="s">
        <v>121</v>
      </c>
      <c r="BE160" s="141">
        <f>IF(N160="základní",J160,0)</f>
        <v>0</v>
      </c>
      <c r="BF160" s="141">
        <f>IF(N160="snížená",J160,0)</f>
        <v>0</v>
      </c>
      <c r="BG160" s="141">
        <f>IF(N160="zákl. přenesená",J160,0)</f>
        <v>0</v>
      </c>
      <c r="BH160" s="141">
        <f>IF(N160="sníž. přenesená",J160,0)</f>
        <v>0</v>
      </c>
      <c r="BI160" s="141">
        <f>IF(N160="nulová",J160,0)</f>
        <v>0</v>
      </c>
      <c r="BJ160" s="13" t="s">
        <v>79</v>
      </c>
      <c r="BK160" s="141">
        <f>ROUND(I160*H160,1)</f>
        <v>0</v>
      </c>
      <c r="BL160" s="13" t="s">
        <v>235</v>
      </c>
      <c r="BM160" s="140" t="s">
        <v>250</v>
      </c>
    </row>
    <row r="161" spans="2:65" s="1" customFormat="1" ht="11.25">
      <c r="B161" s="28"/>
      <c r="D161" s="142" t="s">
        <v>130</v>
      </c>
      <c r="F161" s="143" t="s">
        <v>251</v>
      </c>
      <c r="I161" s="144"/>
      <c r="L161" s="28"/>
      <c r="M161" s="145"/>
      <c r="T161" s="52"/>
      <c r="AT161" s="13" t="s">
        <v>130</v>
      </c>
      <c r="AU161" s="13" t="s">
        <v>81</v>
      </c>
    </row>
    <row r="162" spans="2:65" s="1" customFormat="1" ht="24.2" customHeight="1">
      <c r="B162" s="28"/>
      <c r="C162" s="129" t="s">
        <v>252</v>
      </c>
      <c r="D162" s="129" t="s">
        <v>124</v>
      </c>
      <c r="E162" s="130" t="s">
        <v>253</v>
      </c>
      <c r="F162" s="131" t="s">
        <v>254</v>
      </c>
      <c r="G162" s="132" t="s">
        <v>255</v>
      </c>
      <c r="H162" s="133">
        <v>0.3</v>
      </c>
      <c r="I162" s="134"/>
      <c r="J162" s="133">
        <f>ROUND(I162*H162,1)</f>
        <v>0</v>
      </c>
      <c r="K162" s="135"/>
      <c r="L162" s="28"/>
      <c r="M162" s="136" t="s">
        <v>1</v>
      </c>
      <c r="N162" s="137" t="s">
        <v>36</v>
      </c>
      <c r="P162" s="138">
        <f>O162*H162</f>
        <v>0</v>
      </c>
      <c r="Q162" s="138">
        <v>0</v>
      </c>
      <c r="R162" s="138">
        <f>Q162*H162</f>
        <v>0</v>
      </c>
      <c r="S162" s="138">
        <v>0</v>
      </c>
      <c r="T162" s="139">
        <f>S162*H162</f>
        <v>0</v>
      </c>
      <c r="AR162" s="140" t="s">
        <v>235</v>
      </c>
      <c r="AT162" s="140" t="s">
        <v>124</v>
      </c>
      <c r="AU162" s="140" t="s">
        <v>81</v>
      </c>
      <c r="AY162" s="13" t="s">
        <v>121</v>
      </c>
      <c r="BE162" s="141">
        <f>IF(N162="základní",J162,0)</f>
        <v>0</v>
      </c>
      <c r="BF162" s="141">
        <f>IF(N162="snížená",J162,0)</f>
        <v>0</v>
      </c>
      <c r="BG162" s="141">
        <f>IF(N162="zákl. přenesená",J162,0)</f>
        <v>0</v>
      </c>
      <c r="BH162" s="141">
        <f>IF(N162="sníž. přenesená",J162,0)</f>
        <v>0</v>
      </c>
      <c r="BI162" s="141">
        <f>IF(N162="nulová",J162,0)</f>
        <v>0</v>
      </c>
      <c r="BJ162" s="13" t="s">
        <v>79</v>
      </c>
      <c r="BK162" s="141">
        <f>ROUND(I162*H162,1)</f>
        <v>0</v>
      </c>
      <c r="BL162" s="13" t="s">
        <v>235</v>
      </c>
      <c r="BM162" s="140" t="s">
        <v>256</v>
      </c>
    </row>
    <row r="163" spans="2:65" s="1" customFormat="1" ht="11.25">
      <c r="B163" s="28"/>
      <c r="D163" s="142" t="s">
        <v>130</v>
      </c>
      <c r="F163" s="143" t="s">
        <v>257</v>
      </c>
      <c r="I163" s="144"/>
      <c r="L163" s="28"/>
      <c r="M163" s="145"/>
      <c r="T163" s="52"/>
      <c r="AT163" s="13" t="s">
        <v>130</v>
      </c>
      <c r="AU163" s="13" t="s">
        <v>81</v>
      </c>
    </row>
    <row r="164" spans="2:65" s="1" customFormat="1" ht="37.9" customHeight="1">
      <c r="B164" s="28"/>
      <c r="C164" s="129" t="s">
        <v>258</v>
      </c>
      <c r="D164" s="129" t="s">
        <v>124</v>
      </c>
      <c r="E164" s="130" t="s">
        <v>259</v>
      </c>
      <c r="F164" s="131" t="s">
        <v>260</v>
      </c>
      <c r="G164" s="132" t="s">
        <v>255</v>
      </c>
      <c r="H164" s="133">
        <v>0.3</v>
      </c>
      <c r="I164" s="134"/>
      <c r="J164" s="133">
        <f>ROUND(I164*H164,1)</f>
        <v>0</v>
      </c>
      <c r="K164" s="135"/>
      <c r="L164" s="28"/>
      <c r="M164" s="136" t="s">
        <v>1</v>
      </c>
      <c r="N164" s="137" t="s">
        <v>36</v>
      </c>
      <c r="P164" s="138">
        <f>O164*H164</f>
        <v>0</v>
      </c>
      <c r="Q164" s="138">
        <v>0</v>
      </c>
      <c r="R164" s="138">
        <f>Q164*H164</f>
        <v>0</v>
      </c>
      <c r="S164" s="138">
        <v>0</v>
      </c>
      <c r="T164" s="139">
        <f>S164*H164</f>
        <v>0</v>
      </c>
      <c r="AR164" s="140" t="s">
        <v>235</v>
      </c>
      <c r="AT164" s="140" t="s">
        <v>124</v>
      </c>
      <c r="AU164" s="140" t="s">
        <v>81</v>
      </c>
      <c r="AY164" s="13" t="s">
        <v>121</v>
      </c>
      <c r="BE164" s="141">
        <f>IF(N164="základní",J164,0)</f>
        <v>0</v>
      </c>
      <c r="BF164" s="141">
        <f>IF(N164="snížená",J164,0)</f>
        <v>0</v>
      </c>
      <c r="BG164" s="141">
        <f>IF(N164="zákl. přenesená",J164,0)</f>
        <v>0</v>
      </c>
      <c r="BH164" s="141">
        <f>IF(N164="sníž. přenesená",J164,0)</f>
        <v>0</v>
      </c>
      <c r="BI164" s="141">
        <f>IF(N164="nulová",J164,0)</f>
        <v>0</v>
      </c>
      <c r="BJ164" s="13" t="s">
        <v>79</v>
      </c>
      <c r="BK164" s="141">
        <f>ROUND(I164*H164,1)</f>
        <v>0</v>
      </c>
      <c r="BL164" s="13" t="s">
        <v>235</v>
      </c>
      <c r="BM164" s="140" t="s">
        <v>261</v>
      </c>
    </row>
    <row r="165" spans="2:65" s="1" customFormat="1" ht="11.25">
      <c r="B165" s="28"/>
      <c r="D165" s="142" t="s">
        <v>130</v>
      </c>
      <c r="F165" s="143" t="s">
        <v>262</v>
      </c>
      <c r="I165" s="144"/>
      <c r="L165" s="28"/>
      <c r="M165" s="145"/>
      <c r="T165" s="52"/>
      <c r="AT165" s="13" t="s">
        <v>130</v>
      </c>
      <c r="AU165" s="13" t="s">
        <v>81</v>
      </c>
    </row>
    <row r="166" spans="2:65" s="1" customFormat="1" ht="44.25" customHeight="1">
      <c r="B166" s="28"/>
      <c r="C166" s="129" t="s">
        <v>263</v>
      </c>
      <c r="D166" s="129" t="s">
        <v>124</v>
      </c>
      <c r="E166" s="130" t="s">
        <v>264</v>
      </c>
      <c r="F166" s="131" t="s">
        <v>265</v>
      </c>
      <c r="G166" s="132" t="s">
        <v>255</v>
      </c>
      <c r="H166" s="133">
        <v>0.3</v>
      </c>
      <c r="I166" s="134"/>
      <c r="J166" s="133">
        <f>ROUND(I166*H166,1)</f>
        <v>0</v>
      </c>
      <c r="K166" s="135"/>
      <c r="L166" s="28"/>
      <c r="M166" s="136" t="s">
        <v>1</v>
      </c>
      <c r="N166" s="137" t="s">
        <v>36</v>
      </c>
      <c r="P166" s="138">
        <f>O166*H166</f>
        <v>0</v>
      </c>
      <c r="Q166" s="138">
        <v>0</v>
      </c>
      <c r="R166" s="138">
        <f>Q166*H166</f>
        <v>0</v>
      </c>
      <c r="S166" s="138">
        <v>0</v>
      </c>
      <c r="T166" s="139">
        <f>S166*H166</f>
        <v>0</v>
      </c>
      <c r="AR166" s="140" t="s">
        <v>235</v>
      </c>
      <c r="AT166" s="140" t="s">
        <v>124</v>
      </c>
      <c r="AU166" s="140" t="s">
        <v>81</v>
      </c>
      <c r="AY166" s="13" t="s">
        <v>121</v>
      </c>
      <c r="BE166" s="141">
        <f>IF(N166="základní",J166,0)</f>
        <v>0</v>
      </c>
      <c r="BF166" s="141">
        <f>IF(N166="snížená",J166,0)</f>
        <v>0</v>
      </c>
      <c r="BG166" s="141">
        <f>IF(N166="zákl. přenesená",J166,0)</f>
        <v>0</v>
      </c>
      <c r="BH166" s="141">
        <f>IF(N166="sníž. přenesená",J166,0)</f>
        <v>0</v>
      </c>
      <c r="BI166" s="141">
        <f>IF(N166="nulová",J166,0)</f>
        <v>0</v>
      </c>
      <c r="BJ166" s="13" t="s">
        <v>79</v>
      </c>
      <c r="BK166" s="141">
        <f>ROUND(I166*H166,1)</f>
        <v>0</v>
      </c>
      <c r="BL166" s="13" t="s">
        <v>235</v>
      </c>
      <c r="BM166" s="140" t="s">
        <v>266</v>
      </c>
    </row>
    <row r="167" spans="2:65" s="1" customFormat="1" ht="11.25">
      <c r="B167" s="28"/>
      <c r="D167" s="142" t="s">
        <v>130</v>
      </c>
      <c r="F167" s="143" t="s">
        <v>267</v>
      </c>
      <c r="I167" s="144"/>
      <c r="L167" s="28"/>
      <c r="M167" s="145"/>
      <c r="T167" s="52"/>
      <c r="AT167" s="13" t="s">
        <v>130</v>
      </c>
      <c r="AU167" s="13" t="s">
        <v>81</v>
      </c>
    </row>
    <row r="168" spans="2:65" s="11" customFormat="1" ht="22.9" customHeight="1">
      <c r="B168" s="117"/>
      <c r="D168" s="118" t="s">
        <v>70</v>
      </c>
      <c r="E168" s="127" t="s">
        <v>268</v>
      </c>
      <c r="F168" s="127" t="s">
        <v>269</v>
      </c>
      <c r="I168" s="120"/>
      <c r="J168" s="128">
        <f>BK168</f>
        <v>0</v>
      </c>
      <c r="L168" s="117"/>
      <c r="M168" s="122"/>
      <c r="P168" s="123">
        <f>SUM(P169:P171)</f>
        <v>0</v>
      </c>
      <c r="R168" s="123">
        <f>SUM(R169:R171)</f>
        <v>0</v>
      </c>
      <c r="T168" s="124">
        <f>SUM(T169:T171)</f>
        <v>0</v>
      </c>
      <c r="AR168" s="118" t="s">
        <v>139</v>
      </c>
      <c r="AT168" s="125" t="s">
        <v>70</v>
      </c>
      <c r="AU168" s="125" t="s">
        <v>79</v>
      </c>
      <c r="AY168" s="118" t="s">
        <v>121</v>
      </c>
      <c r="BK168" s="126">
        <f>SUM(BK169:BK171)</f>
        <v>0</v>
      </c>
    </row>
    <row r="169" spans="2:65" s="1" customFormat="1" ht="21.75" customHeight="1">
      <c r="B169" s="28"/>
      <c r="C169" s="129" t="s">
        <v>270</v>
      </c>
      <c r="D169" s="129" t="s">
        <v>124</v>
      </c>
      <c r="E169" s="130" t="s">
        <v>271</v>
      </c>
      <c r="F169" s="131" t="s">
        <v>272</v>
      </c>
      <c r="G169" s="132" t="s">
        <v>273</v>
      </c>
      <c r="H169" s="133">
        <v>1</v>
      </c>
      <c r="I169" s="134"/>
      <c r="J169" s="133">
        <f>ROUND(I169*H169,1)</f>
        <v>0</v>
      </c>
      <c r="K169" s="135"/>
      <c r="L169" s="28"/>
      <c r="M169" s="136" t="s">
        <v>1</v>
      </c>
      <c r="N169" s="137" t="s">
        <v>36</v>
      </c>
      <c r="P169" s="138">
        <f>O169*H169</f>
        <v>0</v>
      </c>
      <c r="Q169" s="138">
        <v>0</v>
      </c>
      <c r="R169" s="138">
        <f>Q169*H169</f>
        <v>0</v>
      </c>
      <c r="S169" s="138">
        <v>0</v>
      </c>
      <c r="T169" s="139">
        <f>S169*H169</f>
        <v>0</v>
      </c>
      <c r="AR169" s="140" t="s">
        <v>235</v>
      </c>
      <c r="AT169" s="140" t="s">
        <v>124</v>
      </c>
      <c r="AU169" s="140" t="s">
        <v>81</v>
      </c>
      <c r="AY169" s="13" t="s">
        <v>121</v>
      </c>
      <c r="BE169" s="141">
        <f>IF(N169="základní",J169,0)</f>
        <v>0</v>
      </c>
      <c r="BF169" s="141">
        <f>IF(N169="snížená",J169,0)</f>
        <v>0</v>
      </c>
      <c r="BG169" s="141">
        <f>IF(N169="zákl. přenesená",J169,0)</f>
        <v>0</v>
      </c>
      <c r="BH169" s="141">
        <f>IF(N169="sníž. přenesená",J169,0)</f>
        <v>0</v>
      </c>
      <c r="BI169" s="141">
        <f>IF(N169="nulová",J169,0)</f>
        <v>0</v>
      </c>
      <c r="BJ169" s="13" t="s">
        <v>79</v>
      </c>
      <c r="BK169" s="141">
        <f>ROUND(I169*H169,1)</f>
        <v>0</v>
      </c>
      <c r="BL169" s="13" t="s">
        <v>235</v>
      </c>
      <c r="BM169" s="140" t="s">
        <v>274</v>
      </c>
    </row>
    <row r="170" spans="2:65" s="1" customFormat="1" ht="11.25">
      <c r="B170" s="28"/>
      <c r="D170" s="142" t="s">
        <v>130</v>
      </c>
      <c r="F170" s="143" t="s">
        <v>275</v>
      </c>
      <c r="I170" s="144"/>
      <c r="L170" s="28"/>
      <c r="M170" s="145"/>
      <c r="T170" s="52"/>
      <c r="AT170" s="13" t="s">
        <v>130</v>
      </c>
      <c r="AU170" s="13" t="s">
        <v>81</v>
      </c>
    </row>
    <row r="171" spans="2:65" s="1" customFormat="1" ht="19.5">
      <c r="B171" s="28"/>
      <c r="D171" s="146" t="s">
        <v>132</v>
      </c>
      <c r="F171" s="147" t="s">
        <v>276</v>
      </c>
      <c r="I171" s="144"/>
      <c r="L171" s="28"/>
      <c r="M171" s="145"/>
      <c r="T171" s="52"/>
      <c r="AT171" s="13" t="s">
        <v>132</v>
      </c>
      <c r="AU171" s="13" t="s">
        <v>81</v>
      </c>
    </row>
    <row r="172" spans="2:65" s="11" customFormat="1" ht="25.9" customHeight="1">
      <c r="B172" s="117"/>
      <c r="D172" s="118" t="s">
        <v>70</v>
      </c>
      <c r="E172" s="119" t="s">
        <v>168</v>
      </c>
      <c r="F172" s="119" t="s">
        <v>169</v>
      </c>
      <c r="I172" s="120"/>
      <c r="J172" s="121">
        <f>BK172</f>
        <v>0</v>
      </c>
      <c r="L172" s="117"/>
      <c r="M172" s="122"/>
      <c r="P172" s="123">
        <f>P173</f>
        <v>0</v>
      </c>
      <c r="R172" s="123">
        <f>R173</f>
        <v>0</v>
      </c>
      <c r="T172" s="124">
        <f>T173</f>
        <v>0</v>
      </c>
      <c r="AR172" s="118" t="s">
        <v>148</v>
      </c>
      <c r="AT172" s="125" t="s">
        <v>70</v>
      </c>
      <c r="AU172" s="125" t="s">
        <v>71</v>
      </c>
      <c r="AY172" s="118" t="s">
        <v>121</v>
      </c>
      <c r="BK172" s="126">
        <f>BK173</f>
        <v>0</v>
      </c>
    </row>
    <row r="173" spans="2:65" s="11" customFormat="1" ht="22.9" customHeight="1">
      <c r="B173" s="117"/>
      <c r="D173" s="118" t="s">
        <v>70</v>
      </c>
      <c r="E173" s="127" t="s">
        <v>170</v>
      </c>
      <c r="F173" s="127" t="s">
        <v>171</v>
      </c>
      <c r="I173" s="120"/>
      <c r="J173" s="128">
        <f>BK173</f>
        <v>0</v>
      </c>
      <c r="L173" s="117"/>
      <c r="M173" s="122"/>
      <c r="P173" s="123">
        <f>SUM(P174:P176)</f>
        <v>0</v>
      </c>
      <c r="R173" s="123">
        <f>SUM(R174:R176)</f>
        <v>0</v>
      </c>
      <c r="T173" s="124">
        <f>SUM(T174:T176)</f>
        <v>0</v>
      </c>
      <c r="AR173" s="118" t="s">
        <v>148</v>
      </c>
      <c r="AT173" s="125" t="s">
        <v>70</v>
      </c>
      <c r="AU173" s="125" t="s">
        <v>79</v>
      </c>
      <c r="AY173" s="118" t="s">
        <v>121</v>
      </c>
      <c r="BK173" s="126">
        <f>SUM(BK174:BK176)</f>
        <v>0</v>
      </c>
    </row>
    <row r="174" spans="2:65" s="1" customFormat="1" ht="16.5" customHeight="1">
      <c r="B174" s="28"/>
      <c r="C174" s="129" t="s">
        <v>7</v>
      </c>
      <c r="D174" s="129" t="s">
        <v>124</v>
      </c>
      <c r="E174" s="130" t="s">
        <v>173</v>
      </c>
      <c r="F174" s="131" t="s">
        <v>174</v>
      </c>
      <c r="G174" s="132" t="s">
        <v>175</v>
      </c>
      <c r="H174" s="133">
        <v>1</v>
      </c>
      <c r="I174" s="134"/>
      <c r="J174" s="133">
        <f>ROUND(I174*H174,1)</f>
        <v>0</v>
      </c>
      <c r="K174" s="135"/>
      <c r="L174" s="28"/>
      <c r="M174" s="136" t="s">
        <v>1</v>
      </c>
      <c r="N174" s="137" t="s">
        <v>36</v>
      </c>
      <c r="P174" s="138">
        <f>O174*H174</f>
        <v>0</v>
      </c>
      <c r="Q174" s="138">
        <v>0</v>
      </c>
      <c r="R174" s="138">
        <f>Q174*H174</f>
        <v>0</v>
      </c>
      <c r="S174" s="138">
        <v>0</v>
      </c>
      <c r="T174" s="139">
        <f>S174*H174</f>
        <v>0</v>
      </c>
      <c r="AR174" s="140" t="s">
        <v>176</v>
      </c>
      <c r="AT174" s="140" t="s">
        <v>124</v>
      </c>
      <c r="AU174" s="140" t="s">
        <v>81</v>
      </c>
      <c r="AY174" s="13" t="s">
        <v>121</v>
      </c>
      <c r="BE174" s="141">
        <f>IF(N174="základní",J174,0)</f>
        <v>0</v>
      </c>
      <c r="BF174" s="141">
        <f>IF(N174="snížená",J174,0)</f>
        <v>0</v>
      </c>
      <c r="BG174" s="141">
        <f>IF(N174="zákl. přenesená",J174,0)</f>
        <v>0</v>
      </c>
      <c r="BH174" s="141">
        <f>IF(N174="sníž. přenesená",J174,0)</f>
        <v>0</v>
      </c>
      <c r="BI174" s="141">
        <f>IF(N174="nulová",J174,0)</f>
        <v>0</v>
      </c>
      <c r="BJ174" s="13" t="s">
        <v>79</v>
      </c>
      <c r="BK174" s="141">
        <f>ROUND(I174*H174,1)</f>
        <v>0</v>
      </c>
      <c r="BL174" s="13" t="s">
        <v>176</v>
      </c>
      <c r="BM174" s="140" t="s">
        <v>277</v>
      </c>
    </row>
    <row r="175" spans="2:65" s="1" customFormat="1" ht="11.25">
      <c r="B175" s="28"/>
      <c r="D175" s="142" t="s">
        <v>130</v>
      </c>
      <c r="F175" s="143" t="s">
        <v>178</v>
      </c>
      <c r="I175" s="144"/>
      <c r="L175" s="28"/>
      <c r="M175" s="145"/>
      <c r="T175" s="52"/>
      <c r="AT175" s="13" t="s">
        <v>130</v>
      </c>
      <c r="AU175" s="13" t="s">
        <v>81</v>
      </c>
    </row>
    <row r="176" spans="2:65" s="1" customFormat="1" ht="19.5">
      <c r="B176" s="28"/>
      <c r="D176" s="146" t="s">
        <v>132</v>
      </c>
      <c r="F176" s="147" t="s">
        <v>179</v>
      </c>
      <c r="I176" s="144"/>
      <c r="L176" s="28"/>
      <c r="M176" s="158"/>
      <c r="N176" s="159"/>
      <c r="O176" s="159"/>
      <c r="P176" s="159"/>
      <c r="Q176" s="159"/>
      <c r="R176" s="159"/>
      <c r="S176" s="159"/>
      <c r="T176" s="160"/>
      <c r="AT176" s="13" t="s">
        <v>132</v>
      </c>
      <c r="AU176" s="13" t="s">
        <v>81</v>
      </c>
    </row>
    <row r="177" spans="2:12" s="1" customFormat="1" ht="6.95" customHeight="1">
      <c r="B177" s="40"/>
      <c r="C177" s="41"/>
      <c r="D177" s="41"/>
      <c r="E177" s="41"/>
      <c r="F177" s="41"/>
      <c r="G177" s="41"/>
      <c r="H177" s="41"/>
      <c r="I177" s="41"/>
      <c r="J177" s="41"/>
      <c r="K177" s="41"/>
      <c r="L177" s="28"/>
    </row>
  </sheetData>
  <sheetProtection algorithmName="SHA-512" hashValue="DKN4S5mwvfzlZq/FVe4444FdR4MU2owJzUkjLvZYDuUGQHqp3klTrNvevtVhLdPstRVkybjWIEWznsl9HsqRvA==" saltValue="mqOeOv59E1Sq/9mWeh/O8f3orHSkazTTedWD71v3jOTDMxPdrePwtOpQ1oJZNfzInH0j6B/VH66U73+gybpzEw==" spinCount="100000" sheet="1" objects="1" scenarios="1" formatColumns="0" formatRows="0" autoFilter="0"/>
  <autoFilter ref="C124:K176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hyperlinks>
    <hyperlink ref="F129" r:id="rId1" xr:uid="{00000000-0004-0000-0200-000000000000}"/>
    <hyperlink ref="F133" r:id="rId2" xr:uid="{00000000-0004-0000-0200-000001000000}"/>
    <hyperlink ref="F136" r:id="rId3" xr:uid="{00000000-0004-0000-0200-000002000000}"/>
    <hyperlink ref="F139" r:id="rId4" xr:uid="{00000000-0004-0000-0200-000003000000}"/>
    <hyperlink ref="F144" r:id="rId5" xr:uid="{00000000-0004-0000-0200-000004000000}"/>
    <hyperlink ref="F147" r:id="rId6" xr:uid="{00000000-0004-0000-0200-000005000000}"/>
    <hyperlink ref="F149" r:id="rId7" xr:uid="{00000000-0004-0000-0200-000006000000}"/>
    <hyperlink ref="F155" r:id="rId8" xr:uid="{00000000-0004-0000-0200-000007000000}"/>
    <hyperlink ref="F157" r:id="rId9" xr:uid="{00000000-0004-0000-0200-000008000000}"/>
    <hyperlink ref="F159" r:id="rId10" xr:uid="{00000000-0004-0000-0200-000009000000}"/>
    <hyperlink ref="F161" r:id="rId11" xr:uid="{00000000-0004-0000-0200-00000A000000}"/>
    <hyperlink ref="F163" r:id="rId12" xr:uid="{00000000-0004-0000-0200-00000B000000}"/>
    <hyperlink ref="F165" r:id="rId13" xr:uid="{00000000-0004-0000-0200-00000C000000}"/>
    <hyperlink ref="F167" r:id="rId14" xr:uid="{00000000-0004-0000-0200-00000D000000}"/>
    <hyperlink ref="F170" r:id="rId15" xr:uid="{00000000-0004-0000-0200-00000E000000}"/>
    <hyperlink ref="F175" r:id="rId16" xr:uid="{00000000-0004-0000-0200-00000F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8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3" t="s">
        <v>87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94</v>
      </c>
      <c r="L4" s="16"/>
      <c r="M4" s="84" t="s">
        <v>10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199" t="str">
        <f>'Rekapitulace zakázky'!K6</f>
        <v>Odstranění závad z revizí hromosvodů 2024</v>
      </c>
      <c r="F7" s="200"/>
      <c r="G7" s="200"/>
      <c r="H7" s="200"/>
      <c r="L7" s="16"/>
    </row>
    <row r="8" spans="2:46" s="1" customFormat="1" ht="12" customHeight="1">
      <c r="B8" s="28"/>
      <c r="D8" s="23" t="s">
        <v>95</v>
      </c>
      <c r="L8" s="28"/>
    </row>
    <row r="9" spans="2:46" s="1" customFormat="1" ht="16.5" customHeight="1">
      <c r="B9" s="28"/>
      <c r="E9" s="161" t="s">
        <v>278</v>
      </c>
      <c r="F9" s="201"/>
      <c r="G9" s="201"/>
      <c r="H9" s="201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48" t="str">
        <f>'Rekapitulace zakázky'!AN8</f>
        <v>Vyplň údaj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IF('Rekapitulace zakázky'!AN10="","",'Rekapitulace zakázky'!AN10)</f>
        <v/>
      </c>
      <c r="L14" s="28"/>
    </row>
    <row r="15" spans="2:46" s="1" customFormat="1" ht="18" customHeight="1">
      <c r="B15" s="28"/>
      <c r="E15" s="21" t="str">
        <f>IF('Rekapitulace zakázky'!E11="","",'Rekapitulace zakázky'!E11)</f>
        <v xml:space="preserve"> </v>
      </c>
      <c r="I15" s="23" t="s">
        <v>24</v>
      </c>
      <c r="J15" s="21" t="str">
        <f>IF('Rekapitulace zakázky'!AN11="","",'Rekapitulace zakázky'!AN11)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'Rekapitulace zakázky'!AN13</f>
        <v>Vyplň údaj</v>
      </c>
      <c r="L17" s="28"/>
    </row>
    <row r="18" spans="2:12" s="1" customFormat="1" ht="18" customHeight="1">
      <c r="B18" s="28"/>
      <c r="E18" s="202" t="str">
        <f>'Rekapitulace zakázky'!E14</f>
        <v>Vyplň údaj</v>
      </c>
      <c r="F18" s="183"/>
      <c r="G18" s="183"/>
      <c r="H18" s="183"/>
      <c r="I18" s="23" t="s">
        <v>24</v>
      </c>
      <c r="J18" s="24" t="str">
        <f>'Rekapitulace zakázky'!AN14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tr">
        <f>IF('Rekapitulace zakázky'!AN16="","",'Rekapitulace zakázky'!AN16)</f>
        <v/>
      </c>
      <c r="L20" s="28"/>
    </row>
    <row r="21" spans="2:12" s="1" customFormat="1" ht="18" customHeight="1">
      <c r="B21" s="28"/>
      <c r="E21" s="21" t="str">
        <f>IF('Rekapitulace zakázky'!E17="","",'Rekapitulace zakázky'!E17)</f>
        <v xml:space="preserve"> </v>
      </c>
      <c r="I21" s="23" t="s">
        <v>24</v>
      </c>
      <c r="J21" s="21" t="str">
        <f>IF('Rekapitulace zakázky'!AN17="","",'Rekapitulace zakázky'!AN17)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23</v>
      </c>
      <c r="J23" s="21" t="str">
        <f>IF('Rekapitulace zakázky'!AN19="","",'Rekapitulace zakázky'!AN19)</f>
        <v/>
      </c>
      <c r="L23" s="28"/>
    </row>
    <row r="24" spans="2:12" s="1" customFormat="1" ht="18" customHeight="1">
      <c r="B24" s="28"/>
      <c r="E24" s="21" t="str">
        <f>IF('Rekapitulace zakázky'!E20="","",'Rekapitulace zakázky'!E20)</f>
        <v xml:space="preserve"> </v>
      </c>
      <c r="I24" s="23" t="s">
        <v>24</v>
      </c>
      <c r="J24" s="21" t="str">
        <f>IF('Rekapitulace zakázky'!AN20="","",'Rekapitulace zakázky'!AN20)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5"/>
      <c r="E27" s="188" t="s">
        <v>1</v>
      </c>
      <c r="F27" s="188"/>
      <c r="G27" s="188"/>
      <c r="H27" s="188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31</v>
      </c>
      <c r="J30" s="62">
        <f>ROUND(J122, 1)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51" t="s">
        <v>35</v>
      </c>
      <c r="E33" s="23" t="s">
        <v>36</v>
      </c>
      <c r="F33" s="87">
        <f>ROUND((SUM(BE122:BE182)),  1)</f>
        <v>0</v>
      </c>
      <c r="I33" s="88">
        <v>0.21</v>
      </c>
      <c r="J33" s="87">
        <f>ROUND(((SUM(BE122:BE182))*I33),  1)</f>
        <v>0</v>
      </c>
      <c r="L33" s="28"/>
    </row>
    <row r="34" spans="2:12" s="1" customFormat="1" ht="14.45" customHeight="1">
      <c r="B34" s="28"/>
      <c r="E34" s="23" t="s">
        <v>37</v>
      </c>
      <c r="F34" s="87">
        <f>ROUND((SUM(BF122:BF182)),  1)</f>
        <v>0</v>
      </c>
      <c r="I34" s="88">
        <v>0.12</v>
      </c>
      <c r="J34" s="87">
        <f>ROUND(((SUM(BF122:BF182))*I34),  1)</f>
        <v>0</v>
      </c>
      <c r="L34" s="28"/>
    </row>
    <row r="35" spans="2:12" s="1" customFormat="1" ht="14.45" hidden="1" customHeight="1">
      <c r="B35" s="28"/>
      <c r="E35" s="23" t="s">
        <v>38</v>
      </c>
      <c r="F35" s="87">
        <f>ROUND((SUM(BG122:BG182)),  1)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87">
        <f>ROUND((SUM(BH122:BH182)),  1)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40</v>
      </c>
      <c r="F37" s="87">
        <f>ROUND((SUM(BI122:BI182)),  1)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41</v>
      </c>
      <c r="E39" s="53"/>
      <c r="F39" s="53"/>
      <c r="G39" s="91" t="s">
        <v>42</v>
      </c>
      <c r="H39" s="92" t="s">
        <v>43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39" t="s">
        <v>46</v>
      </c>
      <c r="E61" s="30"/>
      <c r="F61" s="95" t="s">
        <v>47</v>
      </c>
      <c r="G61" s="39" t="s">
        <v>46</v>
      </c>
      <c r="H61" s="30"/>
      <c r="I61" s="30"/>
      <c r="J61" s="96" t="s">
        <v>47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39" t="s">
        <v>46</v>
      </c>
      <c r="E76" s="30"/>
      <c r="F76" s="95" t="s">
        <v>47</v>
      </c>
      <c r="G76" s="39" t="s">
        <v>46</v>
      </c>
      <c r="H76" s="30"/>
      <c r="I76" s="30"/>
      <c r="J76" s="96" t="s">
        <v>47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hidden="1" customHeight="1">
      <c r="B82" s="28"/>
      <c r="C82" s="17" t="s">
        <v>97</v>
      </c>
      <c r="L82" s="28"/>
    </row>
    <row r="83" spans="2:47" s="1" customFormat="1" ht="6.95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199" t="str">
        <f>E7</f>
        <v>Odstranění závad z revizí hromosvodů 2024</v>
      </c>
      <c r="F85" s="200"/>
      <c r="G85" s="200"/>
      <c r="H85" s="200"/>
      <c r="L85" s="28"/>
    </row>
    <row r="86" spans="2:47" s="1" customFormat="1" ht="12" hidden="1" customHeight="1">
      <c r="B86" s="28"/>
      <c r="C86" s="23" t="s">
        <v>95</v>
      </c>
      <c r="L86" s="28"/>
    </row>
    <row r="87" spans="2:47" s="1" customFormat="1" ht="16.5" hidden="1" customHeight="1">
      <c r="B87" s="28"/>
      <c r="E87" s="161" t="str">
        <f>E9</f>
        <v xml:space="preserve">2024/06-3 - ZŠ Bezručova </v>
      </c>
      <c r="F87" s="201"/>
      <c r="G87" s="201"/>
      <c r="H87" s="201"/>
      <c r="L87" s="28"/>
    </row>
    <row r="88" spans="2:47" s="1" customFormat="1" ht="6.95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48" t="str">
        <f>IF(J12="","",J12)</f>
        <v>Vyplň údaj</v>
      </c>
      <c r="L89" s="28"/>
    </row>
    <row r="90" spans="2:47" s="1" customFormat="1" ht="6.95" hidden="1" customHeight="1">
      <c r="B90" s="28"/>
      <c r="L90" s="28"/>
    </row>
    <row r="91" spans="2:47" s="1" customFormat="1" ht="15.2" hidden="1" customHeight="1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hidden="1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97" t="s">
        <v>98</v>
      </c>
      <c r="D94" s="89"/>
      <c r="E94" s="89"/>
      <c r="F94" s="89"/>
      <c r="G94" s="89"/>
      <c r="H94" s="89"/>
      <c r="I94" s="89"/>
      <c r="J94" s="98" t="s">
        <v>99</v>
      </c>
      <c r="K94" s="89"/>
      <c r="L94" s="28"/>
    </row>
    <row r="95" spans="2:47" s="1" customFormat="1" ht="10.35" hidden="1" customHeight="1">
      <c r="B95" s="28"/>
      <c r="L95" s="28"/>
    </row>
    <row r="96" spans="2:47" s="1" customFormat="1" ht="22.9" hidden="1" customHeight="1">
      <c r="B96" s="28"/>
      <c r="C96" s="99" t="s">
        <v>100</v>
      </c>
      <c r="J96" s="62">
        <f>J122</f>
        <v>0</v>
      </c>
      <c r="L96" s="28"/>
      <c r="AU96" s="13" t="s">
        <v>101</v>
      </c>
    </row>
    <row r="97" spans="2:12" s="8" customFormat="1" ht="24.95" hidden="1" customHeight="1">
      <c r="B97" s="100"/>
      <c r="D97" s="101" t="s">
        <v>102</v>
      </c>
      <c r="E97" s="102"/>
      <c r="F97" s="102"/>
      <c r="G97" s="102"/>
      <c r="H97" s="102"/>
      <c r="I97" s="102"/>
      <c r="J97" s="103">
        <f>J123</f>
        <v>0</v>
      </c>
      <c r="L97" s="100"/>
    </row>
    <row r="98" spans="2:12" s="9" customFormat="1" ht="19.899999999999999" hidden="1" customHeight="1">
      <c r="B98" s="104"/>
      <c r="D98" s="105" t="s">
        <v>103</v>
      </c>
      <c r="E98" s="106"/>
      <c r="F98" s="106"/>
      <c r="G98" s="106"/>
      <c r="H98" s="106"/>
      <c r="I98" s="106"/>
      <c r="J98" s="107">
        <f>J124</f>
        <v>0</v>
      </c>
      <c r="L98" s="104"/>
    </row>
    <row r="99" spans="2:12" s="8" customFormat="1" ht="24.95" hidden="1" customHeight="1">
      <c r="B99" s="100"/>
      <c r="D99" s="101" t="s">
        <v>183</v>
      </c>
      <c r="E99" s="102"/>
      <c r="F99" s="102"/>
      <c r="G99" s="102"/>
      <c r="H99" s="102"/>
      <c r="I99" s="102"/>
      <c r="J99" s="103">
        <f>J148</f>
        <v>0</v>
      </c>
      <c r="L99" s="100"/>
    </row>
    <row r="100" spans="2:12" s="9" customFormat="1" ht="19.899999999999999" hidden="1" customHeight="1">
      <c r="B100" s="104"/>
      <c r="D100" s="105" t="s">
        <v>184</v>
      </c>
      <c r="E100" s="106"/>
      <c r="F100" s="106"/>
      <c r="G100" s="106"/>
      <c r="H100" s="106"/>
      <c r="I100" s="106"/>
      <c r="J100" s="107">
        <f>J149</f>
        <v>0</v>
      </c>
      <c r="L100" s="104"/>
    </row>
    <row r="101" spans="2:12" s="8" customFormat="1" ht="24.95" hidden="1" customHeight="1">
      <c r="B101" s="100"/>
      <c r="D101" s="101" t="s">
        <v>104</v>
      </c>
      <c r="E101" s="102"/>
      <c r="F101" s="102"/>
      <c r="G101" s="102"/>
      <c r="H101" s="102"/>
      <c r="I101" s="102"/>
      <c r="J101" s="103">
        <f>J178</f>
        <v>0</v>
      </c>
      <c r="L101" s="100"/>
    </row>
    <row r="102" spans="2:12" s="9" customFormat="1" ht="19.899999999999999" hidden="1" customHeight="1">
      <c r="B102" s="104"/>
      <c r="D102" s="105" t="s">
        <v>105</v>
      </c>
      <c r="E102" s="106"/>
      <c r="F102" s="106"/>
      <c r="G102" s="106"/>
      <c r="H102" s="106"/>
      <c r="I102" s="106"/>
      <c r="J102" s="107">
        <f>J179</f>
        <v>0</v>
      </c>
      <c r="L102" s="104"/>
    </row>
    <row r="103" spans="2:12" s="1" customFormat="1" ht="21.75" hidden="1" customHeight="1">
      <c r="B103" s="28"/>
      <c r="L103" s="28"/>
    </row>
    <row r="104" spans="2:12" s="1" customFormat="1" ht="6.95" hidden="1" customHeight="1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28"/>
    </row>
    <row r="105" spans="2:12" ht="11.25" hidden="1"/>
    <row r="106" spans="2:12" ht="11.25" hidden="1"/>
    <row r="107" spans="2:12" ht="11.25" hidden="1"/>
    <row r="108" spans="2:12" s="1" customFormat="1" ht="6.95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28"/>
    </row>
    <row r="109" spans="2:12" s="1" customFormat="1" ht="24.95" customHeight="1">
      <c r="B109" s="28"/>
      <c r="C109" s="17" t="s">
        <v>106</v>
      </c>
      <c r="L109" s="28"/>
    </row>
    <row r="110" spans="2:12" s="1" customFormat="1" ht="6.95" customHeight="1">
      <c r="B110" s="28"/>
      <c r="L110" s="28"/>
    </row>
    <row r="111" spans="2:12" s="1" customFormat="1" ht="12" customHeight="1">
      <c r="B111" s="28"/>
      <c r="C111" s="23" t="s">
        <v>15</v>
      </c>
      <c r="L111" s="28"/>
    </row>
    <row r="112" spans="2:12" s="1" customFormat="1" ht="16.5" customHeight="1">
      <c r="B112" s="28"/>
      <c r="E112" s="199" t="str">
        <f>E7</f>
        <v>Odstranění závad z revizí hromosvodů 2024</v>
      </c>
      <c r="F112" s="200"/>
      <c r="G112" s="200"/>
      <c r="H112" s="200"/>
      <c r="L112" s="28"/>
    </row>
    <row r="113" spans="2:65" s="1" customFormat="1" ht="12" customHeight="1">
      <c r="B113" s="28"/>
      <c r="C113" s="23" t="s">
        <v>95</v>
      </c>
      <c r="L113" s="28"/>
    </row>
    <row r="114" spans="2:65" s="1" customFormat="1" ht="16.5" customHeight="1">
      <c r="B114" s="28"/>
      <c r="E114" s="161" t="str">
        <f>E9</f>
        <v xml:space="preserve">2024/06-3 - ZŠ Bezručova </v>
      </c>
      <c r="F114" s="201"/>
      <c r="G114" s="201"/>
      <c r="H114" s="201"/>
      <c r="L114" s="28"/>
    </row>
    <row r="115" spans="2:65" s="1" customFormat="1" ht="6.95" customHeight="1">
      <c r="B115" s="28"/>
      <c r="L115" s="28"/>
    </row>
    <row r="116" spans="2:65" s="1" customFormat="1" ht="12" customHeight="1">
      <c r="B116" s="28"/>
      <c r="C116" s="23" t="s">
        <v>19</v>
      </c>
      <c r="F116" s="21" t="str">
        <f>F12</f>
        <v xml:space="preserve"> </v>
      </c>
      <c r="I116" s="23" t="s">
        <v>21</v>
      </c>
      <c r="J116" s="48" t="str">
        <f>IF(J12="","",J12)</f>
        <v>Vyplň údaj</v>
      </c>
      <c r="L116" s="28"/>
    </row>
    <row r="117" spans="2:65" s="1" customFormat="1" ht="6.95" customHeight="1">
      <c r="B117" s="28"/>
      <c r="L117" s="28"/>
    </row>
    <row r="118" spans="2:65" s="1" customFormat="1" ht="15.2" customHeight="1">
      <c r="B118" s="28"/>
      <c r="C118" s="23" t="s">
        <v>22</v>
      </c>
      <c r="F118" s="21" t="str">
        <f>E15</f>
        <v xml:space="preserve"> </v>
      </c>
      <c r="I118" s="23" t="s">
        <v>27</v>
      </c>
      <c r="J118" s="26" t="str">
        <f>E21</f>
        <v xml:space="preserve"> </v>
      </c>
      <c r="L118" s="28"/>
    </row>
    <row r="119" spans="2:65" s="1" customFormat="1" ht="15.2" customHeight="1">
      <c r="B119" s="28"/>
      <c r="C119" s="23" t="s">
        <v>25</v>
      </c>
      <c r="F119" s="21" t="str">
        <f>IF(E18="","",E18)</f>
        <v>Vyplň údaj</v>
      </c>
      <c r="I119" s="23" t="s">
        <v>29</v>
      </c>
      <c r="J119" s="26" t="str">
        <f>E24</f>
        <v xml:space="preserve"> </v>
      </c>
      <c r="L119" s="28"/>
    </row>
    <row r="120" spans="2:65" s="1" customFormat="1" ht="10.35" customHeight="1">
      <c r="B120" s="28"/>
      <c r="L120" s="28"/>
    </row>
    <row r="121" spans="2:65" s="10" customFormat="1" ht="29.25" customHeight="1">
      <c r="B121" s="108"/>
      <c r="C121" s="109" t="s">
        <v>107</v>
      </c>
      <c r="D121" s="110" t="s">
        <v>56</v>
      </c>
      <c r="E121" s="110" t="s">
        <v>52</v>
      </c>
      <c r="F121" s="110" t="s">
        <v>53</v>
      </c>
      <c r="G121" s="110" t="s">
        <v>108</v>
      </c>
      <c r="H121" s="110" t="s">
        <v>109</v>
      </c>
      <c r="I121" s="110" t="s">
        <v>110</v>
      </c>
      <c r="J121" s="111" t="s">
        <v>99</v>
      </c>
      <c r="K121" s="112" t="s">
        <v>111</v>
      </c>
      <c r="L121" s="108"/>
      <c r="M121" s="55" t="s">
        <v>1</v>
      </c>
      <c r="N121" s="56" t="s">
        <v>35</v>
      </c>
      <c r="O121" s="56" t="s">
        <v>112</v>
      </c>
      <c r="P121" s="56" t="s">
        <v>113</v>
      </c>
      <c r="Q121" s="56" t="s">
        <v>114</v>
      </c>
      <c r="R121" s="56" t="s">
        <v>115</v>
      </c>
      <c r="S121" s="56" t="s">
        <v>116</v>
      </c>
      <c r="T121" s="57" t="s">
        <v>117</v>
      </c>
    </row>
    <row r="122" spans="2:65" s="1" customFormat="1" ht="22.9" customHeight="1">
      <c r="B122" s="28"/>
      <c r="C122" s="60" t="s">
        <v>118</v>
      </c>
      <c r="J122" s="113">
        <f>BK122</f>
        <v>0</v>
      </c>
      <c r="L122" s="28"/>
      <c r="M122" s="58"/>
      <c r="N122" s="49"/>
      <c r="O122" s="49"/>
      <c r="P122" s="114">
        <f>P123+P148+P178</f>
        <v>0</v>
      </c>
      <c r="Q122" s="49"/>
      <c r="R122" s="114">
        <f>R123+R148+R178</f>
        <v>8.9332499999999992</v>
      </c>
      <c r="S122" s="49"/>
      <c r="T122" s="115">
        <f>T123+T148+T178</f>
        <v>2.36</v>
      </c>
      <c r="AT122" s="13" t="s">
        <v>70</v>
      </c>
      <c r="AU122" s="13" t="s">
        <v>101</v>
      </c>
      <c r="BK122" s="116">
        <f>BK123+BK148+BK178</f>
        <v>0</v>
      </c>
    </row>
    <row r="123" spans="2:65" s="11" customFormat="1" ht="25.9" customHeight="1">
      <c r="B123" s="117"/>
      <c r="D123" s="118" t="s">
        <v>70</v>
      </c>
      <c r="E123" s="119" t="s">
        <v>119</v>
      </c>
      <c r="F123" s="119" t="s">
        <v>120</v>
      </c>
      <c r="I123" s="120"/>
      <c r="J123" s="121">
        <f>BK123</f>
        <v>0</v>
      </c>
      <c r="L123" s="117"/>
      <c r="M123" s="122"/>
      <c r="P123" s="123">
        <f>P124</f>
        <v>0</v>
      </c>
      <c r="R123" s="123">
        <f>R124</f>
        <v>6.7540000000000003E-2</v>
      </c>
      <c r="T123" s="124">
        <f>T124</f>
        <v>0</v>
      </c>
      <c r="AR123" s="118" t="s">
        <v>81</v>
      </c>
      <c r="AT123" s="125" t="s">
        <v>70</v>
      </c>
      <c r="AU123" s="125" t="s">
        <v>71</v>
      </c>
      <c r="AY123" s="118" t="s">
        <v>121</v>
      </c>
      <c r="BK123" s="126">
        <f>BK124</f>
        <v>0</v>
      </c>
    </row>
    <row r="124" spans="2:65" s="11" customFormat="1" ht="22.9" customHeight="1">
      <c r="B124" s="117"/>
      <c r="D124" s="118" t="s">
        <v>70</v>
      </c>
      <c r="E124" s="127" t="s">
        <v>122</v>
      </c>
      <c r="F124" s="127" t="s">
        <v>123</v>
      </c>
      <c r="I124" s="120"/>
      <c r="J124" s="128">
        <f>BK124</f>
        <v>0</v>
      </c>
      <c r="L124" s="117"/>
      <c r="M124" s="122"/>
      <c r="P124" s="123">
        <f>SUM(P125:P147)</f>
        <v>0</v>
      </c>
      <c r="R124" s="123">
        <f>SUM(R125:R147)</f>
        <v>6.7540000000000003E-2</v>
      </c>
      <c r="T124" s="124">
        <f>SUM(T125:T147)</f>
        <v>0</v>
      </c>
      <c r="AR124" s="118" t="s">
        <v>81</v>
      </c>
      <c r="AT124" s="125" t="s">
        <v>70</v>
      </c>
      <c r="AU124" s="125" t="s">
        <v>79</v>
      </c>
      <c r="AY124" s="118" t="s">
        <v>121</v>
      </c>
      <c r="BK124" s="126">
        <f>SUM(BK125:BK147)</f>
        <v>0</v>
      </c>
    </row>
    <row r="125" spans="2:65" s="1" customFormat="1" ht="49.15" customHeight="1">
      <c r="B125" s="28"/>
      <c r="C125" s="129" t="s">
        <v>79</v>
      </c>
      <c r="D125" s="129" t="s">
        <v>124</v>
      </c>
      <c r="E125" s="130" t="s">
        <v>194</v>
      </c>
      <c r="F125" s="131" t="s">
        <v>195</v>
      </c>
      <c r="G125" s="132" t="s">
        <v>196</v>
      </c>
      <c r="H125" s="133">
        <v>44</v>
      </c>
      <c r="I125" s="134"/>
      <c r="J125" s="133">
        <f>ROUND(I125*H125,1)</f>
        <v>0</v>
      </c>
      <c r="K125" s="135"/>
      <c r="L125" s="28"/>
      <c r="M125" s="136" t="s">
        <v>1</v>
      </c>
      <c r="N125" s="137" t="s">
        <v>36</v>
      </c>
      <c r="P125" s="138">
        <f>O125*H125</f>
        <v>0</v>
      </c>
      <c r="Q125" s="138">
        <v>0</v>
      </c>
      <c r="R125" s="138">
        <f>Q125*H125</f>
        <v>0</v>
      </c>
      <c r="S125" s="138">
        <v>0</v>
      </c>
      <c r="T125" s="139">
        <f>S125*H125</f>
        <v>0</v>
      </c>
      <c r="AR125" s="140" t="s">
        <v>235</v>
      </c>
      <c r="AT125" s="140" t="s">
        <v>124</v>
      </c>
      <c r="AU125" s="140" t="s">
        <v>81</v>
      </c>
      <c r="AY125" s="13" t="s">
        <v>121</v>
      </c>
      <c r="BE125" s="141">
        <f>IF(N125="základní",J125,0)</f>
        <v>0</v>
      </c>
      <c r="BF125" s="141">
        <f>IF(N125="snížená",J125,0)</f>
        <v>0</v>
      </c>
      <c r="BG125" s="141">
        <f>IF(N125="zákl. přenesená",J125,0)</f>
        <v>0</v>
      </c>
      <c r="BH125" s="141">
        <f>IF(N125="sníž. přenesená",J125,0)</f>
        <v>0</v>
      </c>
      <c r="BI125" s="141">
        <f>IF(N125="nulová",J125,0)</f>
        <v>0</v>
      </c>
      <c r="BJ125" s="13" t="s">
        <v>79</v>
      </c>
      <c r="BK125" s="141">
        <f>ROUND(I125*H125,1)</f>
        <v>0</v>
      </c>
      <c r="BL125" s="13" t="s">
        <v>235</v>
      </c>
      <c r="BM125" s="140" t="s">
        <v>279</v>
      </c>
    </row>
    <row r="126" spans="2:65" s="1" customFormat="1" ht="11.25">
      <c r="B126" s="28"/>
      <c r="D126" s="142" t="s">
        <v>130</v>
      </c>
      <c r="F126" s="143" t="s">
        <v>280</v>
      </c>
      <c r="I126" s="144"/>
      <c r="L126" s="28"/>
      <c r="M126" s="145"/>
      <c r="T126" s="52"/>
      <c r="AT126" s="13" t="s">
        <v>130</v>
      </c>
      <c r="AU126" s="13" t="s">
        <v>81</v>
      </c>
    </row>
    <row r="127" spans="2:65" s="1" customFormat="1" ht="16.5" customHeight="1">
      <c r="B127" s="28"/>
      <c r="C127" s="148" t="s">
        <v>81</v>
      </c>
      <c r="D127" s="148" t="s">
        <v>134</v>
      </c>
      <c r="E127" s="149" t="s">
        <v>281</v>
      </c>
      <c r="F127" s="150" t="s">
        <v>282</v>
      </c>
      <c r="G127" s="151" t="s">
        <v>201</v>
      </c>
      <c r="H127" s="152">
        <v>46.3</v>
      </c>
      <c r="I127" s="153"/>
      <c r="J127" s="152">
        <f>ROUND(I127*H127,1)</f>
        <v>0</v>
      </c>
      <c r="K127" s="154"/>
      <c r="L127" s="155"/>
      <c r="M127" s="156" t="s">
        <v>1</v>
      </c>
      <c r="N127" s="157" t="s">
        <v>36</v>
      </c>
      <c r="P127" s="138">
        <f>O127*H127</f>
        <v>0</v>
      </c>
      <c r="Q127" s="138">
        <v>1E-3</v>
      </c>
      <c r="R127" s="138">
        <f>Q127*H127</f>
        <v>4.6300000000000001E-2</v>
      </c>
      <c r="S127" s="138">
        <v>0</v>
      </c>
      <c r="T127" s="139">
        <f>S127*H127</f>
        <v>0</v>
      </c>
      <c r="AR127" s="140" t="s">
        <v>283</v>
      </c>
      <c r="AT127" s="140" t="s">
        <v>134</v>
      </c>
      <c r="AU127" s="140" t="s">
        <v>81</v>
      </c>
      <c r="AY127" s="13" t="s">
        <v>121</v>
      </c>
      <c r="BE127" s="141">
        <f>IF(N127="základní",J127,0)</f>
        <v>0</v>
      </c>
      <c r="BF127" s="141">
        <f>IF(N127="snížená",J127,0)</f>
        <v>0</v>
      </c>
      <c r="BG127" s="141">
        <f>IF(N127="zákl. přenesená",J127,0)</f>
        <v>0</v>
      </c>
      <c r="BH127" s="141">
        <f>IF(N127="sníž. přenesená",J127,0)</f>
        <v>0</v>
      </c>
      <c r="BI127" s="141">
        <f>IF(N127="nulová",J127,0)</f>
        <v>0</v>
      </c>
      <c r="BJ127" s="13" t="s">
        <v>79</v>
      </c>
      <c r="BK127" s="141">
        <f>ROUND(I127*H127,1)</f>
        <v>0</v>
      </c>
      <c r="BL127" s="13" t="s">
        <v>283</v>
      </c>
      <c r="BM127" s="140" t="s">
        <v>284</v>
      </c>
    </row>
    <row r="128" spans="2:65" s="1" customFormat="1" ht="49.15" customHeight="1">
      <c r="B128" s="28"/>
      <c r="C128" s="129" t="s">
        <v>139</v>
      </c>
      <c r="D128" s="129" t="s">
        <v>124</v>
      </c>
      <c r="E128" s="130" t="s">
        <v>203</v>
      </c>
      <c r="F128" s="131" t="s">
        <v>204</v>
      </c>
      <c r="G128" s="132" t="s">
        <v>196</v>
      </c>
      <c r="H128" s="133">
        <v>8</v>
      </c>
      <c r="I128" s="134"/>
      <c r="J128" s="133">
        <f>ROUND(I128*H128,1)</f>
        <v>0</v>
      </c>
      <c r="K128" s="135"/>
      <c r="L128" s="28"/>
      <c r="M128" s="136" t="s">
        <v>1</v>
      </c>
      <c r="N128" s="137" t="s">
        <v>36</v>
      </c>
      <c r="P128" s="138">
        <f>O128*H128</f>
        <v>0</v>
      </c>
      <c r="Q128" s="138">
        <v>0</v>
      </c>
      <c r="R128" s="138">
        <f>Q128*H128</f>
        <v>0</v>
      </c>
      <c r="S128" s="138">
        <v>0</v>
      </c>
      <c r="T128" s="139">
        <f>S128*H128</f>
        <v>0</v>
      </c>
      <c r="AR128" s="140" t="s">
        <v>128</v>
      </c>
      <c r="AT128" s="140" t="s">
        <v>124</v>
      </c>
      <c r="AU128" s="140" t="s">
        <v>81</v>
      </c>
      <c r="AY128" s="13" t="s">
        <v>121</v>
      </c>
      <c r="BE128" s="141">
        <f>IF(N128="základní",J128,0)</f>
        <v>0</v>
      </c>
      <c r="BF128" s="141">
        <f>IF(N128="snížená",J128,0)</f>
        <v>0</v>
      </c>
      <c r="BG128" s="141">
        <f>IF(N128="zákl. přenesená",J128,0)</f>
        <v>0</v>
      </c>
      <c r="BH128" s="141">
        <f>IF(N128="sníž. přenesená",J128,0)</f>
        <v>0</v>
      </c>
      <c r="BI128" s="141">
        <f>IF(N128="nulová",J128,0)</f>
        <v>0</v>
      </c>
      <c r="BJ128" s="13" t="s">
        <v>79</v>
      </c>
      <c r="BK128" s="141">
        <f>ROUND(I128*H128,1)</f>
        <v>0</v>
      </c>
      <c r="BL128" s="13" t="s">
        <v>128</v>
      </c>
      <c r="BM128" s="140" t="s">
        <v>285</v>
      </c>
    </row>
    <row r="129" spans="2:65" s="1" customFormat="1" ht="11.25">
      <c r="B129" s="28"/>
      <c r="D129" s="142" t="s">
        <v>130</v>
      </c>
      <c r="F129" s="143" t="s">
        <v>286</v>
      </c>
      <c r="I129" s="144"/>
      <c r="L129" s="28"/>
      <c r="M129" s="145"/>
      <c r="T129" s="52"/>
      <c r="AT129" s="13" t="s">
        <v>130</v>
      </c>
      <c r="AU129" s="13" t="s">
        <v>81</v>
      </c>
    </row>
    <row r="130" spans="2:65" s="1" customFormat="1" ht="16.5" customHeight="1">
      <c r="B130" s="28"/>
      <c r="C130" s="148" t="s">
        <v>144</v>
      </c>
      <c r="D130" s="148" t="s">
        <v>134</v>
      </c>
      <c r="E130" s="149" t="s">
        <v>207</v>
      </c>
      <c r="F130" s="150" t="s">
        <v>208</v>
      </c>
      <c r="G130" s="151" t="s">
        <v>201</v>
      </c>
      <c r="H130" s="152">
        <v>12.9</v>
      </c>
      <c r="I130" s="153"/>
      <c r="J130" s="152">
        <f>ROUND(I130*H130,1)</f>
        <v>0</v>
      </c>
      <c r="K130" s="154"/>
      <c r="L130" s="155"/>
      <c r="M130" s="156" t="s">
        <v>1</v>
      </c>
      <c r="N130" s="157" t="s">
        <v>36</v>
      </c>
      <c r="P130" s="138">
        <f>O130*H130</f>
        <v>0</v>
      </c>
      <c r="Q130" s="138">
        <v>1E-3</v>
      </c>
      <c r="R130" s="138">
        <f>Q130*H130</f>
        <v>1.29E-2</v>
      </c>
      <c r="S130" s="138">
        <v>0</v>
      </c>
      <c r="T130" s="139">
        <f>S130*H130</f>
        <v>0</v>
      </c>
      <c r="AR130" s="140" t="s">
        <v>137</v>
      </c>
      <c r="AT130" s="140" t="s">
        <v>134</v>
      </c>
      <c r="AU130" s="140" t="s">
        <v>81</v>
      </c>
      <c r="AY130" s="13" t="s">
        <v>121</v>
      </c>
      <c r="BE130" s="141">
        <f>IF(N130="základní",J130,0)</f>
        <v>0</v>
      </c>
      <c r="BF130" s="141">
        <f>IF(N130="snížená",J130,0)</f>
        <v>0</v>
      </c>
      <c r="BG130" s="141">
        <f>IF(N130="zákl. přenesená",J130,0)</f>
        <v>0</v>
      </c>
      <c r="BH130" s="141">
        <f>IF(N130="sníž. přenesená",J130,0)</f>
        <v>0</v>
      </c>
      <c r="BI130" s="141">
        <f>IF(N130="nulová",J130,0)</f>
        <v>0</v>
      </c>
      <c r="BJ130" s="13" t="s">
        <v>79</v>
      </c>
      <c r="BK130" s="141">
        <f>ROUND(I130*H130,1)</f>
        <v>0</v>
      </c>
      <c r="BL130" s="13" t="s">
        <v>128</v>
      </c>
      <c r="BM130" s="140" t="s">
        <v>287</v>
      </c>
    </row>
    <row r="131" spans="2:65" s="1" customFormat="1" ht="24.2" customHeight="1">
      <c r="B131" s="28"/>
      <c r="C131" s="129" t="s">
        <v>148</v>
      </c>
      <c r="D131" s="129" t="s">
        <v>124</v>
      </c>
      <c r="E131" s="130" t="s">
        <v>288</v>
      </c>
      <c r="F131" s="131" t="s">
        <v>289</v>
      </c>
      <c r="G131" s="132" t="s">
        <v>196</v>
      </c>
      <c r="H131" s="133">
        <v>23</v>
      </c>
      <c r="I131" s="134"/>
      <c r="J131" s="133">
        <f>ROUND(I131*H131,1)</f>
        <v>0</v>
      </c>
      <c r="K131" s="135"/>
      <c r="L131" s="28"/>
      <c r="M131" s="136" t="s">
        <v>1</v>
      </c>
      <c r="N131" s="137" t="s">
        <v>36</v>
      </c>
      <c r="P131" s="138">
        <f>O131*H131</f>
        <v>0</v>
      </c>
      <c r="Q131" s="138">
        <v>0</v>
      </c>
      <c r="R131" s="138">
        <f>Q131*H131</f>
        <v>0</v>
      </c>
      <c r="S131" s="138">
        <v>0</v>
      </c>
      <c r="T131" s="139">
        <f>S131*H131</f>
        <v>0</v>
      </c>
      <c r="AR131" s="140" t="s">
        <v>128</v>
      </c>
      <c r="AT131" s="140" t="s">
        <v>124</v>
      </c>
      <c r="AU131" s="140" t="s">
        <v>81</v>
      </c>
      <c r="AY131" s="13" t="s">
        <v>121</v>
      </c>
      <c r="BE131" s="141">
        <f>IF(N131="základní",J131,0)</f>
        <v>0</v>
      </c>
      <c r="BF131" s="141">
        <f>IF(N131="snížená",J131,0)</f>
        <v>0</v>
      </c>
      <c r="BG131" s="141">
        <f>IF(N131="zákl. přenesená",J131,0)</f>
        <v>0</v>
      </c>
      <c r="BH131" s="141">
        <f>IF(N131="sníž. přenesená",J131,0)</f>
        <v>0</v>
      </c>
      <c r="BI131" s="141">
        <f>IF(N131="nulová",J131,0)</f>
        <v>0</v>
      </c>
      <c r="BJ131" s="13" t="s">
        <v>79</v>
      </c>
      <c r="BK131" s="141">
        <f>ROUND(I131*H131,1)</f>
        <v>0</v>
      </c>
      <c r="BL131" s="13" t="s">
        <v>128</v>
      </c>
      <c r="BM131" s="140" t="s">
        <v>290</v>
      </c>
    </row>
    <row r="132" spans="2:65" s="1" customFormat="1" ht="11.25">
      <c r="B132" s="28"/>
      <c r="D132" s="142" t="s">
        <v>130</v>
      </c>
      <c r="F132" s="143" t="s">
        <v>291</v>
      </c>
      <c r="I132" s="144"/>
      <c r="L132" s="28"/>
      <c r="M132" s="145"/>
      <c r="T132" s="52"/>
      <c r="AT132" s="13" t="s">
        <v>130</v>
      </c>
      <c r="AU132" s="13" t="s">
        <v>81</v>
      </c>
    </row>
    <row r="133" spans="2:65" s="1" customFormat="1" ht="16.5" customHeight="1">
      <c r="B133" s="28"/>
      <c r="C133" s="148" t="s">
        <v>154</v>
      </c>
      <c r="D133" s="148" t="s">
        <v>134</v>
      </c>
      <c r="E133" s="149" t="s">
        <v>292</v>
      </c>
      <c r="F133" s="150" t="s">
        <v>293</v>
      </c>
      <c r="G133" s="151" t="s">
        <v>201</v>
      </c>
      <c r="H133" s="152">
        <v>2.2999999999999998</v>
      </c>
      <c r="I133" s="153"/>
      <c r="J133" s="152">
        <f>ROUND(I133*H133,1)</f>
        <v>0</v>
      </c>
      <c r="K133" s="154"/>
      <c r="L133" s="155"/>
      <c r="M133" s="156" t="s">
        <v>1</v>
      </c>
      <c r="N133" s="157" t="s">
        <v>36</v>
      </c>
      <c r="P133" s="138">
        <f>O133*H133</f>
        <v>0</v>
      </c>
      <c r="Q133" s="138">
        <v>1E-3</v>
      </c>
      <c r="R133" s="138">
        <f>Q133*H133</f>
        <v>2.3E-3</v>
      </c>
      <c r="S133" s="138">
        <v>0</v>
      </c>
      <c r="T133" s="139">
        <f>S133*H133</f>
        <v>0</v>
      </c>
      <c r="AR133" s="140" t="s">
        <v>137</v>
      </c>
      <c r="AT133" s="140" t="s">
        <v>134</v>
      </c>
      <c r="AU133" s="140" t="s">
        <v>81</v>
      </c>
      <c r="AY133" s="13" t="s">
        <v>121</v>
      </c>
      <c r="BE133" s="141">
        <f>IF(N133="základní",J133,0)</f>
        <v>0</v>
      </c>
      <c r="BF133" s="141">
        <f>IF(N133="snížená",J133,0)</f>
        <v>0</v>
      </c>
      <c r="BG133" s="141">
        <f>IF(N133="zákl. přenesená",J133,0)</f>
        <v>0</v>
      </c>
      <c r="BH133" s="141">
        <f>IF(N133="sníž. přenesená",J133,0)</f>
        <v>0</v>
      </c>
      <c r="BI133" s="141">
        <f>IF(N133="nulová",J133,0)</f>
        <v>0</v>
      </c>
      <c r="BJ133" s="13" t="s">
        <v>79</v>
      </c>
      <c r="BK133" s="141">
        <f>ROUND(I133*H133,1)</f>
        <v>0</v>
      </c>
      <c r="BL133" s="13" t="s">
        <v>128</v>
      </c>
      <c r="BM133" s="140" t="s">
        <v>294</v>
      </c>
    </row>
    <row r="134" spans="2:65" s="1" customFormat="1" ht="16.5" customHeight="1">
      <c r="B134" s="28"/>
      <c r="C134" s="148" t="s">
        <v>158</v>
      </c>
      <c r="D134" s="148" t="s">
        <v>134</v>
      </c>
      <c r="E134" s="149" t="s">
        <v>295</v>
      </c>
      <c r="F134" s="150" t="s">
        <v>296</v>
      </c>
      <c r="G134" s="151" t="s">
        <v>127</v>
      </c>
      <c r="H134" s="152">
        <v>16</v>
      </c>
      <c r="I134" s="153"/>
      <c r="J134" s="152">
        <f>ROUND(I134*H134,1)</f>
        <v>0</v>
      </c>
      <c r="K134" s="154"/>
      <c r="L134" s="155"/>
      <c r="M134" s="156" t="s">
        <v>1</v>
      </c>
      <c r="N134" s="157" t="s">
        <v>36</v>
      </c>
      <c r="P134" s="138">
        <f>O134*H134</f>
        <v>0</v>
      </c>
      <c r="Q134" s="138">
        <v>1.0000000000000001E-5</v>
      </c>
      <c r="R134" s="138">
        <f>Q134*H134</f>
        <v>1.6000000000000001E-4</v>
      </c>
      <c r="S134" s="138">
        <v>0</v>
      </c>
      <c r="T134" s="139">
        <f>S134*H134</f>
        <v>0</v>
      </c>
      <c r="AR134" s="140" t="s">
        <v>137</v>
      </c>
      <c r="AT134" s="140" t="s">
        <v>134</v>
      </c>
      <c r="AU134" s="140" t="s">
        <v>81</v>
      </c>
      <c r="AY134" s="13" t="s">
        <v>121</v>
      </c>
      <c r="BE134" s="141">
        <f>IF(N134="základní",J134,0)</f>
        <v>0</v>
      </c>
      <c r="BF134" s="141">
        <f>IF(N134="snížená",J134,0)</f>
        <v>0</v>
      </c>
      <c r="BG134" s="141">
        <f>IF(N134="zákl. přenesená",J134,0)</f>
        <v>0</v>
      </c>
      <c r="BH134" s="141">
        <f>IF(N134="sníž. přenesená",J134,0)</f>
        <v>0</v>
      </c>
      <c r="BI134" s="141">
        <f>IF(N134="nulová",J134,0)</f>
        <v>0</v>
      </c>
      <c r="BJ134" s="13" t="s">
        <v>79</v>
      </c>
      <c r="BK134" s="141">
        <f>ROUND(I134*H134,1)</f>
        <v>0</v>
      </c>
      <c r="BL134" s="13" t="s">
        <v>128</v>
      </c>
      <c r="BM134" s="140" t="s">
        <v>297</v>
      </c>
    </row>
    <row r="135" spans="2:65" s="1" customFormat="1" ht="21.75" customHeight="1">
      <c r="B135" s="28"/>
      <c r="C135" s="129" t="s">
        <v>163</v>
      </c>
      <c r="D135" s="129" t="s">
        <v>124</v>
      </c>
      <c r="E135" s="130" t="s">
        <v>125</v>
      </c>
      <c r="F135" s="131" t="s">
        <v>126</v>
      </c>
      <c r="G135" s="132" t="s">
        <v>127</v>
      </c>
      <c r="H135" s="133">
        <v>4</v>
      </c>
      <c r="I135" s="134"/>
      <c r="J135" s="133">
        <f>ROUND(I135*H135,1)</f>
        <v>0</v>
      </c>
      <c r="K135" s="135"/>
      <c r="L135" s="28"/>
      <c r="M135" s="136" t="s">
        <v>1</v>
      </c>
      <c r="N135" s="137" t="s">
        <v>36</v>
      </c>
      <c r="P135" s="138">
        <f>O135*H135</f>
        <v>0</v>
      </c>
      <c r="Q135" s="138">
        <v>0</v>
      </c>
      <c r="R135" s="138">
        <f>Q135*H135</f>
        <v>0</v>
      </c>
      <c r="S135" s="138">
        <v>0</v>
      </c>
      <c r="T135" s="139">
        <f>S135*H135</f>
        <v>0</v>
      </c>
      <c r="AR135" s="140" t="s">
        <v>128</v>
      </c>
      <c r="AT135" s="140" t="s">
        <v>124</v>
      </c>
      <c r="AU135" s="140" t="s">
        <v>81</v>
      </c>
      <c r="AY135" s="13" t="s">
        <v>121</v>
      </c>
      <c r="BE135" s="141">
        <f>IF(N135="základní",J135,0)</f>
        <v>0</v>
      </c>
      <c r="BF135" s="141">
        <f>IF(N135="snížená",J135,0)</f>
        <v>0</v>
      </c>
      <c r="BG135" s="141">
        <f>IF(N135="zákl. přenesená",J135,0)</f>
        <v>0</v>
      </c>
      <c r="BH135" s="141">
        <f>IF(N135="sníž. přenesená",J135,0)</f>
        <v>0</v>
      </c>
      <c r="BI135" s="141">
        <f>IF(N135="nulová",J135,0)</f>
        <v>0</v>
      </c>
      <c r="BJ135" s="13" t="s">
        <v>79</v>
      </c>
      <c r="BK135" s="141">
        <f>ROUND(I135*H135,1)</f>
        <v>0</v>
      </c>
      <c r="BL135" s="13" t="s">
        <v>128</v>
      </c>
      <c r="BM135" s="140" t="s">
        <v>298</v>
      </c>
    </row>
    <row r="136" spans="2:65" s="1" customFormat="1" ht="11.25">
      <c r="B136" s="28"/>
      <c r="D136" s="142" t="s">
        <v>130</v>
      </c>
      <c r="F136" s="143" t="s">
        <v>299</v>
      </c>
      <c r="I136" s="144"/>
      <c r="L136" s="28"/>
      <c r="M136" s="145"/>
      <c r="T136" s="52"/>
      <c r="AT136" s="13" t="s">
        <v>130</v>
      </c>
      <c r="AU136" s="13" t="s">
        <v>81</v>
      </c>
    </row>
    <row r="137" spans="2:65" s="1" customFormat="1" ht="16.5" customHeight="1">
      <c r="B137" s="28"/>
      <c r="C137" s="148" t="s">
        <v>172</v>
      </c>
      <c r="D137" s="148" t="s">
        <v>134</v>
      </c>
      <c r="E137" s="149" t="s">
        <v>211</v>
      </c>
      <c r="F137" s="150" t="s">
        <v>212</v>
      </c>
      <c r="G137" s="151" t="s">
        <v>127</v>
      </c>
      <c r="H137" s="152">
        <v>4</v>
      </c>
      <c r="I137" s="153"/>
      <c r="J137" s="152">
        <f>ROUND(I137*H137,1)</f>
        <v>0</v>
      </c>
      <c r="K137" s="154"/>
      <c r="L137" s="155"/>
      <c r="M137" s="156" t="s">
        <v>1</v>
      </c>
      <c r="N137" s="157" t="s">
        <v>36</v>
      </c>
      <c r="P137" s="138">
        <f>O137*H137</f>
        <v>0</v>
      </c>
      <c r="Q137" s="138">
        <v>2.3000000000000001E-4</v>
      </c>
      <c r="R137" s="138">
        <f>Q137*H137</f>
        <v>9.2000000000000003E-4</v>
      </c>
      <c r="S137" s="138">
        <v>0</v>
      </c>
      <c r="T137" s="139">
        <f>S137*H137</f>
        <v>0</v>
      </c>
      <c r="AR137" s="140" t="s">
        <v>137</v>
      </c>
      <c r="AT137" s="140" t="s">
        <v>134</v>
      </c>
      <c r="AU137" s="140" t="s">
        <v>81</v>
      </c>
      <c r="AY137" s="13" t="s">
        <v>121</v>
      </c>
      <c r="BE137" s="141">
        <f>IF(N137="základní",J137,0)</f>
        <v>0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3" t="s">
        <v>79</v>
      </c>
      <c r="BK137" s="141">
        <f>ROUND(I137*H137,1)</f>
        <v>0</v>
      </c>
      <c r="BL137" s="13" t="s">
        <v>128</v>
      </c>
      <c r="BM137" s="140" t="s">
        <v>300</v>
      </c>
    </row>
    <row r="138" spans="2:65" s="1" customFormat="1" ht="24.2" customHeight="1">
      <c r="B138" s="28"/>
      <c r="C138" s="129" t="s">
        <v>219</v>
      </c>
      <c r="D138" s="129" t="s">
        <v>124</v>
      </c>
      <c r="E138" s="130" t="s">
        <v>140</v>
      </c>
      <c r="F138" s="131" t="s">
        <v>141</v>
      </c>
      <c r="G138" s="132" t="s">
        <v>127</v>
      </c>
      <c r="H138" s="133">
        <v>16</v>
      </c>
      <c r="I138" s="134"/>
      <c r="J138" s="133">
        <f>ROUND(I138*H138,1)</f>
        <v>0</v>
      </c>
      <c r="K138" s="135"/>
      <c r="L138" s="28"/>
      <c r="M138" s="136" t="s">
        <v>1</v>
      </c>
      <c r="N138" s="137" t="s">
        <v>36</v>
      </c>
      <c r="P138" s="138">
        <f>O138*H138</f>
        <v>0</v>
      </c>
      <c r="Q138" s="138">
        <v>0</v>
      </c>
      <c r="R138" s="138">
        <f>Q138*H138</f>
        <v>0</v>
      </c>
      <c r="S138" s="138">
        <v>0</v>
      </c>
      <c r="T138" s="139">
        <f>S138*H138</f>
        <v>0</v>
      </c>
      <c r="AR138" s="140" t="s">
        <v>128</v>
      </c>
      <c r="AT138" s="140" t="s">
        <v>124</v>
      </c>
      <c r="AU138" s="140" t="s">
        <v>81</v>
      </c>
      <c r="AY138" s="13" t="s">
        <v>121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3" t="s">
        <v>79</v>
      </c>
      <c r="BK138" s="141">
        <f>ROUND(I138*H138,1)</f>
        <v>0</v>
      </c>
      <c r="BL138" s="13" t="s">
        <v>128</v>
      </c>
      <c r="BM138" s="140" t="s">
        <v>301</v>
      </c>
    </row>
    <row r="139" spans="2:65" s="1" customFormat="1" ht="11.25">
      <c r="B139" s="28"/>
      <c r="D139" s="142" t="s">
        <v>130</v>
      </c>
      <c r="F139" s="143" t="s">
        <v>143</v>
      </c>
      <c r="I139" s="144"/>
      <c r="L139" s="28"/>
      <c r="M139" s="145"/>
      <c r="T139" s="52"/>
      <c r="AT139" s="13" t="s">
        <v>130</v>
      </c>
      <c r="AU139" s="13" t="s">
        <v>81</v>
      </c>
    </row>
    <row r="140" spans="2:65" s="1" customFormat="1" ht="16.5" customHeight="1">
      <c r="B140" s="28"/>
      <c r="C140" s="148" t="s">
        <v>224</v>
      </c>
      <c r="D140" s="148" t="s">
        <v>134</v>
      </c>
      <c r="E140" s="149" t="s">
        <v>145</v>
      </c>
      <c r="F140" s="150" t="s">
        <v>146</v>
      </c>
      <c r="G140" s="151" t="s">
        <v>127</v>
      </c>
      <c r="H140" s="152">
        <v>4</v>
      </c>
      <c r="I140" s="153"/>
      <c r="J140" s="152">
        <f>ROUND(I140*H140,1)</f>
        <v>0</v>
      </c>
      <c r="K140" s="154"/>
      <c r="L140" s="155"/>
      <c r="M140" s="156" t="s">
        <v>1</v>
      </c>
      <c r="N140" s="157" t="s">
        <v>36</v>
      </c>
      <c r="P140" s="138">
        <f>O140*H140</f>
        <v>0</v>
      </c>
      <c r="Q140" s="138">
        <v>1.8000000000000001E-4</v>
      </c>
      <c r="R140" s="138">
        <f>Q140*H140</f>
        <v>7.2000000000000005E-4</v>
      </c>
      <c r="S140" s="138">
        <v>0</v>
      </c>
      <c r="T140" s="139">
        <f>S140*H140</f>
        <v>0</v>
      </c>
      <c r="AR140" s="140" t="s">
        <v>137</v>
      </c>
      <c r="AT140" s="140" t="s">
        <v>134</v>
      </c>
      <c r="AU140" s="140" t="s">
        <v>81</v>
      </c>
      <c r="AY140" s="13" t="s">
        <v>121</v>
      </c>
      <c r="BE140" s="141">
        <f>IF(N140="základní",J140,0)</f>
        <v>0</v>
      </c>
      <c r="BF140" s="141">
        <f>IF(N140="snížená",J140,0)</f>
        <v>0</v>
      </c>
      <c r="BG140" s="141">
        <f>IF(N140="zákl. přenesená",J140,0)</f>
        <v>0</v>
      </c>
      <c r="BH140" s="141">
        <f>IF(N140="sníž. přenesená",J140,0)</f>
        <v>0</v>
      </c>
      <c r="BI140" s="141">
        <f>IF(N140="nulová",J140,0)</f>
        <v>0</v>
      </c>
      <c r="BJ140" s="13" t="s">
        <v>79</v>
      </c>
      <c r="BK140" s="141">
        <f>ROUND(I140*H140,1)</f>
        <v>0</v>
      </c>
      <c r="BL140" s="13" t="s">
        <v>128</v>
      </c>
      <c r="BM140" s="140" t="s">
        <v>302</v>
      </c>
    </row>
    <row r="141" spans="2:65" s="1" customFormat="1" ht="16.5" customHeight="1">
      <c r="B141" s="28"/>
      <c r="C141" s="148" t="s">
        <v>8</v>
      </c>
      <c r="D141" s="148" t="s">
        <v>134</v>
      </c>
      <c r="E141" s="149" t="s">
        <v>303</v>
      </c>
      <c r="F141" s="150" t="s">
        <v>304</v>
      </c>
      <c r="G141" s="151" t="s">
        <v>127</v>
      </c>
      <c r="H141" s="152">
        <v>8</v>
      </c>
      <c r="I141" s="153"/>
      <c r="J141" s="152">
        <f>ROUND(I141*H141,1)</f>
        <v>0</v>
      </c>
      <c r="K141" s="154"/>
      <c r="L141" s="155"/>
      <c r="M141" s="156" t="s">
        <v>1</v>
      </c>
      <c r="N141" s="157" t="s">
        <v>36</v>
      </c>
      <c r="P141" s="138">
        <f>O141*H141</f>
        <v>0</v>
      </c>
      <c r="Q141" s="138">
        <v>2.1000000000000001E-4</v>
      </c>
      <c r="R141" s="138">
        <f>Q141*H141</f>
        <v>1.6800000000000001E-3</v>
      </c>
      <c r="S141" s="138">
        <v>0</v>
      </c>
      <c r="T141" s="139">
        <f>S141*H141</f>
        <v>0</v>
      </c>
      <c r="AR141" s="140" t="s">
        <v>137</v>
      </c>
      <c r="AT141" s="140" t="s">
        <v>134</v>
      </c>
      <c r="AU141" s="140" t="s">
        <v>81</v>
      </c>
      <c r="AY141" s="13" t="s">
        <v>121</v>
      </c>
      <c r="BE141" s="141">
        <f>IF(N141="základní",J141,0)</f>
        <v>0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3" t="s">
        <v>79</v>
      </c>
      <c r="BK141" s="141">
        <f>ROUND(I141*H141,1)</f>
        <v>0</v>
      </c>
      <c r="BL141" s="13" t="s">
        <v>128</v>
      </c>
      <c r="BM141" s="140" t="s">
        <v>305</v>
      </c>
    </row>
    <row r="142" spans="2:65" s="1" customFormat="1" ht="16.5" customHeight="1">
      <c r="B142" s="28"/>
      <c r="C142" s="148" t="s">
        <v>232</v>
      </c>
      <c r="D142" s="148" t="s">
        <v>134</v>
      </c>
      <c r="E142" s="149" t="s">
        <v>306</v>
      </c>
      <c r="F142" s="150" t="s">
        <v>307</v>
      </c>
      <c r="G142" s="151" t="s">
        <v>127</v>
      </c>
      <c r="H142" s="152">
        <v>8</v>
      </c>
      <c r="I142" s="153"/>
      <c r="J142" s="152">
        <f>ROUND(I142*H142,1)</f>
        <v>0</v>
      </c>
      <c r="K142" s="154"/>
      <c r="L142" s="155"/>
      <c r="M142" s="156" t="s">
        <v>1</v>
      </c>
      <c r="N142" s="157" t="s">
        <v>36</v>
      </c>
      <c r="P142" s="138">
        <f>O142*H142</f>
        <v>0</v>
      </c>
      <c r="Q142" s="138">
        <v>3.2000000000000003E-4</v>
      </c>
      <c r="R142" s="138">
        <f>Q142*H142</f>
        <v>2.5600000000000002E-3</v>
      </c>
      <c r="S142" s="138">
        <v>0</v>
      </c>
      <c r="T142" s="139">
        <f>S142*H142</f>
        <v>0</v>
      </c>
      <c r="AR142" s="140" t="s">
        <v>137</v>
      </c>
      <c r="AT142" s="140" t="s">
        <v>134</v>
      </c>
      <c r="AU142" s="140" t="s">
        <v>81</v>
      </c>
      <c r="AY142" s="13" t="s">
        <v>121</v>
      </c>
      <c r="BE142" s="141">
        <f>IF(N142="základní",J142,0)</f>
        <v>0</v>
      </c>
      <c r="BF142" s="141">
        <f>IF(N142="snížená",J142,0)</f>
        <v>0</v>
      </c>
      <c r="BG142" s="141">
        <f>IF(N142="zákl. přenesená",J142,0)</f>
        <v>0</v>
      </c>
      <c r="BH142" s="141">
        <f>IF(N142="sníž. přenesená",J142,0)</f>
        <v>0</v>
      </c>
      <c r="BI142" s="141">
        <f>IF(N142="nulová",J142,0)</f>
        <v>0</v>
      </c>
      <c r="BJ142" s="13" t="s">
        <v>79</v>
      </c>
      <c r="BK142" s="141">
        <f>ROUND(I142*H142,1)</f>
        <v>0</v>
      </c>
      <c r="BL142" s="13" t="s">
        <v>128</v>
      </c>
      <c r="BM142" s="140" t="s">
        <v>308</v>
      </c>
    </row>
    <row r="143" spans="2:65" s="1" customFormat="1" ht="24.2" customHeight="1">
      <c r="B143" s="28"/>
      <c r="C143" s="129" t="s">
        <v>238</v>
      </c>
      <c r="D143" s="129" t="s">
        <v>124</v>
      </c>
      <c r="E143" s="130" t="s">
        <v>149</v>
      </c>
      <c r="F143" s="131" t="s">
        <v>150</v>
      </c>
      <c r="G143" s="132" t="s">
        <v>127</v>
      </c>
      <c r="H143" s="133">
        <v>60</v>
      </c>
      <c r="I143" s="134"/>
      <c r="J143" s="133">
        <f>ROUND(I143*H143,1)</f>
        <v>0</v>
      </c>
      <c r="K143" s="135"/>
      <c r="L143" s="28"/>
      <c r="M143" s="136" t="s">
        <v>1</v>
      </c>
      <c r="N143" s="137" t="s">
        <v>36</v>
      </c>
      <c r="P143" s="138">
        <f>O143*H143</f>
        <v>0</v>
      </c>
      <c r="Q143" s="138">
        <v>0</v>
      </c>
      <c r="R143" s="138">
        <f>Q143*H143</f>
        <v>0</v>
      </c>
      <c r="S143" s="138">
        <v>0</v>
      </c>
      <c r="T143" s="139">
        <f>S143*H143</f>
        <v>0</v>
      </c>
      <c r="AR143" s="140" t="s">
        <v>128</v>
      </c>
      <c r="AT143" s="140" t="s">
        <v>124</v>
      </c>
      <c r="AU143" s="140" t="s">
        <v>81</v>
      </c>
      <c r="AY143" s="13" t="s">
        <v>121</v>
      </c>
      <c r="BE143" s="141">
        <f>IF(N143="základní",J143,0)</f>
        <v>0</v>
      </c>
      <c r="BF143" s="141">
        <f>IF(N143="snížená",J143,0)</f>
        <v>0</v>
      </c>
      <c r="BG143" s="141">
        <f>IF(N143="zákl. přenesená",J143,0)</f>
        <v>0</v>
      </c>
      <c r="BH143" s="141">
        <f>IF(N143="sníž. přenesená",J143,0)</f>
        <v>0</v>
      </c>
      <c r="BI143" s="141">
        <f>IF(N143="nulová",J143,0)</f>
        <v>0</v>
      </c>
      <c r="BJ143" s="13" t="s">
        <v>79</v>
      </c>
      <c r="BK143" s="141">
        <f>ROUND(I143*H143,1)</f>
        <v>0</v>
      </c>
      <c r="BL143" s="13" t="s">
        <v>128</v>
      </c>
      <c r="BM143" s="140" t="s">
        <v>309</v>
      </c>
    </row>
    <row r="144" spans="2:65" s="1" customFormat="1" ht="11.25">
      <c r="B144" s="28"/>
      <c r="D144" s="142" t="s">
        <v>130</v>
      </c>
      <c r="F144" s="143" t="s">
        <v>152</v>
      </c>
      <c r="I144" s="144"/>
      <c r="L144" s="28"/>
      <c r="M144" s="145"/>
      <c r="T144" s="52"/>
      <c r="AT144" s="13" t="s">
        <v>130</v>
      </c>
      <c r="AU144" s="13" t="s">
        <v>81</v>
      </c>
    </row>
    <row r="145" spans="2:65" s="1" customFormat="1" ht="16.5" customHeight="1">
      <c r="B145" s="28"/>
      <c r="C145" s="148" t="s">
        <v>243</v>
      </c>
      <c r="D145" s="148" t="s">
        <v>134</v>
      </c>
      <c r="E145" s="149" t="s">
        <v>155</v>
      </c>
      <c r="F145" s="150" t="s">
        <v>156</v>
      </c>
      <c r="G145" s="151" t="s">
        <v>127</v>
      </c>
      <c r="H145" s="152">
        <v>60</v>
      </c>
      <c r="I145" s="153"/>
      <c r="J145" s="152">
        <f>ROUND(I145*H145,1)</f>
        <v>0</v>
      </c>
      <c r="K145" s="154"/>
      <c r="L145" s="155"/>
      <c r="M145" s="156" t="s">
        <v>1</v>
      </c>
      <c r="N145" s="157" t="s">
        <v>36</v>
      </c>
      <c r="P145" s="138">
        <f>O145*H145</f>
        <v>0</v>
      </c>
      <c r="Q145" s="138">
        <v>0</v>
      </c>
      <c r="R145" s="138">
        <f>Q145*H145</f>
        <v>0</v>
      </c>
      <c r="S145" s="138">
        <v>0</v>
      </c>
      <c r="T145" s="139">
        <f>S145*H145</f>
        <v>0</v>
      </c>
      <c r="AR145" s="140" t="s">
        <v>137</v>
      </c>
      <c r="AT145" s="140" t="s">
        <v>134</v>
      </c>
      <c r="AU145" s="140" t="s">
        <v>81</v>
      </c>
      <c r="AY145" s="13" t="s">
        <v>121</v>
      </c>
      <c r="BE145" s="141">
        <f>IF(N145="základní",J145,0)</f>
        <v>0</v>
      </c>
      <c r="BF145" s="141">
        <f>IF(N145="snížená",J145,0)</f>
        <v>0</v>
      </c>
      <c r="BG145" s="141">
        <f>IF(N145="zákl. přenesená",J145,0)</f>
        <v>0</v>
      </c>
      <c r="BH145" s="141">
        <f>IF(N145="sníž. přenesená",J145,0)</f>
        <v>0</v>
      </c>
      <c r="BI145" s="141">
        <f>IF(N145="nulová",J145,0)</f>
        <v>0</v>
      </c>
      <c r="BJ145" s="13" t="s">
        <v>79</v>
      </c>
      <c r="BK145" s="141">
        <f>ROUND(I145*H145,1)</f>
        <v>0</v>
      </c>
      <c r="BL145" s="13" t="s">
        <v>128</v>
      </c>
      <c r="BM145" s="140" t="s">
        <v>310</v>
      </c>
    </row>
    <row r="146" spans="2:65" s="1" customFormat="1" ht="21.75" customHeight="1">
      <c r="B146" s="28"/>
      <c r="C146" s="129" t="s">
        <v>128</v>
      </c>
      <c r="D146" s="129" t="s">
        <v>124</v>
      </c>
      <c r="E146" s="130" t="s">
        <v>311</v>
      </c>
      <c r="F146" s="131" t="s">
        <v>312</v>
      </c>
      <c r="G146" s="132" t="s">
        <v>175</v>
      </c>
      <c r="H146" s="133">
        <v>1</v>
      </c>
      <c r="I146" s="134"/>
      <c r="J146" s="133">
        <f>ROUND(I146*H146,1)</f>
        <v>0</v>
      </c>
      <c r="K146" s="135"/>
      <c r="L146" s="28"/>
      <c r="M146" s="136" t="s">
        <v>1</v>
      </c>
      <c r="N146" s="137" t="s">
        <v>36</v>
      </c>
      <c r="P146" s="138">
        <f>O146*H146</f>
        <v>0</v>
      </c>
      <c r="Q146" s="138">
        <v>0</v>
      </c>
      <c r="R146" s="138">
        <f>Q146*H146</f>
        <v>0</v>
      </c>
      <c r="S146" s="138">
        <v>0</v>
      </c>
      <c r="T146" s="139">
        <f>S146*H146</f>
        <v>0</v>
      </c>
      <c r="AR146" s="140" t="s">
        <v>128</v>
      </c>
      <c r="AT146" s="140" t="s">
        <v>124</v>
      </c>
      <c r="AU146" s="140" t="s">
        <v>81</v>
      </c>
      <c r="AY146" s="13" t="s">
        <v>121</v>
      </c>
      <c r="BE146" s="141">
        <f>IF(N146="základní",J146,0)</f>
        <v>0</v>
      </c>
      <c r="BF146" s="141">
        <f>IF(N146="snížená",J146,0)</f>
        <v>0</v>
      </c>
      <c r="BG146" s="141">
        <f>IF(N146="zákl. přenesená",J146,0)</f>
        <v>0</v>
      </c>
      <c r="BH146" s="141">
        <f>IF(N146="sníž. přenesená",J146,0)</f>
        <v>0</v>
      </c>
      <c r="BI146" s="141">
        <f>IF(N146="nulová",J146,0)</f>
        <v>0</v>
      </c>
      <c r="BJ146" s="13" t="s">
        <v>79</v>
      </c>
      <c r="BK146" s="141">
        <f>ROUND(I146*H146,1)</f>
        <v>0</v>
      </c>
      <c r="BL146" s="13" t="s">
        <v>128</v>
      </c>
      <c r="BM146" s="140" t="s">
        <v>313</v>
      </c>
    </row>
    <row r="147" spans="2:65" s="1" customFormat="1" ht="19.5">
      <c r="B147" s="28"/>
      <c r="D147" s="146" t="s">
        <v>132</v>
      </c>
      <c r="F147" s="147" t="s">
        <v>314</v>
      </c>
      <c r="I147" s="144"/>
      <c r="L147" s="28"/>
      <c r="M147" s="145"/>
      <c r="T147" s="52"/>
      <c r="AT147" s="13" t="s">
        <v>132</v>
      </c>
      <c r="AU147" s="13" t="s">
        <v>81</v>
      </c>
    </row>
    <row r="148" spans="2:65" s="11" customFormat="1" ht="25.9" customHeight="1">
      <c r="B148" s="117"/>
      <c r="D148" s="118" t="s">
        <v>70</v>
      </c>
      <c r="E148" s="119" t="s">
        <v>134</v>
      </c>
      <c r="F148" s="119" t="s">
        <v>229</v>
      </c>
      <c r="I148" s="120"/>
      <c r="J148" s="121">
        <f>BK148</f>
        <v>0</v>
      </c>
      <c r="L148" s="117"/>
      <c r="M148" s="122"/>
      <c r="P148" s="123">
        <f>P149</f>
        <v>0</v>
      </c>
      <c r="R148" s="123">
        <f>R149</f>
        <v>8.86571</v>
      </c>
      <c r="T148" s="124">
        <f>T149</f>
        <v>2.36</v>
      </c>
      <c r="AR148" s="118" t="s">
        <v>139</v>
      </c>
      <c r="AT148" s="125" t="s">
        <v>70</v>
      </c>
      <c r="AU148" s="125" t="s">
        <v>71</v>
      </c>
      <c r="AY148" s="118" t="s">
        <v>121</v>
      </c>
      <c r="BK148" s="126">
        <f>BK149</f>
        <v>0</v>
      </c>
    </row>
    <row r="149" spans="2:65" s="11" customFormat="1" ht="22.9" customHeight="1">
      <c r="B149" s="117"/>
      <c r="D149" s="118" t="s">
        <v>70</v>
      </c>
      <c r="E149" s="127" t="s">
        <v>230</v>
      </c>
      <c r="F149" s="127" t="s">
        <v>231</v>
      </c>
      <c r="I149" s="120"/>
      <c r="J149" s="128">
        <f>BK149</f>
        <v>0</v>
      </c>
      <c r="L149" s="117"/>
      <c r="M149" s="122"/>
      <c r="P149" s="123">
        <f>SUM(P150:P177)</f>
        <v>0</v>
      </c>
      <c r="R149" s="123">
        <f>SUM(R150:R177)</f>
        <v>8.86571</v>
      </c>
      <c r="T149" s="124">
        <f>SUM(T150:T177)</f>
        <v>2.36</v>
      </c>
      <c r="AR149" s="118" t="s">
        <v>139</v>
      </c>
      <c r="AT149" s="125" t="s">
        <v>70</v>
      </c>
      <c r="AU149" s="125" t="s">
        <v>79</v>
      </c>
      <c r="AY149" s="118" t="s">
        <v>121</v>
      </c>
      <c r="BK149" s="126">
        <f>SUM(BK150:BK177)</f>
        <v>0</v>
      </c>
    </row>
    <row r="150" spans="2:65" s="1" customFormat="1" ht="21.75" customHeight="1">
      <c r="B150" s="28"/>
      <c r="C150" s="129" t="s">
        <v>252</v>
      </c>
      <c r="D150" s="129" t="s">
        <v>124</v>
      </c>
      <c r="E150" s="130" t="s">
        <v>315</v>
      </c>
      <c r="F150" s="131" t="s">
        <v>316</v>
      </c>
      <c r="G150" s="132" t="s">
        <v>196</v>
      </c>
      <c r="H150" s="133">
        <v>33</v>
      </c>
      <c r="I150" s="134"/>
      <c r="J150" s="133">
        <f>ROUND(I150*H150,1)</f>
        <v>0</v>
      </c>
      <c r="K150" s="135"/>
      <c r="L150" s="28"/>
      <c r="M150" s="136" t="s">
        <v>1</v>
      </c>
      <c r="N150" s="137" t="s">
        <v>36</v>
      </c>
      <c r="P150" s="138">
        <f>O150*H150</f>
        <v>0</v>
      </c>
      <c r="Q150" s="138">
        <v>9.9000000000000008E-3</v>
      </c>
      <c r="R150" s="138">
        <f>Q150*H150</f>
        <v>0.32670000000000005</v>
      </c>
      <c r="S150" s="138">
        <v>0</v>
      </c>
      <c r="T150" s="139">
        <f>S150*H150</f>
        <v>0</v>
      </c>
      <c r="AR150" s="140" t="s">
        <v>235</v>
      </c>
      <c r="AT150" s="140" t="s">
        <v>124</v>
      </c>
      <c r="AU150" s="140" t="s">
        <v>81</v>
      </c>
      <c r="AY150" s="13" t="s">
        <v>121</v>
      </c>
      <c r="BE150" s="141">
        <f>IF(N150="základní",J150,0)</f>
        <v>0</v>
      </c>
      <c r="BF150" s="141">
        <f>IF(N150="snížená",J150,0)</f>
        <v>0</v>
      </c>
      <c r="BG150" s="141">
        <f>IF(N150="zákl. přenesená",J150,0)</f>
        <v>0</v>
      </c>
      <c r="BH150" s="141">
        <f>IF(N150="sníž. přenesená",J150,0)</f>
        <v>0</v>
      </c>
      <c r="BI150" s="141">
        <f>IF(N150="nulová",J150,0)</f>
        <v>0</v>
      </c>
      <c r="BJ150" s="13" t="s">
        <v>79</v>
      </c>
      <c r="BK150" s="141">
        <f>ROUND(I150*H150,1)</f>
        <v>0</v>
      </c>
      <c r="BL150" s="13" t="s">
        <v>235</v>
      </c>
      <c r="BM150" s="140" t="s">
        <v>317</v>
      </c>
    </row>
    <row r="151" spans="2:65" s="1" customFormat="1" ht="11.25">
      <c r="B151" s="28"/>
      <c r="D151" s="142" t="s">
        <v>130</v>
      </c>
      <c r="F151" s="143" t="s">
        <v>318</v>
      </c>
      <c r="I151" s="144"/>
      <c r="L151" s="28"/>
      <c r="M151" s="145"/>
      <c r="T151" s="52"/>
      <c r="AT151" s="13" t="s">
        <v>130</v>
      </c>
      <c r="AU151" s="13" t="s">
        <v>81</v>
      </c>
    </row>
    <row r="152" spans="2:65" s="1" customFormat="1" ht="49.15" customHeight="1">
      <c r="B152" s="28"/>
      <c r="C152" s="129" t="s">
        <v>258</v>
      </c>
      <c r="D152" s="129" t="s">
        <v>124</v>
      </c>
      <c r="E152" s="130" t="s">
        <v>319</v>
      </c>
      <c r="F152" s="131" t="s">
        <v>320</v>
      </c>
      <c r="G152" s="132" t="s">
        <v>321</v>
      </c>
      <c r="H152" s="133">
        <v>7.7</v>
      </c>
      <c r="I152" s="134"/>
      <c r="J152" s="133">
        <f>ROUND(I152*H152,1)</f>
        <v>0</v>
      </c>
      <c r="K152" s="135"/>
      <c r="L152" s="28"/>
      <c r="M152" s="136" t="s">
        <v>1</v>
      </c>
      <c r="N152" s="137" t="s">
        <v>36</v>
      </c>
      <c r="P152" s="138">
        <f>O152*H152</f>
        <v>0</v>
      </c>
      <c r="Q152" s="138">
        <v>0</v>
      </c>
      <c r="R152" s="138">
        <f>Q152*H152</f>
        <v>0</v>
      </c>
      <c r="S152" s="138">
        <v>0</v>
      </c>
      <c r="T152" s="139">
        <f>S152*H152</f>
        <v>0</v>
      </c>
      <c r="AR152" s="140" t="s">
        <v>235</v>
      </c>
      <c r="AT152" s="140" t="s">
        <v>124</v>
      </c>
      <c r="AU152" s="140" t="s">
        <v>81</v>
      </c>
      <c r="AY152" s="13" t="s">
        <v>121</v>
      </c>
      <c r="BE152" s="141">
        <f>IF(N152="základní",J152,0)</f>
        <v>0</v>
      </c>
      <c r="BF152" s="141">
        <f>IF(N152="snížená",J152,0)</f>
        <v>0</v>
      </c>
      <c r="BG152" s="141">
        <f>IF(N152="zákl. přenesená",J152,0)</f>
        <v>0</v>
      </c>
      <c r="BH152" s="141">
        <f>IF(N152="sníž. přenesená",J152,0)</f>
        <v>0</v>
      </c>
      <c r="BI152" s="141">
        <f>IF(N152="nulová",J152,0)</f>
        <v>0</v>
      </c>
      <c r="BJ152" s="13" t="s">
        <v>79</v>
      </c>
      <c r="BK152" s="141">
        <f>ROUND(I152*H152,1)</f>
        <v>0</v>
      </c>
      <c r="BL152" s="13" t="s">
        <v>235</v>
      </c>
      <c r="BM152" s="140" t="s">
        <v>322</v>
      </c>
    </row>
    <row r="153" spans="2:65" s="1" customFormat="1" ht="11.25">
      <c r="B153" s="28"/>
      <c r="D153" s="142" t="s">
        <v>130</v>
      </c>
      <c r="F153" s="143" t="s">
        <v>323</v>
      </c>
      <c r="I153" s="144"/>
      <c r="L153" s="28"/>
      <c r="M153" s="145"/>
      <c r="T153" s="52"/>
      <c r="AT153" s="13" t="s">
        <v>130</v>
      </c>
      <c r="AU153" s="13" t="s">
        <v>81</v>
      </c>
    </row>
    <row r="154" spans="2:65" s="1" customFormat="1" ht="49.15" customHeight="1">
      <c r="B154" s="28"/>
      <c r="C154" s="129" t="s">
        <v>263</v>
      </c>
      <c r="D154" s="129" t="s">
        <v>124</v>
      </c>
      <c r="E154" s="130" t="s">
        <v>324</v>
      </c>
      <c r="F154" s="131" t="s">
        <v>325</v>
      </c>
      <c r="G154" s="132" t="s">
        <v>321</v>
      </c>
      <c r="H154" s="133">
        <v>7.7</v>
      </c>
      <c r="I154" s="134"/>
      <c r="J154" s="133">
        <f>ROUND(I154*H154,1)</f>
        <v>0</v>
      </c>
      <c r="K154" s="135"/>
      <c r="L154" s="28"/>
      <c r="M154" s="136" t="s">
        <v>1</v>
      </c>
      <c r="N154" s="137" t="s">
        <v>36</v>
      </c>
      <c r="P154" s="138">
        <f>O154*H154</f>
        <v>0</v>
      </c>
      <c r="Q154" s="138">
        <v>0</v>
      </c>
      <c r="R154" s="138">
        <f>Q154*H154</f>
        <v>0</v>
      </c>
      <c r="S154" s="138">
        <v>0</v>
      </c>
      <c r="T154" s="139">
        <f>S154*H154</f>
        <v>0</v>
      </c>
      <c r="AR154" s="140" t="s">
        <v>235</v>
      </c>
      <c r="AT154" s="140" t="s">
        <v>124</v>
      </c>
      <c r="AU154" s="140" t="s">
        <v>81</v>
      </c>
      <c r="AY154" s="13" t="s">
        <v>121</v>
      </c>
      <c r="BE154" s="141">
        <f>IF(N154="základní",J154,0)</f>
        <v>0</v>
      </c>
      <c r="BF154" s="141">
        <f>IF(N154="snížená",J154,0)</f>
        <v>0</v>
      </c>
      <c r="BG154" s="141">
        <f>IF(N154="zákl. přenesená",J154,0)</f>
        <v>0</v>
      </c>
      <c r="BH154" s="141">
        <f>IF(N154="sníž. přenesená",J154,0)</f>
        <v>0</v>
      </c>
      <c r="BI154" s="141">
        <f>IF(N154="nulová",J154,0)</f>
        <v>0</v>
      </c>
      <c r="BJ154" s="13" t="s">
        <v>79</v>
      </c>
      <c r="BK154" s="141">
        <f>ROUND(I154*H154,1)</f>
        <v>0</v>
      </c>
      <c r="BL154" s="13" t="s">
        <v>235</v>
      </c>
      <c r="BM154" s="140" t="s">
        <v>326</v>
      </c>
    </row>
    <row r="155" spans="2:65" s="1" customFormat="1" ht="11.25">
      <c r="B155" s="28"/>
      <c r="D155" s="142" t="s">
        <v>130</v>
      </c>
      <c r="F155" s="143" t="s">
        <v>327</v>
      </c>
      <c r="I155" s="144"/>
      <c r="L155" s="28"/>
      <c r="M155" s="145"/>
      <c r="T155" s="52"/>
      <c r="AT155" s="13" t="s">
        <v>130</v>
      </c>
      <c r="AU155" s="13" t="s">
        <v>81</v>
      </c>
    </row>
    <row r="156" spans="2:65" s="1" customFormat="1" ht="33" customHeight="1">
      <c r="B156" s="28"/>
      <c r="C156" s="129" t="s">
        <v>270</v>
      </c>
      <c r="D156" s="129" t="s">
        <v>124</v>
      </c>
      <c r="E156" s="130" t="s">
        <v>328</v>
      </c>
      <c r="F156" s="131" t="s">
        <v>329</v>
      </c>
      <c r="G156" s="132" t="s">
        <v>191</v>
      </c>
      <c r="H156" s="133">
        <v>8</v>
      </c>
      <c r="I156" s="134"/>
      <c r="J156" s="133">
        <f>ROUND(I156*H156,1)</f>
        <v>0</v>
      </c>
      <c r="K156" s="135"/>
      <c r="L156" s="28"/>
      <c r="M156" s="136" t="s">
        <v>1</v>
      </c>
      <c r="N156" s="137" t="s">
        <v>36</v>
      </c>
      <c r="P156" s="138">
        <f>O156*H156</f>
        <v>0</v>
      </c>
      <c r="Q156" s="138">
        <v>0</v>
      </c>
      <c r="R156" s="138">
        <f>Q156*H156</f>
        <v>0</v>
      </c>
      <c r="S156" s="138">
        <v>0</v>
      </c>
      <c r="T156" s="139">
        <f>S156*H156</f>
        <v>0</v>
      </c>
      <c r="AR156" s="140" t="s">
        <v>235</v>
      </c>
      <c r="AT156" s="140" t="s">
        <v>124</v>
      </c>
      <c r="AU156" s="140" t="s">
        <v>81</v>
      </c>
      <c r="AY156" s="13" t="s">
        <v>121</v>
      </c>
      <c r="BE156" s="141">
        <f>IF(N156="základní",J156,0)</f>
        <v>0</v>
      </c>
      <c r="BF156" s="141">
        <f>IF(N156="snížená",J156,0)</f>
        <v>0</v>
      </c>
      <c r="BG156" s="141">
        <f>IF(N156="zákl. přenesená",J156,0)</f>
        <v>0</v>
      </c>
      <c r="BH156" s="141">
        <f>IF(N156="sníž. přenesená",J156,0)</f>
        <v>0</v>
      </c>
      <c r="BI156" s="141">
        <f>IF(N156="nulová",J156,0)</f>
        <v>0</v>
      </c>
      <c r="BJ156" s="13" t="s">
        <v>79</v>
      </c>
      <c r="BK156" s="141">
        <f>ROUND(I156*H156,1)</f>
        <v>0</v>
      </c>
      <c r="BL156" s="13" t="s">
        <v>235</v>
      </c>
      <c r="BM156" s="140" t="s">
        <v>330</v>
      </c>
    </row>
    <row r="157" spans="2:65" s="1" customFormat="1" ht="11.25">
      <c r="B157" s="28"/>
      <c r="D157" s="142" t="s">
        <v>130</v>
      </c>
      <c r="F157" s="143" t="s">
        <v>331</v>
      </c>
      <c r="I157" s="144"/>
      <c r="L157" s="28"/>
      <c r="M157" s="145"/>
      <c r="T157" s="52"/>
      <c r="AT157" s="13" t="s">
        <v>130</v>
      </c>
      <c r="AU157" s="13" t="s">
        <v>81</v>
      </c>
    </row>
    <row r="158" spans="2:65" s="1" customFormat="1" ht="16.5" customHeight="1">
      <c r="B158" s="28"/>
      <c r="C158" s="148" t="s">
        <v>7</v>
      </c>
      <c r="D158" s="148" t="s">
        <v>134</v>
      </c>
      <c r="E158" s="149" t="s">
        <v>332</v>
      </c>
      <c r="F158" s="150" t="s">
        <v>333</v>
      </c>
      <c r="G158" s="151" t="s">
        <v>255</v>
      </c>
      <c r="H158" s="152">
        <v>0.6</v>
      </c>
      <c r="I158" s="153"/>
      <c r="J158" s="152">
        <f>ROUND(I158*H158,1)</f>
        <v>0</v>
      </c>
      <c r="K158" s="154"/>
      <c r="L158" s="155"/>
      <c r="M158" s="156" t="s">
        <v>1</v>
      </c>
      <c r="N158" s="157" t="s">
        <v>36</v>
      </c>
      <c r="P158" s="138">
        <f>O158*H158</f>
        <v>0</v>
      </c>
      <c r="Q158" s="138">
        <v>1</v>
      </c>
      <c r="R158" s="138">
        <f>Q158*H158</f>
        <v>0.6</v>
      </c>
      <c r="S158" s="138">
        <v>0</v>
      </c>
      <c r="T158" s="139">
        <f>S158*H158</f>
        <v>0</v>
      </c>
      <c r="AR158" s="140" t="s">
        <v>334</v>
      </c>
      <c r="AT158" s="140" t="s">
        <v>134</v>
      </c>
      <c r="AU158" s="140" t="s">
        <v>81</v>
      </c>
      <c r="AY158" s="13" t="s">
        <v>121</v>
      </c>
      <c r="BE158" s="141">
        <f>IF(N158="základní",J158,0)</f>
        <v>0</v>
      </c>
      <c r="BF158" s="141">
        <f>IF(N158="snížená",J158,0)</f>
        <v>0</v>
      </c>
      <c r="BG158" s="141">
        <f>IF(N158="zákl. přenesená",J158,0)</f>
        <v>0</v>
      </c>
      <c r="BH158" s="141">
        <f>IF(N158="sníž. přenesená",J158,0)</f>
        <v>0</v>
      </c>
      <c r="BI158" s="141">
        <f>IF(N158="nulová",J158,0)</f>
        <v>0</v>
      </c>
      <c r="BJ158" s="13" t="s">
        <v>79</v>
      </c>
      <c r="BK158" s="141">
        <f>ROUND(I158*H158,1)</f>
        <v>0</v>
      </c>
      <c r="BL158" s="13" t="s">
        <v>235</v>
      </c>
      <c r="BM158" s="140" t="s">
        <v>335</v>
      </c>
    </row>
    <row r="159" spans="2:65" s="1" customFormat="1" ht="49.15" customHeight="1">
      <c r="B159" s="28"/>
      <c r="C159" s="129" t="s">
        <v>336</v>
      </c>
      <c r="D159" s="129" t="s">
        <v>124</v>
      </c>
      <c r="E159" s="130" t="s">
        <v>337</v>
      </c>
      <c r="F159" s="131" t="s">
        <v>338</v>
      </c>
      <c r="G159" s="132" t="s">
        <v>191</v>
      </c>
      <c r="H159" s="133">
        <v>8</v>
      </c>
      <c r="I159" s="134"/>
      <c r="J159" s="133">
        <f>ROUND(I159*H159,1)</f>
        <v>0</v>
      </c>
      <c r="K159" s="135"/>
      <c r="L159" s="28"/>
      <c r="M159" s="136" t="s">
        <v>1</v>
      </c>
      <c r="N159" s="137" t="s">
        <v>36</v>
      </c>
      <c r="P159" s="138">
        <f>O159*H159</f>
        <v>0</v>
      </c>
      <c r="Q159" s="138">
        <v>8.4250000000000005E-2</v>
      </c>
      <c r="R159" s="138">
        <f>Q159*H159</f>
        <v>0.67400000000000004</v>
      </c>
      <c r="S159" s="138">
        <v>0</v>
      </c>
      <c r="T159" s="139">
        <f>S159*H159</f>
        <v>0</v>
      </c>
      <c r="AR159" s="140" t="s">
        <v>235</v>
      </c>
      <c r="AT159" s="140" t="s">
        <v>124</v>
      </c>
      <c r="AU159" s="140" t="s">
        <v>81</v>
      </c>
      <c r="AY159" s="13" t="s">
        <v>121</v>
      </c>
      <c r="BE159" s="141">
        <f>IF(N159="základní",J159,0)</f>
        <v>0</v>
      </c>
      <c r="BF159" s="141">
        <f>IF(N159="snížená",J159,0)</f>
        <v>0</v>
      </c>
      <c r="BG159" s="141">
        <f>IF(N159="zákl. přenesená",J159,0)</f>
        <v>0</v>
      </c>
      <c r="BH159" s="141">
        <f>IF(N159="sníž. přenesená",J159,0)</f>
        <v>0</v>
      </c>
      <c r="BI159" s="141">
        <f>IF(N159="nulová",J159,0)</f>
        <v>0</v>
      </c>
      <c r="BJ159" s="13" t="s">
        <v>79</v>
      </c>
      <c r="BK159" s="141">
        <f>ROUND(I159*H159,1)</f>
        <v>0</v>
      </c>
      <c r="BL159" s="13" t="s">
        <v>235</v>
      </c>
      <c r="BM159" s="140" t="s">
        <v>339</v>
      </c>
    </row>
    <row r="160" spans="2:65" s="1" customFormat="1" ht="11.25">
      <c r="B160" s="28"/>
      <c r="D160" s="142" t="s">
        <v>130</v>
      </c>
      <c r="F160" s="143" t="s">
        <v>340</v>
      </c>
      <c r="I160" s="144"/>
      <c r="L160" s="28"/>
      <c r="M160" s="145"/>
      <c r="T160" s="52"/>
      <c r="AT160" s="13" t="s">
        <v>130</v>
      </c>
      <c r="AU160" s="13" t="s">
        <v>81</v>
      </c>
    </row>
    <row r="161" spans="2:65" s="1" customFormat="1" ht="16.5" customHeight="1">
      <c r="B161" s="28"/>
      <c r="C161" s="148" t="s">
        <v>341</v>
      </c>
      <c r="D161" s="148" t="s">
        <v>134</v>
      </c>
      <c r="E161" s="149" t="s">
        <v>342</v>
      </c>
      <c r="F161" s="150" t="s">
        <v>343</v>
      </c>
      <c r="G161" s="151" t="s">
        <v>191</v>
      </c>
      <c r="H161" s="152">
        <v>0.5</v>
      </c>
      <c r="I161" s="153"/>
      <c r="J161" s="152">
        <f>ROUND(I161*H161,1)</f>
        <v>0</v>
      </c>
      <c r="K161" s="154"/>
      <c r="L161" s="155"/>
      <c r="M161" s="156" t="s">
        <v>1</v>
      </c>
      <c r="N161" s="157" t="s">
        <v>36</v>
      </c>
      <c r="P161" s="138">
        <f>O161*H161</f>
        <v>0</v>
      </c>
      <c r="Q161" s="138">
        <v>0.13</v>
      </c>
      <c r="R161" s="138">
        <f>Q161*H161</f>
        <v>6.5000000000000002E-2</v>
      </c>
      <c r="S161" s="138">
        <v>0</v>
      </c>
      <c r="T161" s="139">
        <f>S161*H161</f>
        <v>0</v>
      </c>
      <c r="AR161" s="140" t="s">
        <v>283</v>
      </c>
      <c r="AT161" s="140" t="s">
        <v>134</v>
      </c>
      <c r="AU161" s="140" t="s">
        <v>81</v>
      </c>
      <c r="AY161" s="13" t="s">
        <v>121</v>
      </c>
      <c r="BE161" s="141">
        <f>IF(N161="základní",J161,0)</f>
        <v>0</v>
      </c>
      <c r="BF161" s="141">
        <f>IF(N161="snížená",J161,0)</f>
        <v>0</v>
      </c>
      <c r="BG161" s="141">
        <f>IF(N161="zákl. přenesená",J161,0)</f>
        <v>0</v>
      </c>
      <c r="BH161" s="141">
        <f>IF(N161="sníž. přenesená",J161,0)</f>
        <v>0</v>
      </c>
      <c r="BI161" s="141">
        <f>IF(N161="nulová",J161,0)</f>
        <v>0</v>
      </c>
      <c r="BJ161" s="13" t="s">
        <v>79</v>
      </c>
      <c r="BK161" s="141">
        <f>ROUND(I161*H161,1)</f>
        <v>0</v>
      </c>
      <c r="BL161" s="13" t="s">
        <v>283</v>
      </c>
      <c r="BM161" s="140" t="s">
        <v>344</v>
      </c>
    </row>
    <row r="162" spans="2:65" s="1" customFormat="1" ht="19.5">
      <c r="B162" s="28"/>
      <c r="D162" s="146" t="s">
        <v>132</v>
      </c>
      <c r="F162" s="147" t="s">
        <v>345</v>
      </c>
      <c r="I162" s="144"/>
      <c r="L162" s="28"/>
      <c r="M162" s="145"/>
      <c r="T162" s="52"/>
      <c r="AT162" s="13" t="s">
        <v>132</v>
      </c>
      <c r="AU162" s="13" t="s">
        <v>81</v>
      </c>
    </row>
    <row r="163" spans="2:65" s="1" customFormat="1" ht="55.5" customHeight="1">
      <c r="B163" s="28"/>
      <c r="C163" s="129" t="s">
        <v>346</v>
      </c>
      <c r="D163" s="129" t="s">
        <v>124</v>
      </c>
      <c r="E163" s="130" t="s">
        <v>347</v>
      </c>
      <c r="F163" s="131" t="s">
        <v>348</v>
      </c>
      <c r="G163" s="132" t="s">
        <v>191</v>
      </c>
      <c r="H163" s="133">
        <v>8</v>
      </c>
      <c r="I163" s="134"/>
      <c r="J163" s="133">
        <f>ROUND(I163*H163,1)</f>
        <v>0</v>
      </c>
      <c r="K163" s="135"/>
      <c r="L163" s="28"/>
      <c r="M163" s="136" t="s">
        <v>1</v>
      </c>
      <c r="N163" s="137" t="s">
        <v>36</v>
      </c>
      <c r="P163" s="138">
        <f>O163*H163</f>
        <v>0</v>
      </c>
      <c r="Q163" s="138">
        <v>0</v>
      </c>
      <c r="R163" s="138">
        <f>Q163*H163</f>
        <v>0</v>
      </c>
      <c r="S163" s="138">
        <v>0.29499999999999998</v>
      </c>
      <c r="T163" s="139">
        <f>S163*H163</f>
        <v>2.36</v>
      </c>
      <c r="AR163" s="140" t="s">
        <v>235</v>
      </c>
      <c r="AT163" s="140" t="s">
        <v>124</v>
      </c>
      <c r="AU163" s="140" t="s">
        <v>81</v>
      </c>
      <c r="AY163" s="13" t="s">
        <v>121</v>
      </c>
      <c r="BE163" s="141">
        <f>IF(N163="základní",J163,0)</f>
        <v>0</v>
      </c>
      <c r="BF163" s="141">
        <f>IF(N163="snížená",J163,0)</f>
        <v>0</v>
      </c>
      <c r="BG163" s="141">
        <f>IF(N163="zákl. přenesená",J163,0)</f>
        <v>0</v>
      </c>
      <c r="BH163" s="141">
        <f>IF(N163="sníž. přenesená",J163,0)</f>
        <v>0</v>
      </c>
      <c r="BI163" s="141">
        <f>IF(N163="nulová",J163,0)</f>
        <v>0</v>
      </c>
      <c r="BJ163" s="13" t="s">
        <v>79</v>
      </c>
      <c r="BK163" s="141">
        <f>ROUND(I163*H163,1)</f>
        <v>0</v>
      </c>
      <c r="BL163" s="13" t="s">
        <v>235</v>
      </c>
      <c r="BM163" s="140" t="s">
        <v>349</v>
      </c>
    </row>
    <row r="164" spans="2:65" s="1" customFormat="1" ht="11.25">
      <c r="B164" s="28"/>
      <c r="D164" s="142" t="s">
        <v>130</v>
      </c>
      <c r="F164" s="143" t="s">
        <v>350</v>
      </c>
      <c r="I164" s="144"/>
      <c r="L164" s="28"/>
      <c r="M164" s="145"/>
      <c r="T164" s="52"/>
      <c r="AT164" s="13" t="s">
        <v>130</v>
      </c>
      <c r="AU164" s="13" t="s">
        <v>81</v>
      </c>
    </row>
    <row r="165" spans="2:65" s="1" customFormat="1" ht="19.5">
      <c r="B165" s="28"/>
      <c r="D165" s="146" t="s">
        <v>132</v>
      </c>
      <c r="F165" s="147" t="s">
        <v>351</v>
      </c>
      <c r="I165" s="144"/>
      <c r="L165" s="28"/>
      <c r="M165" s="145"/>
      <c r="T165" s="52"/>
      <c r="AT165" s="13" t="s">
        <v>132</v>
      </c>
      <c r="AU165" s="13" t="s">
        <v>81</v>
      </c>
    </row>
    <row r="166" spans="2:65" s="1" customFormat="1" ht="24.2" customHeight="1">
      <c r="B166" s="28"/>
      <c r="C166" s="129" t="s">
        <v>352</v>
      </c>
      <c r="D166" s="129" t="s">
        <v>124</v>
      </c>
      <c r="E166" s="130" t="s">
        <v>353</v>
      </c>
      <c r="F166" s="131" t="s">
        <v>354</v>
      </c>
      <c r="G166" s="132" t="s">
        <v>196</v>
      </c>
      <c r="H166" s="133">
        <v>0.5</v>
      </c>
      <c r="I166" s="134"/>
      <c r="J166" s="133">
        <f>ROUND(I166*H166,1)</f>
        <v>0</v>
      </c>
      <c r="K166" s="135"/>
      <c r="L166" s="28"/>
      <c r="M166" s="136" t="s">
        <v>1</v>
      </c>
      <c r="N166" s="137" t="s">
        <v>36</v>
      </c>
      <c r="P166" s="138">
        <f>O166*H166</f>
        <v>0</v>
      </c>
      <c r="Q166" s="138">
        <v>2.0000000000000002E-5</v>
      </c>
      <c r="R166" s="138">
        <f>Q166*H166</f>
        <v>1.0000000000000001E-5</v>
      </c>
      <c r="S166" s="138">
        <v>0</v>
      </c>
      <c r="T166" s="139">
        <f>S166*H166</f>
        <v>0</v>
      </c>
      <c r="AR166" s="140" t="s">
        <v>235</v>
      </c>
      <c r="AT166" s="140" t="s">
        <v>124</v>
      </c>
      <c r="AU166" s="140" t="s">
        <v>81</v>
      </c>
      <c r="AY166" s="13" t="s">
        <v>121</v>
      </c>
      <c r="BE166" s="141">
        <f>IF(N166="základní",J166,0)</f>
        <v>0</v>
      </c>
      <c r="BF166" s="141">
        <f>IF(N166="snížená",J166,0)</f>
        <v>0</v>
      </c>
      <c r="BG166" s="141">
        <f>IF(N166="zákl. přenesená",J166,0)</f>
        <v>0</v>
      </c>
      <c r="BH166" s="141">
        <f>IF(N166="sníž. přenesená",J166,0)</f>
        <v>0</v>
      </c>
      <c r="BI166" s="141">
        <f>IF(N166="nulová",J166,0)</f>
        <v>0</v>
      </c>
      <c r="BJ166" s="13" t="s">
        <v>79</v>
      </c>
      <c r="BK166" s="141">
        <f>ROUND(I166*H166,1)</f>
        <v>0</v>
      </c>
      <c r="BL166" s="13" t="s">
        <v>235</v>
      </c>
      <c r="BM166" s="140" t="s">
        <v>355</v>
      </c>
    </row>
    <row r="167" spans="2:65" s="1" customFormat="1" ht="11.25">
      <c r="B167" s="28"/>
      <c r="D167" s="142" t="s">
        <v>130</v>
      </c>
      <c r="F167" s="143" t="s">
        <v>356</v>
      </c>
      <c r="I167" s="144"/>
      <c r="L167" s="28"/>
      <c r="M167" s="145"/>
      <c r="T167" s="52"/>
      <c r="AT167" s="13" t="s">
        <v>130</v>
      </c>
      <c r="AU167" s="13" t="s">
        <v>81</v>
      </c>
    </row>
    <row r="168" spans="2:65" s="1" customFormat="1" ht="24.2" customHeight="1">
      <c r="B168" s="28"/>
      <c r="C168" s="129" t="s">
        <v>357</v>
      </c>
      <c r="D168" s="129" t="s">
        <v>124</v>
      </c>
      <c r="E168" s="130" t="s">
        <v>253</v>
      </c>
      <c r="F168" s="131" t="s">
        <v>254</v>
      </c>
      <c r="G168" s="132" t="s">
        <v>255</v>
      </c>
      <c r="H168" s="133">
        <v>2.4</v>
      </c>
      <c r="I168" s="134"/>
      <c r="J168" s="133">
        <f>ROUND(I168*H168,1)</f>
        <v>0</v>
      </c>
      <c r="K168" s="135"/>
      <c r="L168" s="28"/>
      <c r="M168" s="136" t="s">
        <v>1</v>
      </c>
      <c r="N168" s="137" t="s">
        <v>36</v>
      </c>
      <c r="P168" s="138">
        <f>O168*H168</f>
        <v>0</v>
      </c>
      <c r="Q168" s="138">
        <v>0</v>
      </c>
      <c r="R168" s="138">
        <f>Q168*H168</f>
        <v>0</v>
      </c>
      <c r="S168" s="138">
        <v>0</v>
      </c>
      <c r="T168" s="139">
        <f>S168*H168</f>
        <v>0</v>
      </c>
      <c r="AR168" s="140" t="s">
        <v>235</v>
      </c>
      <c r="AT168" s="140" t="s">
        <v>124</v>
      </c>
      <c r="AU168" s="140" t="s">
        <v>81</v>
      </c>
      <c r="AY168" s="13" t="s">
        <v>121</v>
      </c>
      <c r="BE168" s="141">
        <f>IF(N168="základní",J168,0)</f>
        <v>0</v>
      </c>
      <c r="BF168" s="141">
        <f>IF(N168="snížená",J168,0)</f>
        <v>0</v>
      </c>
      <c r="BG168" s="141">
        <f>IF(N168="zákl. přenesená",J168,0)</f>
        <v>0</v>
      </c>
      <c r="BH168" s="141">
        <f>IF(N168="sníž. přenesená",J168,0)</f>
        <v>0</v>
      </c>
      <c r="BI168" s="141">
        <f>IF(N168="nulová",J168,0)</f>
        <v>0</v>
      </c>
      <c r="BJ168" s="13" t="s">
        <v>79</v>
      </c>
      <c r="BK168" s="141">
        <f>ROUND(I168*H168,1)</f>
        <v>0</v>
      </c>
      <c r="BL168" s="13" t="s">
        <v>235</v>
      </c>
      <c r="BM168" s="140" t="s">
        <v>358</v>
      </c>
    </row>
    <row r="169" spans="2:65" s="1" customFormat="1" ht="11.25">
      <c r="B169" s="28"/>
      <c r="D169" s="142" t="s">
        <v>130</v>
      </c>
      <c r="F169" s="143" t="s">
        <v>359</v>
      </c>
      <c r="I169" s="144"/>
      <c r="L169" s="28"/>
      <c r="M169" s="145"/>
      <c r="T169" s="52"/>
      <c r="AT169" s="13" t="s">
        <v>130</v>
      </c>
      <c r="AU169" s="13" t="s">
        <v>81</v>
      </c>
    </row>
    <row r="170" spans="2:65" s="1" customFormat="1" ht="37.9" customHeight="1">
      <c r="B170" s="28"/>
      <c r="C170" s="129" t="s">
        <v>360</v>
      </c>
      <c r="D170" s="129" t="s">
        <v>124</v>
      </c>
      <c r="E170" s="130" t="s">
        <v>259</v>
      </c>
      <c r="F170" s="131" t="s">
        <v>260</v>
      </c>
      <c r="G170" s="132" t="s">
        <v>255</v>
      </c>
      <c r="H170" s="133">
        <v>2.4</v>
      </c>
      <c r="I170" s="134"/>
      <c r="J170" s="133">
        <f>ROUND(I170*H170,1)</f>
        <v>0</v>
      </c>
      <c r="K170" s="135"/>
      <c r="L170" s="28"/>
      <c r="M170" s="136" t="s">
        <v>1</v>
      </c>
      <c r="N170" s="137" t="s">
        <v>36</v>
      </c>
      <c r="P170" s="138">
        <f>O170*H170</f>
        <v>0</v>
      </c>
      <c r="Q170" s="138">
        <v>3</v>
      </c>
      <c r="R170" s="138">
        <f>Q170*H170</f>
        <v>7.1999999999999993</v>
      </c>
      <c r="S170" s="138">
        <v>0</v>
      </c>
      <c r="T170" s="139">
        <f>S170*H170</f>
        <v>0</v>
      </c>
      <c r="AR170" s="140" t="s">
        <v>235</v>
      </c>
      <c r="AT170" s="140" t="s">
        <v>124</v>
      </c>
      <c r="AU170" s="140" t="s">
        <v>81</v>
      </c>
      <c r="AY170" s="13" t="s">
        <v>121</v>
      </c>
      <c r="BE170" s="141">
        <f>IF(N170="základní",J170,0)</f>
        <v>0</v>
      </c>
      <c r="BF170" s="141">
        <f>IF(N170="snížená",J170,0)</f>
        <v>0</v>
      </c>
      <c r="BG170" s="141">
        <f>IF(N170="zákl. přenesená",J170,0)</f>
        <v>0</v>
      </c>
      <c r="BH170" s="141">
        <f>IF(N170="sníž. přenesená",J170,0)</f>
        <v>0</v>
      </c>
      <c r="BI170" s="141">
        <f>IF(N170="nulová",J170,0)</f>
        <v>0</v>
      </c>
      <c r="BJ170" s="13" t="s">
        <v>79</v>
      </c>
      <c r="BK170" s="141">
        <f>ROUND(I170*H170,1)</f>
        <v>0</v>
      </c>
      <c r="BL170" s="13" t="s">
        <v>235</v>
      </c>
      <c r="BM170" s="140" t="s">
        <v>361</v>
      </c>
    </row>
    <row r="171" spans="2:65" s="1" customFormat="1" ht="11.25">
      <c r="B171" s="28"/>
      <c r="D171" s="142" t="s">
        <v>130</v>
      </c>
      <c r="F171" s="143" t="s">
        <v>362</v>
      </c>
      <c r="I171" s="144"/>
      <c r="L171" s="28"/>
      <c r="M171" s="145"/>
      <c r="T171" s="52"/>
      <c r="AT171" s="13" t="s">
        <v>130</v>
      </c>
      <c r="AU171" s="13" t="s">
        <v>81</v>
      </c>
    </row>
    <row r="172" spans="2:65" s="1" customFormat="1" ht="44.25" customHeight="1">
      <c r="B172" s="28"/>
      <c r="C172" s="129" t="s">
        <v>363</v>
      </c>
      <c r="D172" s="129" t="s">
        <v>124</v>
      </c>
      <c r="E172" s="130" t="s">
        <v>364</v>
      </c>
      <c r="F172" s="131" t="s">
        <v>365</v>
      </c>
      <c r="G172" s="132" t="s">
        <v>255</v>
      </c>
      <c r="H172" s="133">
        <v>2.4</v>
      </c>
      <c r="I172" s="134"/>
      <c r="J172" s="133">
        <f>ROUND(I172*H172,1)</f>
        <v>0</v>
      </c>
      <c r="K172" s="135"/>
      <c r="L172" s="28"/>
      <c r="M172" s="136" t="s">
        <v>1</v>
      </c>
      <c r="N172" s="137" t="s">
        <v>36</v>
      </c>
      <c r="P172" s="138">
        <f>O172*H172</f>
        <v>0</v>
      </c>
      <c r="Q172" s="138">
        <v>0</v>
      </c>
      <c r="R172" s="138">
        <f>Q172*H172</f>
        <v>0</v>
      </c>
      <c r="S172" s="138">
        <v>0</v>
      </c>
      <c r="T172" s="139">
        <f>S172*H172</f>
        <v>0</v>
      </c>
      <c r="AR172" s="140" t="s">
        <v>235</v>
      </c>
      <c r="AT172" s="140" t="s">
        <v>124</v>
      </c>
      <c r="AU172" s="140" t="s">
        <v>81</v>
      </c>
      <c r="AY172" s="13" t="s">
        <v>121</v>
      </c>
      <c r="BE172" s="141">
        <f>IF(N172="základní",J172,0)</f>
        <v>0</v>
      </c>
      <c r="BF172" s="141">
        <f>IF(N172="snížená",J172,0)</f>
        <v>0</v>
      </c>
      <c r="BG172" s="141">
        <f>IF(N172="zákl. přenesená",J172,0)</f>
        <v>0</v>
      </c>
      <c r="BH172" s="141">
        <f>IF(N172="sníž. přenesená",J172,0)</f>
        <v>0</v>
      </c>
      <c r="BI172" s="141">
        <f>IF(N172="nulová",J172,0)</f>
        <v>0</v>
      </c>
      <c r="BJ172" s="13" t="s">
        <v>79</v>
      </c>
      <c r="BK172" s="141">
        <f>ROUND(I172*H172,1)</f>
        <v>0</v>
      </c>
      <c r="BL172" s="13" t="s">
        <v>235</v>
      </c>
      <c r="BM172" s="140" t="s">
        <v>366</v>
      </c>
    </row>
    <row r="173" spans="2:65" s="1" customFormat="1" ht="11.25">
      <c r="B173" s="28"/>
      <c r="D173" s="142" t="s">
        <v>130</v>
      </c>
      <c r="F173" s="143" t="s">
        <v>367</v>
      </c>
      <c r="I173" s="144"/>
      <c r="L173" s="28"/>
      <c r="M173" s="145"/>
      <c r="T173" s="52"/>
      <c r="AT173" s="13" t="s">
        <v>130</v>
      </c>
      <c r="AU173" s="13" t="s">
        <v>81</v>
      </c>
    </row>
    <row r="174" spans="2:65" s="1" customFormat="1" ht="24.2" customHeight="1">
      <c r="B174" s="28"/>
      <c r="C174" s="129" t="s">
        <v>368</v>
      </c>
      <c r="D174" s="129" t="s">
        <v>124</v>
      </c>
      <c r="E174" s="130" t="s">
        <v>369</v>
      </c>
      <c r="F174" s="131" t="s">
        <v>370</v>
      </c>
      <c r="G174" s="132" t="s">
        <v>255</v>
      </c>
      <c r="H174" s="133">
        <v>1.7</v>
      </c>
      <c r="I174" s="134"/>
      <c r="J174" s="133">
        <f>ROUND(I174*H174,1)</f>
        <v>0</v>
      </c>
      <c r="K174" s="135"/>
      <c r="L174" s="28"/>
      <c r="M174" s="136" t="s">
        <v>1</v>
      </c>
      <c r="N174" s="137" t="s">
        <v>36</v>
      </c>
      <c r="P174" s="138">
        <f>O174*H174</f>
        <v>0</v>
      </c>
      <c r="Q174" s="138">
        <v>0</v>
      </c>
      <c r="R174" s="138">
        <f>Q174*H174</f>
        <v>0</v>
      </c>
      <c r="S174" s="138">
        <v>0</v>
      </c>
      <c r="T174" s="139">
        <f>S174*H174</f>
        <v>0</v>
      </c>
      <c r="AR174" s="140" t="s">
        <v>235</v>
      </c>
      <c r="AT174" s="140" t="s">
        <v>124</v>
      </c>
      <c r="AU174" s="140" t="s">
        <v>81</v>
      </c>
      <c r="AY174" s="13" t="s">
        <v>121</v>
      </c>
      <c r="BE174" s="141">
        <f>IF(N174="základní",J174,0)</f>
        <v>0</v>
      </c>
      <c r="BF174" s="141">
        <f>IF(N174="snížená",J174,0)</f>
        <v>0</v>
      </c>
      <c r="BG174" s="141">
        <f>IF(N174="zákl. přenesená",J174,0)</f>
        <v>0</v>
      </c>
      <c r="BH174" s="141">
        <f>IF(N174="sníž. přenesená",J174,0)</f>
        <v>0</v>
      </c>
      <c r="BI174" s="141">
        <f>IF(N174="nulová",J174,0)</f>
        <v>0</v>
      </c>
      <c r="BJ174" s="13" t="s">
        <v>79</v>
      </c>
      <c r="BK174" s="141">
        <f>ROUND(I174*H174,1)</f>
        <v>0</v>
      </c>
      <c r="BL174" s="13" t="s">
        <v>235</v>
      </c>
      <c r="BM174" s="140" t="s">
        <v>371</v>
      </c>
    </row>
    <row r="175" spans="2:65" s="1" customFormat="1" ht="11.25">
      <c r="B175" s="28"/>
      <c r="D175" s="142" t="s">
        <v>130</v>
      </c>
      <c r="F175" s="143" t="s">
        <v>372</v>
      </c>
      <c r="I175" s="144"/>
      <c r="L175" s="28"/>
      <c r="M175" s="145"/>
      <c r="T175" s="52"/>
      <c r="AT175" s="13" t="s">
        <v>130</v>
      </c>
      <c r="AU175" s="13" t="s">
        <v>81</v>
      </c>
    </row>
    <row r="176" spans="2:65" s="1" customFormat="1" ht="55.5" customHeight="1">
      <c r="B176" s="28"/>
      <c r="C176" s="129" t="s">
        <v>373</v>
      </c>
      <c r="D176" s="129" t="s">
        <v>124</v>
      </c>
      <c r="E176" s="130" t="s">
        <v>374</v>
      </c>
      <c r="F176" s="131" t="s">
        <v>375</v>
      </c>
      <c r="G176" s="132" t="s">
        <v>255</v>
      </c>
      <c r="H176" s="133">
        <v>1.7</v>
      </c>
      <c r="I176" s="134"/>
      <c r="J176" s="133">
        <f>ROUND(I176*H176,1)</f>
        <v>0</v>
      </c>
      <c r="K176" s="135"/>
      <c r="L176" s="28"/>
      <c r="M176" s="136" t="s">
        <v>1</v>
      </c>
      <c r="N176" s="137" t="s">
        <v>36</v>
      </c>
      <c r="P176" s="138">
        <f>O176*H176</f>
        <v>0</v>
      </c>
      <c r="Q176" s="138">
        <v>0</v>
      </c>
      <c r="R176" s="138">
        <f>Q176*H176</f>
        <v>0</v>
      </c>
      <c r="S176" s="138">
        <v>0</v>
      </c>
      <c r="T176" s="139">
        <f>S176*H176</f>
        <v>0</v>
      </c>
      <c r="AR176" s="140" t="s">
        <v>235</v>
      </c>
      <c r="AT176" s="140" t="s">
        <v>124</v>
      </c>
      <c r="AU176" s="140" t="s">
        <v>81</v>
      </c>
      <c r="AY176" s="13" t="s">
        <v>121</v>
      </c>
      <c r="BE176" s="141">
        <f>IF(N176="základní",J176,0)</f>
        <v>0</v>
      </c>
      <c r="BF176" s="141">
        <f>IF(N176="snížená",J176,0)</f>
        <v>0</v>
      </c>
      <c r="BG176" s="141">
        <f>IF(N176="zákl. přenesená",J176,0)</f>
        <v>0</v>
      </c>
      <c r="BH176" s="141">
        <f>IF(N176="sníž. přenesená",J176,0)</f>
        <v>0</v>
      </c>
      <c r="BI176" s="141">
        <f>IF(N176="nulová",J176,0)</f>
        <v>0</v>
      </c>
      <c r="BJ176" s="13" t="s">
        <v>79</v>
      </c>
      <c r="BK176" s="141">
        <f>ROUND(I176*H176,1)</f>
        <v>0</v>
      </c>
      <c r="BL176" s="13" t="s">
        <v>235</v>
      </c>
      <c r="BM176" s="140" t="s">
        <v>376</v>
      </c>
    </row>
    <row r="177" spans="2:65" s="1" customFormat="1" ht="11.25">
      <c r="B177" s="28"/>
      <c r="D177" s="142" t="s">
        <v>130</v>
      </c>
      <c r="F177" s="143" t="s">
        <v>377</v>
      </c>
      <c r="I177" s="144"/>
      <c r="L177" s="28"/>
      <c r="M177" s="145"/>
      <c r="T177" s="52"/>
      <c r="AT177" s="13" t="s">
        <v>130</v>
      </c>
      <c r="AU177" s="13" t="s">
        <v>81</v>
      </c>
    </row>
    <row r="178" spans="2:65" s="11" customFormat="1" ht="25.9" customHeight="1">
      <c r="B178" s="117"/>
      <c r="D178" s="118" t="s">
        <v>70</v>
      </c>
      <c r="E178" s="119" t="s">
        <v>168</v>
      </c>
      <c r="F178" s="119" t="s">
        <v>169</v>
      </c>
      <c r="I178" s="120"/>
      <c r="J178" s="121">
        <f>BK178</f>
        <v>0</v>
      </c>
      <c r="L178" s="117"/>
      <c r="M178" s="122"/>
      <c r="P178" s="123">
        <f>P179</f>
        <v>0</v>
      </c>
      <c r="R178" s="123">
        <f>R179</f>
        <v>0</v>
      </c>
      <c r="T178" s="124">
        <f>T179</f>
        <v>0</v>
      </c>
      <c r="AR178" s="118" t="s">
        <v>148</v>
      </c>
      <c r="AT178" s="125" t="s">
        <v>70</v>
      </c>
      <c r="AU178" s="125" t="s">
        <v>71</v>
      </c>
      <c r="AY178" s="118" t="s">
        <v>121</v>
      </c>
      <c r="BK178" s="126">
        <f>BK179</f>
        <v>0</v>
      </c>
    </row>
    <row r="179" spans="2:65" s="11" customFormat="1" ht="22.9" customHeight="1">
      <c r="B179" s="117"/>
      <c r="D179" s="118" t="s">
        <v>70</v>
      </c>
      <c r="E179" s="127" t="s">
        <v>170</v>
      </c>
      <c r="F179" s="127" t="s">
        <v>171</v>
      </c>
      <c r="I179" s="120"/>
      <c r="J179" s="128">
        <f>BK179</f>
        <v>0</v>
      </c>
      <c r="L179" s="117"/>
      <c r="M179" s="122"/>
      <c r="P179" s="123">
        <f>SUM(P180:P182)</f>
        <v>0</v>
      </c>
      <c r="R179" s="123">
        <f>SUM(R180:R182)</f>
        <v>0</v>
      </c>
      <c r="T179" s="124">
        <f>SUM(T180:T182)</f>
        <v>0</v>
      </c>
      <c r="AR179" s="118" t="s">
        <v>148</v>
      </c>
      <c r="AT179" s="125" t="s">
        <v>70</v>
      </c>
      <c r="AU179" s="125" t="s">
        <v>79</v>
      </c>
      <c r="AY179" s="118" t="s">
        <v>121</v>
      </c>
      <c r="BK179" s="126">
        <f>SUM(BK180:BK182)</f>
        <v>0</v>
      </c>
    </row>
    <row r="180" spans="2:65" s="1" customFormat="1" ht="16.5" customHeight="1">
      <c r="B180" s="28"/>
      <c r="C180" s="129" t="s">
        <v>378</v>
      </c>
      <c r="D180" s="129" t="s">
        <v>124</v>
      </c>
      <c r="E180" s="130" t="s">
        <v>173</v>
      </c>
      <c r="F180" s="131" t="s">
        <v>174</v>
      </c>
      <c r="G180" s="132" t="s">
        <v>175</v>
      </c>
      <c r="H180" s="133">
        <v>1</v>
      </c>
      <c r="I180" s="134"/>
      <c r="J180" s="133">
        <f>ROUND(I180*H180,1)</f>
        <v>0</v>
      </c>
      <c r="K180" s="135"/>
      <c r="L180" s="28"/>
      <c r="M180" s="136" t="s">
        <v>1</v>
      </c>
      <c r="N180" s="137" t="s">
        <v>36</v>
      </c>
      <c r="P180" s="138">
        <f>O180*H180</f>
        <v>0</v>
      </c>
      <c r="Q180" s="138">
        <v>0</v>
      </c>
      <c r="R180" s="138">
        <f>Q180*H180</f>
        <v>0</v>
      </c>
      <c r="S180" s="138">
        <v>0</v>
      </c>
      <c r="T180" s="139">
        <f>S180*H180</f>
        <v>0</v>
      </c>
      <c r="AR180" s="140" t="s">
        <v>176</v>
      </c>
      <c r="AT180" s="140" t="s">
        <v>124</v>
      </c>
      <c r="AU180" s="140" t="s">
        <v>81</v>
      </c>
      <c r="AY180" s="13" t="s">
        <v>121</v>
      </c>
      <c r="BE180" s="141">
        <f>IF(N180="základní",J180,0)</f>
        <v>0</v>
      </c>
      <c r="BF180" s="141">
        <f>IF(N180="snížená",J180,0)</f>
        <v>0</v>
      </c>
      <c r="BG180" s="141">
        <f>IF(N180="zákl. přenesená",J180,0)</f>
        <v>0</v>
      </c>
      <c r="BH180" s="141">
        <f>IF(N180="sníž. přenesená",J180,0)</f>
        <v>0</v>
      </c>
      <c r="BI180" s="141">
        <f>IF(N180="nulová",J180,0)</f>
        <v>0</v>
      </c>
      <c r="BJ180" s="13" t="s">
        <v>79</v>
      </c>
      <c r="BK180" s="141">
        <f>ROUND(I180*H180,1)</f>
        <v>0</v>
      </c>
      <c r="BL180" s="13" t="s">
        <v>176</v>
      </c>
      <c r="BM180" s="140" t="s">
        <v>379</v>
      </c>
    </row>
    <row r="181" spans="2:65" s="1" customFormat="1" ht="11.25">
      <c r="B181" s="28"/>
      <c r="D181" s="142" t="s">
        <v>130</v>
      </c>
      <c r="F181" s="143" t="s">
        <v>178</v>
      </c>
      <c r="I181" s="144"/>
      <c r="L181" s="28"/>
      <c r="M181" s="145"/>
      <c r="T181" s="52"/>
      <c r="AT181" s="13" t="s">
        <v>130</v>
      </c>
      <c r="AU181" s="13" t="s">
        <v>81</v>
      </c>
    </row>
    <row r="182" spans="2:65" s="1" customFormat="1" ht="19.5">
      <c r="B182" s="28"/>
      <c r="D182" s="146" t="s">
        <v>132</v>
      </c>
      <c r="F182" s="147" t="s">
        <v>179</v>
      </c>
      <c r="I182" s="144"/>
      <c r="L182" s="28"/>
      <c r="M182" s="158"/>
      <c r="N182" s="159"/>
      <c r="O182" s="159"/>
      <c r="P182" s="159"/>
      <c r="Q182" s="159"/>
      <c r="R182" s="159"/>
      <c r="S182" s="159"/>
      <c r="T182" s="160"/>
      <c r="AT182" s="13" t="s">
        <v>132</v>
      </c>
      <c r="AU182" s="13" t="s">
        <v>81</v>
      </c>
    </row>
    <row r="183" spans="2:65" s="1" customFormat="1" ht="6.95" customHeight="1">
      <c r="B183" s="40"/>
      <c r="C183" s="41"/>
      <c r="D183" s="41"/>
      <c r="E183" s="41"/>
      <c r="F183" s="41"/>
      <c r="G183" s="41"/>
      <c r="H183" s="41"/>
      <c r="I183" s="41"/>
      <c r="J183" s="41"/>
      <c r="K183" s="41"/>
      <c r="L183" s="28"/>
    </row>
  </sheetData>
  <sheetProtection algorithmName="SHA-512" hashValue="iS/QIbndnmuX15kKy+TXjLCfXSv19lr979VxQlXNLAD65jf8fI+yZrB2QpdSc5q54JBP7/qq2izAuGjceZ/69g==" saltValue="dl4wUyCkrXI86eb17lZlNqAdq6ivbib21X8G5uKRxpEwbNbYaV7dzgtyZbzPVV6UbOJGtcbpY6maLF2v3uIcmw==" spinCount="100000" sheet="1" objects="1" scenarios="1" formatColumns="0" formatRows="0" autoFilter="0"/>
  <autoFilter ref="C121:K182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hyperlinks>
    <hyperlink ref="F126" r:id="rId1" xr:uid="{00000000-0004-0000-0300-000000000000}"/>
    <hyperlink ref="F129" r:id="rId2" xr:uid="{00000000-0004-0000-0300-000001000000}"/>
    <hyperlink ref="F132" r:id="rId3" xr:uid="{00000000-0004-0000-0300-000002000000}"/>
    <hyperlink ref="F136" r:id="rId4" xr:uid="{00000000-0004-0000-0300-000003000000}"/>
    <hyperlink ref="F139" r:id="rId5" xr:uid="{00000000-0004-0000-0300-000004000000}"/>
    <hyperlink ref="F144" r:id="rId6" xr:uid="{00000000-0004-0000-0300-000005000000}"/>
    <hyperlink ref="F151" r:id="rId7" xr:uid="{00000000-0004-0000-0300-000006000000}"/>
    <hyperlink ref="F153" r:id="rId8" xr:uid="{00000000-0004-0000-0300-000007000000}"/>
    <hyperlink ref="F155" r:id="rId9" xr:uid="{00000000-0004-0000-0300-000008000000}"/>
    <hyperlink ref="F157" r:id="rId10" xr:uid="{00000000-0004-0000-0300-000009000000}"/>
    <hyperlink ref="F160" r:id="rId11" xr:uid="{00000000-0004-0000-0300-00000A000000}"/>
    <hyperlink ref="F164" r:id="rId12" xr:uid="{00000000-0004-0000-0300-00000B000000}"/>
    <hyperlink ref="F167" r:id="rId13" xr:uid="{00000000-0004-0000-0300-00000C000000}"/>
    <hyperlink ref="F169" r:id="rId14" xr:uid="{00000000-0004-0000-0300-00000D000000}"/>
    <hyperlink ref="F171" r:id="rId15" xr:uid="{00000000-0004-0000-0300-00000E000000}"/>
    <hyperlink ref="F173" r:id="rId16" xr:uid="{00000000-0004-0000-0300-00000F000000}"/>
    <hyperlink ref="F175" r:id="rId17" xr:uid="{00000000-0004-0000-0300-000010000000}"/>
    <hyperlink ref="F177" r:id="rId18" xr:uid="{00000000-0004-0000-0300-000011000000}"/>
    <hyperlink ref="F181" r:id="rId19" xr:uid="{00000000-0004-0000-0300-00001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3" t="s">
        <v>90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94</v>
      </c>
      <c r="L4" s="16"/>
      <c r="M4" s="84" t="s">
        <v>10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199" t="str">
        <f>'Rekapitulace zakázky'!K6</f>
        <v>Odstranění závad z revizí hromosvodů 2024</v>
      </c>
      <c r="F7" s="200"/>
      <c r="G7" s="200"/>
      <c r="H7" s="200"/>
      <c r="L7" s="16"/>
    </row>
    <row r="8" spans="2:46" s="1" customFormat="1" ht="12" customHeight="1">
      <c r="B8" s="28"/>
      <c r="D8" s="23" t="s">
        <v>95</v>
      </c>
      <c r="L8" s="28"/>
    </row>
    <row r="9" spans="2:46" s="1" customFormat="1" ht="16.5" customHeight="1">
      <c r="B9" s="28"/>
      <c r="E9" s="161" t="s">
        <v>380</v>
      </c>
      <c r="F9" s="201"/>
      <c r="G9" s="201"/>
      <c r="H9" s="201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48" t="str">
        <f>'Rekapitulace zakázky'!AN8</f>
        <v>Vyplň údaj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IF('Rekapitulace zakázky'!AN10="","",'Rekapitulace zakázky'!AN10)</f>
        <v/>
      </c>
      <c r="L14" s="28"/>
    </row>
    <row r="15" spans="2:46" s="1" customFormat="1" ht="18" customHeight="1">
      <c r="B15" s="28"/>
      <c r="E15" s="21" t="str">
        <f>IF('Rekapitulace zakázky'!E11="","",'Rekapitulace zakázky'!E11)</f>
        <v xml:space="preserve"> </v>
      </c>
      <c r="I15" s="23" t="s">
        <v>24</v>
      </c>
      <c r="J15" s="21" t="str">
        <f>IF('Rekapitulace zakázky'!AN11="","",'Rekapitulace zakázky'!AN11)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'Rekapitulace zakázky'!AN13</f>
        <v>Vyplň údaj</v>
      </c>
      <c r="L17" s="28"/>
    </row>
    <row r="18" spans="2:12" s="1" customFormat="1" ht="18" customHeight="1">
      <c r="B18" s="28"/>
      <c r="E18" s="202" t="str">
        <f>'Rekapitulace zakázky'!E14</f>
        <v>Vyplň údaj</v>
      </c>
      <c r="F18" s="183"/>
      <c r="G18" s="183"/>
      <c r="H18" s="183"/>
      <c r="I18" s="23" t="s">
        <v>24</v>
      </c>
      <c r="J18" s="24" t="str">
        <f>'Rekapitulace zakázky'!AN14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tr">
        <f>IF('Rekapitulace zakázky'!AN16="","",'Rekapitulace zakázky'!AN16)</f>
        <v/>
      </c>
      <c r="L20" s="28"/>
    </row>
    <row r="21" spans="2:12" s="1" customFormat="1" ht="18" customHeight="1">
      <c r="B21" s="28"/>
      <c r="E21" s="21" t="str">
        <f>IF('Rekapitulace zakázky'!E17="","",'Rekapitulace zakázky'!E17)</f>
        <v xml:space="preserve"> </v>
      </c>
      <c r="I21" s="23" t="s">
        <v>24</v>
      </c>
      <c r="J21" s="21" t="str">
        <f>IF('Rekapitulace zakázky'!AN17="","",'Rekapitulace zakázky'!AN17)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23</v>
      </c>
      <c r="J23" s="21" t="str">
        <f>IF('Rekapitulace zakázky'!AN19="","",'Rekapitulace zakázky'!AN19)</f>
        <v/>
      </c>
      <c r="L23" s="28"/>
    </row>
    <row r="24" spans="2:12" s="1" customFormat="1" ht="18" customHeight="1">
      <c r="B24" s="28"/>
      <c r="E24" s="21" t="str">
        <f>IF('Rekapitulace zakázky'!E20="","",'Rekapitulace zakázky'!E20)</f>
        <v xml:space="preserve"> </v>
      </c>
      <c r="I24" s="23" t="s">
        <v>24</v>
      </c>
      <c r="J24" s="21" t="str">
        <f>IF('Rekapitulace zakázky'!AN20="","",'Rekapitulace zakázky'!AN20)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5"/>
      <c r="E27" s="188" t="s">
        <v>1</v>
      </c>
      <c r="F27" s="188"/>
      <c r="G27" s="188"/>
      <c r="H27" s="188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31</v>
      </c>
      <c r="J30" s="62">
        <f>ROUND(J120, 1)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51" t="s">
        <v>35</v>
      </c>
      <c r="E33" s="23" t="s">
        <v>36</v>
      </c>
      <c r="F33" s="87">
        <f>ROUND((SUM(BE120:BE139)),  1)</f>
        <v>0</v>
      </c>
      <c r="I33" s="88">
        <v>0.21</v>
      </c>
      <c r="J33" s="87">
        <f>ROUND(((SUM(BE120:BE139))*I33),  1)</f>
        <v>0</v>
      </c>
      <c r="L33" s="28"/>
    </row>
    <row r="34" spans="2:12" s="1" customFormat="1" ht="14.45" customHeight="1">
      <c r="B34" s="28"/>
      <c r="E34" s="23" t="s">
        <v>37</v>
      </c>
      <c r="F34" s="87">
        <f>ROUND((SUM(BF120:BF139)),  1)</f>
        <v>0</v>
      </c>
      <c r="I34" s="88">
        <v>0.12</v>
      </c>
      <c r="J34" s="87">
        <f>ROUND(((SUM(BF120:BF139))*I34),  1)</f>
        <v>0</v>
      </c>
      <c r="L34" s="28"/>
    </row>
    <row r="35" spans="2:12" s="1" customFormat="1" ht="14.45" hidden="1" customHeight="1">
      <c r="B35" s="28"/>
      <c r="E35" s="23" t="s">
        <v>38</v>
      </c>
      <c r="F35" s="87">
        <f>ROUND((SUM(BG120:BG139)),  1)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87">
        <f>ROUND((SUM(BH120:BH139)),  1)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40</v>
      </c>
      <c r="F37" s="87">
        <f>ROUND((SUM(BI120:BI139)),  1)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41</v>
      </c>
      <c r="E39" s="53"/>
      <c r="F39" s="53"/>
      <c r="G39" s="91" t="s">
        <v>42</v>
      </c>
      <c r="H39" s="92" t="s">
        <v>43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39" t="s">
        <v>46</v>
      </c>
      <c r="E61" s="30"/>
      <c r="F61" s="95" t="s">
        <v>47</v>
      </c>
      <c r="G61" s="39" t="s">
        <v>46</v>
      </c>
      <c r="H61" s="30"/>
      <c r="I61" s="30"/>
      <c r="J61" s="96" t="s">
        <v>47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39" t="s">
        <v>46</v>
      </c>
      <c r="E76" s="30"/>
      <c r="F76" s="95" t="s">
        <v>47</v>
      </c>
      <c r="G76" s="39" t="s">
        <v>46</v>
      </c>
      <c r="H76" s="30"/>
      <c r="I76" s="30"/>
      <c r="J76" s="96" t="s">
        <v>47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hidden="1" customHeight="1">
      <c r="B82" s="28"/>
      <c r="C82" s="17" t="s">
        <v>97</v>
      </c>
      <c r="L82" s="28"/>
    </row>
    <row r="83" spans="2:47" s="1" customFormat="1" ht="6.95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199" t="str">
        <f>E7</f>
        <v>Odstranění závad z revizí hromosvodů 2024</v>
      </c>
      <c r="F85" s="200"/>
      <c r="G85" s="200"/>
      <c r="H85" s="200"/>
      <c r="L85" s="28"/>
    </row>
    <row r="86" spans="2:47" s="1" customFormat="1" ht="12" hidden="1" customHeight="1">
      <c r="B86" s="28"/>
      <c r="C86" s="23" t="s">
        <v>95</v>
      </c>
      <c r="L86" s="28"/>
    </row>
    <row r="87" spans="2:47" s="1" customFormat="1" ht="16.5" hidden="1" customHeight="1">
      <c r="B87" s="28"/>
      <c r="E87" s="161" t="str">
        <f>E9</f>
        <v>2024/06-4 - ZŠ Plotiště</v>
      </c>
      <c r="F87" s="201"/>
      <c r="G87" s="201"/>
      <c r="H87" s="201"/>
      <c r="L87" s="28"/>
    </row>
    <row r="88" spans="2:47" s="1" customFormat="1" ht="6.95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48" t="str">
        <f>IF(J12="","",J12)</f>
        <v>Vyplň údaj</v>
      </c>
      <c r="L89" s="28"/>
    </row>
    <row r="90" spans="2:47" s="1" customFormat="1" ht="6.95" hidden="1" customHeight="1">
      <c r="B90" s="28"/>
      <c r="L90" s="28"/>
    </row>
    <row r="91" spans="2:47" s="1" customFormat="1" ht="15.2" hidden="1" customHeight="1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hidden="1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97" t="s">
        <v>98</v>
      </c>
      <c r="D94" s="89"/>
      <c r="E94" s="89"/>
      <c r="F94" s="89"/>
      <c r="G94" s="89"/>
      <c r="H94" s="89"/>
      <c r="I94" s="89"/>
      <c r="J94" s="98" t="s">
        <v>99</v>
      </c>
      <c r="K94" s="89"/>
      <c r="L94" s="28"/>
    </row>
    <row r="95" spans="2:47" s="1" customFormat="1" ht="10.35" hidden="1" customHeight="1">
      <c r="B95" s="28"/>
      <c r="L95" s="28"/>
    </row>
    <row r="96" spans="2:47" s="1" customFormat="1" ht="22.9" hidden="1" customHeight="1">
      <c r="B96" s="28"/>
      <c r="C96" s="99" t="s">
        <v>100</v>
      </c>
      <c r="J96" s="62">
        <f>J120</f>
        <v>0</v>
      </c>
      <c r="L96" s="28"/>
      <c r="AU96" s="13" t="s">
        <v>101</v>
      </c>
    </row>
    <row r="97" spans="2:12" s="8" customFormat="1" ht="24.95" hidden="1" customHeight="1">
      <c r="B97" s="100"/>
      <c r="D97" s="101" t="s">
        <v>102</v>
      </c>
      <c r="E97" s="102"/>
      <c r="F97" s="102"/>
      <c r="G97" s="102"/>
      <c r="H97" s="102"/>
      <c r="I97" s="102"/>
      <c r="J97" s="103">
        <f>J121</f>
        <v>0</v>
      </c>
      <c r="L97" s="100"/>
    </row>
    <row r="98" spans="2:12" s="9" customFormat="1" ht="19.899999999999999" hidden="1" customHeight="1">
      <c r="B98" s="104"/>
      <c r="D98" s="105" t="s">
        <v>103</v>
      </c>
      <c r="E98" s="106"/>
      <c r="F98" s="106"/>
      <c r="G98" s="106"/>
      <c r="H98" s="106"/>
      <c r="I98" s="106"/>
      <c r="J98" s="107">
        <f>J122</f>
        <v>0</v>
      </c>
      <c r="L98" s="104"/>
    </row>
    <row r="99" spans="2:12" s="8" customFormat="1" ht="24.95" hidden="1" customHeight="1">
      <c r="B99" s="100"/>
      <c r="D99" s="101" t="s">
        <v>104</v>
      </c>
      <c r="E99" s="102"/>
      <c r="F99" s="102"/>
      <c r="G99" s="102"/>
      <c r="H99" s="102"/>
      <c r="I99" s="102"/>
      <c r="J99" s="103">
        <f>J135</f>
        <v>0</v>
      </c>
      <c r="L99" s="100"/>
    </row>
    <row r="100" spans="2:12" s="9" customFormat="1" ht="19.899999999999999" hidden="1" customHeight="1">
      <c r="B100" s="104"/>
      <c r="D100" s="105" t="s">
        <v>105</v>
      </c>
      <c r="E100" s="106"/>
      <c r="F100" s="106"/>
      <c r="G100" s="106"/>
      <c r="H100" s="106"/>
      <c r="I100" s="106"/>
      <c r="J100" s="107">
        <f>J136</f>
        <v>0</v>
      </c>
      <c r="L100" s="104"/>
    </row>
    <row r="101" spans="2:12" s="1" customFormat="1" ht="21.75" hidden="1" customHeight="1">
      <c r="B101" s="28"/>
      <c r="L101" s="28"/>
    </row>
    <row r="102" spans="2:12" s="1" customFormat="1" ht="6.95" hidden="1" customHeight="1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28"/>
    </row>
    <row r="103" spans="2:12" ht="11.25" hidden="1"/>
    <row r="104" spans="2:12" ht="11.25" hidden="1"/>
    <row r="105" spans="2:12" ht="11.25" hidden="1"/>
    <row r="106" spans="2:12" s="1" customFormat="1" ht="6.95" customHeight="1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28"/>
    </row>
    <row r="107" spans="2:12" s="1" customFormat="1" ht="24.95" customHeight="1">
      <c r="B107" s="28"/>
      <c r="C107" s="17" t="s">
        <v>106</v>
      </c>
      <c r="L107" s="28"/>
    </row>
    <row r="108" spans="2:12" s="1" customFormat="1" ht="6.95" customHeight="1">
      <c r="B108" s="28"/>
      <c r="L108" s="28"/>
    </row>
    <row r="109" spans="2:12" s="1" customFormat="1" ht="12" customHeight="1">
      <c r="B109" s="28"/>
      <c r="C109" s="23" t="s">
        <v>15</v>
      </c>
      <c r="L109" s="28"/>
    </row>
    <row r="110" spans="2:12" s="1" customFormat="1" ht="16.5" customHeight="1">
      <c r="B110" s="28"/>
      <c r="E110" s="199" t="str">
        <f>E7</f>
        <v>Odstranění závad z revizí hromosvodů 2024</v>
      </c>
      <c r="F110" s="200"/>
      <c r="G110" s="200"/>
      <c r="H110" s="200"/>
      <c r="L110" s="28"/>
    </row>
    <row r="111" spans="2:12" s="1" customFormat="1" ht="12" customHeight="1">
      <c r="B111" s="28"/>
      <c r="C111" s="23" t="s">
        <v>95</v>
      </c>
      <c r="L111" s="28"/>
    </row>
    <row r="112" spans="2:12" s="1" customFormat="1" ht="16.5" customHeight="1">
      <c r="B112" s="28"/>
      <c r="E112" s="161" t="str">
        <f>E9</f>
        <v>2024/06-4 - ZŠ Plotiště</v>
      </c>
      <c r="F112" s="201"/>
      <c r="G112" s="201"/>
      <c r="H112" s="201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19</v>
      </c>
      <c r="F114" s="21" t="str">
        <f>F12</f>
        <v xml:space="preserve"> </v>
      </c>
      <c r="I114" s="23" t="s">
        <v>21</v>
      </c>
      <c r="J114" s="48" t="str">
        <f>IF(J12="","",J12)</f>
        <v>Vyplň údaj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3" t="s">
        <v>22</v>
      </c>
      <c r="F116" s="21" t="str">
        <f>E15</f>
        <v xml:space="preserve"> </v>
      </c>
      <c r="I116" s="23" t="s">
        <v>27</v>
      </c>
      <c r="J116" s="26" t="str">
        <f>E21</f>
        <v xml:space="preserve"> </v>
      </c>
      <c r="L116" s="28"/>
    </row>
    <row r="117" spans="2:65" s="1" customFormat="1" ht="15.2" customHeight="1">
      <c r="B117" s="28"/>
      <c r="C117" s="23" t="s">
        <v>25</v>
      </c>
      <c r="F117" s="21" t="str">
        <f>IF(E18="","",E18)</f>
        <v>Vyplň údaj</v>
      </c>
      <c r="I117" s="23" t="s">
        <v>29</v>
      </c>
      <c r="J117" s="26" t="str">
        <f>E24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08"/>
      <c r="C119" s="109" t="s">
        <v>107</v>
      </c>
      <c r="D119" s="110" t="s">
        <v>56</v>
      </c>
      <c r="E119" s="110" t="s">
        <v>52</v>
      </c>
      <c r="F119" s="110" t="s">
        <v>53</v>
      </c>
      <c r="G119" s="110" t="s">
        <v>108</v>
      </c>
      <c r="H119" s="110" t="s">
        <v>109</v>
      </c>
      <c r="I119" s="110" t="s">
        <v>110</v>
      </c>
      <c r="J119" s="111" t="s">
        <v>99</v>
      </c>
      <c r="K119" s="112" t="s">
        <v>111</v>
      </c>
      <c r="L119" s="108"/>
      <c r="M119" s="55" t="s">
        <v>1</v>
      </c>
      <c r="N119" s="56" t="s">
        <v>35</v>
      </c>
      <c r="O119" s="56" t="s">
        <v>112</v>
      </c>
      <c r="P119" s="56" t="s">
        <v>113</v>
      </c>
      <c r="Q119" s="56" t="s">
        <v>114</v>
      </c>
      <c r="R119" s="56" t="s">
        <v>115</v>
      </c>
      <c r="S119" s="56" t="s">
        <v>116</v>
      </c>
      <c r="T119" s="57" t="s">
        <v>117</v>
      </c>
    </row>
    <row r="120" spans="2:65" s="1" customFormat="1" ht="22.9" customHeight="1">
      <c r="B120" s="28"/>
      <c r="C120" s="60" t="s">
        <v>118</v>
      </c>
      <c r="J120" s="113">
        <f>BK120</f>
        <v>0</v>
      </c>
      <c r="L120" s="28"/>
      <c r="M120" s="58"/>
      <c r="N120" s="49"/>
      <c r="O120" s="49"/>
      <c r="P120" s="114">
        <f>P121+P135</f>
        <v>0</v>
      </c>
      <c r="Q120" s="49"/>
      <c r="R120" s="114">
        <f>R121+R135</f>
        <v>1.4080000000000001E-2</v>
      </c>
      <c r="S120" s="49"/>
      <c r="T120" s="115">
        <f>T121+T135</f>
        <v>3.5999999999999999E-3</v>
      </c>
      <c r="AT120" s="13" t="s">
        <v>70</v>
      </c>
      <c r="AU120" s="13" t="s">
        <v>101</v>
      </c>
      <c r="BK120" s="116">
        <f>BK121+BK135</f>
        <v>0</v>
      </c>
    </row>
    <row r="121" spans="2:65" s="11" customFormat="1" ht="25.9" customHeight="1">
      <c r="B121" s="117"/>
      <c r="D121" s="118" t="s">
        <v>70</v>
      </c>
      <c r="E121" s="119" t="s">
        <v>119</v>
      </c>
      <c r="F121" s="119" t="s">
        <v>120</v>
      </c>
      <c r="I121" s="120"/>
      <c r="J121" s="121">
        <f>BK121</f>
        <v>0</v>
      </c>
      <c r="L121" s="117"/>
      <c r="M121" s="122"/>
      <c r="P121" s="123">
        <f>P122</f>
        <v>0</v>
      </c>
      <c r="R121" s="123">
        <f>R122</f>
        <v>1.4080000000000001E-2</v>
      </c>
      <c r="T121" s="124">
        <f>T122</f>
        <v>3.5999999999999999E-3</v>
      </c>
      <c r="AR121" s="118" t="s">
        <v>81</v>
      </c>
      <c r="AT121" s="125" t="s">
        <v>70</v>
      </c>
      <c r="AU121" s="125" t="s">
        <v>71</v>
      </c>
      <c r="AY121" s="118" t="s">
        <v>121</v>
      </c>
      <c r="BK121" s="126">
        <f>BK122</f>
        <v>0</v>
      </c>
    </row>
    <row r="122" spans="2:65" s="11" customFormat="1" ht="22.9" customHeight="1">
      <c r="B122" s="117"/>
      <c r="D122" s="118" t="s">
        <v>70</v>
      </c>
      <c r="E122" s="127" t="s">
        <v>122</v>
      </c>
      <c r="F122" s="127" t="s">
        <v>123</v>
      </c>
      <c r="I122" s="120"/>
      <c r="J122" s="128">
        <f>BK122</f>
        <v>0</v>
      </c>
      <c r="L122" s="117"/>
      <c r="M122" s="122"/>
      <c r="P122" s="123">
        <f>SUM(P123:P134)</f>
        <v>0</v>
      </c>
      <c r="R122" s="123">
        <f>SUM(R123:R134)</f>
        <v>1.4080000000000001E-2</v>
      </c>
      <c r="T122" s="124">
        <f>SUM(T123:T134)</f>
        <v>3.5999999999999999E-3</v>
      </c>
      <c r="AR122" s="118" t="s">
        <v>81</v>
      </c>
      <c r="AT122" s="125" t="s">
        <v>70</v>
      </c>
      <c r="AU122" s="125" t="s">
        <v>79</v>
      </c>
      <c r="AY122" s="118" t="s">
        <v>121</v>
      </c>
      <c r="BK122" s="126">
        <f>SUM(BK123:BK134)</f>
        <v>0</v>
      </c>
    </row>
    <row r="123" spans="2:65" s="1" customFormat="1" ht="37.9" customHeight="1">
      <c r="B123" s="28"/>
      <c r="C123" s="129" t="s">
        <v>79</v>
      </c>
      <c r="D123" s="129" t="s">
        <v>124</v>
      </c>
      <c r="E123" s="130" t="s">
        <v>381</v>
      </c>
      <c r="F123" s="131" t="s">
        <v>382</v>
      </c>
      <c r="G123" s="132" t="s">
        <v>196</v>
      </c>
      <c r="H123" s="133">
        <v>13</v>
      </c>
      <c r="I123" s="134"/>
      <c r="J123" s="133">
        <f>ROUND(I123*H123,1)</f>
        <v>0</v>
      </c>
      <c r="K123" s="135"/>
      <c r="L123" s="28"/>
      <c r="M123" s="136" t="s">
        <v>1</v>
      </c>
      <c r="N123" s="137" t="s">
        <v>36</v>
      </c>
      <c r="P123" s="138">
        <f>O123*H123</f>
        <v>0</v>
      </c>
      <c r="Q123" s="138">
        <v>0</v>
      </c>
      <c r="R123" s="138">
        <f>Q123*H123</f>
        <v>0</v>
      </c>
      <c r="S123" s="138">
        <v>0</v>
      </c>
      <c r="T123" s="139">
        <f>S123*H123</f>
        <v>0</v>
      </c>
      <c r="AR123" s="140" t="s">
        <v>128</v>
      </c>
      <c r="AT123" s="140" t="s">
        <v>124</v>
      </c>
      <c r="AU123" s="140" t="s">
        <v>81</v>
      </c>
      <c r="AY123" s="13" t="s">
        <v>121</v>
      </c>
      <c r="BE123" s="141">
        <f>IF(N123="základní",J123,0)</f>
        <v>0</v>
      </c>
      <c r="BF123" s="141">
        <f>IF(N123="snížená",J123,0)</f>
        <v>0</v>
      </c>
      <c r="BG123" s="141">
        <f>IF(N123="zákl. přenesená",J123,0)</f>
        <v>0</v>
      </c>
      <c r="BH123" s="141">
        <f>IF(N123="sníž. přenesená",J123,0)</f>
        <v>0</v>
      </c>
      <c r="BI123" s="141">
        <f>IF(N123="nulová",J123,0)</f>
        <v>0</v>
      </c>
      <c r="BJ123" s="13" t="s">
        <v>79</v>
      </c>
      <c r="BK123" s="141">
        <f>ROUND(I123*H123,1)</f>
        <v>0</v>
      </c>
      <c r="BL123" s="13" t="s">
        <v>128</v>
      </c>
      <c r="BM123" s="140" t="s">
        <v>383</v>
      </c>
    </row>
    <row r="124" spans="2:65" s="1" customFormat="1" ht="11.25">
      <c r="B124" s="28"/>
      <c r="D124" s="142" t="s">
        <v>130</v>
      </c>
      <c r="F124" s="143" t="s">
        <v>384</v>
      </c>
      <c r="I124" s="144"/>
      <c r="L124" s="28"/>
      <c r="M124" s="145"/>
      <c r="T124" s="52"/>
      <c r="AT124" s="13" t="s">
        <v>130</v>
      </c>
      <c r="AU124" s="13" t="s">
        <v>81</v>
      </c>
    </row>
    <row r="125" spans="2:65" s="1" customFormat="1" ht="16.5" customHeight="1">
      <c r="B125" s="28"/>
      <c r="C125" s="148" t="s">
        <v>81</v>
      </c>
      <c r="D125" s="148" t="s">
        <v>134</v>
      </c>
      <c r="E125" s="149" t="s">
        <v>292</v>
      </c>
      <c r="F125" s="150" t="s">
        <v>293</v>
      </c>
      <c r="G125" s="151" t="s">
        <v>196</v>
      </c>
      <c r="H125" s="152">
        <v>13</v>
      </c>
      <c r="I125" s="153"/>
      <c r="J125" s="152">
        <f>ROUND(I125*H125,1)</f>
        <v>0</v>
      </c>
      <c r="K125" s="154"/>
      <c r="L125" s="155"/>
      <c r="M125" s="156" t="s">
        <v>1</v>
      </c>
      <c r="N125" s="157" t="s">
        <v>36</v>
      </c>
      <c r="P125" s="138">
        <f>O125*H125</f>
        <v>0</v>
      </c>
      <c r="Q125" s="138">
        <v>1E-3</v>
      </c>
      <c r="R125" s="138">
        <f>Q125*H125</f>
        <v>1.3000000000000001E-2</v>
      </c>
      <c r="S125" s="138">
        <v>0</v>
      </c>
      <c r="T125" s="139">
        <f>S125*H125</f>
        <v>0</v>
      </c>
      <c r="AR125" s="140" t="s">
        <v>137</v>
      </c>
      <c r="AT125" s="140" t="s">
        <v>134</v>
      </c>
      <c r="AU125" s="140" t="s">
        <v>81</v>
      </c>
      <c r="AY125" s="13" t="s">
        <v>121</v>
      </c>
      <c r="BE125" s="141">
        <f>IF(N125="základní",J125,0)</f>
        <v>0</v>
      </c>
      <c r="BF125" s="141">
        <f>IF(N125="snížená",J125,0)</f>
        <v>0</v>
      </c>
      <c r="BG125" s="141">
        <f>IF(N125="zákl. přenesená",J125,0)</f>
        <v>0</v>
      </c>
      <c r="BH125" s="141">
        <f>IF(N125="sníž. přenesená",J125,0)</f>
        <v>0</v>
      </c>
      <c r="BI125" s="141">
        <f>IF(N125="nulová",J125,0)</f>
        <v>0</v>
      </c>
      <c r="BJ125" s="13" t="s">
        <v>79</v>
      </c>
      <c r="BK125" s="141">
        <f>ROUND(I125*H125,1)</f>
        <v>0</v>
      </c>
      <c r="BL125" s="13" t="s">
        <v>128</v>
      </c>
      <c r="BM125" s="140" t="s">
        <v>385</v>
      </c>
    </row>
    <row r="126" spans="2:65" s="1" customFormat="1" ht="21.75" customHeight="1">
      <c r="B126" s="28"/>
      <c r="C126" s="129" t="s">
        <v>139</v>
      </c>
      <c r="D126" s="129" t="s">
        <v>124</v>
      </c>
      <c r="E126" s="130" t="s">
        <v>125</v>
      </c>
      <c r="F126" s="131" t="s">
        <v>126</v>
      </c>
      <c r="G126" s="132" t="s">
        <v>127</v>
      </c>
      <c r="H126" s="133">
        <v>12</v>
      </c>
      <c r="I126" s="134"/>
      <c r="J126" s="133">
        <f>ROUND(I126*H126,1)</f>
        <v>0</v>
      </c>
      <c r="K126" s="135"/>
      <c r="L126" s="28"/>
      <c r="M126" s="136" t="s">
        <v>1</v>
      </c>
      <c r="N126" s="137" t="s">
        <v>36</v>
      </c>
      <c r="P126" s="138">
        <f>O126*H126</f>
        <v>0</v>
      </c>
      <c r="Q126" s="138">
        <v>0</v>
      </c>
      <c r="R126" s="138">
        <f>Q126*H126</f>
        <v>0</v>
      </c>
      <c r="S126" s="138">
        <v>0</v>
      </c>
      <c r="T126" s="139">
        <f>S126*H126</f>
        <v>0</v>
      </c>
      <c r="AR126" s="140" t="s">
        <v>128</v>
      </c>
      <c r="AT126" s="140" t="s">
        <v>124</v>
      </c>
      <c r="AU126" s="140" t="s">
        <v>81</v>
      </c>
      <c r="AY126" s="13" t="s">
        <v>121</v>
      </c>
      <c r="BE126" s="141">
        <f>IF(N126="základní",J126,0)</f>
        <v>0</v>
      </c>
      <c r="BF126" s="141">
        <f>IF(N126="snížená",J126,0)</f>
        <v>0</v>
      </c>
      <c r="BG126" s="141">
        <f>IF(N126="zákl. přenesená",J126,0)</f>
        <v>0</v>
      </c>
      <c r="BH126" s="141">
        <f>IF(N126="sníž. přenesená",J126,0)</f>
        <v>0</v>
      </c>
      <c r="BI126" s="141">
        <f>IF(N126="nulová",J126,0)</f>
        <v>0</v>
      </c>
      <c r="BJ126" s="13" t="s">
        <v>79</v>
      </c>
      <c r="BK126" s="141">
        <f>ROUND(I126*H126,1)</f>
        <v>0</v>
      </c>
      <c r="BL126" s="13" t="s">
        <v>128</v>
      </c>
      <c r="BM126" s="140" t="s">
        <v>386</v>
      </c>
    </row>
    <row r="127" spans="2:65" s="1" customFormat="1" ht="11.25">
      <c r="B127" s="28"/>
      <c r="D127" s="142" t="s">
        <v>130</v>
      </c>
      <c r="F127" s="143" t="s">
        <v>299</v>
      </c>
      <c r="I127" s="144"/>
      <c r="L127" s="28"/>
      <c r="M127" s="145"/>
      <c r="T127" s="52"/>
      <c r="AT127" s="13" t="s">
        <v>130</v>
      </c>
      <c r="AU127" s="13" t="s">
        <v>81</v>
      </c>
    </row>
    <row r="128" spans="2:65" s="1" customFormat="1" ht="16.5" customHeight="1">
      <c r="B128" s="28"/>
      <c r="C128" s="148" t="s">
        <v>144</v>
      </c>
      <c r="D128" s="148" t="s">
        <v>134</v>
      </c>
      <c r="E128" s="149" t="s">
        <v>387</v>
      </c>
      <c r="F128" s="150" t="s">
        <v>388</v>
      </c>
      <c r="G128" s="151" t="s">
        <v>127</v>
      </c>
      <c r="H128" s="152">
        <v>4</v>
      </c>
      <c r="I128" s="153"/>
      <c r="J128" s="152">
        <f>ROUND(I128*H128,1)</f>
        <v>0</v>
      </c>
      <c r="K128" s="154"/>
      <c r="L128" s="155"/>
      <c r="M128" s="156" t="s">
        <v>1</v>
      </c>
      <c r="N128" s="157" t="s">
        <v>36</v>
      </c>
      <c r="P128" s="138">
        <f>O128*H128</f>
        <v>0</v>
      </c>
      <c r="Q128" s="138">
        <v>9.0000000000000006E-5</v>
      </c>
      <c r="R128" s="138">
        <f>Q128*H128</f>
        <v>3.6000000000000002E-4</v>
      </c>
      <c r="S128" s="138">
        <v>0</v>
      </c>
      <c r="T128" s="139">
        <f>S128*H128</f>
        <v>0</v>
      </c>
      <c r="AR128" s="140" t="s">
        <v>137</v>
      </c>
      <c r="AT128" s="140" t="s">
        <v>134</v>
      </c>
      <c r="AU128" s="140" t="s">
        <v>81</v>
      </c>
      <c r="AY128" s="13" t="s">
        <v>121</v>
      </c>
      <c r="BE128" s="141">
        <f>IF(N128="základní",J128,0)</f>
        <v>0</v>
      </c>
      <c r="BF128" s="141">
        <f>IF(N128="snížená",J128,0)</f>
        <v>0</v>
      </c>
      <c r="BG128" s="141">
        <f>IF(N128="zákl. přenesená",J128,0)</f>
        <v>0</v>
      </c>
      <c r="BH128" s="141">
        <f>IF(N128="sníž. přenesená",J128,0)</f>
        <v>0</v>
      </c>
      <c r="BI128" s="141">
        <f>IF(N128="nulová",J128,0)</f>
        <v>0</v>
      </c>
      <c r="BJ128" s="13" t="s">
        <v>79</v>
      </c>
      <c r="BK128" s="141">
        <f>ROUND(I128*H128,1)</f>
        <v>0</v>
      </c>
      <c r="BL128" s="13" t="s">
        <v>128</v>
      </c>
      <c r="BM128" s="140" t="s">
        <v>389</v>
      </c>
    </row>
    <row r="129" spans="2:65" s="1" customFormat="1" ht="16.5" customHeight="1">
      <c r="B129" s="28"/>
      <c r="C129" s="148" t="s">
        <v>148</v>
      </c>
      <c r="D129" s="148" t="s">
        <v>134</v>
      </c>
      <c r="E129" s="149" t="s">
        <v>390</v>
      </c>
      <c r="F129" s="150" t="s">
        <v>391</v>
      </c>
      <c r="G129" s="151" t="s">
        <v>127</v>
      </c>
      <c r="H129" s="152">
        <v>8</v>
      </c>
      <c r="I129" s="153"/>
      <c r="J129" s="152">
        <f>ROUND(I129*H129,1)</f>
        <v>0</v>
      </c>
      <c r="K129" s="154"/>
      <c r="L129" s="155"/>
      <c r="M129" s="156" t="s">
        <v>1</v>
      </c>
      <c r="N129" s="157" t="s">
        <v>36</v>
      </c>
      <c r="P129" s="138">
        <f>O129*H129</f>
        <v>0</v>
      </c>
      <c r="Q129" s="138">
        <v>9.0000000000000006E-5</v>
      </c>
      <c r="R129" s="138">
        <f>Q129*H129</f>
        <v>7.2000000000000005E-4</v>
      </c>
      <c r="S129" s="138">
        <v>0</v>
      </c>
      <c r="T129" s="139">
        <f>S129*H129</f>
        <v>0</v>
      </c>
      <c r="AR129" s="140" t="s">
        <v>137</v>
      </c>
      <c r="AT129" s="140" t="s">
        <v>134</v>
      </c>
      <c r="AU129" s="140" t="s">
        <v>81</v>
      </c>
      <c r="AY129" s="13" t="s">
        <v>121</v>
      </c>
      <c r="BE129" s="141">
        <f>IF(N129="základní",J129,0)</f>
        <v>0</v>
      </c>
      <c r="BF129" s="141">
        <f>IF(N129="snížená",J129,0)</f>
        <v>0</v>
      </c>
      <c r="BG129" s="141">
        <f>IF(N129="zákl. přenesená",J129,0)</f>
        <v>0</v>
      </c>
      <c r="BH129" s="141">
        <f>IF(N129="sníž. přenesená",J129,0)</f>
        <v>0</v>
      </c>
      <c r="BI129" s="141">
        <f>IF(N129="nulová",J129,0)</f>
        <v>0</v>
      </c>
      <c r="BJ129" s="13" t="s">
        <v>79</v>
      </c>
      <c r="BK129" s="141">
        <f>ROUND(I129*H129,1)</f>
        <v>0</v>
      </c>
      <c r="BL129" s="13" t="s">
        <v>128</v>
      </c>
      <c r="BM129" s="140" t="s">
        <v>392</v>
      </c>
    </row>
    <row r="130" spans="2:65" s="1" customFormat="1" ht="37.9" customHeight="1">
      <c r="B130" s="28"/>
      <c r="C130" s="129" t="s">
        <v>154</v>
      </c>
      <c r="D130" s="129" t="s">
        <v>124</v>
      </c>
      <c r="E130" s="130" t="s">
        <v>393</v>
      </c>
      <c r="F130" s="131" t="s">
        <v>394</v>
      </c>
      <c r="G130" s="132" t="s">
        <v>196</v>
      </c>
      <c r="H130" s="133">
        <v>4</v>
      </c>
      <c r="I130" s="134"/>
      <c r="J130" s="133">
        <f>ROUND(I130*H130,1)</f>
        <v>0</v>
      </c>
      <c r="K130" s="135"/>
      <c r="L130" s="28"/>
      <c r="M130" s="136" t="s">
        <v>1</v>
      </c>
      <c r="N130" s="137" t="s">
        <v>36</v>
      </c>
      <c r="P130" s="138">
        <f>O130*H130</f>
        <v>0</v>
      </c>
      <c r="Q130" s="138">
        <v>0</v>
      </c>
      <c r="R130" s="138">
        <f>Q130*H130</f>
        <v>0</v>
      </c>
      <c r="S130" s="138">
        <v>4.0000000000000002E-4</v>
      </c>
      <c r="T130" s="139">
        <f>S130*H130</f>
        <v>1.6000000000000001E-3</v>
      </c>
      <c r="AR130" s="140" t="s">
        <v>128</v>
      </c>
      <c r="AT130" s="140" t="s">
        <v>124</v>
      </c>
      <c r="AU130" s="140" t="s">
        <v>81</v>
      </c>
      <c r="AY130" s="13" t="s">
        <v>121</v>
      </c>
      <c r="BE130" s="141">
        <f>IF(N130="základní",J130,0)</f>
        <v>0</v>
      </c>
      <c r="BF130" s="141">
        <f>IF(N130="snížená",J130,0)</f>
        <v>0</v>
      </c>
      <c r="BG130" s="141">
        <f>IF(N130="zákl. přenesená",J130,0)</f>
        <v>0</v>
      </c>
      <c r="BH130" s="141">
        <f>IF(N130="sníž. přenesená",J130,0)</f>
        <v>0</v>
      </c>
      <c r="BI130" s="141">
        <f>IF(N130="nulová",J130,0)</f>
        <v>0</v>
      </c>
      <c r="BJ130" s="13" t="s">
        <v>79</v>
      </c>
      <c r="BK130" s="141">
        <f>ROUND(I130*H130,1)</f>
        <v>0</v>
      </c>
      <c r="BL130" s="13" t="s">
        <v>128</v>
      </c>
      <c r="BM130" s="140" t="s">
        <v>395</v>
      </c>
    </row>
    <row r="131" spans="2:65" s="1" customFormat="1" ht="11.25">
      <c r="B131" s="28"/>
      <c r="D131" s="142" t="s">
        <v>130</v>
      </c>
      <c r="F131" s="143" t="s">
        <v>396</v>
      </c>
      <c r="I131" s="144"/>
      <c r="L131" s="28"/>
      <c r="M131" s="145"/>
      <c r="T131" s="52"/>
      <c r="AT131" s="13" t="s">
        <v>130</v>
      </c>
      <c r="AU131" s="13" t="s">
        <v>81</v>
      </c>
    </row>
    <row r="132" spans="2:65" s="1" customFormat="1" ht="24.2" customHeight="1">
      <c r="B132" s="28"/>
      <c r="C132" s="129" t="s">
        <v>158</v>
      </c>
      <c r="D132" s="129" t="s">
        <v>124</v>
      </c>
      <c r="E132" s="130" t="s">
        <v>159</v>
      </c>
      <c r="F132" s="131" t="s">
        <v>160</v>
      </c>
      <c r="G132" s="132" t="s">
        <v>127</v>
      </c>
      <c r="H132" s="133">
        <v>8</v>
      </c>
      <c r="I132" s="134"/>
      <c r="J132" s="133">
        <f>ROUND(I132*H132,1)</f>
        <v>0</v>
      </c>
      <c r="K132" s="135"/>
      <c r="L132" s="28"/>
      <c r="M132" s="136" t="s">
        <v>1</v>
      </c>
      <c r="N132" s="137" t="s">
        <v>36</v>
      </c>
      <c r="P132" s="138">
        <f>O132*H132</f>
        <v>0</v>
      </c>
      <c r="Q132" s="138">
        <v>0</v>
      </c>
      <c r="R132" s="138">
        <f>Q132*H132</f>
        <v>0</v>
      </c>
      <c r="S132" s="138">
        <v>2.5000000000000001E-4</v>
      </c>
      <c r="T132" s="139">
        <f>S132*H132</f>
        <v>2E-3</v>
      </c>
      <c r="AR132" s="140" t="s">
        <v>128</v>
      </c>
      <c r="AT132" s="140" t="s">
        <v>124</v>
      </c>
      <c r="AU132" s="140" t="s">
        <v>81</v>
      </c>
      <c r="AY132" s="13" t="s">
        <v>121</v>
      </c>
      <c r="BE132" s="141">
        <f>IF(N132="základní",J132,0)</f>
        <v>0</v>
      </c>
      <c r="BF132" s="141">
        <f>IF(N132="snížená",J132,0)</f>
        <v>0</v>
      </c>
      <c r="BG132" s="141">
        <f>IF(N132="zákl. přenesená",J132,0)</f>
        <v>0</v>
      </c>
      <c r="BH132" s="141">
        <f>IF(N132="sníž. přenesená",J132,0)</f>
        <v>0</v>
      </c>
      <c r="BI132" s="141">
        <f>IF(N132="nulová",J132,0)</f>
        <v>0</v>
      </c>
      <c r="BJ132" s="13" t="s">
        <v>79</v>
      </c>
      <c r="BK132" s="141">
        <f>ROUND(I132*H132,1)</f>
        <v>0</v>
      </c>
      <c r="BL132" s="13" t="s">
        <v>128</v>
      </c>
      <c r="BM132" s="140" t="s">
        <v>397</v>
      </c>
    </row>
    <row r="133" spans="2:65" s="1" customFormat="1" ht="11.25">
      <c r="B133" s="28"/>
      <c r="D133" s="142" t="s">
        <v>130</v>
      </c>
      <c r="F133" s="143" t="s">
        <v>398</v>
      </c>
      <c r="I133" s="144"/>
      <c r="L133" s="28"/>
      <c r="M133" s="145"/>
      <c r="T133" s="52"/>
      <c r="AT133" s="13" t="s">
        <v>130</v>
      </c>
      <c r="AU133" s="13" t="s">
        <v>81</v>
      </c>
    </row>
    <row r="134" spans="2:65" s="1" customFormat="1" ht="21.75" customHeight="1">
      <c r="B134" s="28"/>
      <c r="C134" s="129" t="s">
        <v>163</v>
      </c>
      <c r="D134" s="129" t="s">
        <v>124</v>
      </c>
      <c r="E134" s="130" t="s">
        <v>226</v>
      </c>
      <c r="F134" s="131" t="s">
        <v>399</v>
      </c>
      <c r="G134" s="132" t="s">
        <v>175</v>
      </c>
      <c r="H134" s="133">
        <v>1</v>
      </c>
      <c r="I134" s="134"/>
      <c r="J134" s="133">
        <f>ROUND(I134*H134,1)</f>
        <v>0</v>
      </c>
      <c r="K134" s="135"/>
      <c r="L134" s="28"/>
      <c r="M134" s="136" t="s">
        <v>1</v>
      </c>
      <c r="N134" s="137" t="s">
        <v>36</v>
      </c>
      <c r="P134" s="138">
        <f>O134*H134</f>
        <v>0</v>
      </c>
      <c r="Q134" s="138">
        <v>0</v>
      </c>
      <c r="R134" s="138">
        <f>Q134*H134</f>
        <v>0</v>
      </c>
      <c r="S134" s="138">
        <v>0</v>
      </c>
      <c r="T134" s="139">
        <f>S134*H134</f>
        <v>0</v>
      </c>
      <c r="AR134" s="140" t="s">
        <v>128</v>
      </c>
      <c r="AT134" s="140" t="s">
        <v>124</v>
      </c>
      <c r="AU134" s="140" t="s">
        <v>81</v>
      </c>
      <c r="AY134" s="13" t="s">
        <v>121</v>
      </c>
      <c r="BE134" s="141">
        <f>IF(N134="základní",J134,0)</f>
        <v>0</v>
      </c>
      <c r="BF134" s="141">
        <f>IF(N134="snížená",J134,0)</f>
        <v>0</v>
      </c>
      <c r="BG134" s="141">
        <f>IF(N134="zákl. přenesená",J134,0)</f>
        <v>0</v>
      </c>
      <c r="BH134" s="141">
        <f>IF(N134="sníž. přenesená",J134,0)</f>
        <v>0</v>
      </c>
      <c r="BI134" s="141">
        <f>IF(N134="nulová",J134,0)</f>
        <v>0</v>
      </c>
      <c r="BJ134" s="13" t="s">
        <v>79</v>
      </c>
      <c r="BK134" s="141">
        <f>ROUND(I134*H134,1)</f>
        <v>0</v>
      </c>
      <c r="BL134" s="13" t="s">
        <v>128</v>
      </c>
      <c r="BM134" s="140" t="s">
        <v>400</v>
      </c>
    </row>
    <row r="135" spans="2:65" s="11" customFormat="1" ht="25.9" customHeight="1">
      <c r="B135" s="117"/>
      <c r="D135" s="118" t="s">
        <v>70</v>
      </c>
      <c r="E135" s="119" t="s">
        <v>168</v>
      </c>
      <c r="F135" s="119" t="s">
        <v>169</v>
      </c>
      <c r="I135" s="120"/>
      <c r="J135" s="121">
        <f>BK135</f>
        <v>0</v>
      </c>
      <c r="L135" s="117"/>
      <c r="M135" s="122"/>
      <c r="P135" s="123">
        <f>P136</f>
        <v>0</v>
      </c>
      <c r="R135" s="123">
        <f>R136</f>
        <v>0</v>
      </c>
      <c r="T135" s="124">
        <f>T136</f>
        <v>0</v>
      </c>
      <c r="AR135" s="118" t="s">
        <v>148</v>
      </c>
      <c r="AT135" s="125" t="s">
        <v>70</v>
      </c>
      <c r="AU135" s="125" t="s">
        <v>71</v>
      </c>
      <c r="AY135" s="118" t="s">
        <v>121</v>
      </c>
      <c r="BK135" s="126">
        <f>BK136</f>
        <v>0</v>
      </c>
    </row>
    <row r="136" spans="2:65" s="11" customFormat="1" ht="22.9" customHeight="1">
      <c r="B136" s="117"/>
      <c r="D136" s="118" t="s">
        <v>70</v>
      </c>
      <c r="E136" s="127" t="s">
        <v>170</v>
      </c>
      <c r="F136" s="127" t="s">
        <v>171</v>
      </c>
      <c r="I136" s="120"/>
      <c r="J136" s="128">
        <f>BK136</f>
        <v>0</v>
      </c>
      <c r="L136" s="117"/>
      <c r="M136" s="122"/>
      <c r="P136" s="123">
        <f>SUM(P137:P139)</f>
        <v>0</v>
      </c>
      <c r="R136" s="123">
        <f>SUM(R137:R139)</f>
        <v>0</v>
      </c>
      <c r="T136" s="124">
        <f>SUM(T137:T139)</f>
        <v>0</v>
      </c>
      <c r="AR136" s="118" t="s">
        <v>148</v>
      </c>
      <c r="AT136" s="125" t="s">
        <v>70</v>
      </c>
      <c r="AU136" s="125" t="s">
        <v>79</v>
      </c>
      <c r="AY136" s="118" t="s">
        <v>121</v>
      </c>
      <c r="BK136" s="126">
        <f>SUM(BK137:BK139)</f>
        <v>0</v>
      </c>
    </row>
    <row r="137" spans="2:65" s="1" customFormat="1" ht="16.5" customHeight="1">
      <c r="B137" s="28"/>
      <c r="C137" s="129" t="s">
        <v>172</v>
      </c>
      <c r="D137" s="129" t="s">
        <v>124</v>
      </c>
      <c r="E137" s="130" t="s">
        <v>173</v>
      </c>
      <c r="F137" s="131" t="s">
        <v>174</v>
      </c>
      <c r="G137" s="132" t="s">
        <v>175</v>
      </c>
      <c r="H137" s="133">
        <v>1</v>
      </c>
      <c r="I137" s="134"/>
      <c r="J137" s="133">
        <f>ROUND(I137*H137,1)</f>
        <v>0</v>
      </c>
      <c r="K137" s="135"/>
      <c r="L137" s="28"/>
      <c r="M137" s="136" t="s">
        <v>1</v>
      </c>
      <c r="N137" s="137" t="s">
        <v>36</v>
      </c>
      <c r="P137" s="138">
        <f>O137*H137</f>
        <v>0</v>
      </c>
      <c r="Q137" s="138">
        <v>0</v>
      </c>
      <c r="R137" s="138">
        <f>Q137*H137</f>
        <v>0</v>
      </c>
      <c r="S137" s="138">
        <v>0</v>
      </c>
      <c r="T137" s="139">
        <f>S137*H137</f>
        <v>0</v>
      </c>
      <c r="AR137" s="140" t="s">
        <v>176</v>
      </c>
      <c r="AT137" s="140" t="s">
        <v>124</v>
      </c>
      <c r="AU137" s="140" t="s">
        <v>81</v>
      </c>
      <c r="AY137" s="13" t="s">
        <v>121</v>
      </c>
      <c r="BE137" s="141">
        <f>IF(N137="základní",J137,0)</f>
        <v>0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3" t="s">
        <v>79</v>
      </c>
      <c r="BK137" s="141">
        <f>ROUND(I137*H137,1)</f>
        <v>0</v>
      </c>
      <c r="BL137" s="13" t="s">
        <v>176</v>
      </c>
      <c r="BM137" s="140" t="s">
        <v>401</v>
      </c>
    </row>
    <row r="138" spans="2:65" s="1" customFormat="1" ht="11.25">
      <c r="B138" s="28"/>
      <c r="D138" s="142" t="s">
        <v>130</v>
      </c>
      <c r="F138" s="143" t="s">
        <v>178</v>
      </c>
      <c r="I138" s="144"/>
      <c r="L138" s="28"/>
      <c r="M138" s="145"/>
      <c r="T138" s="52"/>
      <c r="AT138" s="13" t="s">
        <v>130</v>
      </c>
      <c r="AU138" s="13" t="s">
        <v>81</v>
      </c>
    </row>
    <row r="139" spans="2:65" s="1" customFormat="1" ht="19.5">
      <c r="B139" s="28"/>
      <c r="D139" s="146" t="s">
        <v>132</v>
      </c>
      <c r="F139" s="147" t="s">
        <v>179</v>
      </c>
      <c r="I139" s="144"/>
      <c r="L139" s="28"/>
      <c r="M139" s="158"/>
      <c r="N139" s="159"/>
      <c r="O139" s="159"/>
      <c r="P139" s="159"/>
      <c r="Q139" s="159"/>
      <c r="R139" s="159"/>
      <c r="S139" s="159"/>
      <c r="T139" s="160"/>
      <c r="AT139" s="13" t="s">
        <v>132</v>
      </c>
      <c r="AU139" s="13" t="s">
        <v>81</v>
      </c>
    </row>
    <row r="140" spans="2:65" s="1" customFormat="1" ht="6.95" customHeight="1">
      <c r="B140" s="40"/>
      <c r="C140" s="41"/>
      <c r="D140" s="41"/>
      <c r="E140" s="41"/>
      <c r="F140" s="41"/>
      <c r="G140" s="41"/>
      <c r="H140" s="41"/>
      <c r="I140" s="41"/>
      <c r="J140" s="41"/>
      <c r="K140" s="41"/>
      <c r="L140" s="28"/>
    </row>
  </sheetData>
  <sheetProtection algorithmName="SHA-512" hashValue="1ln6OSvWmByK0tRSIeV1qeNmF3wbG6u7tInKil8A4Yk4II9rji8amIQVNN4jtzUlFBBGrgbqynO5s4KdO3Hrlw==" saltValue="uCubZ7ZSaDkFIPulnoflOlytOzghMzxs1R6XVeWwHtQx1ex4/SDtLJsvG3FOEzfwd8jcnIysse2hnwwfn/fnjg==" spinCount="100000" sheet="1" objects="1" scenarios="1" formatColumns="0" formatRows="0" autoFilter="0"/>
  <autoFilter ref="C119:K139" xr:uid="{00000000-0009-0000-0000-000004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hyperlinks>
    <hyperlink ref="F124" r:id="rId1" xr:uid="{00000000-0004-0000-0400-000000000000}"/>
    <hyperlink ref="F127" r:id="rId2" xr:uid="{00000000-0004-0000-0400-000001000000}"/>
    <hyperlink ref="F131" r:id="rId3" xr:uid="{00000000-0004-0000-0400-000002000000}"/>
    <hyperlink ref="F133" r:id="rId4" xr:uid="{00000000-0004-0000-0400-000003000000}"/>
    <hyperlink ref="F138" r:id="rId5" xr:uid="{00000000-0004-0000-04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3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3" t="s">
        <v>93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94</v>
      </c>
      <c r="L4" s="16"/>
      <c r="M4" s="84" t="s">
        <v>10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199" t="str">
        <f>'Rekapitulace zakázky'!K6</f>
        <v>Odstranění závad z revizí hromosvodů 2024</v>
      </c>
      <c r="F7" s="200"/>
      <c r="G7" s="200"/>
      <c r="H7" s="200"/>
      <c r="L7" s="16"/>
    </row>
    <row r="8" spans="2:46" s="1" customFormat="1" ht="12" customHeight="1">
      <c r="B8" s="28"/>
      <c r="D8" s="23" t="s">
        <v>95</v>
      </c>
      <c r="L8" s="28"/>
    </row>
    <row r="9" spans="2:46" s="1" customFormat="1" ht="16.5" customHeight="1">
      <c r="B9" s="28"/>
      <c r="E9" s="161" t="s">
        <v>402</v>
      </c>
      <c r="F9" s="201"/>
      <c r="G9" s="201"/>
      <c r="H9" s="201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48" t="str">
        <f>'Rekapitulace zakázky'!AN8</f>
        <v>Vyplň údaj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tr">
        <f>IF('Rekapitulace zakázky'!AN10="","",'Rekapitulace zakázky'!AN10)</f>
        <v/>
      </c>
      <c r="L14" s="28"/>
    </row>
    <row r="15" spans="2:46" s="1" customFormat="1" ht="18" customHeight="1">
      <c r="B15" s="28"/>
      <c r="E15" s="21" t="str">
        <f>IF('Rekapitulace zakázky'!E11="","",'Rekapitulace zakázky'!E11)</f>
        <v xml:space="preserve"> </v>
      </c>
      <c r="I15" s="23" t="s">
        <v>24</v>
      </c>
      <c r="J15" s="21" t="str">
        <f>IF('Rekapitulace zakázky'!AN11="","",'Rekapitulace zakázky'!AN11)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'Rekapitulace zakázky'!AN13</f>
        <v>Vyplň údaj</v>
      </c>
      <c r="L17" s="28"/>
    </row>
    <row r="18" spans="2:12" s="1" customFormat="1" ht="18" customHeight="1">
      <c r="B18" s="28"/>
      <c r="E18" s="202" t="str">
        <f>'Rekapitulace zakázky'!E14</f>
        <v>Vyplň údaj</v>
      </c>
      <c r="F18" s="183"/>
      <c r="G18" s="183"/>
      <c r="H18" s="183"/>
      <c r="I18" s="23" t="s">
        <v>24</v>
      </c>
      <c r="J18" s="24" t="str">
        <f>'Rekapitulace zakázky'!AN14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tr">
        <f>IF('Rekapitulace zakázky'!AN16="","",'Rekapitulace zakázky'!AN16)</f>
        <v/>
      </c>
      <c r="L20" s="28"/>
    </row>
    <row r="21" spans="2:12" s="1" customFormat="1" ht="18" customHeight="1">
      <c r="B21" s="28"/>
      <c r="E21" s="21" t="str">
        <f>IF('Rekapitulace zakázky'!E17="","",'Rekapitulace zakázky'!E17)</f>
        <v xml:space="preserve"> </v>
      </c>
      <c r="I21" s="23" t="s">
        <v>24</v>
      </c>
      <c r="J21" s="21" t="str">
        <f>IF('Rekapitulace zakázky'!AN17="","",'Rekapitulace zakázky'!AN17)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23</v>
      </c>
      <c r="J23" s="21" t="str">
        <f>IF('Rekapitulace zakázky'!AN19="","",'Rekapitulace zakázky'!AN19)</f>
        <v/>
      </c>
      <c r="L23" s="28"/>
    </row>
    <row r="24" spans="2:12" s="1" customFormat="1" ht="18" customHeight="1">
      <c r="B24" s="28"/>
      <c r="E24" s="21" t="str">
        <f>IF('Rekapitulace zakázky'!E20="","",'Rekapitulace zakázky'!E20)</f>
        <v xml:space="preserve"> </v>
      </c>
      <c r="I24" s="23" t="s">
        <v>24</v>
      </c>
      <c r="J24" s="21" t="str">
        <f>IF('Rekapitulace zakázky'!AN20="","",'Rekapitulace zakázky'!AN20)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5"/>
      <c r="E27" s="188" t="s">
        <v>1</v>
      </c>
      <c r="F27" s="188"/>
      <c r="G27" s="188"/>
      <c r="H27" s="188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31</v>
      </c>
      <c r="J30" s="62">
        <f>ROUND(J120, 1)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51" t="s">
        <v>35</v>
      </c>
      <c r="E33" s="23" t="s">
        <v>36</v>
      </c>
      <c r="F33" s="87">
        <f>ROUND((SUM(BE120:BE135)),  1)</f>
        <v>0</v>
      </c>
      <c r="I33" s="88">
        <v>0.21</v>
      </c>
      <c r="J33" s="87">
        <f>ROUND(((SUM(BE120:BE135))*I33),  1)</f>
        <v>0</v>
      </c>
      <c r="L33" s="28"/>
    </row>
    <row r="34" spans="2:12" s="1" customFormat="1" ht="14.45" customHeight="1">
      <c r="B34" s="28"/>
      <c r="E34" s="23" t="s">
        <v>37</v>
      </c>
      <c r="F34" s="87">
        <f>ROUND((SUM(BF120:BF135)),  1)</f>
        <v>0</v>
      </c>
      <c r="I34" s="88">
        <v>0.12</v>
      </c>
      <c r="J34" s="87">
        <f>ROUND(((SUM(BF120:BF135))*I34),  1)</f>
        <v>0</v>
      </c>
      <c r="L34" s="28"/>
    </row>
    <row r="35" spans="2:12" s="1" customFormat="1" ht="14.45" hidden="1" customHeight="1">
      <c r="B35" s="28"/>
      <c r="E35" s="23" t="s">
        <v>38</v>
      </c>
      <c r="F35" s="87">
        <f>ROUND((SUM(BG120:BG135)),  1)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87">
        <f>ROUND((SUM(BH120:BH135)),  1)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40</v>
      </c>
      <c r="F37" s="87">
        <f>ROUND((SUM(BI120:BI135)),  1)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41</v>
      </c>
      <c r="E39" s="53"/>
      <c r="F39" s="53"/>
      <c r="G39" s="91" t="s">
        <v>42</v>
      </c>
      <c r="H39" s="92" t="s">
        <v>43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39" t="s">
        <v>46</v>
      </c>
      <c r="E61" s="30"/>
      <c r="F61" s="95" t="s">
        <v>47</v>
      </c>
      <c r="G61" s="39" t="s">
        <v>46</v>
      </c>
      <c r="H61" s="30"/>
      <c r="I61" s="30"/>
      <c r="J61" s="96" t="s">
        <v>47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37" t="s">
        <v>48</v>
      </c>
      <c r="E65" s="38"/>
      <c r="F65" s="38"/>
      <c r="G65" s="37" t="s">
        <v>49</v>
      </c>
      <c r="H65" s="38"/>
      <c r="I65" s="38"/>
      <c r="J65" s="38"/>
      <c r="K65" s="38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39" t="s">
        <v>46</v>
      </c>
      <c r="E76" s="30"/>
      <c r="F76" s="95" t="s">
        <v>47</v>
      </c>
      <c r="G76" s="39" t="s">
        <v>46</v>
      </c>
      <c r="H76" s="30"/>
      <c r="I76" s="30"/>
      <c r="J76" s="96" t="s">
        <v>47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hidden="1" customHeight="1">
      <c r="B82" s="28"/>
      <c r="C82" s="17" t="s">
        <v>97</v>
      </c>
      <c r="L82" s="28"/>
    </row>
    <row r="83" spans="2:47" s="1" customFormat="1" ht="6.95" hidden="1" customHeight="1">
      <c r="B83" s="28"/>
      <c r="L83" s="28"/>
    </row>
    <row r="84" spans="2:47" s="1" customFormat="1" ht="12" hidden="1" customHeight="1">
      <c r="B84" s="28"/>
      <c r="C84" s="23" t="s">
        <v>15</v>
      </c>
      <c r="L84" s="28"/>
    </row>
    <row r="85" spans="2:47" s="1" customFormat="1" ht="16.5" hidden="1" customHeight="1">
      <c r="B85" s="28"/>
      <c r="E85" s="199" t="str">
        <f>E7</f>
        <v>Odstranění závad z revizí hromosvodů 2024</v>
      </c>
      <c r="F85" s="200"/>
      <c r="G85" s="200"/>
      <c r="H85" s="200"/>
      <c r="L85" s="28"/>
    </row>
    <row r="86" spans="2:47" s="1" customFormat="1" ht="12" hidden="1" customHeight="1">
      <c r="B86" s="28"/>
      <c r="C86" s="23" t="s">
        <v>95</v>
      </c>
      <c r="L86" s="28"/>
    </row>
    <row r="87" spans="2:47" s="1" customFormat="1" ht="16.5" hidden="1" customHeight="1">
      <c r="B87" s="28"/>
      <c r="E87" s="161" t="str">
        <f>E9</f>
        <v>2024/06-5 - DDM - Rautenkrancova</v>
      </c>
      <c r="F87" s="201"/>
      <c r="G87" s="201"/>
      <c r="H87" s="201"/>
      <c r="L87" s="28"/>
    </row>
    <row r="88" spans="2:47" s="1" customFormat="1" ht="6.95" hidden="1" customHeight="1">
      <c r="B88" s="28"/>
      <c r="L88" s="28"/>
    </row>
    <row r="89" spans="2:47" s="1" customFormat="1" ht="12" hidden="1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48" t="str">
        <f>IF(J12="","",J12)</f>
        <v>Vyplň údaj</v>
      </c>
      <c r="L89" s="28"/>
    </row>
    <row r="90" spans="2:47" s="1" customFormat="1" ht="6.95" hidden="1" customHeight="1">
      <c r="B90" s="28"/>
      <c r="L90" s="28"/>
    </row>
    <row r="91" spans="2:47" s="1" customFormat="1" ht="15.2" hidden="1" customHeight="1">
      <c r="B91" s="28"/>
      <c r="C91" s="23" t="s">
        <v>22</v>
      </c>
      <c r="F91" s="21" t="str">
        <f>E15</f>
        <v xml:space="preserve"> </v>
      </c>
      <c r="I91" s="23" t="s">
        <v>27</v>
      </c>
      <c r="J91" s="26" t="str">
        <f>E21</f>
        <v xml:space="preserve"> </v>
      </c>
      <c r="L91" s="28"/>
    </row>
    <row r="92" spans="2:47" s="1" customFormat="1" ht="15.2" hidden="1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97" t="s">
        <v>98</v>
      </c>
      <c r="D94" s="89"/>
      <c r="E94" s="89"/>
      <c r="F94" s="89"/>
      <c r="G94" s="89"/>
      <c r="H94" s="89"/>
      <c r="I94" s="89"/>
      <c r="J94" s="98" t="s">
        <v>99</v>
      </c>
      <c r="K94" s="89"/>
      <c r="L94" s="28"/>
    </row>
    <row r="95" spans="2:47" s="1" customFormat="1" ht="10.35" hidden="1" customHeight="1">
      <c r="B95" s="28"/>
      <c r="L95" s="28"/>
    </row>
    <row r="96" spans="2:47" s="1" customFormat="1" ht="22.9" hidden="1" customHeight="1">
      <c r="B96" s="28"/>
      <c r="C96" s="99" t="s">
        <v>100</v>
      </c>
      <c r="J96" s="62">
        <f>J120</f>
        <v>0</v>
      </c>
      <c r="L96" s="28"/>
      <c r="AU96" s="13" t="s">
        <v>101</v>
      </c>
    </row>
    <row r="97" spans="2:12" s="8" customFormat="1" ht="24.95" hidden="1" customHeight="1">
      <c r="B97" s="100"/>
      <c r="D97" s="101" t="s">
        <v>102</v>
      </c>
      <c r="E97" s="102"/>
      <c r="F97" s="102"/>
      <c r="G97" s="102"/>
      <c r="H97" s="102"/>
      <c r="I97" s="102"/>
      <c r="J97" s="103">
        <f>J121</f>
        <v>0</v>
      </c>
      <c r="L97" s="100"/>
    </row>
    <row r="98" spans="2:12" s="9" customFormat="1" ht="19.899999999999999" hidden="1" customHeight="1">
      <c r="B98" s="104"/>
      <c r="D98" s="105" t="s">
        <v>103</v>
      </c>
      <c r="E98" s="106"/>
      <c r="F98" s="106"/>
      <c r="G98" s="106"/>
      <c r="H98" s="106"/>
      <c r="I98" s="106"/>
      <c r="J98" s="107">
        <f>J122</f>
        <v>0</v>
      </c>
      <c r="L98" s="104"/>
    </row>
    <row r="99" spans="2:12" s="8" customFormat="1" ht="24.95" hidden="1" customHeight="1">
      <c r="B99" s="100"/>
      <c r="D99" s="101" t="s">
        <v>104</v>
      </c>
      <c r="E99" s="102"/>
      <c r="F99" s="102"/>
      <c r="G99" s="102"/>
      <c r="H99" s="102"/>
      <c r="I99" s="102"/>
      <c r="J99" s="103">
        <f>J131</f>
        <v>0</v>
      </c>
      <c r="L99" s="100"/>
    </row>
    <row r="100" spans="2:12" s="9" customFormat="1" ht="19.899999999999999" hidden="1" customHeight="1">
      <c r="B100" s="104"/>
      <c r="D100" s="105" t="s">
        <v>105</v>
      </c>
      <c r="E100" s="106"/>
      <c r="F100" s="106"/>
      <c r="G100" s="106"/>
      <c r="H100" s="106"/>
      <c r="I100" s="106"/>
      <c r="J100" s="107">
        <f>J132</f>
        <v>0</v>
      </c>
      <c r="L100" s="104"/>
    </row>
    <row r="101" spans="2:12" s="1" customFormat="1" ht="21.75" hidden="1" customHeight="1">
      <c r="B101" s="28"/>
      <c r="L101" s="28"/>
    </row>
    <row r="102" spans="2:12" s="1" customFormat="1" ht="6.95" hidden="1" customHeight="1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28"/>
    </row>
    <row r="103" spans="2:12" ht="11.25" hidden="1"/>
    <row r="104" spans="2:12" ht="11.25" hidden="1"/>
    <row r="105" spans="2:12" ht="11.25" hidden="1"/>
    <row r="106" spans="2:12" s="1" customFormat="1" ht="6.95" customHeight="1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28"/>
    </row>
    <row r="107" spans="2:12" s="1" customFormat="1" ht="24.95" customHeight="1">
      <c r="B107" s="28"/>
      <c r="C107" s="17" t="s">
        <v>106</v>
      </c>
      <c r="L107" s="28"/>
    </row>
    <row r="108" spans="2:12" s="1" customFormat="1" ht="6.95" customHeight="1">
      <c r="B108" s="28"/>
      <c r="L108" s="28"/>
    </row>
    <row r="109" spans="2:12" s="1" customFormat="1" ht="12" customHeight="1">
      <c r="B109" s="28"/>
      <c r="C109" s="23" t="s">
        <v>15</v>
      </c>
      <c r="L109" s="28"/>
    </row>
    <row r="110" spans="2:12" s="1" customFormat="1" ht="16.5" customHeight="1">
      <c r="B110" s="28"/>
      <c r="E110" s="199" t="str">
        <f>E7</f>
        <v>Odstranění závad z revizí hromosvodů 2024</v>
      </c>
      <c r="F110" s="200"/>
      <c r="G110" s="200"/>
      <c r="H110" s="200"/>
      <c r="L110" s="28"/>
    </row>
    <row r="111" spans="2:12" s="1" customFormat="1" ht="12" customHeight="1">
      <c r="B111" s="28"/>
      <c r="C111" s="23" t="s">
        <v>95</v>
      </c>
      <c r="L111" s="28"/>
    </row>
    <row r="112" spans="2:12" s="1" customFormat="1" ht="16.5" customHeight="1">
      <c r="B112" s="28"/>
      <c r="E112" s="161" t="str">
        <f>E9</f>
        <v>2024/06-5 - DDM - Rautenkrancova</v>
      </c>
      <c r="F112" s="201"/>
      <c r="G112" s="201"/>
      <c r="H112" s="201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19</v>
      </c>
      <c r="F114" s="21" t="str">
        <f>F12</f>
        <v xml:space="preserve"> </v>
      </c>
      <c r="I114" s="23" t="s">
        <v>21</v>
      </c>
      <c r="J114" s="48" t="str">
        <f>IF(J12="","",J12)</f>
        <v>Vyplň údaj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3" t="s">
        <v>22</v>
      </c>
      <c r="F116" s="21" t="str">
        <f>E15</f>
        <v xml:space="preserve"> </v>
      </c>
      <c r="I116" s="23" t="s">
        <v>27</v>
      </c>
      <c r="J116" s="26" t="str">
        <f>E21</f>
        <v xml:space="preserve"> </v>
      </c>
      <c r="L116" s="28"/>
    </row>
    <row r="117" spans="2:65" s="1" customFormat="1" ht="15.2" customHeight="1">
      <c r="B117" s="28"/>
      <c r="C117" s="23" t="s">
        <v>25</v>
      </c>
      <c r="F117" s="21" t="str">
        <f>IF(E18="","",E18)</f>
        <v>Vyplň údaj</v>
      </c>
      <c r="I117" s="23" t="s">
        <v>29</v>
      </c>
      <c r="J117" s="26" t="str">
        <f>E24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08"/>
      <c r="C119" s="109" t="s">
        <v>107</v>
      </c>
      <c r="D119" s="110" t="s">
        <v>56</v>
      </c>
      <c r="E119" s="110" t="s">
        <v>52</v>
      </c>
      <c r="F119" s="110" t="s">
        <v>53</v>
      </c>
      <c r="G119" s="110" t="s">
        <v>108</v>
      </c>
      <c r="H119" s="110" t="s">
        <v>109</v>
      </c>
      <c r="I119" s="110" t="s">
        <v>110</v>
      </c>
      <c r="J119" s="111" t="s">
        <v>99</v>
      </c>
      <c r="K119" s="112" t="s">
        <v>111</v>
      </c>
      <c r="L119" s="108"/>
      <c r="M119" s="55" t="s">
        <v>1</v>
      </c>
      <c r="N119" s="56" t="s">
        <v>35</v>
      </c>
      <c r="O119" s="56" t="s">
        <v>112</v>
      </c>
      <c r="P119" s="56" t="s">
        <v>113</v>
      </c>
      <c r="Q119" s="56" t="s">
        <v>114</v>
      </c>
      <c r="R119" s="56" t="s">
        <v>115</v>
      </c>
      <c r="S119" s="56" t="s">
        <v>116</v>
      </c>
      <c r="T119" s="57" t="s">
        <v>117</v>
      </c>
    </row>
    <row r="120" spans="2:65" s="1" customFormat="1" ht="22.9" customHeight="1">
      <c r="B120" s="28"/>
      <c r="C120" s="60" t="s">
        <v>118</v>
      </c>
      <c r="J120" s="113">
        <f>BK120</f>
        <v>0</v>
      </c>
      <c r="L120" s="28"/>
      <c r="M120" s="58"/>
      <c r="N120" s="49"/>
      <c r="O120" s="49"/>
      <c r="P120" s="114">
        <f>P121+P131</f>
        <v>0</v>
      </c>
      <c r="Q120" s="49"/>
      <c r="R120" s="114">
        <f>R121+R131</f>
        <v>1.2700000000000001E-3</v>
      </c>
      <c r="S120" s="49"/>
      <c r="T120" s="115">
        <f>T121+T131</f>
        <v>0</v>
      </c>
      <c r="AT120" s="13" t="s">
        <v>70</v>
      </c>
      <c r="AU120" s="13" t="s">
        <v>101</v>
      </c>
      <c r="BK120" s="116">
        <f>BK121+BK131</f>
        <v>0</v>
      </c>
    </row>
    <row r="121" spans="2:65" s="11" customFormat="1" ht="25.9" customHeight="1">
      <c r="B121" s="117"/>
      <c r="D121" s="118" t="s">
        <v>70</v>
      </c>
      <c r="E121" s="119" t="s">
        <v>119</v>
      </c>
      <c r="F121" s="119" t="s">
        <v>120</v>
      </c>
      <c r="I121" s="120"/>
      <c r="J121" s="121">
        <f>BK121</f>
        <v>0</v>
      </c>
      <c r="L121" s="117"/>
      <c r="M121" s="122"/>
      <c r="P121" s="123">
        <f>P122</f>
        <v>0</v>
      </c>
      <c r="R121" s="123">
        <f>R122</f>
        <v>1.2700000000000001E-3</v>
      </c>
      <c r="T121" s="124">
        <f>T122</f>
        <v>0</v>
      </c>
      <c r="AR121" s="118" t="s">
        <v>81</v>
      </c>
      <c r="AT121" s="125" t="s">
        <v>70</v>
      </c>
      <c r="AU121" s="125" t="s">
        <v>71</v>
      </c>
      <c r="AY121" s="118" t="s">
        <v>121</v>
      </c>
      <c r="BK121" s="126">
        <f>BK122</f>
        <v>0</v>
      </c>
    </row>
    <row r="122" spans="2:65" s="11" customFormat="1" ht="22.9" customHeight="1">
      <c r="B122" s="117"/>
      <c r="D122" s="118" t="s">
        <v>70</v>
      </c>
      <c r="E122" s="127" t="s">
        <v>122</v>
      </c>
      <c r="F122" s="127" t="s">
        <v>123</v>
      </c>
      <c r="I122" s="120"/>
      <c r="J122" s="128">
        <f>BK122</f>
        <v>0</v>
      </c>
      <c r="L122" s="117"/>
      <c r="M122" s="122"/>
      <c r="P122" s="123">
        <f>SUM(P123:P130)</f>
        <v>0</v>
      </c>
      <c r="R122" s="123">
        <f>SUM(R123:R130)</f>
        <v>1.2700000000000001E-3</v>
      </c>
      <c r="T122" s="124">
        <f>SUM(T123:T130)</f>
        <v>0</v>
      </c>
      <c r="AR122" s="118" t="s">
        <v>81</v>
      </c>
      <c r="AT122" s="125" t="s">
        <v>70</v>
      </c>
      <c r="AU122" s="125" t="s">
        <v>79</v>
      </c>
      <c r="AY122" s="118" t="s">
        <v>121</v>
      </c>
      <c r="BK122" s="126">
        <f>SUM(BK123:BK130)</f>
        <v>0</v>
      </c>
    </row>
    <row r="123" spans="2:65" s="1" customFormat="1" ht="24.2" customHeight="1">
      <c r="B123" s="28"/>
      <c r="C123" s="129" t="s">
        <v>79</v>
      </c>
      <c r="D123" s="129" t="s">
        <v>124</v>
      </c>
      <c r="E123" s="130" t="s">
        <v>288</v>
      </c>
      <c r="F123" s="131" t="s">
        <v>289</v>
      </c>
      <c r="G123" s="132" t="s">
        <v>196</v>
      </c>
      <c r="H123" s="133">
        <v>4</v>
      </c>
      <c r="I123" s="134"/>
      <c r="J123" s="133">
        <f>ROUND(I123*H123,1)</f>
        <v>0</v>
      </c>
      <c r="K123" s="135"/>
      <c r="L123" s="28"/>
      <c r="M123" s="136" t="s">
        <v>1</v>
      </c>
      <c r="N123" s="137" t="s">
        <v>36</v>
      </c>
      <c r="P123" s="138">
        <f>O123*H123</f>
        <v>0</v>
      </c>
      <c r="Q123" s="138">
        <v>0</v>
      </c>
      <c r="R123" s="138">
        <f>Q123*H123</f>
        <v>0</v>
      </c>
      <c r="S123" s="138">
        <v>0</v>
      </c>
      <c r="T123" s="139">
        <f>S123*H123</f>
        <v>0</v>
      </c>
      <c r="AR123" s="140" t="s">
        <v>128</v>
      </c>
      <c r="AT123" s="140" t="s">
        <v>124</v>
      </c>
      <c r="AU123" s="140" t="s">
        <v>81</v>
      </c>
      <c r="AY123" s="13" t="s">
        <v>121</v>
      </c>
      <c r="BE123" s="141">
        <f>IF(N123="základní",J123,0)</f>
        <v>0</v>
      </c>
      <c r="BF123" s="141">
        <f>IF(N123="snížená",J123,0)</f>
        <v>0</v>
      </c>
      <c r="BG123" s="141">
        <f>IF(N123="zákl. přenesená",J123,0)</f>
        <v>0</v>
      </c>
      <c r="BH123" s="141">
        <f>IF(N123="sníž. přenesená",J123,0)</f>
        <v>0</v>
      </c>
      <c r="BI123" s="141">
        <f>IF(N123="nulová",J123,0)</f>
        <v>0</v>
      </c>
      <c r="BJ123" s="13" t="s">
        <v>79</v>
      </c>
      <c r="BK123" s="141">
        <f>ROUND(I123*H123,1)</f>
        <v>0</v>
      </c>
      <c r="BL123" s="13" t="s">
        <v>128</v>
      </c>
      <c r="BM123" s="140" t="s">
        <v>403</v>
      </c>
    </row>
    <row r="124" spans="2:65" s="1" customFormat="1" ht="11.25">
      <c r="B124" s="28"/>
      <c r="D124" s="142" t="s">
        <v>130</v>
      </c>
      <c r="F124" s="143" t="s">
        <v>291</v>
      </c>
      <c r="I124" s="144"/>
      <c r="L124" s="28"/>
      <c r="M124" s="145"/>
      <c r="T124" s="52"/>
      <c r="AT124" s="13" t="s">
        <v>130</v>
      </c>
      <c r="AU124" s="13" t="s">
        <v>81</v>
      </c>
    </row>
    <row r="125" spans="2:65" s="1" customFormat="1" ht="16.5" customHeight="1">
      <c r="B125" s="28"/>
      <c r="C125" s="148" t="s">
        <v>81</v>
      </c>
      <c r="D125" s="148" t="s">
        <v>134</v>
      </c>
      <c r="E125" s="149" t="s">
        <v>404</v>
      </c>
      <c r="F125" s="150" t="s">
        <v>405</v>
      </c>
      <c r="G125" s="151" t="s">
        <v>127</v>
      </c>
      <c r="H125" s="152">
        <v>2</v>
      </c>
      <c r="I125" s="153"/>
      <c r="J125" s="152">
        <f>ROUND(I125*H125,1)</f>
        <v>0</v>
      </c>
      <c r="K125" s="154"/>
      <c r="L125" s="155"/>
      <c r="M125" s="156" t="s">
        <v>1</v>
      </c>
      <c r="N125" s="157" t="s">
        <v>36</v>
      </c>
      <c r="P125" s="138">
        <f>O125*H125</f>
        <v>0</v>
      </c>
      <c r="Q125" s="138">
        <v>1E-4</v>
      </c>
      <c r="R125" s="138">
        <f>Q125*H125</f>
        <v>2.0000000000000001E-4</v>
      </c>
      <c r="S125" s="138">
        <v>0</v>
      </c>
      <c r="T125" s="139">
        <f>S125*H125</f>
        <v>0</v>
      </c>
      <c r="AR125" s="140" t="s">
        <v>137</v>
      </c>
      <c r="AT125" s="140" t="s">
        <v>134</v>
      </c>
      <c r="AU125" s="140" t="s">
        <v>81</v>
      </c>
      <c r="AY125" s="13" t="s">
        <v>121</v>
      </c>
      <c r="BE125" s="141">
        <f>IF(N125="základní",J125,0)</f>
        <v>0</v>
      </c>
      <c r="BF125" s="141">
        <f>IF(N125="snížená",J125,0)</f>
        <v>0</v>
      </c>
      <c r="BG125" s="141">
        <f>IF(N125="zákl. přenesená",J125,0)</f>
        <v>0</v>
      </c>
      <c r="BH125" s="141">
        <f>IF(N125="sníž. přenesená",J125,0)</f>
        <v>0</v>
      </c>
      <c r="BI125" s="141">
        <f>IF(N125="nulová",J125,0)</f>
        <v>0</v>
      </c>
      <c r="BJ125" s="13" t="s">
        <v>79</v>
      </c>
      <c r="BK125" s="141">
        <f>ROUND(I125*H125,1)</f>
        <v>0</v>
      </c>
      <c r="BL125" s="13" t="s">
        <v>128</v>
      </c>
      <c r="BM125" s="140" t="s">
        <v>406</v>
      </c>
    </row>
    <row r="126" spans="2:65" s="1" customFormat="1" ht="16.5" customHeight="1">
      <c r="B126" s="28"/>
      <c r="C126" s="148" t="s">
        <v>139</v>
      </c>
      <c r="D126" s="148" t="s">
        <v>134</v>
      </c>
      <c r="E126" s="149" t="s">
        <v>292</v>
      </c>
      <c r="F126" s="150" t="s">
        <v>293</v>
      </c>
      <c r="G126" s="151" t="s">
        <v>201</v>
      </c>
      <c r="H126" s="152">
        <v>0.5</v>
      </c>
      <c r="I126" s="153"/>
      <c r="J126" s="152">
        <f>ROUND(I126*H126,1)</f>
        <v>0</v>
      </c>
      <c r="K126" s="154"/>
      <c r="L126" s="155"/>
      <c r="M126" s="156" t="s">
        <v>1</v>
      </c>
      <c r="N126" s="157" t="s">
        <v>36</v>
      </c>
      <c r="P126" s="138">
        <f>O126*H126</f>
        <v>0</v>
      </c>
      <c r="Q126" s="138">
        <v>1E-3</v>
      </c>
      <c r="R126" s="138">
        <f>Q126*H126</f>
        <v>5.0000000000000001E-4</v>
      </c>
      <c r="S126" s="138">
        <v>0</v>
      </c>
      <c r="T126" s="139">
        <f>S126*H126</f>
        <v>0</v>
      </c>
      <c r="AR126" s="140" t="s">
        <v>137</v>
      </c>
      <c r="AT126" s="140" t="s">
        <v>134</v>
      </c>
      <c r="AU126" s="140" t="s">
        <v>81</v>
      </c>
      <c r="AY126" s="13" t="s">
        <v>121</v>
      </c>
      <c r="BE126" s="141">
        <f>IF(N126="základní",J126,0)</f>
        <v>0</v>
      </c>
      <c r="BF126" s="141">
        <f>IF(N126="snížená",J126,0)</f>
        <v>0</v>
      </c>
      <c r="BG126" s="141">
        <f>IF(N126="zákl. přenesená",J126,0)</f>
        <v>0</v>
      </c>
      <c r="BH126" s="141">
        <f>IF(N126="sníž. přenesená",J126,0)</f>
        <v>0</v>
      </c>
      <c r="BI126" s="141">
        <f>IF(N126="nulová",J126,0)</f>
        <v>0</v>
      </c>
      <c r="BJ126" s="13" t="s">
        <v>79</v>
      </c>
      <c r="BK126" s="141">
        <f>ROUND(I126*H126,1)</f>
        <v>0</v>
      </c>
      <c r="BL126" s="13" t="s">
        <v>128</v>
      </c>
      <c r="BM126" s="140" t="s">
        <v>407</v>
      </c>
    </row>
    <row r="127" spans="2:65" s="1" customFormat="1" ht="21.75" customHeight="1">
      <c r="B127" s="28"/>
      <c r="C127" s="129" t="s">
        <v>144</v>
      </c>
      <c r="D127" s="129" t="s">
        <v>124</v>
      </c>
      <c r="E127" s="130" t="s">
        <v>125</v>
      </c>
      <c r="F127" s="131" t="s">
        <v>126</v>
      </c>
      <c r="G127" s="132" t="s">
        <v>127</v>
      </c>
      <c r="H127" s="133">
        <v>5</v>
      </c>
      <c r="I127" s="134"/>
      <c r="J127" s="133">
        <f>ROUND(I127*H127,1)</f>
        <v>0</v>
      </c>
      <c r="K127" s="135"/>
      <c r="L127" s="28"/>
      <c r="M127" s="136" t="s">
        <v>1</v>
      </c>
      <c r="N127" s="137" t="s">
        <v>36</v>
      </c>
      <c r="P127" s="138">
        <f>O127*H127</f>
        <v>0</v>
      </c>
      <c r="Q127" s="138">
        <v>0</v>
      </c>
      <c r="R127" s="138">
        <f>Q127*H127</f>
        <v>0</v>
      </c>
      <c r="S127" s="138">
        <v>0</v>
      </c>
      <c r="T127" s="139">
        <f>S127*H127</f>
        <v>0</v>
      </c>
      <c r="AR127" s="140" t="s">
        <v>128</v>
      </c>
      <c r="AT127" s="140" t="s">
        <v>124</v>
      </c>
      <c r="AU127" s="140" t="s">
        <v>81</v>
      </c>
      <c r="AY127" s="13" t="s">
        <v>121</v>
      </c>
      <c r="BE127" s="141">
        <f>IF(N127="základní",J127,0)</f>
        <v>0</v>
      </c>
      <c r="BF127" s="141">
        <f>IF(N127="snížená",J127,0)</f>
        <v>0</v>
      </c>
      <c r="BG127" s="141">
        <f>IF(N127="zákl. přenesená",J127,0)</f>
        <v>0</v>
      </c>
      <c r="BH127" s="141">
        <f>IF(N127="sníž. přenesená",J127,0)</f>
        <v>0</v>
      </c>
      <c r="BI127" s="141">
        <f>IF(N127="nulová",J127,0)</f>
        <v>0</v>
      </c>
      <c r="BJ127" s="13" t="s">
        <v>79</v>
      </c>
      <c r="BK127" s="141">
        <f>ROUND(I127*H127,1)</f>
        <v>0</v>
      </c>
      <c r="BL127" s="13" t="s">
        <v>128</v>
      </c>
      <c r="BM127" s="140" t="s">
        <v>408</v>
      </c>
    </row>
    <row r="128" spans="2:65" s="1" customFormat="1" ht="11.25">
      <c r="B128" s="28"/>
      <c r="D128" s="142" t="s">
        <v>130</v>
      </c>
      <c r="F128" s="143" t="s">
        <v>299</v>
      </c>
      <c r="I128" s="144"/>
      <c r="L128" s="28"/>
      <c r="M128" s="145"/>
      <c r="T128" s="52"/>
      <c r="AT128" s="13" t="s">
        <v>130</v>
      </c>
      <c r="AU128" s="13" t="s">
        <v>81</v>
      </c>
    </row>
    <row r="129" spans="2:65" s="1" customFormat="1" ht="16.5" customHeight="1">
      <c r="B129" s="28"/>
      <c r="C129" s="148" t="s">
        <v>148</v>
      </c>
      <c r="D129" s="148" t="s">
        <v>134</v>
      </c>
      <c r="E129" s="149" t="s">
        <v>409</v>
      </c>
      <c r="F129" s="150" t="s">
        <v>410</v>
      </c>
      <c r="G129" s="151" t="s">
        <v>127</v>
      </c>
      <c r="H129" s="152">
        <v>1</v>
      </c>
      <c r="I129" s="153"/>
      <c r="J129" s="152">
        <f>ROUND(I129*H129,1)</f>
        <v>0</v>
      </c>
      <c r="K129" s="154"/>
      <c r="L129" s="155"/>
      <c r="M129" s="156" t="s">
        <v>1</v>
      </c>
      <c r="N129" s="157" t="s">
        <v>36</v>
      </c>
      <c r="P129" s="138">
        <f>O129*H129</f>
        <v>0</v>
      </c>
      <c r="Q129" s="138">
        <v>1.2999999999999999E-4</v>
      </c>
      <c r="R129" s="138">
        <f>Q129*H129</f>
        <v>1.2999999999999999E-4</v>
      </c>
      <c r="S129" s="138">
        <v>0</v>
      </c>
      <c r="T129" s="139">
        <f>S129*H129</f>
        <v>0</v>
      </c>
      <c r="AR129" s="140" t="s">
        <v>137</v>
      </c>
      <c r="AT129" s="140" t="s">
        <v>134</v>
      </c>
      <c r="AU129" s="140" t="s">
        <v>81</v>
      </c>
      <c r="AY129" s="13" t="s">
        <v>121</v>
      </c>
      <c r="BE129" s="141">
        <f>IF(N129="základní",J129,0)</f>
        <v>0</v>
      </c>
      <c r="BF129" s="141">
        <f>IF(N129="snížená",J129,0)</f>
        <v>0</v>
      </c>
      <c r="BG129" s="141">
        <f>IF(N129="zákl. přenesená",J129,0)</f>
        <v>0</v>
      </c>
      <c r="BH129" s="141">
        <f>IF(N129="sníž. přenesená",J129,0)</f>
        <v>0</v>
      </c>
      <c r="BI129" s="141">
        <f>IF(N129="nulová",J129,0)</f>
        <v>0</v>
      </c>
      <c r="BJ129" s="13" t="s">
        <v>79</v>
      </c>
      <c r="BK129" s="141">
        <f>ROUND(I129*H129,1)</f>
        <v>0</v>
      </c>
      <c r="BL129" s="13" t="s">
        <v>128</v>
      </c>
      <c r="BM129" s="140" t="s">
        <v>411</v>
      </c>
    </row>
    <row r="130" spans="2:65" s="1" customFormat="1" ht="16.5" customHeight="1">
      <c r="B130" s="28"/>
      <c r="C130" s="148" t="s">
        <v>154</v>
      </c>
      <c r="D130" s="148" t="s">
        <v>134</v>
      </c>
      <c r="E130" s="149" t="s">
        <v>412</v>
      </c>
      <c r="F130" s="150" t="s">
        <v>413</v>
      </c>
      <c r="G130" s="151" t="s">
        <v>127</v>
      </c>
      <c r="H130" s="152">
        <v>4</v>
      </c>
      <c r="I130" s="153"/>
      <c r="J130" s="152">
        <f>ROUND(I130*H130,1)</f>
        <v>0</v>
      </c>
      <c r="K130" s="154"/>
      <c r="L130" s="155"/>
      <c r="M130" s="156" t="s">
        <v>1</v>
      </c>
      <c r="N130" s="157" t="s">
        <v>36</v>
      </c>
      <c r="P130" s="138">
        <f>O130*H130</f>
        <v>0</v>
      </c>
      <c r="Q130" s="138">
        <v>1.1E-4</v>
      </c>
      <c r="R130" s="138">
        <f>Q130*H130</f>
        <v>4.4000000000000002E-4</v>
      </c>
      <c r="S130" s="138">
        <v>0</v>
      </c>
      <c r="T130" s="139">
        <f>S130*H130</f>
        <v>0</v>
      </c>
      <c r="AR130" s="140" t="s">
        <v>137</v>
      </c>
      <c r="AT130" s="140" t="s">
        <v>134</v>
      </c>
      <c r="AU130" s="140" t="s">
        <v>81</v>
      </c>
      <c r="AY130" s="13" t="s">
        <v>121</v>
      </c>
      <c r="BE130" s="141">
        <f>IF(N130="základní",J130,0)</f>
        <v>0</v>
      </c>
      <c r="BF130" s="141">
        <f>IF(N130="snížená",J130,0)</f>
        <v>0</v>
      </c>
      <c r="BG130" s="141">
        <f>IF(N130="zákl. přenesená",J130,0)</f>
        <v>0</v>
      </c>
      <c r="BH130" s="141">
        <f>IF(N130="sníž. přenesená",J130,0)</f>
        <v>0</v>
      </c>
      <c r="BI130" s="141">
        <f>IF(N130="nulová",J130,0)</f>
        <v>0</v>
      </c>
      <c r="BJ130" s="13" t="s">
        <v>79</v>
      </c>
      <c r="BK130" s="141">
        <f>ROUND(I130*H130,1)</f>
        <v>0</v>
      </c>
      <c r="BL130" s="13" t="s">
        <v>128</v>
      </c>
      <c r="BM130" s="140" t="s">
        <v>414</v>
      </c>
    </row>
    <row r="131" spans="2:65" s="11" customFormat="1" ht="25.9" customHeight="1">
      <c r="B131" s="117"/>
      <c r="D131" s="118" t="s">
        <v>70</v>
      </c>
      <c r="E131" s="119" t="s">
        <v>168</v>
      </c>
      <c r="F131" s="119" t="s">
        <v>169</v>
      </c>
      <c r="I131" s="120"/>
      <c r="J131" s="121">
        <f>BK131</f>
        <v>0</v>
      </c>
      <c r="L131" s="117"/>
      <c r="M131" s="122"/>
      <c r="P131" s="123">
        <f>P132</f>
        <v>0</v>
      </c>
      <c r="R131" s="123">
        <f>R132</f>
        <v>0</v>
      </c>
      <c r="T131" s="124">
        <f>T132</f>
        <v>0</v>
      </c>
      <c r="AR131" s="118" t="s">
        <v>148</v>
      </c>
      <c r="AT131" s="125" t="s">
        <v>70</v>
      </c>
      <c r="AU131" s="125" t="s">
        <v>71</v>
      </c>
      <c r="AY131" s="118" t="s">
        <v>121</v>
      </c>
      <c r="BK131" s="126">
        <f>BK132</f>
        <v>0</v>
      </c>
    </row>
    <row r="132" spans="2:65" s="11" customFormat="1" ht="22.9" customHeight="1">
      <c r="B132" s="117"/>
      <c r="D132" s="118" t="s">
        <v>70</v>
      </c>
      <c r="E132" s="127" t="s">
        <v>170</v>
      </c>
      <c r="F132" s="127" t="s">
        <v>171</v>
      </c>
      <c r="I132" s="120"/>
      <c r="J132" s="128">
        <f>BK132</f>
        <v>0</v>
      </c>
      <c r="L132" s="117"/>
      <c r="M132" s="122"/>
      <c r="P132" s="123">
        <f>SUM(P133:P135)</f>
        <v>0</v>
      </c>
      <c r="R132" s="123">
        <f>SUM(R133:R135)</f>
        <v>0</v>
      </c>
      <c r="T132" s="124">
        <f>SUM(T133:T135)</f>
        <v>0</v>
      </c>
      <c r="AR132" s="118" t="s">
        <v>148</v>
      </c>
      <c r="AT132" s="125" t="s">
        <v>70</v>
      </c>
      <c r="AU132" s="125" t="s">
        <v>79</v>
      </c>
      <c r="AY132" s="118" t="s">
        <v>121</v>
      </c>
      <c r="BK132" s="126">
        <f>SUM(BK133:BK135)</f>
        <v>0</v>
      </c>
    </row>
    <row r="133" spans="2:65" s="1" customFormat="1" ht="16.5" customHeight="1">
      <c r="B133" s="28"/>
      <c r="C133" s="129" t="s">
        <v>158</v>
      </c>
      <c r="D133" s="129" t="s">
        <v>124</v>
      </c>
      <c r="E133" s="130" t="s">
        <v>173</v>
      </c>
      <c r="F133" s="131" t="s">
        <v>174</v>
      </c>
      <c r="G133" s="132" t="s">
        <v>175</v>
      </c>
      <c r="H133" s="133">
        <v>1</v>
      </c>
      <c r="I133" s="134"/>
      <c r="J133" s="133">
        <f>ROUND(I133*H133,1)</f>
        <v>0</v>
      </c>
      <c r="K133" s="135"/>
      <c r="L133" s="28"/>
      <c r="M133" s="136" t="s">
        <v>1</v>
      </c>
      <c r="N133" s="137" t="s">
        <v>36</v>
      </c>
      <c r="P133" s="138">
        <f>O133*H133</f>
        <v>0</v>
      </c>
      <c r="Q133" s="138">
        <v>0</v>
      </c>
      <c r="R133" s="138">
        <f>Q133*H133</f>
        <v>0</v>
      </c>
      <c r="S133" s="138">
        <v>0</v>
      </c>
      <c r="T133" s="139">
        <f>S133*H133</f>
        <v>0</v>
      </c>
      <c r="AR133" s="140" t="s">
        <v>176</v>
      </c>
      <c r="AT133" s="140" t="s">
        <v>124</v>
      </c>
      <c r="AU133" s="140" t="s">
        <v>81</v>
      </c>
      <c r="AY133" s="13" t="s">
        <v>121</v>
      </c>
      <c r="BE133" s="141">
        <f>IF(N133="základní",J133,0)</f>
        <v>0</v>
      </c>
      <c r="BF133" s="141">
        <f>IF(N133="snížená",J133,0)</f>
        <v>0</v>
      </c>
      <c r="BG133" s="141">
        <f>IF(N133="zákl. přenesená",J133,0)</f>
        <v>0</v>
      </c>
      <c r="BH133" s="141">
        <f>IF(N133="sníž. přenesená",J133,0)</f>
        <v>0</v>
      </c>
      <c r="BI133" s="141">
        <f>IF(N133="nulová",J133,0)</f>
        <v>0</v>
      </c>
      <c r="BJ133" s="13" t="s">
        <v>79</v>
      </c>
      <c r="BK133" s="141">
        <f>ROUND(I133*H133,1)</f>
        <v>0</v>
      </c>
      <c r="BL133" s="13" t="s">
        <v>176</v>
      </c>
      <c r="BM133" s="140" t="s">
        <v>415</v>
      </c>
    </row>
    <row r="134" spans="2:65" s="1" customFormat="1" ht="11.25">
      <c r="B134" s="28"/>
      <c r="D134" s="142" t="s">
        <v>130</v>
      </c>
      <c r="F134" s="143" t="s">
        <v>178</v>
      </c>
      <c r="I134" s="144"/>
      <c r="L134" s="28"/>
      <c r="M134" s="145"/>
      <c r="T134" s="52"/>
      <c r="AT134" s="13" t="s">
        <v>130</v>
      </c>
      <c r="AU134" s="13" t="s">
        <v>81</v>
      </c>
    </row>
    <row r="135" spans="2:65" s="1" customFormat="1" ht="19.5">
      <c r="B135" s="28"/>
      <c r="D135" s="146" t="s">
        <v>132</v>
      </c>
      <c r="F135" s="147" t="s">
        <v>179</v>
      </c>
      <c r="I135" s="144"/>
      <c r="L135" s="28"/>
      <c r="M135" s="158"/>
      <c r="N135" s="159"/>
      <c r="O135" s="159"/>
      <c r="P135" s="159"/>
      <c r="Q135" s="159"/>
      <c r="R135" s="159"/>
      <c r="S135" s="159"/>
      <c r="T135" s="160"/>
      <c r="AT135" s="13" t="s">
        <v>132</v>
      </c>
      <c r="AU135" s="13" t="s">
        <v>81</v>
      </c>
    </row>
    <row r="136" spans="2:65" s="1" customFormat="1" ht="6.95" customHeight="1">
      <c r="B136" s="40"/>
      <c r="C136" s="41"/>
      <c r="D136" s="41"/>
      <c r="E136" s="41"/>
      <c r="F136" s="41"/>
      <c r="G136" s="41"/>
      <c r="H136" s="41"/>
      <c r="I136" s="41"/>
      <c r="J136" s="41"/>
      <c r="K136" s="41"/>
      <c r="L136" s="28"/>
    </row>
  </sheetData>
  <sheetProtection algorithmName="SHA-512" hashValue="s2HYKxLQ0Cpkgc8KYMnS6ZQ2SyT+L71gwtzEx7gd+QfU8FIz4ehgUR8UmBgu+TTNuguakhofWFYMU0jn9XgCIQ==" saltValue="6eIQpaXC53AROgZZy0gJqQJwDRpxCrfUzF6Bs84JqE3q4bIRS85bI+hwmtRkkNvr4QUWKg803uU9fapAJ7KCwQ==" spinCount="100000" sheet="1" objects="1" scenarios="1" formatColumns="0" formatRows="0" autoFilter="0"/>
  <autoFilter ref="C119:K135" xr:uid="{00000000-0009-0000-0000-000005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hyperlinks>
    <hyperlink ref="F124" r:id="rId1" xr:uid="{00000000-0004-0000-0500-000000000000}"/>
    <hyperlink ref="F128" r:id="rId2" xr:uid="{00000000-0004-0000-0500-000001000000}"/>
    <hyperlink ref="F134" r:id="rId3" xr:uid="{00000000-0004-0000-05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zakázky</vt:lpstr>
      <vt:lpstr>2024-06-1 - Divadlo Jesli...</vt:lpstr>
      <vt:lpstr>2024-06-2 - ŠJ při ZŠ J. ...</vt:lpstr>
      <vt:lpstr>2024-06-3 - ZŠ Bezručova </vt:lpstr>
      <vt:lpstr>2024-06-4 - ZŠ Plotiště</vt:lpstr>
      <vt:lpstr>2024-06-5 - DDM - Rautenk...</vt:lpstr>
      <vt:lpstr>'2024-06-1 - Divadlo Jesli...'!Názvy_tisku</vt:lpstr>
      <vt:lpstr>'2024-06-2 - ŠJ při ZŠ J. ...'!Názvy_tisku</vt:lpstr>
      <vt:lpstr>'2024-06-3 - ZŠ Bezručova '!Názvy_tisku</vt:lpstr>
      <vt:lpstr>'2024-06-4 - ZŠ Plotiště'!Názvy_tisku</vt:lpstr>
      <vt:lpstr>'2024-06-5 - DDM - Rautenk...'!Názvy_tisku</vt:lpstr>
      <vt:lpstr>'Rekapitulace zakázky'!Názvy_tisku</vt:lpstr>
      <vt:lpstr>'2024-06-1 - Divadlo Jesli...'!Oblast_tisku</vt:lpstr>
      <vt:lpstr>'2024-06-2 - ŠJ při ZŠ J. ...'!Oblast_tisku</vt:lpstr>
      <vt:lpstr>'2024-06-3 - ZŠ Bezručova '!Oblast_tisku</vt:lpstr>
      <vt:lpstr>'2024-06-4 - ZŠ Plotiště'!Oblast_tisku</vt:lpstr>
      <vt:lpstr>'2024-06-5 - DDM - Rautenk...'!Oblast_tisku</vt:lpstr>
      <vt:lpstr>'Rekapitulace zakázky'!Oblast_tisku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Havrda</dc:creator>
  <cp:lastModifiedBy>Aleš Havrda</cp:lastModifiedBy>
  <dcterms:created xsi:type="dcterms:W3CDTF">2024-09-02T12:17:52Z</dcterms:created>
  <dcterms:modified xsi:type="dcterms:W3CDTF">2024-09-02T12:22:33Z</dcterms:modified>
</cp:coreProperties>
</file>