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939a0ff99344268a/stavby 2021/OZ Včelnice/"/>
    </mc:Choice>
  </mc:AlternateContent>
  <xr:revisionPtr revIDLastSave="1" documentId="11_49BAD62739D24B3E5B03E147BFD4CCC3D213F3D3" xr6:coauthVersionLast="47" xr6:coauthVersionMax="47" xr10:uidLastSave="{CCF96CB7-D7C7-4D86-8D96-251249A5B4BC}"/>
  <bookViews>
    <workbookView xWindow="28680" yWindow="-120" windowWidth="29040" windowHeight="15720" activeTab="5" xr2:uid="{00000000-000D-0000-FFFF-FFFF00000000}"/>
  </bookViews>
  <sheets>
    <sheet name="Rekapitulace stavby" sheetId="1" r:id="rId1"/>
    <sheet name="SO101-D.01 - dešťová kana..." sheetId="2" r:id="rId2"/>
    <sheet name="SO101-D.02 - splašková ka..." sheetId="3" r:id="rId3"/>
    <sheet name="SO101-D.05 - veřejné osvě..." sheetId="4" r:id="rId4"/>
    <sheet name="SO101-D.100 - komunikace ..." sheetId="5" r:id="rId5"/>
    <sheet name="List1" sheetId="7" r:id="rId6"/>
    <sheet name="Pokyny pro vyplnění" sheetId="6" r:id="rId7"/>
  </sheets>
  <definedNames>
    <definedName name="_xlnm._FilterDatabase" localSheetId="1" hidden="1">'SO101-D.01 - dešťová kana...'!$C$97:$K$319</definedName>
    <definedName name="_xlnm._FilterDatabase" localSheetId="2" hidden="1">'SO101-D.02 - splašková ka...'!$C$92:$K$177</definedName>
    <definedName name="_xlnm._FilterDatabase" localSheetId="3" hidden="1">'SO101-D.05 - veřejné osvě...'!$C$82:$K$155</definedName>
    <definedName name="_xlnm._FilterDatabase" localSheetId="4" hidden="1">'SO101-D.100 - komunikace ...'!$C$90:$K$483</definedName>
    <definedName name="_xlnm.Print_Titles" localSheetId="0">'Rekapitulace stavby'!$52:$52</definedName>
    <definedName name="_xlnm.Print_Titles" localSheetId="1">'SO101-D.01 - dešťová kana...'!$97:$97</definedName>
    <definedName name="_xlnm.Print_Titles" localSheetId="2">'SO101-D.02 - splašková ka...'!$92:$92</definedName>
    <definedName name="_xlnm.Print_Titles" localSheetId="3">'SO101-D.05 - veřejné osvě...'!$82:$82</definedName>
    <definedName name="_xlnm.Print_Titles" localSheetId="4">'SO101-D.100 - komunikace ...'!$90:$90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stavby'!$C$42:$AQ$59</definedName>
    <definedName name="_xlnm.Print_Area" localSheetId="1">'SO101-D.01 - dešťová kana...'!$C$4:$J$39,'SO101-D.01 - dešťová kana...'!$C$45:$J$79,'SO101-D.01 - dešťová kana...'!$C$85:$K$319</definedName>
    <definedName name="_xlnm.Print_Area" localSheetId="2">'SO101-D.02 - splašková ka...'!$C$4:$J$39,'SO101-D.02 - splašková ka...'!$C$45:$J$74,'SO101-D.02 - splašková ka...'!$C$80:$K$177</definedName>
    <definedName name="_xlnm.Print_Area" localSheetId="3">'SO101-D.05 - veřejné osvě...'!$C$4:$J$39,'SO101-D.05 - veřejné osvě...'!$C$45:$J$64,'SO101-D.05 - veřejné osvě...'!$C$70:$K$155</definedName>
    <definedName name="_xlnm.Print_Area" localSheetId="4">'SO101-D.100 - komunikace ...'!$C$4:$J$39,'SO101-D.100 - komunikace ...'!$C$45:$J$72,'SO101-D.100 - komunikace ...'!$C$78:$K$483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58" i="1"/>
  <c r="J35" i="5"/>
  <c r="AX58" i="1"/>
  <c r="BI482" i="5"/>
  <c r="BH482" i="5"/>
  <c r="BG482" i="5"/>
  <c r="BF482" i="5"/>
  <c r="T482" i="5"/>
  <c r="R482" i="5"/>
  <c r="P482" i="5"/>
  <c r="BI480" i="5"/>
  <c r="BH480" i="5"/>
  <c r="BG480" i="5"/>
  <c r="BF480" i="5"/>
  <c r="T480" i="5"/>
  <c r="R480" i="5"/>
  <c r="P480" i="5"/>
  <c r="BI478" i="5"/>
  <c r="BH478" i="5"/>
  <c r="BG478" i="5"/>
  <c r="BF478" i="5"/>
  <c r="T478" i="5"/>
  <c r="R478" i="5"/>
  <c r="P478" i="5"/>
  <c r="BI475" i="5"/>
  <c r="BH475" i="5"/>
  <c r="BG475" i="5"/>
  <c r="BF475" i="5"/>
  <c r="T475" i="5"/>
  <c r="T474" i="5"/>
  <c r="R475" i="5"/>
  <c r="R474" i="5" s="1"/>
  <c r="P475" i="5"/>
  <c r="P474" i="5" s="1"/>
  <c r="BI471" i="5"/>
  <c r="BH471" i="5"/>
  <c r="BG471" i="5"/>
  <c r="BF471" i="5"/>
  <c r="T471" i="5"/>
  <c r="R471" i="5"/>
  <c r="P471" i="5"/>
  <c r="BI468" i="5"/>
  <c r="BH468" i="5"/>
  <c r="BG468" i="5"/>
  <c r="BF468" i="5"/>
  <c r="T468" i="5"/>
  <c r="R468" i="5"/>
  <c r="P468" i="5"/>
  <c r="BI463" i="5"/>
  <c r="BH463" i="5"/>
  <c r="BG463" i="5"/>
  <c r="BF463" i="5"/>
  <c r="T463" i="5"/>
  <c r="R463" i="5"/>
  <c r="P463" i="5"/>
  <c r="BI458" i="5"/>
  <c r="BH458" i="5"/>
  <c r="BG458" i="5"/>
  <c r="BF458" i="5"/>
  <c r="T458" i="5"/>
  <c r="R458" i="5"/>
  <c r="P458" i="5"/>
  <c r="BI454" i="5"/>
  <c r="BH454" i="5"/>
  <c r="BG454" i="5"/>
  <c r="BF454" i="5"/>
  <c r="T454" i="5"/>
  <c r="R454" i="5"/>
  <c r="P454" i="5"/>
  <c r="BI446" i="5"/>
  <c r="BH446" i="5"/>
  <c r="BG446" i="5"/>
  <c r="BF446" i="5"/>
  <c r="T446" i="5"/>
  <c r="R446" i="5"/>
  <c r="P446" i="5"/>
  <c r="BI441" i="5"/>
  <c r="BH441" i="5"/>
  <c r="BG441" i="5"/>
  <c r="BF441" i="5"/>
  <c r="T441" i="5"/>
  <c r="T440" i="5" s="1"/>
  <c r="R441" i="5"/>
  <c r="R440" i="5"/>
  <c r="P441" i="5"/>
  <c r="P440" i="5" s="1"/>
  <c r="BI437" i="5"/>
  <c r="BH437" i="5"/>
  <c r="BG437" i="5"/>
  <c r="BF437" i="5"/>
  <c r="T437" i="5"/>
  <c r="R437" i="5"/>
  <c r="P437" i="5"/>
  <c r="BI434" i="5"/>
  <c r="BH434" i="5"/>
  <c r="BG434" i="5"/>
  <c r="BF434" i="5"/>
  <c r="T434" i="5"/>
  <c r="R434" i="5"/>
  <c r="P434" i="5"/>
  <c r="BI429" i="5"/>
  <c r="BH429" i="5"/>
  <c r="BG429" i="5"/>
  <c r="BF429" i="5"/>
  <c r="T429" i="5"/>
  <c r="R429" i="5"/>
  <c r="P429" i="5"/>
  <c r="BI426" i="5"/>
  <c r="BH426" i="5"/>
  <c r="BG426" i="5"/>
  <c r="BF426" i="5"/>
  <c r="T426" i="5"/>
  <c r="R426" i="5"/>
  <c r="P426" i="5"/>
  <c r="BI420" i="5"/>
  <c r="BH420" i="5"/>
  <c r="BG420" i="5"/>
  <c r="BF420" i="5"/>
  <c r="T420" i="5"/>
  <c r="R420" i="5"/>
  <c r="P420" i="5"/>
  <c r="BI417" i="5"/>
  <c r="BH417" i="5"/>
  <c r="BG417" i="5"/>
  <c r="BF417" i="5"/>
  <c r="T417" i="5"/>
  <c r="R417" i="5"/>
  <c r="P417" i="5"/>
  <c r="BI414" i="5"/>
  <c r="BH414" i="5"/>
  <c r="BG414" i="5"/>
  <c r="BF414" i="5"/>
  <c r="T414" i="5"/>
  <c r="R414" i="5"/>
  <c r="P414" i="5"/>
  <c r="BI410" i="5"/>
  <c r="BH410" i="5"/>
  <c r="BG410" i="5"/>
  <c r="BF410" i="5"/>
  <c r="T410" i="5"/>
  <c r="R410" i="5"/>
  <c r="P410" i="5"/>
  <c r="BI407" i="5"/>
  <c r="BH407" i="5"/>
  <c r="BG407" i="5"/>
  <c r="BF407" i="5"/>
  <c r="T407" i="5"/>
  <c r="R407" i="5"/>
  <c r="P407" i="5"/>
  <c r="BI403" i="5"/>
  <c r="BH403" i="5"/>
  <c r="BG403" i="5"/>
  <c r="BF403" i="5"/>
  <c r="T403" i="5"/>
  <c r="R403" i="5"/>
  <c r="P403" i="5"/>
  <c r="BI399" i="5"/>
  <c r="BH399" i="5"/>
  <c r="BG399" i="5"/>
  <c r="BF399" i="5"/>
  <c r="T399" i="5"/>
  <c r="R399" i="5"/>
  <c r="P399" i="5"/>
  <c r="BI395" i="5"/>
  <c r="BH395" i="5"/>
  <c r="BG395" i="5"/>
  <c r="BF395" i="5"/>
  <c r="T395" i="5"/>
  <c r="R395" i="5"/>
  <c r="P395" i="5"/>
  <c r="BI390" i="5"/>
  <c r="BH390" i="5"/>
  <c r="BG390" i="5"/>
  <c r="BF390" i="5"/>
  <c r="T390" i="5"/>
  <c r="R390" i="5"/>
  <c r="P390" i="5"/>
  <c r="BI387" i="5"/>
  <c r="BH387" i="5"/>
  <c r="BG387" i="5"/>
  <c r="BF387" i="5"/>
  <c r="T387" i="5"/>
  <c r="R387" i="5"/>
  <c r="P387" i="5"/>
  <c r="BI384" i="5"/>
  <c r="BH384" i="5"/>
  <c r="BG384" i="5"/>
  <c r="BF384" i="5"/>
  <c r="T384" i="5"/>
  <c r="R384" i="5"/>
  <c r="P384" i="5"/>
  <c r="BI381" i="5"/>
  <c r="BH381" i="5"/>
  <c r="BG381" i="5"/>
  <c r="BF381" i="5"/>
  <c r="T381" i="5"/>
  <c r="R381" i="5"/>
  <c r="P381" i="5"/>
  <c r="BI378" i="5"/>
  <c r="BH378" i="5"/>
  <c r="BG378" i="5"/>
  <c r="BF378" i="5"/>
  <c r="T378" i="5"/>
  <c r="R378" i="5"/>
  <c r="P378" i="5"/>
  <c r="BI376" i="5"/>
  <c r="BH376" i="5"/>
  <c r="BG376" i="5"/>
  <c r="BF376" i="5"/>
  <c r="T376" i="5"/>
  <c r="R376" i="5"/>
  <c r="P376" i="5"/>
  <c r="BI374" i="5"/>
  <c r="BH374" i="5"/>
  <c r="BG374" i="5"/>
  <c r="BF374" i="5"/>
  <c r="T374" i="5"/>
  <c r="R374" i="5"/>
  <c r="P374" i="5"/>
  <c r="BI372" i="5"/>
  <c r="BH372" i="5"/>
  <c r="BG372" i="5"/>
  <c r="BF372" i="5"/>
  <c r="T372" i="5"/>
  <c r="R372" i="5"/>
  <c r="P372" i="5"/>
  <c r="BI370" i="5"/>
  <c r="BH370" i="5"/>
  <c r="BG370" i="5"/>
  <c r="BF370" i="5"/>
  <c r="T370" i="5"/>
  <c r="R370" i="5"/>
  <c r="P370" i="5"/>
  <c r="BI368" i="5"/>
  <c r="BH368" i="5"/>
  <c r="BG368" i="5"/>
  <c r="BF368" i="5"/>
  <c r="T368" i="5"/>
  <c r="R368" i="5"/>
  <c r="P368" i="5"/>
  <c r="BI366" i="5"/>
  <c r="BH366" i="5"/>
  <c r="BG366" i="5"/>
  <c r="BF366" i="5"/>
  <c r="T366" i="5"/>
  <c r="R366" i="5"/>
  <c r="P366" i="5"/>
  <c r="BI363" i="5"/>
  <c r="BH363" i="5"/>
  <c r="BG363" i="5"/>
  <c r="BF363" i="5"/>
  <c r="T363" i="5"/>
  <c r="R363" i="5"/>
  <c r="P363" i="5"/>
  <c r="BI361" i="5"/>
  <c r="BH361" i="5"/>
  <c r="BG361" i="5"/>
  <c r="BF361" i="5"/>
  <c r="T361" i="5"/>
  <c r="R361" i="5"/>
  <c r="P361" i="5"/>
  <c r="BI359" i="5"/>
  <c r="BH359" i="5"/>
  <c r="BG359" i="5"/>
  <c r="BF359" i="5"/>
  <c r="T359" i="5"/>
  <c r="R359" i="5"/>
  <c r="P359" i="5"/>
  <c r="BI356" i="5"/>
  <c r="BH356" i="5"/>
  <c r="BG356" i="5"/>
  <c r="BF356" i="5"/>
  <c r="T356" i="5"/>
  <c r="R356" i="5"/>
  <c r="P356" i="5"/>
  <c r="BI353" i="5"/>
  <c r="BH353" i="5"/>
  <c r="BG353" i="5"/>
  <c r="BF353" i="5"/>
  <c r="T353" i="5"/>
  <c r="R353" i="5"/>
  <c r="P353" i="5"/>
  <c r="BI350" i="5"/>
  <c r="BH350" i="5"/>
  <c r="BG350" i="5"/>
  <c r="BF350" i="5"/>
  <c r="T350" i="5"/>
  <c r="R350" i="5"/>
  <c r="P350" i="5"/>
  <c r="BI345" i="5"/>
  <c r="BH345" i="5"/>
  <c r="BG345" i="5"/>
  <c r="BF345" i="5"/>
  <c r="T345" i="5"/>
  <c r="R345" i="5"/>
  <c r="P345" i="5"/>
  <c r="BI343" i="5"/>
  <c r="BH343" i="5"/>
  <c r="BG343" i="5"/>
  <c r="BF343" i="5"/>
  <c r="T343" i="5"/>
  <c r="R343" i="5"/>
  <c r="P343" i="5"/>
  <c r="BI341" i="5"/>
  <c r="BH341" i="5"/>
  <c r="BG341" i="5"/>
  <c r="BF341" i="5"/>
  <c r="T341" i="5"/>
  <c r="R341" i="5"/>
  <c r="P341" i="5"/>
  <c r="BI338" i="5"/>
  <c r="BH338" i="5"/>
  <c r="BG338" i="5"/>
  <c r="BF338" i="5"/>
  <c r="T338" i="5"/>
  <c r="R338" i="5"/>
  <c r="P338" i="5"/>
  <c r="BI336" i="5"/>
  <c r="BH336" i="5"/>
  <c r="BG336" i="5"/>
  <c r="BF336" i="5"/>
  <c r="T336" i="5"/>
  <c r="R336" i="5"/>
  <c r="P336" i="5"/>
  <c r="BI333" i="5"/>
  <c r="BH333" i="5"/>
  <c r="BG333" i="5"/>
  <c r="BF333" i="5"/>
  <c r="T333" i="5"/>
  <c r="R333" i="5"/>
  <c r="P333" i="5"/>
  <c r="BI331" i="5"/>
  <c r="BH331" i="5"/>
  <c r="BG331" i="5"/>
  <c r="BF331" i="5"/>
  <c r="T331" i="5"/>
  <c r="R331" i="5"/>
  <c r="P331" i="5"/>
  <c r="BI328" i="5"/>
  <c r="BH328" i="5"/>
  <c r="BG328" i="5"/>
  <c r="BF328" i="5"/>
  <c r="T328" i="5"/>
  <c r="R328" i="5"/>
  <c r="P328" i="5"/>
  <c r="BI326" i="5"/>
  <c r="BH326" i="5"/>
  <c r="BG326" i="5"/>
  <c r="BF326" i="5"/>
  <c r="T326" i="5"/>
  <c r="R326" i="5"/>
  <c r="P326" i="5"/>
  <c r="BI324" i="5"/>
  <c r="BH324" i="5"/>
  <c r="BG324" i="5"/>
  <c r="BF324" i="5"/>
  <c r="T324" i="5"/>
  <c r="R324" i="5"/>
  <c r="P324" i="5"/>
  <c r="BI321" i="5"/>
  <c r="BH321" i="5"/>
  <c r="BG321" i="5"/>
  <c r="BF321" i="5"/>
  <c r="T321" i="5"/>
  <c r="R321" i="5"/>
  <c r="P321" i="5"/>
  <c r="BI319" i="5"/>
  <c r="BH319" i="5"/>
  <c r="BG319" i="5"/>
  <c r="BF319" i="5"/>
  <c r="T319" i="5"/>
  <c r="R319" i="5"/>
  <c r="P319" i="5"/>
  <c r="BI316" i="5"/>
  <c r="BH316" i="5"/>
  <c r="BG316" i="5"/>
  <c r="BF316" i="5"/>
  <c r="T316" i="5"/>
  <c r="R316" i="5"/>
  <c r="P316" i="5"/>
  <c r="BI313" i="5"/>
  <c r="BH313" i="5"/>
  <c r="BG313" i="5"/>
  <c r="BF313" i="5"/>
  <c r="T313" i="5"/>
  <c r="R313" i="5"/>
  <c r="P313" i="5"/>
  <c r="BI311" i="5"/>
  <c r="BH311" i="5"/>
  <c r="BG311" i="5"/>
  <c r="BF311" i="5"/>
  <c r="T311" i="5"/>
  <c r="R311" i="5"/>
  <c r="P311" i="5"/>
  <c r="BI305" i="5"/>
  <c r="BH305" i="5"/>
  <c r="BG305" i="5"/>
  <c r="BF305" i="5"/>
  <c r="T305" i="5"/>
  <c r="R305" i="5"/>
  <c r="P305" i="5"/>
  <c r="BI303" i="5"/>
  <c r="BH303" i="5"/>
  <c r="BG303" i="5"/>
  <c r="BF303" i="5"/>
  <c r="T303" i="5"/>
  <c r="R303" i="5"/>
  <c r="P303" i="5"/>
  <c r="BI301" i="5"/>
  <c r="BH301" i="5"/>
  <c r="BG301" i="5"/>
  <c r="BF301" i="5"/>
  <c r="T301" i="5"/>
  <c r="R301" i="5"/>
  <c r="P301" i="5"/>
  <c r="BI299" i="5"/>
  <c r="BH299" i="5"/>
  <c r="BG299" i="5"/>
  <c r="BF299" i="5"/>
  <c r="T299" i="5"/>
  <c r="R299" i="5"/>
  <c r="P299" i="5"/>
  <c r="BI292" i="5"/>
  <c r="BH292" i="5"/>
  <c r="BG292" i="5"/>
  <c r="BF292" i="5"/>
  <c r="T292" i="5"/>
  <c r="R292" i="5"/>
  <c r="P292" i="5"/>
  <c r="BI290" i="5"/>
  <c r="BH290" i="5"/>
  <c r="BG290" i="5"/>
  <c r="BF290" i="5"/>
  <c r="T290" i="5"/>
  <c r="R290" i="5"/>
  <c r="P290" i="5"/>
  <c r="BI288" i="5"/>
  <c r="BH288" i="5"/>
  <c r="BG288" i="5"/>
  <c r="BF288" i="5"/>
  <c r="T288" i="5"/>
  <c r="R288" i="5"/>
  <c r="P288" i="5"/>
  <c r="BI282" i="5"/>
  <c r="BH282" i="5"/>
  <c r="BG282" i="5"/>
  <c r="BF282" i="5"/>
  <c r="T282" i="5"/>
  <c r="R282" i="5"/>
  <c r="P282" i="5"/>
  <c r="BI277" i="5"/>
  <c r="BH277" i="5"/>
  <c r="BG277" i="5"/>
  <c r="BF277" i="5"/>
  <c r="T277" i="5"/>
  <c r="R277" i="5"/>
  <c r="P277" i="5"/>
  <c r="BI271" i="5"/>
  <c r="BH271" i="5"/>
  <c r="BG271" i="5"/>
  <c r="BF271" i="5"/>
  <c r="T271" i="5"/>
  <c r="R271" i="5"/>
  <c r="P271" i="5"/>
  <c r="BI264" i="5"/>
  <c r="BH264" i="5"/>
  <c r="BG264" i="5"/>
  <c r="BF264" i="5"/>
  <c r="T264" i="5"/>
  <c r="R264" i="5"/>
  <c r="P264" i="5"/>
  <c r="BI258" i="5"/>
  <c r="BH258" i="5"/>
  <c r="BG258" i="5"/>
  <c r="BF258" i="5"/>
  <c r="T258" i="5"/>
  <c r="R258" i="5"/>
  <c r="P258" i="5"/>
  <c r="BI253" i="5"/>
  <c r="BH253" i="5"/>
  <c r="BG253" i="5"/>
  <c r="BF253" i="5"/>
  <c r="T253" i="5"/>
  <c r="R253" i="5"/>
  <c r="P253" i="5"/>
  <c r="BI247" i="5"/>
  <c r="BH247" i="5"/>
  <c r="BG247" i="5"/>
  <c r="BF247" i="5"/>
  <c r="T247" i="5"/>
  <c r="R247" i="5"/>
  <c r="P247" i="5"/>
  <c r="BI230" i="5"/>
  <c r="BH230" i="5"/>
  <c r="BG230" i="5"/>
  <c r="BF230" i="5"/>
  <c r="T230" i="5"/>
  <c r="R230" i="5"/>
  <c r="P230" i="5"/>
  <c r="BI222" i="5"/>
  <c r="BH222" i="5"/>
  <c r="BG222" i="5"/>
  <c r="BF222" i="5"/>
  <c r="T222" i="5"/>
  <c r="R222" i="5"/>
  <c r="P222" i="5"/>
  <c r="BI218" i="5"/>
  <c r="BH218" i="5"/>
  <c r="BG218" i="5"/>
  <c r="BF218" i="5"/>
  <c r="T218" i="5"/>
  <c r="R218" i="5"/>
  <c r="P218" i="5"/>
  <c r="BI213" i="5"/>
  <c r="BH213" i="5"/>
  <c r="BG213" i="5"/>
  <c r="BF213" i="5"/>
  <c r="T213" i="5"/>
  <c r="R213" i="5"/>
  <c r="P213" i="5"/>
  <c r="BI209" i="5"/>
  <c r="BH209" i="5"/>
  <c r="BG209" i="5"/>
  <c r="BF209" i="5"/>
  <c r="T209" i="5"/>
  <c r="R209" i="5"/>
  <c r="P209" i="5"/>
  <c r="BI206" i="5"/>
  <c r="BH206" i="5"/>
  <c r="BG206" i="5"/>
  <c r="BF206" i="5"/>
  <c r="T206" i="5"/>
  <c r="R206" i="5"/>
  <c r="P206" i="5"/>
  <c r="BI201" i="5"/>
  <c r="BH201" i="5"/>
  <c r="BG201" i="5"/>
  <c r="BF201" i="5"/>
  <c r="T201" i="5"/>
  <c r="R201" i="5"/>
  <c r="P201" i="5"/>
  <c r="BI188" i="5"/>
  <c r="BH188" i="5"/>
  <c r="BG188" i="5"/>
  <c r="BF188" i="5"/>
  <c r="T188" i="5"/>
  <c r="R188" i="5"/>
  <c r="P188" i="5"/>
  <c r="BI182" i="5"/>
  <c r="BH182" i="5"/>
  <c r="BG182" i="5"/>
  <c r="BF182" i="5"/>
  <c r="T182" i="5"/>
  <c r="R182" i="5"/>
  <c r="P182" i="5"/>
  <c r="BI178" i="5"/>
  <c r="BH178" i="5"/>
  <c r="BG178" i="5"/>
  <c r="BF178" i="5"/>
  <c r="T178" i="5"/>
  <c r="R178" i="5"/>
  <c r="P178" i="5"/>
  <c r="BI173" i="5"/>
  <c r="BH173" i="5"/>
  <c r="BG173" i="5"/>
  <c r="BF173" i="5"/>
  <c r="T173" i="5"/>
  <c r="R173" i="5"/>
  <c r="P173" i="5"/>
  <c r="BI169" i="5"/>
  <c r="BH169" i="5"/>
  <c r="BG169" i="5"/>
  <c r="BF169" i="5"/>
  <c r="T169" i="5"/>
  <c r="R169" i="5"/>
  <c r="P169" i="5"/>
  <c r="BI164" i="5"/>
  <c r="BH164" i="5"/>
  <c r="BG164" i="5"/>
  <c r="BF164" i="5"/>
  <c r="T164" i="5"/>
  <c r="R164" i="5"/>
  <c r="P164" i="5"/>
  <c r="BI159" i="5"/>
  <c r="BH159" i="5"/>
  <c r="BG159" i="5"/>
  <c r="BF159" i="5"/>
  <c r="T159" i="5"/>
  <c r="R159" i="5"/>
  <c r="P159" i="5"/>
  <c r="BI156" i="5"/>
  <c r="BH156" i="5"/>
  <c r="BG156" i="5"/>
  <c r="BF156" i="5"/>
  <c r="T156" i="5"/>
  <c r="R156" i="5"/>
  <c r="P156" i="5"/>
  <c r="BI151" i="5"/>
  <c r="BH151" i="5"/>
  <c r="BG151" i="5"/>
  <c r="BF151" i="5"/>
  <c r="T151" i="5"/>
  <c r="R151" i="5"/>
  <c r="P151" i="5"/>
  <c r="BI146" i="5"/>
  <c r="BH146" i="5"/>
  <c r="BG146" i="5"/>
  <c r="BF146" i="5"/>
  <c r="T146" i="5"/>
  <c r="R146" i="5"/>
  <c r="P146" i="5"/>
  <c r="BI130" i="5"/>
  <c r="BH130" i="5"/>
  <c r="BG130" i="5"/>
  <c r="BF130" i="5"/>
  <c r="T130" i="5"/>
  <c r="R130" i="5"/>
  <c r="P130" i="5"/>
  <c r="BI127" i="5"/>
  <c r="BH127" i="5"/>
  <c r="BG127" i="5"/>
  <c r="BF127" i="5"/>
  <c r="T127" i="5"/>
  <c r="R127" i="5"/>
  <c r="P127" i="5"/>
  <c r="BI121" i="5"/>
  <c r="BH121" i="5"/>
  <c r="BG121" i="5"/>
  <c r="BF121" i="5"/>
  <c r="T121" i="5"/>
  <c r="R121" i="5"/>
  <c r="P121" i="5"/>
  <c r="BI118" i="5"/>
  <c r="BH118" i="5"/>
  <c r="BG118" i="5"/>
  <c r="BF118" i="5"/>
  <c r="T118" i="5"/>
  <c r="R118" i="5"/>
  <c r="P118" i="5"/>
  <c r="BI113" i="5"/>
  <c r="BH113" i="5"/>
  <c r="BG113" i="5"/>
  <c r="BF113" i="5"/>
  <c r="T113" i="5"/>
  <c r="R113" i="5"/>
  <c r="P113" i="5"/>
  <c r="BI108" i="5"/>
  <c r="BH108" i="5"/>
  <c r="BG108" i="5"/>
  <c r="BF108" i="5"/>
  <c r="T108" i="5"/>
  <c r="R108" i="5"/>
  <c r="P108" i="5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R100" i="5"/>
  <c r="P100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J88" i="5"/>
  <c r="J87" i="5"/>
  <c r="F87" i="5"/>
  <c r="F85" i="5"/>
  <c r="E83" i="5"/>
  <c r="J55" i="5"/>
  <c r="J54" i="5"/>
  <c r="F54" i="5"/>
  <c r="F52" i="5"/>
  <c r="E50" i="5"/>
  <c r="J18" i="5"/>
  <c r="E18" i="5"/>
  <c r="F88" i="5" s="1"/>
  <c r="J17" i="5"/>
  <c r="J12" i="5"/>
  <c r="J85" i="5"/>
  <c r="E7" i="5"/>
  <c r="E48" i="5"/>
  <c r="J37" i="4"/>
  <c r="J36" i="4"/>
  <c r="AY57" i="1"/>
  <c r="J35" i="4"/>
  <c r="AX57" i="1"/>
  <c r="BI154" i="4"/>
  <c r="BH154" i="4"/>
  <c r="BG154" i="4"/>
  <c r="BF154" i="4"/>
  <c r="T154" i="4"/>
  <c r="T153" i="4" s="1"/>
  <c r="R154" i="4"/>
  <c r="R153" i="4" s="1"/>
  <c r="P154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2" i="4"/>
  <c r="BH122" i="4"/>
  <c r="BG122" i="4"/>
  <c r="BF122" i="4"/>
  <c r="T122" i="4"/>
  <c r="R122" i="4"/>
  <c r="P122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9" i="4"/>
  <c r="BH99" i="4"/>
  <c r="BG99" i="4"/>
  <c r="BF99" i="4"/>
  <c r="T99" i="4"/>
  <c r="R99" i="4"/>
  <c r="P99" i="4"/>
  <c r="BI97" i="4"/>
  <c r="BH97" i="4"/>
  <c r="BG97" i="4"/>
  <c r="BF97" i="4"/>
  <c r="T97" i="4"/>
  <c r="R97" i="4"/>
  <c r="P97" i="4"/>
  <c r="BI95" i="4"/>
  <c r="BH95" i="4"/>
  <c r="BG95" i="4"/>
  <c r="BF95" i="4"/>
  <c r="T95" i="4"/>
  <c r="R95" i="4"/>
  <c r="P95" i="4"/>
  <c r="BI93" i="4"/>
  <c r="BH93" i="4"/>
  <c r="BG93" i="4"/>
  <c r="BF93" i="4"/>
  <c r="T93" i="4"/>
  <c r="R93" i="4"/>
  <c r="P93" i="4"/>
  <c r="BI91" i="4"/>
  <c r="BH91" i="4"/>
  <c r="BG91" i="4"/>
  <c r="BF91" i="4"/>
  <c r="T91" i="4"/>
  <c r="R91" i="4"/>
  <c r="P91" i="4"/>
  <c r="BI89" i="4"/>
  <c r="BH89" i="4"/>
  <c r="BG89" i="4"/>
  <c r="BF89" i="4"/>
  <c r="T89" i="4"/>
  <c r="R89" i="4"/>
  <c r="P89" i="4"/>
  <c r="BI87" i="4"/>
  <c r="BH87" i="4"/>
  <c r="BG87" i="4"/>
  <c r="BF87" i="4"/>
  <c r="T87" i="4"/>
  <c r="R87" i="4"/>
  <c r="P87" i="4"/>
  <c r="BI85" i="4"/>
  <c r="BH85" i="4"/>
  <c r="BG85" i="4"/>
  <c r="BF85" i="4"/>
  <c r="T85" i="4"/>
  <c r="R85" i="4"/>
  <c r="P85" i="4"/>
  <c r="J80" i="4"/>
  <c r="J79" i="4"/>
  <c r="F79" i="4"/>
  <c r="F77" i="4"/>
  <c r="E75" i="4"/>
  <c r="J55" i="4"/>
  <c r="J54" i="4"/>
  <c r="F54" i="4"/>
  <c r="F52" i="4"/>
  <c r="E50" i="4"/>
  <c r="J18" i="4"/>
  <c r="E18" i="4"/>
  <c r="F55" i="4" s="1"/>
  <c r="J17" i="4"/>
  <c r="J12" i="4"/>
  <c r="J77" i="4"/>
  <c r="E7" i="4"/>
  <c r="E48" i="4"/>
  <c r="J37" i="3"/>
  <c r="J36" i="3"/>
  <c r="AY56" i="1"/>
  <c r="J35" i="3"/>
  <c r="AX56" i="1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T157" i="3" s="1"/>
  <c r="R158" i="3"/>
  <c r="R157" i="3" s="1"/>
  <c r="P158" i="3"/>
  <c r="P157" i="3" s="1"/>
  <c r="BI155" i="3"/>
  <c r="BH155" i="3"/>
  <c r="BG155" i="3"/>
  <c r="BF155" i="3"/>
  <c r="T155" i="3"/>
  <c r="T154" i="3"/>
  <c r="R155" i="3"/>
  <c r="R154" i="3" s="1"/>
  <c r="P155" i="3"/>
  <c r="P154" i="3" s="1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T137" i="3"/>
  <c r="R138" i="3"/>
  <c r="R137" i="3" s="1"/>
  <c r="P138" i="3"/>
  <c r="P137" i="3" s="1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T129" i="3"/>
  <c r="R130" i="3"/>
  <c r="R129" i="3" s="1"/>
  <c r="P130" i="3"/>
  <c r="P129" i="3" s="1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5" i="3"/>
  <c r="BH115" i="3"/>
  <c r="BG115" i="3"/>
  <c r="BF115" i="3"/>
  <c r="T115" i="3"/>
  <c r="R115" i="3"/>
  <c r="P115" i="3"/>
  <c r="BI113" i="3"/>
  <c r="BH113" i="3"/>
  <c r="BG113" i="3"/>
  <c r="BF113" i="3"/>
  <c r="T113" i="3"/>
  <c r="R113" i="3"/>
  <c r="P113" i="3"/>
  <c r="BI111" i="3"/>
  <c r="BH111" i="3"/>
  <c r="BG111" i="3"/>
  <c r="BF111" i="3"/>
  <c r="T111" i="3"/>
  <c r="R111" i="3"/>
  <c r="P111" i="3"/>
  <c r="BI109" i="3"/>
  <c r="BH109" i="3"/>
  <c r="BG109" i="3"/>
  <c r="BF109" i="3"/>
  <c r="T109" i="3"/>
  <c r="R109" i="3"/>
  <c r="P109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5" i="3"/>
  <c r="BH95" i="3"/>
  <c r="BG95" i="3"/>
  <c r="BF95" i="3"/>
  <c r="T95" i="3"/>
  <c r="T94" i="3"/>
  <c r="R95" i="3"/>
  <c r="R94" i="3" s="1"/>
  <c r="P95" i="3"/>
  <c r="P94" i="3" s="1"/>
  <c r="J90" i="3"/>
  <c r="J89" i="3"/>
  <c r="F89" i="3"/>
  <c r="F87" i="3"/>
  <c r="E85" i="3"/>
  <c r="J55" i="3"/>
  <c r="J54" i="3"/>
  <c r="F54" i="3"/>
  <c r="F52" i="3"/>
  <c r="E50" i="3"/>
  <c r="J18" i="3"/>
  <c r="E18" i="3"/>
  <c r="F90" i="3" s="1"/>
  <c r="J17" i="3"/>
  <c r="J12" i="3"/>
  <c r="J52" i="3"/>
  <c r="E7" i="3"/>
  <c r="E48" i="3" s="1"/>
  <c r="J37" i="2"/>
  <c r="J36" i="2"/>
  <c r="AY55" i="1"/>
  <c r="J35" i="2"/>
  <c r="AX55" i="1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T227" i="2"/>
  <c r="R228" i="2"/>
  <c r="R227" i="2" s="1"/>
  <c r="P228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T180" i="2" s="1"/>
  <c r="R181" i="2"/>
  <c r="R180" i="2"/>
  <c r="P181" i="2"/>
  <c r="P180" i="2" s="1"/>
  <c r="BI178" i="2"/>
  <c r="BH178" i="2"/>
  <c r="BG178" i="2"/>
  <c r="BF178" i="2"/>
  <c r="T178" i="2"/>
  <c r="T177" i="2" s="1"/>
  <c r="R178" i="2"/>
  <c r="R177" i="2" s="1"/>
  <c r="P178" i="2"/>
  <c r="P177" i="2"/>
  <c r="BI175" i="2"/>
  <c r="BH175" i="2"/>
  <c r="BG175" i="2"/>
  <c r="BF175" i="2"/>
  <c r="T175" i="2"/>
  <c r="T174" i="2" s="1"/>
  <c r="R175" i="2"/>
  <c r="R174" i="2" s="1"/>
  <c r="P175" i="2"/>
  <c r="P174" i="2" s="1"/>
  <c r="BI172" i="2"/>
  <c r="BH172" i="2"/>
  <c r="BG172" i="2"/>
  <c r="BF172" i="2"/>
  <c r="T172" i="2"/>
  <c r="T171" i="2" s="1"/>
  <c r="R172" i="2"/>
  <c r="R171" i="2" s="1"/>
  <c r="P172" i="2"/>
  <c r="P171" i="2" s="1"/>
  <c r="BI169" i="2"/>
  <c r="BH169" i="2"/>
  <c r="BG169" i="2"/>
  <c r="BF169" i="2"/>
  <c r="T169" i="2"/>
  <c r="T168" i="2" s="1"/>
  <c r="R169" i="2"/>
  <c r="R168" i="2" s="1"/>
  <c r="P169" i="2"/>
  <c r="P168" i="2" s="1"/>
  <c r="BI166" i="2"/>
  <c r="BH166" i="2"/>
  <c r="BG166" i="2"/>
  <c r="BF166" i="2"/>
  <c r="T166" i="2"/>
  <c r="T165" i="2" s="1"/>
  <c r="R166" i="2"/>
  <c r="R165" i="2" s="1"/>
  <c r="P166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T157" i="2"/>
  <c r="R158" i="2"/>
  <c r="R157" i="2" s="1"/>
  <c r="P158" i="2"/>
  <c r="P157" i="2" s="1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T112" i="2" s="1"/>
  <c r="R113" i="2"/>
  <c r="R112" i="2"/>
  <c r="P113" i="2"/>
  <c r="P112" i="2" s="1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J95" i="2"/>
  <c r="J94" i="2"/>
  <c r="F94" i="2"/>
  <c r="F92" i="2"/>
  <c r="E90" i="2"/>
  <c r="J55" i="2"/>
  <c r="J54" i="2"/>
  <c r="F54" i="2"/>
  <c r="F52" i="2"/>
  <c r="E50" i="2"/>
  <c r="J18" i="2"/>
  <c r="E18" i="2"/>
  <c r="F55" i="2" s="1"/>
  <c r="J17" i="2"/>
  <c r="J12" i="2"/>
  <c r="J52" i="2"/>
  <c r="E7" i="2"/>
  <c r="E88" i="2" s="1"/>
  <c r="L50" i="1"/>
  <c r="AM50" i="1"/>
  <c r="AM49" i="1"/>
  <c r="L49" i="1"/>
  <c r="AM47" i="1"/>
  <c r="L47" i="1"/>
  <c r="L45" i="1"/>
  <c r="L44" i="1"/>
  <c r="J306" i="2"/>
  <c r="J188" i="2"/>
  <c r="BK122" i="2"/>
  <c r="BK223" i="2"/>
  <c r="BK155" i="3"/>
  <c r="BK127" i="3"/>
  <c r="J105" i="4"/>
  <c r="J368" i="5"/>
  <c r="J299" i="5"/>
  <c r="J222" i="5"/>
  <c r="J384" i="5"/>
  <c r="BK300" i="2"/>
  <c r="BK225" i="2"/>
  <c r="BK258" i="2"/>
  <c r="BK231" i="2"/>
  <c r="J143" i="3"/>
  <c r="BK101" i="4"/>
  <c r="J103" i="4"/>
  <c r="BK463" i="5"/>
  <c r="J434" i="5"/>
  <c r="J420" i="5"/>
  <c r="J169" i="2"/>
  <c r="BK188" i="2"/>
  <c r="J203" i="2"/>
  <c r="BK118" i="3"/>
  <c r="BK87" i="4"/>
  <c r="BK159" i="5"/>
  <c r="BK361" i="5"/>
  <c r="J290" i="2"/>
  <c r="BK135" i="2"/>
  <c r="J314" i="2"/>
  <c r="J211" i="2"/>
  <c r="J141" i="3"/>
  <c r="J147" i="4"/>
  <c r="J417" i="5"/>
  <c r="BK264" i="5"/>
  <c r="J169" i="5"/>
  <c r="J399" i="5"/>
  <c r="J153" i="2"/>
  <c r="BK256" i="2"/>
  <c r="J120" i="2"/>
  <c r="J95" i="3"/>
  <c r="BK136" i="4"/>
  <c r="J374" i="5"/>
  <c r="J118" i="5"/>
  <c r="BK116" i="2"/>
  <c r="BK314" i="2"/>
  <c r="J113" i="2"/>
  <c r="BK100" i="3"/>
  <c r="J154" i="4"/>
  <c r="BK336" i="5"/>
  <c r="BK454" i="5"/>
  <c r="BK213" i="5"/>
  <c r="BK230" i="5"/>
  <c r="J274" i="2"/>
  <c r="BK133" i="3"/>
  <c r="BK122" i="4"/>
  <c r="J305" i="5"/>
  <c r="BK441" i="5"/>
  <c r="BK446" i="5"/>
  <c r="BK284" i="2"/>
  <c r="BK118" i="2"/>
  <c r="J258" i="2"/>
  <c r="J170" i="3"/>
  <c r="J109" i="3"/>
  <c r="J164" i="5"/>
  <c r="J350" i="5"/>
  <c r="J480" i="5"/>
  <c r="BK290" i="2"/>
  <c r="BK192" i="2"/>
  <c r="BK106" i="2"/>
  <c r="BK123" i="3"/>
  <c r="BK158" i="3"/>
  <c r="BK97" i="4"/>
  <c r="BK209" i="5"/>
  <c r="BK429" i="5"/>
  <c r="BK374" i="5"/>
  <c r="J336" i="5"/>
  <c r="BK296" i="2"/>
  <c r="BK292" i="2"/>
  <c r="BK124" i="2"/>
  <c r="J124" i="2"/>
  <c r="BK141" i="3"/>
  <c r="J134" i="4"/>
  <c r="BK299" i="5"/>
  <c r="BK370" i="5"/>
  <c r="J258" i="5"/>
  <c r="J219" i="2"/>
  <c r="J166" i="2"/>
  <c r="BK250" i="2"/>
  <c r="BK242" i="2"/>
  <c r="BK161" i="3"/>
  <c r="BK89" i="4"/>
  <c r="J370" i="5"/>
  <c r="J426" i="5"/>
  <c r="J201" i="5"/>
  <c r="J244" i="2"/>
  <c r="BK149" i="2"/>
  <c r="J280" i="2"/>
  <c r="BK126" i="2"/>
  <c r="BK147" i="4"/>
  <c r="J156" i="5"/>
  <c r="BK271" i="5"/>
  <c r="J247" i="5"/>
  <c r="J252" i="2"/>
  <c r="J260" i="2"/>
  <c r="BK130" i="2"/>
  <c r="J184" i="2"/>
  <c r="J102" i="3"/>
  <c r="BK99" i="4"/>
  <c r="J313" i="5"/>
  <c r="J407" i="5"/>
  <c r="BK475" i="5"/>
  <c r="J298" i="2"/>
  <c r="J205" i="2"/>
  <c r="J139" i="2"/>
  <c r="J225" i="2"/>
  <c r="J130" i="3"/>
  <c r="J138" i="4"/>
  <c r="BK253" i="5"/>
  <c r="BK247" i="5"/>
  <c r="BK399" i="5"/>
  <c r="BK104" i="2"/>
  <c r="BK166" i="2"/>
  <c r="J178" i="2"/>
  <c r="J155" i="3"/>
  <c r="BK115" i="4"/>
  <c r="BK95" i="4"/>
  <c r="BK390" i="5"/>
  <c r="BK173" i="5"/>
  <c r="J116" i="2"/>
  <c r="J284" i="2"/>
  <c r="J215" i="2"/>
  <c r="BK144" i="2"/>
  <c r="BK166" i="3"/>
  <c r="BK134" i="4"/>
  <c r="BK420" i="5"/>
  <c r="BK381" i="5"/>
  <c r="BK395" i="5"/>
  <c r="J238" i="2"/>
  <c r="BK178" i="2"/>
  <c r="BK219" i="2"/>
  <c r="BK217" i="2"/>
  <c r="BK111" i="3"/>
  <c r="BK91" i="4"/>
  <c r="BK434" i="5"/>
  <c r="J146" i="5"/>
  <c r="BK222" i="5"/>
  <c r="J471" i="5"/>
  <c r="J137" i="2"/>
  <c r="BK266" i="2"/>
  <c r="BK100" i="2"/>
  <c r="J240" i="2"/>
  <c r="BK170" i="3"/>
  <c r="J101" i="4"/>
  <c r="J127" i="5"/>
  <c r="J316" i="5"/>
  <c r="BK478" i="5"/>
  <c r="J246" i="2"/>
  <c r="BK270" i="2"/>
  <c r="J302" i="2"/>
  <c r="BK196" i="2"/>
  <c r="BK172" i="3"/>
  <c r="J122" i="4"/>
  <c r="J292" i="5"/>
  <c r="BK458" i="5"/>
  <c r="BK417" i="5"/>
  <c r="J207" i="2"/>
  <c r="BK282" i="2"/>
  <c r="BK236" i="2"/>
  <c r="BK198" i="2"/>
  <c r="BK98" i="3"/>
  <c r="J113" i="4"/>
  <c r="J437" i="5"/>
  <c r="BK376" i="5"/>
  <c r="BK482" i="5"/>
  <c r="BK316" i="2"/>
  <c r="J292" i="2"/>
  <c r="BK280" i="2"/>
  <c r="BK221" i="2"/>
  <c r="J98" i="3"/>
  <c r="BK118" i="4"/>
  <c r="BK103" i="4"/>
  <c r="J113" i="5"/>
  <c r="J301" i="5"/>
  <c r="BK366" i="5"/>
  <c r="BK372" i="5"/>
  <c r="BK252" i="2"/>
  <c r="BK264" i="2"/>
  <c r="J158" i="3"/>
  <c r="J166" i="3"/>
  <c r="J87" i="4"/>
  <c r="BK356" i="5"/>
  <c r="BK103" i="5"/>
  <c r="BK331" i="5"/>
  <c r="BK246" i="2"/>
  <c r="BK153" i="2"/>
  <c r="BK149" i="4"/>
  <c r="J95" i="4"/>
  <c r="BK321" i="5"/>
  <c r="BK94" i="5"/>
  <c r="BK292" i="5"/>
  <c r="J108" i="2"/>
  <c r="BK308" i="2"/>
  <c r="J304" i="2"/>
  <c r="BK238" i="2"/>
  <c r="BK143" i="3"/>
  <c r="J130" i="4"/>
  <c r="J91" i="4"/>
  <c r="BK303" i="5"/>
  <c r="J356" i="5"/>
  <c r="J182" i="5"/>
  <c r="J256" i="2"/>
  <c r="BK254" i="2"/>
  <c r="J264" i="2"/>
  <c r="BK176" i="3"/>
  <c r="BK102" i="3"/>
  <c r="BK142" i="4"/>
  <c r="J463" i="5"/>
  <c r="J410" i="5"/>
  <c r="J94" i="5"/>
  <c r="J198" i="2"/>
  <c r="J102" i="2"/>
  <c r="J144" i="2"/>
  <c r="J132" i="2"/>
  <c r="J150" i="3"/>
  <c r="BK138" i="4"/>
  <c r="J85" i="4"/>
  <c r="BK343" i="5"/>
  <c r="BK359" i="5"/>
  <c r="J376" i="5"/>
  <c r="BK175" i="2"/>
  <c r="J242" i="2"/>
  <c r="BK207" i="2"/>
  <c r="J135" i="3"/>
  <c r="J128" i="4"/>
  <c r="BK144" i="4"/>
  <c r="BK313" i="5"/>
  <c r="BK333" i="5"/>
  <c r="J213" i="5"/>
  <c r="BK190" i="2"/>
  <c r="J294" i="2"/>
  <c r="J151" i="2"/>
  <c r="J148" i="3"/>
  <c r="J140" i="4"/>
  <c r="J366" i="5"/>
  <c r="BK305" i="5"/>
  <c r="BK164" i="5"/>
  <c r="BK209" i="2"/>
  <c r="J130" i="2"/>
  <c r="J172" i="2"/>
  <c r="BK168" i="3"/>
  <c r="J138" i="3"/>
  <c r="J136" i="4"/>
  <c r="J390" i="5"/>
  <c r="BK345" i="5"/>
  <c r="BK178" i="5"/>
  <c r="J181" i="2"/>
  <c r="BK310" i="2"/>
  <c r="BK240" i="2"/>
  <c r="J194" i="2"/>
  <c r="J111" i="3"/>
  <c r="J97" i="4"/>
  <c r="BK108" i="5"/>
  <c r="BK387" i="5"/>
  <c r="J300" i="2"/>
  <c r="BK152" i="3"/>
  <c r="BK106" i="3"/>
  <c r="BK118" i="5"/>
  <c r="J441" i="5"/>
  <c r="BK480" i="5"/>
  <c r="BK186" i="2"/>
  <c r="BK146" i="2"/>
  <c r="J250" i="2"/>
  <c r="J146" i="3"/>
  <c r="J142" i="4"/>
  <c r="BK105" i="4"/>
  <c r="J363" i="5"/>
  <c r="BK468" i="5"/>
  <c r="BK146" i="5"/>
  <c r="BK262" i="2"/>
  <c r="J155" i="2"/>
  <c r="J318" i="2"/>
  <c r="J190" i="2"/>
  <c r="BK104" i="3"/>
  <c r="BK130" i="4"/>
  <c r="J468" i="5"/>
  <c r="J311" i="5"/>
  <c r="J454" i="5"/>
  <c r="BK121" i="5"/>
  <c r="BK268" i="2"/>
  <c r="BK120" i="2"/>
  <c r="BK102" i="2"/>
  <c r="J115" i="3"/>
  <c r="J151" i="4"/>
  <c r="J324" i="5"/>
  <c r="BK338" i="5"/>
  <c r="J130" i="5"/>
  <c r="J321" i="5"/>
  <c r="J272" i="2"/>
  <c r="AS54" i="1"/>
  <c r="J107" i="4"/>
  <c r="J414" i="5"/>
  <c r="BK384" i="5"/>
  <c r="BK353" i="5"/>
  <c r="J248" i="2"/>
  <c r="J100" i="2"/>
  <c r="J200" i="2"/>
  <c r="J146" i="2"/>
  <c r="J168" i="3"/>
  <c r="BK107" i="4"/>
  <c r="J359" i="5"/>
  <c r="J100" i="5"/>
  <c r="J97" i="5"/>
  <c r="J475" i="5"/>
  <c r="BK278" i="2"/>
  <c r="J209" i="2"/>
  <c r="BK294" i="2"/>
  <c r="J228" i="2"/>
  <c r="BK95" i="3"/>
  <c r="BK140" i="4"/>
  <c r="J290" i="5"/>
  <c r="BK301" i="5"/>
  <c r="J236" i="2"/>
  <c r="J175" i="2"/>
  <c r="J308" i="2"/>
  <c r="J118" i="2"/>
  <c r="J118" i="3"/>
  <c r="J89" i="4"/>
  <c r="J282" i="5"/>
  <c r="J173" i="5"/>
  <c r="J121" i="5"/>
  <c r="J286" i="2"/>
  <c r="BK260" i="2"/>
  <c r="BK120" i="3"/>
  <c r="BK85" i="4"/>
  <c r="BK403" i="5"/>
  <c r="J328" i="5"/>
  <c r="BK188" i="5"/>
  <c r="J186" i="2"/>
  <c r="J310" i="2"/>
  <c r="J122" i="2"/>
  <c r="J127" i="3"/>
  <c r="BK109" i="4"/>
  <c r="BK350" i="5"/>
  <c r="J218" i="5"/>
  <c r="BK341" i="5"/>
  <c r="J233" i="2"/>
  <c r="J123" i="3"/>
  <c r="J118" i="4"/>
  <c r="BK156" i="5"/>
  <c r="BK288" i="5"/>
  <c r="BK318" i="2"/>
  <c r="BK128" i="2"/>
  <c r="BK163" i="2"/>
  <c r="J125" i="3"/>
  <c r="BK146" i="3"/>
  <c r="BK111" i="4"/>
  <c r="J277" i="5"/>
  <c r="J345" i="5"/>
  <c r="J161" i="2"/>
  <c r="J312" i="2"/>
  <c r="J104" i="2"/>
  <c r="J100" i="3"/>
  <c r="BK151" i="4"/>
  <c r="BK154" i="4"/>
  <c r="BK319" i="5"/>
  <c r="BK328" i="5"/>
  <c r="J343" i="5"/>
  <c r="BK181" i="2"/>
  <c r="BK306" i="2"/>
  <c r="BK213" i="2"/>
  <c r="BK155" i="2"/>
  <c r="J161" i="3"/>
  <c r="J403" i="5"/>
  <c r="BK182" i="5"/>
  <c r="BK414" i="5"/>
  <c r="BK407" i="5"/>
  <c r="J288" i="2"/>
  <c r="BK137" i="2"/>
  <c r="BK184" i="2"/>
  <c r="J174" i="3"/>
  <c r="BK124" i="4"/>
  <c r="J458" i="5"/>
  <c r="J361" i="5"/>
  <c r="J303" i="5"/>
  <c r="BK108" i="2"/>
  <c r="J217" i="2"/>
  <c r="J152" i="3"/>
  <c r="BK132" i="4"/>
  <c r="BK437" i="5"/>
  <c r="J151" i="5"/>
  <c r="BK130" i="5"/>
  <c r="BK228" i="2"/>
  <c r="BK161" i="2"/>
  <c r="BK203" i="2"/>
  <c r="J106" i="2"/>
  <c r="J133" i="3"/>
  <c r="J126" i="4"/>
  <c r="J103" i="5"/>
  <c r="J288" i="5"/>
  <c r="BK110" i="2"/>
  <c r="BK312" i="2"/>
  <c r="BK274" i="2"/>
  <c r="J262" i="2"/>
  <c r="J120" i="3"/>
  <c r="BK120" i="4"/>
  <c r="J188" i="5"/>
  <c r="BK127" i="5"/>
  <c r="J482" i="5"/>
  <c r="J270" i="2"/>
  <c r="BK172" i="2"/>
  <c r="BK151" i="2"/>
  <c r="BK276" i="2"/>
  <c r="BK194" i="2"/>
  <c r="BK125" i="3"/>
  <c r="J111" i="4"/>
  <c r="J378" i="5"/>
  <c r="BK113" i="5"/>
  <c r="J206" i="5"/>
  <c r="BK298" i="2"/>
  <c r="J110" i="2"/>
  <c r="J149" i="2"/>
  <c r="J104" i="3"/>
  <c r="J115" i="4"/>
  <c r="J353" i="5"/>
  <c r="BK277" i="5"/>
  <c r="BK290" i="5"/>
  <c r="BK302" i="2"/>
  <c r="J268" i="2"/>
  <c r="J254" i="2"/>
  <c r="BK115" i="3"/>
  <c r="J144" i="4"/>
  <c r="BK316" i="5"/>
  <c r="BK426" i="5"/>
  <c r="J387" i="5"/>
  <c r="J296" i="2"/>
  <c r="J223" i="2"/>
  <c r="J316" i="2"/>
  <c r="J158" i="2"/>
  <c r="BK138" i="3"/>
  <c r="BK126" i="4"/>
  <c r="BK97" i="5"/>
  <c r="BK201" i="5"/>
  <c r="J372" i="5"/>
  <c r="J253" i="5"/>
  <c r="J276" i="2"/>
  <c r="BK286" i="2"/>
  <c r="J192" i="2"/>
  <c r="J172" i="3"/>
  <c r="J149" i="4"/>
  <c r="J230" i="5"/>
  <c r="J395" i="5"/>
  <c r="BK169" i="2"/>
  <c r="J128" i="2"/>
  <c r="BK148" i="3"/>
  <c r="J132" i="4"/>
  <c r="BK363" i="5"/>
  <c r="BK326" i="5"/>
  <c r="BK311" i="5"/>
  <c r="J266" i="2"/>
  <c r="J278" i="2"/>
  <c r="J163" i="2"/>
  <c r="BK113" i="3"/>
  <c r="J124" i="4"/>
  <c r="J446" i="5"/>
  <c r="J319" i="5"/>
  <c r="BK410" i="5"/>
  <c r="BK282" i="5"/>
  <c r="J221" i="2"/>
  <c r="BK288" i="2"/>
  <c r="BK113" i="2"/>
  <c r="J213" i="2"/>
  <c r="BK174" i="3"/>
  <c r="BK128" i="4"/>
  <c r="BK324" i="5"/>
  <c r="J264" i="5"/>
  <c r="BK151" i="5"/>
  <c r="J282" i="2"/>
  <c r="BK211" i="2"/>
  <c r="BK248" i="2"/>
  <c r="BK200" i="2"/>
  <c r="J163" i="3"/>
  <c r="BK113" i="4"/>
  <c r="BK368" i="5"/>
  <c r="J209" i="5"/>
  <c r="J333" i="5"/>
  <c r="BK272" i="2"/>
  <c r="BK139" i="2"/>
  <c r="J135" i="2"/>
  <c r="J106" i="3"/>
  <c r="J113" i="3"/>
  <c r="BK378" i="5"/>
  <c r="J159" i="5"/>
  <c r="J478" i="5"/>
  <c r="BK132" i="2"/>
  <c r="BK215" i="2"/>
  <c r="J126" i="2"/>
  <c r="BK163" i="3"/>
  <c r="BK135" i="3"/>
  <c r="J93" i="4"/>
  <c r="J331" i="5"/>
  <c r="J381" i="5"/>
  <c r="J178" i="5"/>
  <c r="J141" i="2"/>
  <c r="J231" i="2"/>
  <c r="J176" i="3"/>
  <c r="J99" i="4"/>
  <c r="BK258" i="5"/>
  <c r="J108" i="5"/>
  <c r="BK169" i="5"/>
  <c r="BK100" i="5"/>
  <c r="BK244" i="2"/>
  <c r="BK141" i="2"/>
  <c r="BK109" i="3"/>
  <c r="J120" i="4"/>
  <c r="J338" i="5"/>
  <c r="J341" i="5"/>
  <c r="BK471" i="5"/>
  <c r="BK205" i="2"/>
  <c r="BK150" i="3"/>
  <c r="BK93" i="4"/>
  <c r="J429" i="5"/>
  <c r="BK206" i="5"/>
  <c r="J326" i="5"/>
  <c r="BK304" i="2"/>
  <c r="BK233" i="2"/>
  <c r="BK158" i="2"/>
  <c r="J196" i="2"/>
  <c r="BK130" i="3"/>
  <c r="J109" i="4"/>
  <c r="J271" i="5"/>
  <c r="BK218" i="5"/>
  <c r="BK99" i="2" l="1"/>
  <c r="J99" i="2" s="1"/>
  <c r="J60" i="2" s="1"/>
  <c r="BK143" i="2"/>
  <c r="J143" i="2"/>
  <c r="J64" i="2"/>
  <c r="T148" i="2"/>
  <c r="R160" i="2"/>
  <c r="R235" i="2"/>
  <c r="R108" i="3"/>
  <c r="R122" i="3"/>
  <c r="R132" i="3"/>
  <c r="BK140" i="3"/>
  <c r="J140" i="3" s="1"/>
  <c r="J68" i="3" s="1"/>
  <c r="R165" i="3"/>
  <c r="T117" i="4"/>
  <c r="P93" i="5"/>
  <c r="R99" i="2"/>
  <c r="P134" i="2"/>
  <c r="P148" i="2"/>
  <c r="P183" i="2"/>
  <c r="P202" i="2"/>
  <c r="T230" i="2"/>
  <c r="P97" i="3"/>
  <c r="BK117" i="3"/>
  <c r="J117" i="3"/>
  <c r="J63" i="3" s="1"/>
  <c r="BK145" i="3"/>
  <c r="J145" i="3"/>
  <c r="J69" i="3" s="1"/>
  <c r="R160" i="3"/>
  <c r="R84" i="4"/>
  <c r="P146" i="4"/>
  <c r="R221" i="5"/>
  <c r="P315" i="5"/>
  <c r="BK425" i="5"/>
  <c r="J425" i="5" s="1"/>
  <c r="J66" i="5" s="1"/>
  <c r="T445" i="5"/>
  <c r="T444" i="5"/>
  <c r="BK477" i="5"/>
  <c r="J477" i="5" s="1"/>
  <c r="J71" i="5" s="1"/>
  <c r="R115" i="2"/>
  <c r="BK148" i="2"/>
  <c r="J148" i="2"/>
  <c r="J65" i="2"/>
  <c r="T160" i="2"/>
  <c r="BK235" i="2"/>
  <c r="J235" i="2" s="1"/>
  <c r="J78" i="2" s="1"/>
  <c r="P108" i="3"/>
  <c r="P122" i="3"/>
  <c r="P132" i="3"/>
  <c r="T140" i="3"/>
  <c r="T165" i="3"/>
  <c r="BK84" i="4"/>
  <c r="R146" i="4"/>
  <c r="BK221" i="5"/>
  <c r="J221" i="5" s="1"/>
  <c r="J63" i="5" s="1"/>
  <c r="T355" i="5"/>
  <c r="BK445" i="5"/>
  <c r="P477" i="5"/>
  <c r="P99" i="2"/>
  <c r="BK134" i="2"/>
  <c r="J134" i="2"/>
  <c r="J63" i="2"/>
  <c r="T143" i="2"/>
  <c r="P160" i="2"/>
  <c r="R183" i="2"/>
  <c r="T202" i="2"/>
  <c r="BK230" i="2"/>
  <c r="J230" i="2"/>
  <c r="J77" i="2"/>
  <c r="R97" i="3"/>
  <c r="BK122" i="3"/>
  <c r="J122" i="3" s="1"/>
  <c r="J64" i="3" s="1"/>
  <c r="BK132" i="3"/>
  <c r="J132" i="3" s="1"/>
  <c r="J66" i="3" s="1"/>
  <c r="P140" i="3"/>
  <c r="BK165" i="3"/>
  <c r="J165" i="3" s="1"/>
  <c r="J73" i="3" s="1"/>
  <c r="R117" i="4"/>
  <c r="BK93" i="5"/>
  <c r="BK200" i="5"/>
  <c r="J200" i="5" s="1"/>
  <c r="J62" i="5" s="1"/>
  <c r="R200" i="5"/>
  <c r="R92" i="5" s="1"/>
  <c r="R91" i="5" s="1"/>
  <c r="R355" i="5"/>
  <c r="R425" i="5"/>
  <c r="T99" i="2"/>
  <c r="T115" i="2"/>
  <c r="P143" i="2"/>
  <c r="T183" i="2"/>
  <c r="R202" i="2"/>
  <c r="R230" i="2"/>
  <c r="T97" i="3"/>
  <c r="R117" i="3"/>
  <c r="P145" i="3"/>
  <c r="P160" i="3"/>
  <c r="P84" i="4"/>
  <c r="BK146" i="4"/>
  <c r="J146" i="4"/>
  <c r="J62" i="4" s="1"/>
  <c r="P221" i="5"/>
  <c r="BK355" i="5"/>
  <c r="J355" i="5"/>
  <c r="J65" i="5" s="1"/>
  <c r="P425" i="5"/>
  <c r="R134" i="2"/>
  <c r="R148" i="2"/>
  <c r="BK160" i="2"/>
  <c r="J160" i="2" s="1"/>
  <c r="J67" i="2" s="1"/>
  <c r="P235" i="2"/>
  <c r="T108" i="3"/>
  <c r="T122" i="3"/>
  <c r="T132" i="3"/>
  <c r="R140" i="3"/>
  <c r="P165" i="3"/>
  <c r="P117" i="4"/>
  <c r="T221" i="5"/>
  <c r="T315" i="5"/>
  <c r="P445" i="5"/>
  <c r="P444" i="5" s="1"/>
  <c r="P115" i="2"/>
  <c r="T134" i="2"/>
  <c r="T235" i="2"/>
  <c r="BK97" i="3"/>
  <c r="J97" i="3"/>
  <c r="J61" i="3"/>
  <c r="P117" i="3"/>
  <c r="R145" i="3"/>
  <c r="T160" i="3"/>
  <c r="BK117" i="4"/>
  <c r="J117" i="4"/>
  <c r="J61" i="4" s="1"/>
  <c r="T93" i="5"/>
  <c r="T92" i="5"/>
  <c r="T200" i="5"/>
  <c r="P355" i="5"/>
  <c r="T425" i="5"/>
  <c r="R477" i="5"/>
  <c r="BK115" i="2"/>
  <c r="J115" i="2"/>
  <c r="J62" i="2"/>
  <c r="R143" i="2"/>
  <c r="BK183" i="2"/>
  <c r="J183" i="2" s="1"/>
  <c r="J74" i="2" s="1"/>
  <c r="BK202" i="2"/>
  <c r="J202" i="2" s="1"/>
  <c r="J75" i="2" s="1"/>
  <c r="P230" i="2"/>
  <c r="BK108" i="3"/>
  <c r="J108" i="3" s="1"/>
  <c r="J62" i="3" s="1"/>
  <c r="T117" i="3"/>
  <c r="T145" i="3"/>
  <c r="BK160" i="3"/>
  <c r="J160" i="3" s="1"/>
  <c r="J72" i="3" s="1"/>
  <c r="T84" i="4"/>
  <c r="T83" i="4" s="1"/>
  <c r="T146" i="4"/>
  <c r="R93" i="5"/>
  <c r="P200" i="5"/>
  <c r="BK315" i="5"/>
  <c r="J315" i="5"/>
  <c r="J64" i="5"/>
  <c r="R315" i="5"/>
  <c r="R445" i="5"/>
  <c r="R444" i="5"/>
  <c r="T477" i="5"/>
  <c r="BK112" i="2"/>
  <c r="J112" i="2"/>
  <c r="J61" i="2"/>
  <c r="BK171" i="2"/>
  <c r="J171" i="2"/>
  <c r="J70" i="2"/>
  <c r="BK94" i="3"/>
  <c r="BK93" i="3" s="1"/>
  <c r="J93" i="3" s="1"/>
  <c r="J30" i="3" s="1"/>
  <c r="J94" i="3"/>
  <c r="J60" i="3" s="1"/>
  <c r="BK157" i="2"/>
  <c r="J157" i="2"/>
  <c r="J66" i="2" s="1"/>
  <c r="BK177" i="2"/>
  <c r="J177" i="2"/>
  <c r="J72" i="2"/>
  <c r="BK129" i="3"/>
  <c r="J129" i="3"/>
  <c r="J65" i="3"/>
  <c r="BK137" i="3"/>
  <c r="J137" i="3"/>
  <c r="J67" i="3" s="1"/>
  <c r="BK157" i="3"/>
  <c r="J157" i="3"/>
  <c r="J71" i="3" s="1"/>
  <c r="BK154" i="3"/>
  <c r="J154" i="3"/>
  <c r="J70" i="3"/>
  <c r="BK474" i="5"/>
  <c r="J474" i="5"/>
  <c r="J70" i="5"/>
  <c r="BK174" i="2"/>
  <c r="J174" i="2"/>
  <c r="J71" i="2" s="1"/>
  <c r="BK440" i="5"/>
  <c r="J440" i="5"/>
  <c r="J67" i="5" s="1"/>
  <c r="BK168" i="2"/>
  <c r="J168" i="2"/>
  <c r="J69" i="2"/>
  <c r="BK180" i="2"/>
  <c r="J180" i="2"/>
  <c r="J73" i="2"/>
  <c r="BK153" i="4"/>
  <c r="J153" i="4"/>
  <c r="J63" i="4" s="1"/>
  <c r="BK165" i="2"/>
  <c r="J165" i="2"/>
  <c r="J68" i="2" s="1"/>
  <c r="BK227" i="2"/>
  <c r="J227" i="2"/>
  <c r="J76" i="2"/>
  <c r="F55" i="5"/>
  <c r="BE146" i="5"/>
  <c r="BE156" i="5"/>
  <c r="BE188" i="5"/>
  <c r="BE222" i="5"/>
  <c r="BE277" i="5"/>
  <c r="BE301" i="5"/>
  <c r="BE305" i="5"/>
  <c r="BE324" i="5"/>
  <c r="BE333" i="5"/>
  <c r="BE414" i="5"/>
  <c r="BE434" i="5"/>
  <c r="BE454" i="5"/>
  <c r="BE471" i="5"/>
  <c r="BE475" i="5"/>
  <c r="BE478" i="5"/>
  <c r="BE480" i="5"/>
  <c r="BE482" i="5"/>
  <c r="J52" i="5"/>
  <c r="E81" i="5"/>
  <c r="BE94" i="5"/>
  <c r="BE108" i="5"/>
  <c r="BE127" i="5"/>
  <c r="BE159" i="5"/>
  <c r="BE206" i="5"/>
  <c r="BE271" i="5"/>
  <c r="BE313" i="5"/>
  <c r="BE319" i="5"/>
  <c r="BE321" i="5"/>
  <c r="BE338" i="5"/>
  <c r="BE345" i="5"/>
  <c r="BE350" i="5"/>
  <c r="BE366" i="5"/>
  <c r="BE368" i="5"/>
  <c r="BE390" i="5"/>
  <c r="BE130" i="5"/>
  <c r="BE182" i="5"/>
  <c r="BE264" i="5"/>
  <c r="BE299" i="5"/>
  <c r="BE384" i="5"/>
  <c r="BE463" i="5"/>
  <c r="BE100" i="5"/>
  <c r="BE230" i="5"/>
  <c r="BE253" i="5"/>
  <c r="BE303" i="5"/>
  <c r="BE311" i="5"/>
  <c r="BE417" i="5"/>
  <c r="BE468" i="5"/>
  <c r="J84" i="4"/>
  <c r="J60" i="4"/>
  <c r="BE121" i="5"/>
  <c r="BE164" i="5"/>
  <c r="BE213" i="5"/>
  <c r="BE282" i="5"/>
  <c r="BE288" i="5"/>
  <c r="BE331" i="5"/>
  <c r="BE359" i="5"/>
  <c r="BE361" i="5"/>
  <c r="BE363" i="5"/>
  <c r="BE395" i="5"/>
  <c r="BE97" i="5"/>
  <c r="BE113" i="5"/>
  <c r="BE118" i="5"/>
  <c r="BE201" i="5"/>
  <c r="BE247" i="5"/>
  <c r="BE292" i="5"/>
  <c r="BE316" i="5"/>
  <c r="BE326" i="5"/>
  <c r="BE328" i="5"/>
  <c r="BE336" i="5"/>
  <c r="BE343" i="5"/>
  <c r="BE353" i="5"/>
  <c r="BE381" i="5"/>
  <c r="BE399" i="5"/>
  <c r="BE403" i="5"/>
  <c r="BE407" i="5"/>
  <c r="BE446" i="5"/>
  <c r="BE173" i="5"/>
  <c r="BE178" i="5"/>
  <c r="BE209" i="5"/>
  <c r="BE218" i="5"/>
  <c r="BE258" i="5"/>
  <c r="BE341" i="5"/>
  <c r="BE376" i="5"/>
  <c r="BE378" i="5"/>
  <c r="BE410" i="5"/>
  <c r="BE420" i="5"/>
  <c r="BE426" i="5"/>
  <c r="BE429" i="5"/>
  <c r="BE103" i="5"/>
  <c r="BE151" i="5"/>
  <c r="BE169" i="5"/>
  <c r="BE290" i="5"/>
  <c r="BE356" i="5"/>
  <c r="BE370" i="5"/>
  <c r="BE372" i="5"/>
  <c r="BE374" i="5"/>
  <c r="BE387" i="5"/>
  <c r="BE437" i="5"/>
  <c r="BE441" i="5"/>
  <c r="BE458" i="5"/>
  <c r="E73" i="4"/>
  <c r="BE87" i="4"/>
  <c r="BE122" i="4"/>
  <c r="BE149" i="4"/>
  <c r="BE154" i="4"/>
  <c r="BE85" i="4"/>
  <c r="BE93" i="4"/>
  <c r="BE97" i="4"/>
  <c r="BE130" i="4"/>
  <c r="BE95" i="4"/>
  <c r="BE136" i="4"/>
  <c r="J52" i="4"/>
  <c r="BE89" i="4"/>
  <c r="BE105" i="4"/>
  <c r="BE118" i="4"/>
  <c r="BE142" i="4"/>
  <c r="BE151" i="4"/>
  <c r="BE109" i="4"/>
  <c r="BE111" i="4"/>
  <c r="BE115" i="4"/>
  <c r="BE120" i="4"/>
  <c r="F80" i="4"/>
  <c r="BE103" i="4"/>
  <c r="BE124" i="4"/>
  <c r="BE126" i="4"/>
  <c r="BE128" i="4"/>
  <c r="BE140" i="4"/>
  <c r="BE144" i="4"/>
  <c r="BE113" i="4"/>
  <c r="BE91" i="4"/>
  <c r="BE99" i="4"/>
  <c r="BE101" i="4"/>
  <c r="BE107" i="4"/>
  <c r="BE132" i="4"/>
  <c r="BE134" i="4"/>
  <c r="BE138" i="4"/>
  <c r="BE147" i="4"/>
  <c r="BE133" i="3"/>
  <c r="BE141" i="3"/>
  <c r="BE143" i="3"/>
  <c r="BE155" i="3"/>
  <c r="BE163" i="3"/>
  <c r="BE170" i="3"/>
  <c r="BE172" i="3"/>
  <c r="BE176" i="3"/>
  <c r="E83" i="3"/>
  <c r="BE100" i="3"/>
  <c r="BE109" i="3"/>
  <c r="BE115" i="3"/>
  <c r="BE138" i="3"/>
  <c r="J87" i="3"/>
  <c r="BE98" i="3"/>
  <c r="BE113" i="3"/>
  <c r="BE168" i="3"/>
  <c r="F55" i="3"/>
  <c r="BE104" i="3"/>
  <c r="BE123" i="3"/>
  <c r="BE152" i="3"/>
  <c r="BE102" i="3"/>
  <c r="BE106" i="3"/>
  <c r="BE135" i="3"/>
  <c r="BE148" i="3"/>
  <c r="BE150" i="3"/>
  <c r="BE158" i="3"/>
  <c r="BE125" i="3"/>
  <c r="BE146" i="3"/>
  <c r="BE161" i="3"/>
  <c r="BE166" i="3"/>
  <c r="BE95" i="3"/>
  <c r="BE111" i="3"/>
  <c r="BE118" i="3"/>
  <c r="BE120" i="3"/>
  <c r="BE130" i="3"/>
  <c r="BE127" i="3"/>
  <c r="BE174" i="3"/>
  <c r="E48" i="2"/>
  <c r="BE106" i="2"/>
  <c r="BE116" i="2"/>
  <c r="BE132" i="2"/>
  <c r="BE135" i="2"/>
  <c r="BE137" i="2"/>
  <c r="BE139" i="2"/>
  <c r="BE163" i="2"/>
  <c r="BE200" i="2"/>
  <c r="BE209" i="2"/>
  <c r="BE213" i="2"/>
  <c r="F95" i="2"/>
  <c r="BE126" i="2"/>
  <c r="BE128" i="2"/>
  <c r="BE169" i="2"/>
  <c r="BE198" i="2"/>
  <c r="J92" i="2"/>
  <c r="BE110" i="2"/>
  <c r="BE113" i="2"/>
  <c r="BE118" i="2"/>
  <c r="BE120" i="2"/>
  <c r="BE124" i="2"/>
  <c r="BE130" i="2"/>
  <c r="BE141" i="2"/>
  <c r="BE151" i="2"/>
  <c r="BE166" i="2"/>
  <c r="BE181" i="2"/>
  <c r="BE184" i="2"/>
  <c r="BE211" i="2"/>
  <c r="BE221" i="2"/>
  <c r="BE225" i="2"/>
  <c r="BE175" i="2"/>
  <c r="BE205" i="2"/>
  <c r="BE207" i="2"/>
  <c r="BE223" i="2"/>
  <c r="BE228" i="2"/>
  <c r="BE238" i="2"/>
  <c r="BE248" i="2"/>
  <c r="BE266" i="2"/>
  <c r="BE268" i="2"/>
  <c r="BE272" i="2"/>
  <c r="BE278" i="2"/>
  <c r="BE284" i="2"/>
  <c r="BE290" i="2"/>
  <c r="BE298" i="2"/>
  <c r="BE306" i="2"/>
  <c r="BE310" i="2"/>
  <c r="BE104" i="2"/>
  <c r="BE122" i="2"/>
  <c r="BE149" i="2"/>
  <c r="BE153" i="2"/>
  <c r="BE194" i="2"/>
  <c r="BE219" i="2"/>
  <c r="BE231" i="2"/>
  <c r="BE256" i="2"/>
  <c r="BE308" i="2"/>
  <c r="BE144" i="2"/>
  <c r="BE146" i="2"/>
  <c r="BE155" i="2"/>
  <c r="BE172" i="2"/>
  <c r="BE186" i="2"/>
  <c r="BE188" i="2"/>
  <c r="BE192" i="2"/>
  <c r="BE196" i="2"/>
  <c r="BE233" i="2"/>
  <c r="BE252" i="2"/>
  <c r="BE264" i="2"/>
  <c r="BE274" i="2"/>
  <c r="BE304" i="2"/>
  <c r="BE314" i="2"/>
  <c r="BE108" i="2"/>
  <c r="BE158" i="2"/>
  <c r="BE178" i="2"/>
  <c r="BE236" i="2"/>
  <c r="BE240" i="2"/>
  <c r="BE246" i="2"/>
  <c r="BE254" i="2"/>
  <c r="BE262" i="2"/>
  <c r="BE270" i="2"/>
  <c r="BE282" i="2"/>
  <c r="BE286" i="2"/>
  <c r="BE292" i="2"/>
  <c r="BE296" i="2"/>
  <c r="BE312" i="2"/>
  <c r="BE100" i="2"/>
  <c r="BE102" i="2"/>
  <c r="BE161" i="2"/>
  <c r="BE190" i="2"/>
  <c r="BE203" i="2"/>
  <c r="BE215" i="2"/>
  <c r="BE217" i="2"/>
  <c r="BE242" i="2"/>
  <c r="BE244" i="2"/>
  <c r="BE250" i="2"/>
  <c r="BE258" i="2"/>
  <c r="BE260" i="2"/>
  <c r="BE276" i="2"/>
  <c r="BE280" i="2"/>
  <c r="BE288" i="2"/>
  <c r="BE294" i="2"/>
  <c r="BE300" i="2"/>
  <c r="BE302" i="2"/>
  <c r="BE316" i="2"/>
  <c r="BE318" i="2"/>
  <c r="F36" i="4"/>
  <c r="BC57" i="1" s="1"/>
  <c r="F37" i="3"/>
  <c r="BD56" i="1" s="1"/>
  <c r="J34" i="3"/>
  <c r="AW56" i="1"/>
  <c r="F37" i="2"/>
  <c r="BD55" i="1"/>
  <c r="F34" i="4"/>
  <c r="BA57" i="1"/>
  <c r="J34" i="4"/>
  <c r="AW57" i="1" s="1"/>
  <c r="F35" i="3"/>
  <c r="BB56" i="1" s="1"/>
  <c r="F35" i="4"/>
  <c r="BB57" i="1" s="1"/>
  <c r="F35" i="2"/>
  <c r="BB55" i="1"/>
  <c r="F35" i="5"/>
  <c r="BB58" i="1"/>
  <c r="F37" i="5"/>
  <c r="BD58" i="1"/>
  <c r="F34" i="3"/>
  <c r="BA56" i="1" s="1"/>
  <c r="J34" i="5"/>
  <c r="AW58" i="1"/>
  <c r="F34" i="5"/>
  <c r="BA58" i="1"/>
  <c r="J34" i="2"/>
  <c r="AW55" i="1"/>
  <c r="F37" i="4"/>
  <c r="BD57" i="1" s="1"/>
  <c r="F36" i="2"/>
  <c r="BC55" i="1"/>
  <c r="F34" i="2"/>
  <c r="BA55" i="1" s="1"/>
  <c r="F36" i="3"/>
  <c r="BC56" i="1"/>
  <c r="F36" i="5"/>
  <c r="BC58" i="1"/>
  <c r="BK98" i="2" l="1"/>
  <c r="J98" i="2" s="1"/>
  <c r="J59" i="2" s="1"/>
  <c r="R93" i="3"/>
  <c r="P93" i="3"/>
  <c r="AU56" i="1"/>
  <c r="T93" i="3"/>
  <c r="P92" i="5"/>
  <c r="P91" i="5"/>
  <c r="AU58" i="1"/>
  <c r="P83" i="4"/>
  <c r="AU57" i="1" s="1"/>
  <c r="T98" i="2"/>
  <c r="BK444" i="5"/>
  <c r="J444" i="5" s="1"/>
  <c r="J68" i="5" s="1"/>
  <c r="T91" i="5"/>
  <c r="R98" i="2"/>
  <c r="BK83" i="4"/>
  <c r="J83" i="4"/>
  <c r="J59" i="4"/>
  <c r="BK92" i="5"/>
  <c r="J92" i="5"/>
  <c r="J60" i="5" s="1"/>
  <c r="P98" i="2"/>
  <c r="AU55" i="1"/>
  <c r="R83" i="4"/>
  <c r="J93" i="5"/>
  <c r="J61" i="5"/>
  <c r="J445" i="5"/>
  <c r="J69" i="5"/>
  <c r="AG56" i="1"/>
  <c r="J59" i="3"/>
  <c r="J30" i="2"/>
  <c r="AG55" i="1"/>
  <c r="BA54" i="1"/>
  <c r="AW54" i="1"/>
  <c r="AK30" i="1"/>
  <c r="F33" i="3"/>
  <c r="AZ56" i="1" s="1"/>
  <c r="F33" i="4"/>
  <c r="AZ57" i="1"/>
  <c r="J33" i="3"/>
  <c r="AV56" i="1" s="1"/>
  <c r="AT56" i="1" s="1"/>
  <c r="AN56" i="1" s="1"/>
  <c r="J33" i="5"/>
  <c r="AV58" i="1" s="1"/>
  <c r="AT58" i="1" s="1"/>
  <c r="J33" i="2"/>
  <c r="AV55" i="1" s="1"/>
  <c r="AT55" i="1" s="1"/>
  <c r="BB54" i="1"/>
  <c r="W31" i="1" s="1"/>
  <c r="BD54" i="1"/>
  <c r="W33" i="1" s="1"/>
  <c r="J33" i="4"/>
  <c r="AV57" i="1"/>
  <c r="AT57" i="1"/>
  <c r="F33" i="2"/>
  <c r="AZ55" i="1"/>
  <c r="BC54" i="1"/>
  <c r="AY54" i="1" s="1"/>
  <c r="F33" i="5"/>
  <c r="AZ58" i="1" s="1"/>
  <c r="BK91" i="5" l="1"/>
  <c r="J91" i="5" s="1"/>
  <c r="J30" i="5" s="1"/>
  <c r="AG58" i="1" s="1"/>
  <c r="AN55" i="1"/>
  <c r="J39" i="3"/>
  <c r="J39" i="2"/>
  <c r="AZ54" i="1"/>
  <c r="AV54" i="1" s="1"/>
  <c r="AK29" i="1" s="1"/>
  <c r="J30" i="4"/>
  <c r="AG57" i="1"/>
  <c r="W30" i="1"/>
  <c r="AU54" i="1"/>
  <c r="W32" i="1"/>
  <c r="AX54" i="1"/>
  <c r="J39" i="4" l="1"/>
  <c r="J39" i="5"/>
  <c r="J59" i="5"/>
  <c r="AN58" i="1"/>
  <c r="AN57" i="1"/>
  <c r="AG54" i="1"/>
  <c r="AK26" i="1"/>
  <c r="AT54" i="1"/>
  <c r="W29" i="1"/>
  <c r="AN54" i="1" l="1"/>
  <c r="AK35" i="1"/>
</calcChain>
</file>

<file path=xl/sharedStrings.xml><?xml version="1.0" encoding="utf-8"?>
<sst xmlns="http://schemas.openxmlformats.org/spreadsheetml/2006/main" count="7852" uniqueCount="1184">
  <si>
    <t>Export Komplet</t>
  </si>
  <si>
    <t>VZ</t>
  </si>
  <si>
    <t>2.0</t>
  </si>
  <si>
    <t>ZAMOK</t>
  </si>
  <si>
    <t>False</t>
  </si>
  <si>
    <t>{a29513e1-d835-4c12-902d-6510d522e14d}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</si>
  <si>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</si>
  <si>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</si>
  <si>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</si>
  <si>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</si>
  <si>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</si>
  <si>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</si>
  <si>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</si>
  <si>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</si>
  <si>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200702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</si>
  <si>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</si>
  <si>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</si>
  <si>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Obytná zóna Včelnice</t>
  </si>
  <si>
    <t>KSO:</t>
  </si>
  <si>
    <t/>
  </si>
  <si>
    <t>CC-CZ:</t>
  </si>
  <si>
    <t>Místo:</t>
  </si>
  <si>
    <t>Chodová Planá</t>
  </si>
  <si>
    <t>Datum:</t>
  </si>
  <si>
    <t>8. 3. 2023</t>
  </si>
  <si>
    <t>Zadavatel:</t>
  </si>
  <si>
    <t>IČ:</t>
  </si>
  <si>
    <t>Městys Chodová Planá</t>
  </si>
  <si>
    <t>DIČ:</t>
  </si>
  <si>
    <t>Uchazeč: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</si>
  <si>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</si>
  <si>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</si>
  <si>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</si>
  <si>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</si>
  <si>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</si>
  <si>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</si>
  <si>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</si>
  <si>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Milan Hájek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</si>
  <si>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</si>
  <si>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</si>
  <si>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</si>
  <si>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</si>
  <si>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</si>
  <si>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</si>
  <si>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</si>
  <si>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</si>
  <si>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</si>
  <si>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</si>
  <si>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</si>
  <si>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</si>
  <si>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</si>
  <si>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</si>
  <si>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</si>
  <si>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</si>
  <si>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</si>
  <si>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</si>
  <si>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</si>
  <si>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</si>
  <si>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</si>
  <si>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</si>
  <si>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</si>
  <si>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</si>
  <si>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</si>
  <si>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</si>
  <si>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</si>
  <si>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</si>
  <si>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</si>
  <si>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</si>
  <si>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</si>
  <si>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</si>
  <si>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</si>
  <si>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</si>
  <si>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</si>
  <si>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</si>
  <si>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</si>
  <si>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</si>
  <si>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</si>
  <si>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</si>
  <si>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</si>
  <si>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SO101-D.01</t>
  </si>
  <si>
    <t>dešťová kanalizace</t>
  </si>
  <si>
    <t>STA</t>
  </si>
  <si>
    <t>1</t>
  </si>
  <si>
    <t>{e198180f-616a-4708-84b7-60273e6e00a6}</t>
  </si>
  <si>
    <t>2</t>
  </si>
  <si>
    <t>SO101-D.02</t>
  </si>
  <si>
    <t>splašková kanalizace</t>
  </si>
  <si>
    <t>{577118d7-d5c8-4e57-9f43-12681645656c}</t>
  </si>
  <si>
    <t>SO101-D.05</t>
  </si>
  <si>
    <t>veřejné osvětlení</t>
  </si>
  <si>
    <t>{5df83dce-d415-4814-9496-0dcfd100cf37}</t>
  </si>
  <si>
    <t>SO101-D.100</t>
  </si>
  <si>
    <t>komunikace a zpevněné plochy</t>
  </si>
  <si>
    <t>{b4cfc5d7-9633-48a5-9edd-e0da4560a990}</t>
  </si>
  <si>
    <t>KRYCÍ LIST SOUPISU PRACÍ</t>
  </si>
  <si>
    <t>Objekt:</t>
  </si>
  <si>
    <t>SO101-D.01 - dešťová kanalizace</t>
  </si>
  <si>
    <t>ing. Jaroslav Krystyník</t>
  </si>
  <si>
    <t>REKAPITULACE ČLENĚNÍ SOUPISU PRACÍ</t>
  </si>
  <si>
    <t>Kód dílu - Popis</t>
  </si>
  <si>
    <t>Cena celkem [CZK]</t>
  </si>
  <si>
    <t>-1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</si>
  <si>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</si>
  <si>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</si>
  <si>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</si>
  <si>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</si>
  <si>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</si>
  <si>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</si>
  <si>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171 - Násypy a skládky předepsaných tvarů</t>
  </si>
  <si>
    <t>18 - Povrchové úpravy terénu</t>
  </si>
  <si>
    <t>38 - Různé kompletní konstrukce nedělitelné do stav. dílů</t>
  </si>
  <si>
    <t>45 - Podkladní a vedlejší konstrukce (inženýr. stavby kromě vozovek a železnič. svršku)</t>
  </si>
  <si>
    <t>56 - Podkladní vrstvy komunikací, letišť a ploch</t>
  </si>
  <si>
    <t>59 - Dlažby pozemních komunikací a ploch</t>
  </si>
  <si>
    <t>721 - Vnitřní kanalizace</t>
  </si>
  <si>
    <t>83 - Potrubí z trub kameninových</t>
  </si>
  <si>
    <t>87 - Potrubí z trub plastických, skleněných a čedičových</t>
  </si>
  <si>
    <t>89 - Ostatní konstrukce a práce na trubním vedení</t>
  </si>
  <si>
    <t>97 - Prorážení otvorů a ostatní bourací práce</t>
  </si>
  <si>
    <t>H27 - Vedení trubní dálková a přípojná</t>
  </si>
  <si>
    <t>D1 -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</si>
  <si>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</si>
  <si>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</si>
  <si>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</si>
  <si>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</si>
  <si>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</si>
  <si>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</si>
  <si>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</si>
  <si>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</si>
  <si>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</si>
  <si>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</si>
  <si>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</si>
  <si>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</si>
  <si>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</si>
  <si>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</si>
  <si>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</si>
  <si>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</si>
  <si>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</si>
  <si>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113106231R00</t>
  </si>
  <si>
    <t>Rozebrání dlažeb ze zámkové dlažby v kamenivu</t>
  </si>
  <si>
    <t>m2</t>
  </si>
  <si>
    <t>RTS I / 2020</t>
  </si>
  <si>
    <t>4</t>
  </si>
  <si>
    <t>PP</t>
  </si>
  <si>
    <t>113107310R00</t>
  </si>
  <si>
    <t>Odstranění podkladu pl. 50 m2,kam.těžené tl.10 cm</t>
  </si>
  <si>
    <t>3</t>
  </si>
  <si>
    <t>119001401R00</t>
  </si>
  <si>
    <t>Dočasné zajištění ocelového potrubí do DN 200 mm</t>
  </si>
  <si>
    <t>m</t>
  </si>
  <si>
    <t>6</t>
  </si>
  <si>
    <t>119001412R00</t>
  </si>
  <si>
    <t>Dočasné zajištění beton.a plast.potrubí DN 200-500</t>
  </si>
  <si>
    <t>8</t>
  </si>
  <si>
    <t>5</t>
  </si>
  <si>
    <t>119001421R00</t>
  </si>
  <si>
    <t>Dočasné zajištění kabelů - do počtu 3 kabelů</t>
  </si>
  <si>
    <t>10</t>
  </si>
  <si>
    <t>119001422R00</t>
  </si>
  <si>
    <t>Dočasné zajištění kabelů - v počtu 3 - 6 kabelů</t>
  </si>
  <si>
    <t>12</t>
  </si>
  <si>
    <t>Odkopávky a prokopávky</t>
  </si>
  <si>
    <t>7</t>
  </si>
  <si>
    <t>121101100R00</t>
  </si>
  <si>
    <t>Sejmutí ornice, pl. do 400 m2, přemístění do 50 m</t>
  </si>
  <si>
    <t>m3</t>
  </si>
  <si>
    <t>14</t>
  </si>
  <si>
    <t>13</t>
  </si>
  <si>
    <t>Hloubené vykopávky</t>
  </si>
  <si>
    <t>130001101R00</t>
  </si>
  <si>
    <t>Příplatek za ztížené hloubení v blízkosti vedení</t>
  </si>
  <si>
    <t>16</t>
  </si>
  <si>
    <t>9</t>
  </si>
  <si>
    <t>132201212R00</t>
  </si>
  <si>
    <t>Hloubení rýh š.do 200 cm hor.3 do 1000m3,STROJNĚ</t>
  </si>
  <si>
    <t>18</t>
  </si>
  <si>
    <t>132201219R00</t>
  </si>
  <si>
    <t>Přípl.za lepivost,hloubení rýh 200cm,hor.3,STROJNĚ</t>
  </si>
  <si>
    <t>20</t>
  </si>
  <si>
    <t>132301212R00</t>
  </si>
  <si>
    <t>Hloubení rýh š.do 200 cm hor.4 do 1000 m3, STROJNĚ</t>
  </si>
  <si>
    <t>22</t>
  </si>
  <si>
    <t>132301219R00</t>
  </si>
  <si>
    <t>Přípl.za lepivost,hloubení rýh 200cm,hor.4,STROJNĚ</t>
  </si>
  <si>
    <t>24</t>
  </si>
  <si>
    <t>131201112R00</t>
  </si>
  <si>
    <t>Hloubení nezapaž. jam hor.3 do 1000 m3, STROJNĚ</t>
  </si>
  <si>
    <t>26</t>
  </si>
  <si>
    <t>131201119R00</t>
  </si>
  <si>
    <t>Příplatek za lepivost - hloubení nezap.jam v hor.3</t>
  </si>
  <si>
    <t>28</t>
  </si>
  <si>
    <t>131301112R00</t>
  </si>
  <si>
    <t>Hloubení nezapaž. jam hor.4 do 1000 m3, STROJNĚ</t>
  </si>
  <si>
    <t>30</t>
  </si>
  <si>
    <t>131301119R00</t>
  </si>
  <si>
    <t>Příplatek za lepivost - hloubení nezap.jam v hor.4</t>
  </si>
  <si>
    <t>32</t>
  </si>
  <si>
    <t>Roubení</t>
  </si>
  <si>
    <t>17</t>
  </si>
  <si>
    <t>151101101R00</t>
  </si>
  <si>
    <t>Pažení a rozepření stěn rýh - příložné - hl.do 2 m</t>
  </si>
  <si>
    <t>34</t>
  </si>
  <si>
    <t>151101102R00</t>
  </si>
  <si>
    <t>Pažení a rozepření stěn rýh - příložné - hl.do 4 m</t>
  </si>
  <si>
    <t>36</t>
  </si>
  <si>
    <t>19</t>
  </si>
  <si>
    <t>151101111R00</t>
  </si>
  <si>
    <t>Odstranění pažení stěn rýh - příložné - hl. do 2 m</t>
  </si>
  <si>
    <t>38</t>
  </si>
  <si>
    <t>151101112R00</t>
  </si>
  <si>
    <t>Odstranění pažení stěn rýh - příložné - hl. do 4 m</t>
  </si>
  <si>
    <t>40</t>
  </si>
  <si>
    <t>Přemístění výkopku</t>
  </si>
  <si>
    <t>161101101R00</t>
  </si>
  <si>
    <t>Svislé přemístění výkopku z hor.1-4 do 2,5 m</t>
  </si>
  <si>
    <t>42</t>
  </si>
  <si>
    <t>162601102R00</t>
  </si>
  <si>
    <t>Vodorovné přemístění výkopku z hor.1-4 do 5000 m</t>
  </si>
  <si>
    <t>44</t>
  </si>
  <si>
    <t>Konstrukce ze zemin</t>
  </si>
  <si>
    <t>23</t>
  </si>
  <si>
    <t>171201101R00</t>
  </si>
  <si>
    <t>Uložení sypaniny do násypů nezhutněných</t>
  </si>
  <si>
    <t>46</t>
  </si>
  <si>
    <t>174101101R00</t>
  </si>
  <si>
    <t>Zásyp jam, rýh, šachet se zhutněním</t>
  </si>
  <si>
    <t>48</t>
  </si>
  <si>
    <t>25</t>
  </si>
  <si>
    <t>175101101RT2</t>
  </si>
  <si>
    <t>Obsyp potrubí bez prohození sypaniny s dodáním štěrkopísku frakce 0 - 22 mm</t>
  </si>
  <si>
    <t>50</t>
  </si>
  <si>
    <t>175101201R00</t>
  </si>
  <si>
    <t>Obsyp objektu bez prohození sypaniny - obsyp retenčních objektů</t>
  </si>
  <si>
    <t>52</t>
  </si>
  <si>
    <t>171</t>
  </si>
  <si>
    <t>Násypy a skládky předepsaných tvarů</t>
  </si>
  <si>
    <t>27</t>
  </si>
  <si>
    <t>171SKLADKOVNEVD</t>
  </si>
  <si>
    <t>Poplatek za uložení na skládku (zemina a kamení)</t>
  </si>
  <si>
    <t>t</t>
  </si>
  <si>
    <t>54</t>
  </si>
  <si>
    <t>Povrchové úpravy terénu</t>
  </si>
  <si>
    <t>180402111R00</t>
  </si>
  <si>
    <t>Založení trávníku parkového výsevem v rovině</t>
  </si>
  <si>
    <t>56</t>
  </si>
  <si>
    <t>29</t>
  </si>
  <si>
    <t>181301102R00</t>
  </si>
  <si>
    <t>Rozprostření ornice, rovina, tl. 10-15 cm,do 500m2</t>
  </si>
  <si>
    <t>58</t>
  </si>
  <si>
    <t>Různé kompletní konstrukce nedělitelné do stav. dílů</t>
  </si>
  <si>
    <t>386941114R00</t>
  </si>
  <si>
    <t>Montáž odlučovačů benzinu a olejů velikosti IV</t>
  </si>
  <si>
    <t>kus</t>
  </si>
  <si>
    <t>60</t>
  </si>
  <si>
    <t>45</t>
  </si>
  <si>
    <t>Podkladní a vedlejší konstrukce (inženýr. stavby kromě vozovek a železnič. svršku)</t>
  </si>
  <si>
    <t>31</t>
  </si>
  <si>
    <t>451541111R00</t>
  </si>
  <si>
    <t>Lože pod potrubí ze štěrkodrtě 0 - 63 mm</t>
  </si>
  <si>
    <t>62</t>
  </si>
  <si>
    <t>Podkladní vrstvy komunikací, letišť a ploch</t>
  </si>
  <si>
    <t>566901111R00</t>
  </si>
  <si>
    <t>Vyspravení podkladu po překopech štěrkopískem</t>
  </si>
  <si>
    <t>64</t>
  </si>
  <si>
    <t>59</t>
  </si>
  <si>
    <t>Dlažby pozemních komunikací a ploch</t>
  </si>
  <si>
    <t>33</t>
  </si>
  <si>
    <t>596215061R00</t>
  </si>
  <si>
    <t>Kladení zámkové dlažby tl. 10 cm do drtě</t>
  </si>
  <si>
    <t>66</t>
  </si>
  <si>
    <t>721</t>
  </si>
  <si>
    <t>Vnitřní kanalizace</t>
  </si>
  <si>
    <t>721242112R00</t>
  </si>
  <si>
    <t>Lapač střešních splavenin HL600NHO D 110 až 125 mm</t>
  </si>
  <si>
    <t>68</t>
  </si>
  <si>
    <t>83</t>
  </si>
  <si>
    <t>Potrubí z trub kameninových</t>
  </si>
  <si>
    <t>35</t>
  </si>
  <si>
    <t>831263195R00</t>
  </si>
  <si>
    <t>Příplatek za zřízení kanal. přípojky DN 100 - 300</t>
  </si>
  <si>
    <t>70</t>
  </si>
  <si>
    <t>87</t>
  </si>
  <si>
    <t>Potrubí z trub plastických, skleněných a čedičových</t>
  </si>
  <si>
    <t>871313121R00</t>
  </si>
  <si>
    <t>Montáž trub z plastu, gumový kroužek, DN 150</t>
  </si>
  <si>
    <t>72</t>
  </si>
  <si>
    <t>37</t>
  </si>
  <si>
    <t>871353121R00</t>
  </si>
  <si>
    <t>Montáž trub z plastu, gumový kroužek, DN 200</t>
  </si>
  <si>
    <t>74</t>
  </si>
  <si>
    <t>871373121R00</t>
  </si>
  <si>
    <t>Montáž trub z plastu, gumový kroužek, DN 250</t>
  </si>
  <si>
    <t>76</t>
  </si>
  <si>
    <t>39</t>
  </si>
  <si>
    <t>877313123R00</t>
  </si>
  <si>
    <t>Montáž tvarovek jednoos. plast. gum.kroužek DN 150</t>
  </si>
  <si>
    <t>78</t>
  </si>
  <si>
    <t>877313126R00</t>
  </si>
  <si>
    <t>Montáž víčka nebo zátky plast. gum. kroužek DN 150</t>
  </si>
  <si>
    <t>80</t>
  </si>
  <si>
    <t>41</t>
  </si>
  <si>
    <t>877353123R00</t>
  </si>
  <si>
    <t>Montáž tvarovek jednoos. plast. gum.kroužek DN 200</t>
  </si>
  <si>
    <t>82</t>
  </si>
  <si>
    <t>877353126R00</t>
  </si>
  <si>
    <t>Montáž víčka nebo zátky plast. gum. kroužek DN 200</t>
  </si>
  <si>
    <t>84</t>
  </si>
  <si>
    <t>43</t>
  </si>
  <si>
    <t>877353121R00</t>
  </si>
  <si>
    <t>Montáž tvarovek odboč. plast. gum. kroužek DN 150 - obdobná</t>
  </si>
  <si>
    <t>86</t>
  </si>
  <si>
    <t>877353121R00.1</t>
  </si>
  <si>
    <t>Montáž tvarovek odboč. plast. gum. kroužek DN 200</t>
  </si>
  <si>
    <t>88</t>
  </si>
  <si>
    <t>89</t>
  </si>
  <si>
    <t>Ostatní konstrukce a práce na trubním vedení</t>
  </si>
  <si>
    <t>892571111R00</t>
  </si>
  <si>
    <t>Zkouška těsnosti kanalizace DN do 200, vodou</t>
  </si>
  <si>
    <t>90</t>
  </si>
  <si>
    <t>892573111R00</t>
  </si>
  <si>
    <t>Zabezpečení konců kanal. potrubí DN do 200, vodou</t>
  </si>
  <si>
    <t>úsek</t>
  </si>
  <si>
    <t>92</t>
  </si>
  <si>
    <t>47</t>
  </si>
  <si>
    <t>892581111R00</t>
  </si>
  <si>
    <t>Zkouška těsnosti kanalizace DN do 300, vodou</t>
  </si>
  <si>
    <t>94</t>
  </si>
  <si>
    <t>892583111R00</t>
  </si>
  <si>
    <t>Zabezpečení konců kanal. potrubí DN do 300, vodou</t>
  </si>
  <si>
    <t>96</t>
  </si>
  <si>
    <t>49</t>
  </si>
  <si>
    <t>894411111R00</t>
  </si>
  <si>
    <t>Zřízení šachet z dílců,dno C 25/30, potrubí DN 200</t>
  </si>
  <si>
    <t>98</t>
  </si>
  <si>
    <t>894411121R00</t>
  </si>
  <si>
    <t>Zřízení šachet z dílců, dno C25/30, potrubí do DN 300</t>
  </si>
  <si>
    <t>100</t>
  </si>
  <si>
    <t>51</t>
  </si>
  <si>
    <t>894201121R00</t>
  </si>
  <si>
    <t>Dno šachet z betonu C 25/30, tl. nad 20 cm</t>
  </si>
  <si>
    <t>102</t>
  </si>
  <si>
    <t>894201221R00</t>
  </si>
  <si>
    <t>Stěny šachet z betonu C 25/30, tl. nad 20 cm</t>
  </si>
  <si>
    <t>104</t>
  </si>
  <si>
    <t>53</t>
  </si>
  <si>
    <t>894502101R00</t>
  </si>
  <si>
    <t>Bednění stěn šachet pravoúhlých jednostranné</t>
  </si>
  <si>
    <t>106</t>
  </si>
  <si>
    <t>894502301R00</t>
  </si>
  <si>
    <t>Bednění stěn šachet kruhových jednostranné</t>
  </si>
  <si>
    <t>108</t>
  </si>
  <si>
    <t>55</t>
  </si>
  <si>
    <t>899103111RT2</t>
  </si>
  <si>
    <t>Osazení poklopu s rámem do 150 kg</t>
  </si>
  <si>
    <t>110</t>
  </si>
  <si>
    <t>899623161R00</t>
  </si>
  <si>
    <t>Obetonování potrubí nebo zdiva stok betonem C20/25 - napojení na stáv. kanalizaci</t>
  </si>
  <si>
    <t>112</t>
  </si>
  <si>
    <t>97</t>
  </si>
  <si>
    <t>Prorážení otvorů a ostatní bourací práce</t>
  </si>
  <si>
    <t>57</t>
  </si>
  <si>
    <t>970051200R00</t>
  </si>
  <si>
    <t>Vrtání jádrové do ŽB do D 200 mm 2x 0,15 m (napojení na stáv. kanalizaci)</t>
  </si>
  <si>
    <t>114</t>
  </si>
  <si>
    <t>H27</t>
  </si>
  <si>
    <t>Vedení trubní dálková a přípojná</t>
  </si>
  <si>
    <t>998276101R00</t>
  </si>
  <si>
    <t>Přesun hmot, trubní vedení plastová, otevř. výkop</t>
  </si>
  <si>
    <t>116</t>
  </si>
  <si>
    <t>998276118R00</t>
  </si>
  <si>
    <t>Přesun hmot, trubní vedení plastová, příplatek 5km</t>
  </si>
  <si>
    <t>118</t>
  </si>
  <si>
    <t>D1</t>
  </si>
  <si>
    <t>Ostatní materiál</t>
  </si>
  <si>
    <t>00572400</t>
  </si>
  <si>
    <t>Směs travní parková I. běžná zátěž PROFI</t>
  </si>
  <si>
    <t>kg</t>
  </si>
  <si>
    <t>120</t>
  </si>
  <si>
    <t>61</t>
  </si>
  <si>
    <t>283141494</t>
  </si>
  <si>
    <t>Fólie výstražná pro kanal. š. 300 mm šedá</t>
  </si>
  <si>
    <t>122</t>
  </si>
  <si>
    <t>28611143.A</t>
  </si>
  <si>
    <t>Trubka kanalizační KGEM SN 4 PVC 110x3,2x3000 mm</t>
  </si>
  <si>
    <t>124</t>
  </si>
  <si>
    <t>63</t>
  </si>
  <si>
    <t>28614251</t>
  </si>
  <si>
    <t>Trubka kanalizační ULTRA-RIB 2 SN 10 150x3000 mm</t>
  </si>
  <si>
    <t>126</t>
  </si>
  <si>
    <t>28614255</t>
  </si>
  <si>
    <t>Trubka kanalizační ULTRA-RIB 2 SN 10 200x5000 mm</t>
  </si>
  <si>
    <t>128</t>
  </si>
  <si>
    <t>65</t>
  </si>
  <si>
    <t>28614258</t>
  </si>
  <si>
    <t>Trubka kanalizační ULTRA-RIB 2 SN 10 250x5000 mm</t>
  </si>
  <si>
    <t>130</t>
  </si>
  <si>
    <t>28650433</t>
  </si>
  <si>
    <t>Koleno odpadové PVC-U D 110/87°</t>
  </si>
  <si>
    <t>132</t>
  </si>
  <si>
    <t>67</t>
  </si>
  <si>
    <t>28651792</t>
  </si>
  <si>
    <t>Záslepka kanalizační KGK D 160 L 42 mm PVC - obdobná pol.</t>
  </si>
  <si>
    <t>134</t>
  </si>
  <si>
    <t>28651793</t>
  </si>
  <si>
    <t>Záslepka kanalizační KGK D 200 L 50 mm PVC - obdobná pol.</t>
  </si>
  <si>
    <t>136</t>
  </si>
  <si>
    <t>69</t>
  </si>
  <si>
    <t>28656157</t>
  </si>
  <si>
    <t>Redukce kanalizační odolná PPKGR DN 160/125 mm</t>
  </si>
  <si>
    <t>138</t>
  </si>
  <si>
    <t>28656310</t>
  </si>
  <si>
    <t>Odbočka kanalizační ULTRA-RIB 2  DN 150/150/45°</t>
  </si>
  <si>
    <t>140</t>
  </si>
  <si>
    <t>Odbočka kanalizační ULTRA-RIB 2 DN 150/150/45°</t>
  </si>
  <si>
    <t>71</t>
  </si>
  <si>
    <t>28656311</t>
  </si>
  <si>
    <t>Odbočka kanalizační ULTRA-RIB 2  DN 200/150/45°</t>
  </si>
  <si>
    <t>142</t>
  </si>
  <si>
    <t>Odbočka kanalizační ULTRA-RIB 2 DN 200/150/45°</t>
  </si>
  <si>
    <t>28656331</t>
  </si>
  <si>
    <t>Koleno kanalizační ULTRA-RIB 2  DN 150/15°</t>
  </si>
  <si>
    <t>144</t>
  </si>
  <si>
    <t>Koleno kanalizační ULTRA-RIB 2 DN 150/15°</t>
  </si>
  <si>
    <t>73</t>
  </si>
  <si>
    <t>28656332</t>
  </si>
  <si>
    <t>Koleno kanalizační ULTRA-RIB 2  DN 150/30°</t>
  </si>
  <si>
    <t>146</t>
  </si>
  <si>
    <t>Koleno kanalizační ULTRA-RIB 2 DN 150/30°</t>
  </si>
  <si>
    <t>28656333</t>
  </si>
  <si>
    <t>Koleno kanalizační ULTRA-RIB 2  DN 150/45°</t>
  </si>
  <si>
    <t>148</t>
  </si>
  <si>
    <t>Koleno kanalizační ULTRA-RIB 2 DN 150/45°</t>
  </si>
  <si>
    <t>75</t>
  </si>
  <si>
    <t>28656337</t>
  </si>
  <si>
    <t>Koleno kanalizační ULTRA-RIB 2  DN 200/45°</t>
  </si>
  <si>
    <t>150</t>
  </si>
  <si>
    <t>Koleno kanalizační ULTRA-RIB 2 DN 200/45°</t>
  </si>
  <si>
    <t>286563800</t>
  </si>
  <si>
    <t>Přechod UR-KG hrdlo-dřík ULTRA-RIB 2 DN 150/150 mm</t>
  </si>
  <si>
    <t>152</t>
  </si>
  <si>
    <t>77</t>
  </si>
  <si>
    <t>56241512</t>
  </si>
  <si>
    <t>Odlučovač rop látek GSOL-2/10 plast. bez poklopu</t>
  </si>
  <si>
    <t>154</t>
  </si>
  <si>
    <t>56241522</t>
  </si>
  <si>
    <t>Odlučovač ropných látek GSOL-5/20 plast. bez pokl</t>
  </si>
  <si>
    <t>156</t>
  </si>
  <si>
    <t>79</t>
  </si>
  <si>
    <t>58337331</t>
  </si>
  <si>
    <t>Štěrkopísek frakce 0-22 B k obsypu retenčních objektů</t>
  </si>
  <si>
    <t>158</t>
  </si>
  <si>
    <t>59224368.A</t>
  </si>
  <si>
    <t>Dno šachetní přímé TBZ-Q.1 100/100 V max. 60 obdobná pol.</t>
  </si>
  <si>
    <t>160</t>
  </si>
  <si>
    <t>81</t>
  </si>
  <si>
    <t>59224150</t>
  </si>
  <si>
    <t>Skruž TBS-Q 1000/250/120 SP</t>
  </si>
  <si>
    <t>162</t>
  </si>
  <si>
    <t>59224152</t>
  </si>
  <si>
    <t>Skruž TBS-Q 1000/500/120/SP</t>
  </si>
  <si>
    <t>164</t>
  </si>
  <si>
    <t>59224154</t>
  </si>
  <si>
    <t>Skruž TBS-Q 1000/1000/120 SP</t>
  </si>
  <si>
    <t>166</t>
  </si>
  <si>
    <t>59224172</t>
  </si>
  <si>
    <t>Skruž přechodová TBR-Q 625/600/120/SPK (SLK)</t>
  </si>
  <si>
    <t>168</t>
  </si>
  <si>
    <t>85</t>
  </si>
  <si>
    <t>59224174.A</t>
  </si>
  <si>
    <t>Prstenec vyrovnávací TBW-Q 625/40/120</t>
  </si>
  <si>
    <t>170</t>
  </si>
  <si>
    <t>59224175</t>
  </si>
  <si>
    <t>Prstenec vyrovnávací TBW-Q 625/60/120</t>
  </si>
  <si>
    <t>172</t>
  </si>
  <si>
    <t>59224176</t>
  </si>
  <si>
    <t>Prstenec vyrovnávací TBW-Q 625/80/120</t>
  </si>
  <si>
    <t>174</t>
  </si>
  <si>
    <t>59224177</t>
  </si>
  <si>
    <t>Prstenec vyrovnávací TBW-Q 625/100/120</t>
  </si>
  <si>
    <t>176</t>
  </si>
  <si>
    <t>59224177.A</t>
  </si>
  <si>
    <t>Prstenec vyrovnávací TBW-Q 625/120/120</t>
  </si>
  <si>
    <t>178</t>
  </si>
  <si>
    <t>283ECOBLOC2KONVD</t>
  </si>
  <si>
    <t>Vsakovací blok GARANTIA EcoBloc-2xzakončení  9+9+8</t>
  </si>
  <si>
    <t>ks</t>
  </si>
  <si>
    <t>180</t>
  </si>
  <si>
    <t>Vsakovací blok GARANTIA EcoBloc-2xzakončení 9+9+8</t>
  </si>
  <si>
    <t>91</t>
  </si>
  <si>
    <t>283ECOBLOCDNOVD</t>
  </si>
  <si>
    <t>Vsakovací blok GARANTIA EcoBloc-dno  15+69+44</t>
  </si>
  <si>
    <t>182</t>
  </si>
  <si>
    <t>Vsakovací blok GARANTIA EcoBloc-dno 15+69+44</t>
  </si>
  <si>
    <t>283ECOBLOCVD</t>
  </si>
  <si>
    <t>Vsakovací blok GARANTIA EcoBloc-tělo  45+207+88</t>
  </si>
  <si>
    <t>184</t>
  </si>
  <si>
    <t>Vsakovací blok GARANTIA EcoBloc-tělo 45+207+88</t>
  </si>
  <si>
    <t>93</t>
  </si>
  <si>
    <t>283GEOT369023VD</t>
  </si>
  <si>
    <t>FILTRAČNÍ GEOTEXTILIE PRO VSAKOVACÍ OBJEKTY 369023  2x (41,6+169+94,6)</t>
  </si>
  <si>
    <t>186</t>
  </si>
  <si>
    <t>FILTRAČNÍ GEOTEXTILIE PRO VSAKOVACÍ OBJEKTY 369023 2x (41,6+169+94,6)</t>
  </si>
  <si>
    <t>283ODHLPVC100VD</t>
  </si>
  <si>
    <t>ODVĚTRÁVACÍ HLAVICE PVC100</t>
  </si>
  <si>
    <t>188</t>
  </si>
  <si>
    <t>95</t>
  </si>
  <si>
    <t>286JF151500VD</t>
  </si>
  <si>
    <t>Jezírková folie 1,5mm černá  41,6+169+94,6</t>
  </si>
  <si>
    <t>190</t>
  </si>
  <si>
    <t>Jezírková folie 1,5mm černá 41,6+169+94,6</t>
  </si>
  <si>
    <t>286REG600VD</t>
  </si>
  <si>
    <t>ŠKRTICÍ ŠÁCHTA S REGULOVANÝM ODTOKEM DN 600 ALIAXIS hl. 2,13 m, odtok 2 l/s</t>
  </si>
  <si>
    <t>192</t>
  </si>
  <si>
    <t>286REG600VD.1</t>
  </si>
  <si>
    <t>ŠKRTICÍ ŠÁCHTA S REGULOVANÝM ODTOKEM DN 600 ALIAXIS hl. 2,54 m, odtok 16 l/s</t>
  </si>
  <si>
    <t>194</t>
  </si>
  <si>
    <t>286REG600VD.2</t>
  </si>
  <si>
    <t>ŠKRTICÍ ŠÁCHTA S REGULOVANÝM ODTOKEM DN 600 ALIAXIS hl. 2,20 m, odtok 6 l/s</t>
  </si>
  <si>
    <t>196</t>
  </si>
  <si>
    <t>99</t>
  </si>
  <si>
    <t>286FIL1000VD</t>
  </si>
  <si>
    <t>FILTRAČNÍ ŠACHTA EKO 1000 DO 3200 m2 PLOCHY s kalovým prostorem, určena k obetonování  ALIAXIS hl. 1,47 m</t>
  </si>
  <si>
    <t>198</t>
  </si>
  <si>
    <t>FILTRAČNÍ ŠACHTA EKO 1000 DO 3200 m2 PLOCHY s kalovým prostorem, určena k obetonování ALIAXIS hl. 1,47 m</t>
  </si>
  <si>
    <t>286FIL1000VD.1</t>
  </si>
  <si>
    <t>FILTRAČNÍ ŠACHTA EKO 1000 DO 3200 m2 PLOCHY s kalovým prostorem, určena k obetonování  ALIAXIS hl. 2,02 m</t>
  </si>
  <si>
    <t>200</t>
  </si>
  <si>
    <t>FILTRAČNÍ ŠACHTA EKO 1000 DO 3200 m2 PLOCHY s kalovým prostorem, určena k obetonování ALIAXIS hl. 2,02 m</t>
  </si>
  <si>
    <t>101</t>
  </si>
  <si>
    <t>286FIL1000VD.2</t>
  </si>
  <si>
    <t>FILTRAČNÍ ŠACHTA EKO 1000 DO 3200 m2 PLOCHY s kalovým prostorem, určena k obetonování  ALIAXIS hl. 2,19 m</t>
  </si>
  <si>
    <t>202</t>
  </si>
  <si>
    <t>FILTRAČNÍ ŠACHTA EKO 1000 DO 3200 m2 PLOCHY s kalovým prostorem, určena k obetonování ALIAXIS hl. 2,19 m</t>
  </si>
  <si>
    <t>SO101-D.02 - splašková kanalizace</t>
  </si>
  <si>
    <t>21 - Úprava podloží a základové spáry</t>
  </si>
  <si>
    <t>96 - Bourání konstrukcí</t>
  </si>
  <si>
    <t>132201211R00</t>
  </si>
  <si>
    <t>Hloubení rýh š.do 200 cm hor.3 do 100 m3,STROJNĚ</t>
  </si>
  <si>
    <t>132301211R00</t>
  </si>
  <si>
    <t>Hloubení rýh š.do 200 cm hor.4 do 100 m3, STROJNĚ</t>
  </si>
  <si>
    <t>Úprava podloží a základové spáry</t>
  </si>
  <si>
    <t>212572121R00</t>
  </si>
  <si>
    <t>Lože trativodu z kameniva drobného těženého</t>
  </si>
  <si>
    <t>212753114R00</t>
  </si>
  <si>
    <t>Montáž ohebné dren. trubky do rýhy DN 100,bez lože</t>
  </si>
  <si>
    <t>831362121RT3</t>
  </si>
  <si>
    <t>Montáž trub kameninových, pryž. kroužek, DN 250 včetně dodávky trub kamenin. DN 250 dl. 2500 mm</t>
  </si>
  <si>
    <t>837364111RT2</t>
  </si>
  <si>
    <t>Montáž kameninových útesů s hrdlem DN 250 včetně dodávky trouby DN 250 dl. 2000 mm</t>
  </si>
  <si>
    <t>Osazení poklopu s rámem do 150 kg včetně dodávky poklopu lit. kruhového D 600</t>
  </si>
  <si>
    <t>Bourání konstrukcí</t>
  </si>
  <si>
    <t>967043121R00</t>
  </si>
  <si>
    <t>Odsekání vrstvy betonu na konstrukci tl. do 30 cm</t>
  </si>
  <si>
    <t>971042441R00</t>
  </si>
  <si>
    <t>Vybourání otvorů zdi betonové pl. 0,25 m2, tl.30cm</t>
  </si>
  <si>
    <t>998275101R00</t>
  </si>
  <si>
    <t>Přesun hmot, kanalizace kameninové, otevřený výkop</t>
  </si>
  <si>
    <t>998275118R00</t>
  </si>
  <si>
    <t>Přesun hmot, kanalizace kameninové, příplatek 5 km</t>
  </si>
  <si>
    <t>Dno šachetní přímé TBZ-Q.1 100/100 V max. 60</t>
  </si>
  <si>
    <t>59711520.A</t>
  </si>
  <si>
    <t>Ucpávka kamenina DN 250, FN 40, obdobná položka</t>
  </si>
  <si>
    <t>SO101-D.05 - veřejné osvětlení</t>
  </si>
  <si>
    <t>ing. Miroslav Křístek</t>
  </si>
  <si>
    <t>D1 - MONTÁŽ</t>
  </si>
  <si>
    <t>D2 - MATERIÁL</t>
  </si>
  <si>
    <t>D3 - HZS</t>
  </si>
  <si>
    <t>D4 - DODÁVKY</t>
  </si>
  <si>
    <t>MONTÁŽ</t>
  </si>
  <si>
    <t>Pol1</t>
  </si>
  <si>
    <t>trubka ochr z PE, R=40mm</t>
  </si>
  <si>
    <t>Pol2</t>
  </si>
  <si>
    <t>stožár sadový ocelový bezpaticový do 6m</t>
  </si>
  <si>
    <t>Pol3</t>
  </si>
  <si>
    <t>výložník ocel. 1-ram. (rameno)</t>
  </si>
  <si>
    <t>Pol4</t>
  </si>
  <si>
    <t>elektrovýzbroj stožáru pro 1 okruh</t>
  </si>
  <si>
    <t>Pol5</t>
  </si>
  <si>
    <t>PHILIPS BRP102 LED55/740 II DM42-60A, 39W, 4000K</t>
  </si>
  <si>
    <t>Pol6</t>
  </si>
  <si>
    <t>uzem. v zemi FeZn 30/4mm vč. Svorek, propoj. aj.</t>
  </si>
  <si>
    <t>Pol7</t>
  </si>
  <si>
    <t>FeZn R=10mm</t>
  </si>
  <si>
    <t>Pol8</t>
  </si>
  <si>
    <t>CYKY-CYKYm 3Cx2.5 mm2 750V (PU)</t>
  </si>
  <si>
    <t>Pol9</t>
  </si>
  <si>
    <t>CYKY-CYKYm 4Bx10 mm2 750V (PU)</t>
  </si>
  <si>
    <t>Pol10</t>
  </si>
  <si>
    <t>ukonč.kabelu smršť.zákl. do 4x10mm2</t>
  </si>
  <si>
    <t>Pol11</t>
  </si>
  <si>
    <t>vytyčení trati venk.sil.vedení nn v přehledném terénu</t>
  </si>
  <si>
    <t>km</t>
  </si>
  <si>
    <t>Pol12</t>
  </si>
  <si>
    <t>kabel.rýha 35cm/šiř. 80cm/hl.zem.tř.3</t>
  </si>
  <si>
    <t>Pol13</t>
  </si>
  <si>
    <t>zřízení kabel.lože z pros.zem.písku ve sm.35cm</t>
  </si>
  <si>
    <t>Pol14</t>
  </si>
  <si>
    <t>fólie výstražná PVC šířka 33cm</t>
  </si>
  <si>
    <t>Pol15</t>
  </si>
  <si>
    <t>ruč.zához kabel.rýha 35cm/šiř. 80cm/hl.zem.tř.3</t>
  </si>
  <si>
    <t>Pol16</t>
  </si>
  <si>
    <t>pouzdrový základ pro stožár VO v trase 250x1500</t>
  </si>
  <si>
    <t>D2</t>
  </si>
  <si>
    <t>MATERIÁL</t>
  </si>
  <si>
    <t>Pol17</t>
  </si>
  <si>
    <t>Pol18</t>
  </si>
  <si>
    <t>stožár KOOPERATIVA GA 5-114/89/76 ŽZ</t>
  </si>
  <si>
    <t>Pol19</t>
  </si>
  <si>
    <t>výložník G1-1000 ŽZ</t>
  </si>
  <si>
    <t>Pol20</t>
  </si>
  <si>
    <t>Pol21</t>
  </si>
  <si>
    <t>Pol22</t>
  </si>
  <si>
    <t>FeZn 30/4mm</t>
  </si>
  <si>
    <t>Pol23</t>
  </si>
  <si>
    <t>Pol24</t>
  </si>
  <si>
    <t>propojovací svorka SS spojovací</t>
  </si>
  <si>
    <t>Pol25</t>
  </si>
  <si>
    <t>Pol26</t>
  </si>
  <si>
    <t>Pol27</t>
  </si>
  <si>
    <t>beton. Směs</t>
  </si>
  <si>
    <t>Pol28</t>
  </si>
  <si>
    <t>trubka betonová pro VO základ</t>
  </si>
  <si>
    <t>Pol29</t>
  </si>
  <si>
    <t>fólie výstražná šíře 330</t>
  </si>
  <si>
    <t>Pol30</t>
  </si>
  <si>
    <t>písek kopaný</t>
  </si>
  <si>
    <t>D3</t>
  </si>
  <si>
    <t>HZS</t>
  </si>
  <si>
    <t>Pol31</t>
  </si>
  <si>
    <t>vytýčení tras ostatních podzemních vedení v trase VO</t>
  </si>
  <si>
    <t>Pol32</t>
  </si>
  <si>
    <t>revize elektro</t>
  </si>
  <si>
    <t>hod</t>
  </si>
  <si>
    <t>Pol33</t>
  </si>
  <si>
    <t>geom.zaměření nových rozvodů VO</t>
  </si>
  <si>
    <t>D4</t>
  </si>
  <si>
    <t>DODÁVKY</t>
  </si>
  <si>
    <t>Pol34</t>
  </si>
  <si>
    <t>podružný materiál</t>
  </si>
  <si>
    <t>%</t>
  </si>
  <si>
    <t>SO101-D.100 - komunikace a zpevněné plochy</t>
  </si>
  <si>
    <t>Bc. Michal Pašava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</si>
  <si>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</si>
  <si>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</si>
  <si>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</si>
  <si>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</si>
  <si>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</si>
  <si>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</si>
  <si>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</si>
  <si>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</si>
  <si>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</si>
  <si>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</si>
  <si>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</si>
  <si>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OST - Ostatní</t>
  </si>
  <si>
    <t>HSV</t>
  </si>
  <si>
    <t>Práce a dodávky HSV</t>
  </si>
  <si>
    <t>Zemní práce</t>
  </si>
  <si>
    <t>111211101</t>
  </si>
  <si>
    <t>Odstranění křovin a stromů průměru kmene do 100 mm i s kořeny sklonu terénu do 1:5 ručně</t>
  </si>
  <si>
    <t>CS ÚRS 2022 02</t>
  </si>
  <si>
    <t>Online PSC</t>
  </si>
  <si>
    <t>https://podminky.urs.cz/item/CS_URS_2022_02/111211101</t>
  </si>
  <si>
    <t>112101101</t>
  </si>
  <si>
    <t>Odstranění stromů listnatých průměru kmene přes 100 do 300 mm</t>
  </si>
  <si>
    <t>https://podminky.urs.cz/item/CS_URS_2022_02/112101101</t>
  </si>
  <si>
    <t>112251102</t>
  </si>
  <si>
    <t>Odstranění pařezů průměru přes 300 do 500 mm</t>
  </si>
  <si>
    <t>https://podminky.urs.cz/item/CS_URS_2022_02/112251102</t>
  </si>
  <si>
    <t>113106187</t>
  </si>
  <si>
    <t>Rozebrání dlažeb vozovek ze zámkové dlažby s ložem z kameniva strojně pl do 50 m2</t>
  </si>
  <si>
    <t>https://podminky.urs.cz/item/CS_URS_2022_02/113106187</t>
  </si>
  <si>
    <t>VV</t>
  </si>
  <si>
    <t>6 "chodník</t>
  </si>
  <si>
    <t>Součet</t>
  </si>
  <si>
    <t>113107342</t>
  </si>
  <si>
    <t>Odstranění podkladu živičného tl přes 50 do 100 mm strojně pl do 50 m2</t>
  </si>
  <si>
    <t>https://podminky.urs.cz/item/CS_URS_2022_02/113107342</t>
  </si>
  <si>
    <t>80 "chodník</t>
  </si>
  <si>
    <t>113154113</t>
  </si>
  <si>
    <t>Frézování živičného krytu tl 50 mm pruh š 0,5 m pl do 500 m2 bez překážek v trase</t>
  </si>
  <si>
    <t>https://podminky.urs.cz/item/CS_URS_2022_02/113154113</t>
  </si>
  <si>
    <t>8 "pracovní spára</t>
  </si>
  <si>
    <t>113154324</t>
  </si>
  <si>
    <t>Frézování živičného krytu tl 100 mm pruh š přes 0,5 do 1 m pl přes 1000 do 10000 m2 bez překážek v trase</t>
  </si>
  <si>
    <t>https://podminky.urs.cz/item/CS_URS_2022_02/113154324</t>
  </si>
  <si>
    <t>113201112</t>
  </si>
  <si>
    <t>Vytrhání obrub silničních ležatých</t>
  </si>
  <si>
    <t>https://podminky.urs.cz/item/CS_URS_2022_02/113201112</t>
  </si>
  <si>
    <t>42 "obruba betonová chodníková</t>
  </si>
  <si>
    <t>580 "obruba betonová silniční</t>
  </si>
  <si>
    <t>121151113</t>
  </si>
  <si>
    <t>Sejmutí ornice plochy do 500 m2 tl vrstvy do 200 mm strojně</t>
  </si>
  <si>
    <t>https://podminky.urs.cz/item/CS_URS_2022_02/121151113</t>
  </si>
  <si>
    <t>122251105</t>
  </si>
  <si>
    <t>Odkopávky a prokopávky nezapažené v hornině třídy těžitelnosti I skupiny 3 objem do 1000 m3 strojně</t>
  </si>
  <si>
    <t>https://podminky.urs.cz/item/CS_URS_2022_02/122251105</t>
  </si>
  <si>
    <t>1113*0,52 "komunikace - asfalt</t>
  </si>
  <si>
    <t>44*0,52 "sjezdy - bet.dlažba 8 cm</t>
  </si>
  <si>
    <t>377*0,52 "parkoviště - bet.dlažba 8 cm</t>
  </si>
  <si>
    <t>776*0,29 "chodník - bet.dlažba 6 cm</t>
  </si>
  <si>
    <t>19*0,29 "plocha pro kontejnery - bet.dlažba 8 cm</t>
  </si>
  <si>
    <t>39*0,52 "reliéfní dlažba 8 cm</t>
  </si>
  <si>
    <t>29*0,29 "reliéfní dlažba - 6 cm</t>
  </si>
  <si>
    <t>200*0,52 "provizorní asf.napojení</t>
  </si>
  <si>
    <t>1113*0,4 "komunikace - asfalt - sanace</t>
  </si>
  <si>
    <t>44*0,4 "sjezdy - bet.dlažba 8 cm - sanace</t>
  </si>
  <si>
    <t>377*0,4 "parkoviště - bet.dlažba 8 cm - sanace</t>
  </si>
  <si>
    <t>39*0,4 "reliéfní dlažba 8 cm - sanace</t>
  </si>
  <si>
    <t>132251101</t>
  </si>
  <si>
    <t>Hloubení rýh nezapažených š do 800 mm v hornině třídy těžitelnosti I skupiny 3 objem do 20 m3 strojně</t>
  </si>
  <si>
    <t>https://podminky.urs.cz/item/CS_URS_2022_02/132251101</t>
  </si>
  <si>
    <t>215*0,3*0,5 "drenáž</t>
  </si>
  <si>
    <t>162751117</t>
  </si>
  <si>
    <t>Vodorovné přemístění přes 9 000 do 10000 m výkopku/sypaniny z horniny třídy těžitelnosti I skupiny 1 až 3</t>
  </si>
  <si>
    <t>https://podminky.urs.cz/item/CS_URS_2022_02/162751117</t>
  </si>
  <si>
    <t>1790,12+32,25</t>
  </si>
  <si>
    <t>171201201</t>
  </si>
  <si>
    <t>Uložení sypaniny na skládky nebo meziskládky</t>
  </si>
  <si>
    <t>https://podminky.urs.cz/item/CS_URS_2022_02/171201201</t>
  </si>
  <si>
    <t>171201231</t>
  </si>
  <si>
    <t>Poplatek za uložení zeminy a kamení na recyklační skládce (skládkovné) kód odpadu 17 05 04</t>
  </si>
  <si>
    <t>https://podminky.urs.cz/item/CS_URS_2022_02/171201231</t>
  </si>
  <si>
    <t>1822,37*2 "Přepočtené koeficientem množství</t>
  </si>
  <si>
    <t>181311103</t>
  </si>
  <si>
    <t>Rozprostření ornice tl vrstvy do 200 mm v rovině nebo ve svahu do 1:5 ručně</t>
  </si>
  <si>
    <t>https://podminky.urs.cz/item/CS_URS_2022_02/181311103</t>
  </si>
  <si>
    <t>475 "travnaté plochy</t>
  </si>
  <si>
    <t>M</t>
  </si>
  <si>
    <t>10371500</t>
  </si>
  <si>
    <t>substrát pro trávníky VL</t>
  </si>
  <si>
    <t>475*0,15 "Přepočtené koeficientem množství</t>
  </si>
  <si>
    <t>181411131</t>
  </si>
  <si>
    <t>Založení parkového trávníku výsevem pl do 1000 m2 v rovině a ve svahu do 1:5</t>
  </si>
  <si>
    <t>https://podminky.urs.cz/item/CS_URS_2022_02/181411131</t>
  </si>
  <si>
    <t>00572410</t>
  </si>
  <si>
    <t>osivo směs travní parková</t>
  </si>
  <si>
    <t>475*0,02 "Přepočtené koeficientem množství</t>
  </si>
  <si>
    <t>181951111</t>
  </si>
  <si>
    <t>Úprava pláně v hornině třídy těžitelnosti I skupiny 1 až 3 bez zhutnění strojně</t>
  </si>
  <si>
    <t>https://podminky.urs.cz/item/CS_URS_2022_02/181951111</t>
  </si>
  <si>
    <t>13 "kačírek</t>
  </si>
  <si>
    <t>181951112</t>
  </si>
  <si>
    <t>Úprava pláně v hornině třídy těžitelnosti I skupiny 1 až 3 se zhutněním strojně</t>
  </si>
  <si>
    <t>https://podminky.urs.cz/item/CS_URS_2022_02/181951112</t>
  </si>
  <si>
    <t>1113 "komunikace - asfalt</t>
  </si>
  <si>
    <t>44 "sjezdy - bet.dlažba 8 cm</t>
  </si>
  <si>
    <t>377 "parkoviště - bet.dlažba 8 cm</t>
  </si>
  <si>
    <t>776 "chodník - bet.dlažba 6 cm</t>
  </si>
  <si>
    <t>19 "plocha pro kontejnery - bet.dlažba 8 cm</t>
  </si>
  <si>
    <t>39 "reliéfní dlažba 8 cm</t>
  </si>
  <si>
    <t>29 "reliéfní dlažba - 6 cm</t>
  </si>
  <si>
    <t>200 "provizorní asf.napojení</t>
  </si>
  <si>
    <t>Zakládání</t>
  </si>
  <si>
    <t>211561111</t>
  </si>
  <si>
    <t>Výplň odvodňovacích žeber nebo trativodů kamenivem hrubým drceným frakce 4 až 16 mm</t>
  </si>
  <si>
    <t>https://podminky.urs.cz/item/CS_URS_2022_02/211561111</t>
  </si>
  <si>
    <t>215*0,3*0,4</t>
  </si>
  <si>
    <t>211971110</t>
  </si>
  <si>
    <t>Zřízení opláštění žeber nebo trativodů geotextilií v rýze nebo zářezu sklonu do 1:2</t>
  </si>
  <si>
    <t>https://podminky.urs.cz/item/CS_URS_2022_02/211971110</t>
  </si>
  <si>
    <t>69311172</t>
  </si>
  <si>
    <t>geotextilie PP s ÚV stabilizací 300g/m2</t>
  </si>
  <si>
    <t>258*1,1 "Přepočtené koeficientem množství</t>
  </si>
  <si>
    <t>212572121</t>
  </si>
  <si>
    <t>Lože pro trativody z kameniva drobného těženého</t>
  </si>
  <si>
    <t>https://podminky.urs.cz/item/CS_URS_2022_02/212572121</t>
  </si>
  <si>
    <t>215*0,3*0,1</t>
  </si>
  <si>
    <t>212755214</t>
  </si>
  <si>
    <t>Trativody z drenážních trubek plastových flexibilních D 100 mm bez lože</t>
  </si>
  <si>
    <t>https://podminky.urs.cz/item/CS_URS_2022_02/212755214</t>
  </si>
  <si>
    <t>Komunikace pozemní</t>
  </si>
  <si>
    <t>564760111</t>
  </si>
  <si>
    <t>Podklad z kameniva hrubého drceného vel. 16-32 mm tl 200 mm</t>
  </si>
  <si>
    <t>CS ÚRS 2021 02</t>
  </si>
  <si>
    <t>https://podminky.urs.cz/item/CS_URS_2021_02/564760111</t>
  </si>
  <si>
    <t>1113*2 "komunikace - asfalt - sanace</t>
  </si>
  <si>
    <t>44*2 "sjezdy - bet.dlažba 8 cm - sanace</t>
  </si>
  <si>
    <t>377*2 "parkoviště - bet.dlažba 8 cm - sanace</t>
  </si>
  <si>
    <t>39*2 "reliéfní dlažba 8 cm - sanace</t>
  </si>
  <si>
    <t>564861111</t>
  </si>
  <si>
    <t>Podklad ze štěrkodrtě ŠD plochy přes 100 m2 tl 200 mm</t>
  </si>
  <si>
    <t>https://podminky.urs.cz/item/CS_URS_2022_02/564861111</t>
  </si>
  <si>
    <t>1113 "komunikace - asfalt - f 0/32</t>
  </si>
  <si>
    <t>1113 "komunikace - asfalt - f 0/63</t>
  </si>
  <si>
    <t>44 "sjezdy - bet.dlažba 8 cm - f 0/32</t>
  </si>
  <si>
    <t>377 "parkoviště - bet.dlažba 8 cm - f 0/32</t>
  </si>
  <si>
    <t>39 "reliéfní dlažba 8 cm - f 0/32</t>
  </si>
  <si>
    <t>44 "sjezdy - bet.dlažba 8 cm - f 0/63</t>
  </si>
  <si>
    <t>377 "parkoviště - bet.dlažba 8 cm - f 0/63</t>
  </si>
  <si>
    <t>39 "reliéfní dlažba 8 cm - f 0/63</t>
  </si>
  <si>
    <t>19 "plocha pro kontejnery - bet.dlažba 8 cm - f 0/32</t>
  </si>
  <si>
    <t>776 "chodník - bet.dlažba 6 cm - f 0/32</t>
  </si>
  <si>
    <t>29 "reliéfní dlažba - 6 cm - f 0/32</t>
  </si>
  <si>
    <t>200 "provizorní asf.napojení - f 0/32</t>
  </si>
  <si>
    <t>200 "provizorní asf.napojení - f 0/63</t>
  </si>
  <si>
    <t>565165101</t>
  </si>
  <si>
    <t>Asfaltový beton vrstva podkladní ACP 16 (obalované kamenivo OKS) tl 80 mm š do 1,5 m</t>
  </si>
  <si>
    <t>https://podminky.urs.cz/item/CS_URS_2022_02/565165101</t>
  </si>
  <si>
    <t>571908111</t>
  </si>
  <si>
    <t>Kryt vymývaným dekoračním kamenivem (kačírkem) tl 200 mm</t>
  </si>
  <si>
    <t>https://podminky.urs.cz/item/CS_URS_2022_02/571908111</t>
  </si>
  <si>
    <t>573111113</t>
  </si>
  <si>
    <t>Postřik živičný infiltrační s posypem z asfaltu množství 1,5 kg/m2</t>
  </si>
  <si>
    <t>https://podminky.urs.cz/item/CS_URS_2022_02/573111113</t>
  </si>
  <si>
    <t>573211112</t>
  </si>
  <si>
    <t>Postřik živičný spojovací z asfaltu v množství 0,70 kg/m2</t>
  </si>
  <si>
    <t>https://podminky.urs.cz/item/CS_URS_2022_02/573211112</t>
  </si>
  <si>
    <t>577134111</t>
  </si>
  <si>
    <t>Asfaltový beton vrstva obrusná ACO 11 (ABS) tř. I tl 40 mm š do 3 m z nemodifikovaného asfaltu</t>
  </si>
  <si>
    <t>https://podminky.urs.cz/item/CS_URS_2022_02/577134111</t>
  </si>
  <si>
    <t>577144111</t>
  </si>
  <si>
    <t>Asfaltový beton vrstva obrusná ACO 11 (ABS) tř. I tl 50 mm š do 3 m z nemodifikovaného asfaltu</t>
  </si>
  <si>
    <t>https://podminky.urs.cz/item/CS_URS_2022_02/577144111</t>
  </si>
  <si>
    <t>596211111</t>
  </si>
  <si>
    <t>Kladení zámkové dlažby komunikací pro pěší ručně tl 60 mm skupiny A pl přes 50 do 100 m2</t>
  </si>
  <si>
    <t>https://podminky.urs.cz/item/CS_URS_2022_02/596211111</t>
  </si>
  <si>
    <t>59245018</t>
  </si>
  <si>
    <t>dlažba tvar obdélník betonová 200x100x60mm přírodní</t>
  </si>
  <si>
    <t>59245006</t>
  </si>
  <si>
    <t>dlažba tvar obdélník betonová pro nevidomé 200x100x60mm barevná</t>
  </si>
  <si>
    <t>596212231</t>
  </si>
  <si>
    <t>Kladení zámkové dlažby pozemních komunikací ručně tl 80 mm skupiny C pl přes 50 do 100 m2</t>
  </si>
  <si>
    <t>https://podminky.urs.cz/item/CS_URS_2022_02/596212231</t>
  </si>
  <si>
    <t>59245020</t>
  </si>
  <si>
    <t>dlažba tvar obdélník betonová 200x100x80mm přírodní</t>
  </si>
  <si>
    <t>59245030</t>
  </si>
  <si>
    <t>dlažba tvar čtverec betonová 200x200x80mm přírodní</t>
  </si>
  <si>
    <t>59245226</t>
  </si>
  <si>
    <t>dlažba tvar obdélník betonová pro nevidomé 200x100x80mm barevná</t>
  </si>
  <si>
    <t>596212232</t>
  </si>
  <si>
    <t>Kladení zámkové dlažby pozemních komunikací ručně tl 80 mm skupiny C pl přes 100 do 300 m2</t>
  </si>
  <si>
    <t>https://podminky.urs.cz/item/CS_URS_2022_02/596212232</t>
  </si>
  <si>
    <t>377-29,856 "parkoviště - bet.dlažba 8 cm</t>
  </si>
  <si>
    <t>(28*4,92+6*1,92)*0,2 "oddělená parkovací stání</t>
  </si>
  <si>
    <t>59245004</t>
  </si>
  <si>
    <t>dlažba tvar čtverec betonová 200x200x80mm barevná</t>
  </si>
  <si>
    <t>Trubní vedení</t>
  </si>
  <si>
    <t>895941302</t>
  </si>
  <si>
    <t>Osazení vpusti uliční DN 450 z betonových dílců dno s kalištěm</t>
  </si>
  <si>
    <t>https://podminky.urs.cz/item/CS_URS_2022_02/895941302</t>
  </si>
  <si>
    <t>59224495</t>
  </si>
  <si>
    <t>vpusť uliční DN 450 kaliště nízké 450/240x50mm</t>
  </si>
  <si>
    <t>895941314</t>
  </si>
  <si>
    <t>Osazení vpusti uliční DN 450 z betonových dílců skruž horní 570 mm</t>
  </si>
  <si>
    <t>https://podminky.urs.cz/item/CS_URS_2022_02/895941314</t>
  </si>
  <si>
    <t>59224486</t>
  </si>
  <si>
    <t>vpusť uliční DN 450 skruž horní betonová 450/570x50mm</t>
  </si>
  <si>
    <t>59223864</t>
  </si>
  <si>
    <t>prstenec pro uliční vpusť vyrovnávací betonový 390x60x130mm</t>
  </si>
  <si>
    <t>895941322</t>
  </si>
  <si>
    <t>Osazení vpusti uliční DN 450 z betonových dílců skruž středová 295 mm</t>
  </si>
  <si>
    <t>https://podminky.urs.cz/item/CS_URS_2022_02/895941322</t>
  </si>
  <si>
    <t>59224487</t>
  </si>
  <si>
    <t>vpusť uliční DN 450 skruž střední betonová 450/295x50mm</t>
  </si>
  <si>
    <t>895941331</t>
  </si>
  <si>
    <t>Osazení vpusti uliční DN 450 z betonových dílců skruž průběžná s výtokem</t>
  </si>
  <si>
    <t>https://podminky.urs.cz/item/CS_URS_2022_02/895941331</t>
  </si>
  <si>
    <t>59224489</t>
  </si>
  <si>
    <t>vpusť uliční DN 450 skruž průběžná s odtokem 150mm 450/450x50mm</t>
  </si>
  <si>
    <t>899203112</t>
  </si>
  <si>
    <t>Osazení mříží litinových včetně rámů a košů na bahno pro třídu zatížení B125, C250</t>
  </si>
  <si>
    <t>https://podminky.urs.cz/item/CS_URS_2022_02/899203112</t>
  </si>
  <si>
    <t>55242323</t>
  </si>
  <si>
    <t>mříž D 400 - konkávní 300x500mm</t>
  </si>
  <si>
    <t>28661784</t>
  </si>
  <si>
    <t>revizní šachty D 400-kalový koš pro D 315</t>
  </si>
  <si>
    <t>899331111</t>
  </si>
  <si>
    <t>Výšková úprava uličního vstupu nebo vpusti do 200 mm poklopu</t>
  </si>
  <si>
    <t>https://podminky.urs.cz/item/CS_URS_2022_02/899331111</t>
  </si>
  <si>
    <t>10 "kanalizační šachty</t>
  </si>
  <si>
    <t>899431111</t>
  </si>
  <si>
    <t>Výšková úprava uličního vstupu nebo vpusti do 200 mm krycího hrnce, šoupěte nebo hydrantu</t>
  </si>
  <si>
    <t>https://podminky.urs.cz/item/CS_URS_2022_02/899431111</t>
  </si>
  <si>
    <t>89943-2</t>
  </si>
  <si>
    <t>označník vody - bourání</t>
  </si>
  <si>
    <t>Ostatní konstrukce a práce, bourání</t>
  </si>
  <si>
    <t>914111111</t>
  </si>
  <si>
    <t>Montáž svislé dopravní značky do velikosti 1 m2 objímkami na sloupek nebo konzolu</t>
  </si>
  <si>
    <t>https://podminky.urs.cz/item/CS_URS_2022_02/914111111</t>
  </si>
  <si>
    <t>40445608</t>
  </si>
  <si>
    <t>značky 700mm</t>
  </si>
  <si>
    <t>40445654</t>
  </si>
  <si>
    <t>informativní značky zónové IZ5 1000x750mm</t>
  </si>
  <si>
    <t>914511112</t>
  </si>
  <si>
    <t>Montáž sloupku dopravních značek délky do 3,5 m s betonovým základem a patkou D 60 mm</t>
  </si>
  <si>
    <t>https://podminky.urs.cz/item/CS_URS_2022_02/914511112</t>
  </si>
  <si>
    <t>404452250</t>
  </si>
  <si>
    <t>sloupek pro dopravní značku Zn D 60mm v 3,5m</t>
  </si>
  <si>
    <t>404452400</t>
  </si>
  <si>
    <t>patka pro sloupek Al D 60mm</t>
  </si>
  <si>
    <t>404452530</t>
  </si>
  <si>
    <t>víčko plastové na sloupek D 60mm</t>
  </si>
  <si>
    <t>404452560</t>
  </si>
  <si>
    <t>svorka upínací na sloupek dopravní značky D 60mm</t>
  </si>
  <si>
    <t>915-2</t>
  </si>
  <si>
    <t>Demontáž sloupku pro SDZ</t>
  </si>
  <si>
    <t>915-3</t>
  </si>
  <si>
    <t>Demontáž SDZ</t>
  </si>
  <si>
    <t>915221121</t>
  </si>
  <si>
    <t>Vodorovné dopravní značení vodící čáry přerušované š 250 mm bílý plast</t>
  </si>
  <si>
    <t>https://podminky.urs.cz/item/CS_URS_2022_02/915221121</t>
  </si>
  <si>
    <t>915231111</t>
  </si>
  <si>
    <t>Vodorovné dopravní značení přechody pro chodce, šipky, symboly bílý plast</t>
  </si>
  <si>
    <t>https://podminky.urs.cz/item/CS_URS_2022_02/915231111</t>
  </si>
  <si>
    <t>915611111</t>
  </si>
  <si>
    <t>Předznačení vodorovného liniového značení</t>
  </si>
  <si>
    <t>https://podminky.urs.cz/item/CS_URS_2022_02/915611111</t>
  </si>
  <si>
    <t>915621111</t>
  </si>
  <si>
    <t>Předznačení vodorovného plošného značení</t>
  </si>
  <si>
    <t>https://podminky.urs.cz/item/CS_URS_2022_02/915621111</t>
  </si>
  <si>
    <t>916131213</t>
  </si>
  <si>
    <t>Osazení silničního obrubníku betonového stojatého s boční opěrou do lože z betonu prostého</t>
  </si>
  <si>
    <t>https://podminky.urs.cz/item/CS_URS_2022_02/916131213</t>
  </si>
  <si>
    <t>352+91+28</t>
  </si>
  <si>
    <t>59217029</t>
  </si>
  <si>
    <t>obrubník betonový silniční nájezdový 1000x150x150mm</t>
  </si>
  <si>
    <t>91*1,02 "Přepočtené koeficientem množství</t>
  </si>
  <si>
    <t>59217030</t>
  </si>
  <si>
    <t>obrubník betonový silniční přechodový 1000x150x150-250mm</t>
  </si>
  <si>
    <t>28*1,02 "Přepočtené koeficientem množství</t>
  </si>
  <si>
    <t>59217031</t>
  </si>
  <si>
    <t>obrubník betonový silniční 1000x150x250mm</t>
  </si>
  <si>
    <t>352*1,02 "Přepočtené koeficientem množství</t>
  </si>
  <si>
    <t>916331112</t>
  </si>
  <si>
    <t>Osazení zahradního obrubníku betonového do lože z betonu s boční opěrou</t>
  </si>
  <si>
    <t>https://podminky.urs.cz/item/CS_URS_2022_02/916331112</t>
  </si>
  <si>
    <t>59217012</t>
  </si>
  <si>
    <t>obrubník betonový zahradní 500x80x250mm</t>
  </si>
  <si>
    <t>680*1,02 "Přepočtené koeficientem množství</t>
  </si>
  <si>
    <t>919121111</t>
  </si>
  <si>
    <t>Těsnění spár zálivkou za studena pro komůrky š 10 mm hl 20 mm s těsnicím profilem</t>
  </si>
  <si>
    <t>https://podminky.urs.cz/item/CS_URS_2022_02/919121111</t>
  </si>
  <si>
    <t>919735112</t>
  </si>
  <si>
    <t>Řezání stávajícího živičného krytu hl přes 50 do 100 mm</t>
  </si>
  <si>
    <t>https://podminky.urs.cz/item/CS_URS_2022_02/919735112</t>
  </si>
  <si>
    <t>965042241</t>
  </si>
  <si>
    <t>Bourání podkladů pod dlažby nebo mazanin betonových nebo z litého asfaltu tl přes 100 mm pl přes 4 m2</t>
  </si>
  <si>
    <t>https://podminky.urs.cz/item/CS_URS_2022_02/965042241</t>
  </si>
  <si>
    <t>14*0,2 "bourání betonů, žlabovky</t>
  </si>
  <si>
    <t>997</t>
  </si>
  <si>
    <t>Přesun sutě</t>
  </si>
  <si>
    <t>997221551</t>
  </si>
  <si>
    <t>Vodorovná doprava suti ze sypkých materiálů do 1 km</t>
  </si>
  <si>
    <t>https://podminky.urs.cz/item/CS_URS_2022_02/997221551</t>
  </si>
  <si>
    <t>997221559</t>
  </si>
  <si>
    <t>Příplatek ZKD 1 km u vodorovné dopravy suti ze sypkých materiálů</t>
  </si>
  <si>
    <t>https://podminky.urs.cz/item/CS_URS_2022_02/997221559</t>
  </si>
  <si>
    <t>588,63*19 "Přepočtené koeficientem množství</t>
  </si>
  <si>
    <t>997221861</t>
  </si>
  <si>
    <t>Poplatek za uložení stavebního odpadu na recyklační skládce (skládkovné) z prostého betonu pod kódem 17 01 01</t>
  </si>
  <si>
    <t>https://podminky.urs.cz/item/CS_URS_2022_02/997221861</t>
  </si>
  <si>
    <t>997221875</t>
  </si>
  <si>
    <t>Poplatek za uložení stavebního odpadu na recyklační skládce (skládkovné) asfaltového bez obsahu dehtu zatříděného do Katalogu odpadů pod kódem 17 03 02</t>
  </si>
  <si>
    <t>https://podminky.urs.cz/item/CS_URS_2022_02/997221875</t>
  </si>
  <si>
    <t>998</t>
  </si>
  <si>
    <t>Přesun hmot</t>
  </si>
  <si>
    <t>998225111</t>
  </si>
  <si>
    <t>Přesun hmot pro pozemní komunikace s krytem z kamene, monolitickým betonovým nebo živičným</t>
  </si>
  <si>
    <t>https://podminky.urs.cz/item/CS_URS_2022_02/998225111</t>
  </si>
  <si>
    <t>PSV</t>
  </si>
  <si>
    <t>Práce a dodávky PSV</t>
  </si>
  <si>
    <t>711</t>
  </si>
  <si>
    <t>Izolace proti vodě, vlhkosti a plynům</t>
  </si>
  <si>
    <t>711131101</t>
  </si>
  <si>
    <t>Provedení izolace proti zemní vlhkosti pásy na sucho vodorovné AIP nebo tkaninou</t>
  </si>
  <si>
    <t>https://podminky.urs.cz/item/CS_URS_2022_02/711131101</t>
  </si>
  <si>
    <t>1113 "komunikace - asfalt - sanace</t>
  </si>
  <si>
    <t>44 "sjezdy - bet.dlažba 8 cm - sanace</t>
  </si>
  <si>
    <t>377 "parkoviště - bet.dlažba 8 cm - sanace</t>
  </si>
  <si>
    <t>39 "reliéfní dlažba 8 cm - sanace</t>
  </si>
  <si>
    <t>69311175</t>
  </si>
  <si>
    <t>geotextilie PP s ÚV stabilizací 500g/m2</t>
  </si>
  <si>
    <t>1573*1,15 "Přepočtené koeficientem množství</t>
  </si>
  <si>
    <t>711161112</t>
  </si>
  <si>
    <t>Izolace proti zemní vlhkosti nopovou fólií vodorovná, nopek v 8,0 mm, tl do 0,6 mm</t>
  </si>
  <si>
    <t>https://podminky.urs.cz/item/CS_URS_2022_02/711161112</t>
  </si>
  <si>
    <t>14*0,6</t>
  </si>
  <si>
    <t>711161212</t>
  </si>
  <si>
    <t>Izolace proti zemní vlhkosti nopovou fólií svislá, nopek v 8,0 mm, tl do 0,6 mm</t>
  </si>
  <si>
    <t>https://podminky.urs.cz/item/CS_URS_2022_02/711161212</t>
  </si>
  <si>
    <t>711161384</t>
  </si>
  <si>
    <t>Izolace proti zemní vlhkosti nopovou fólií ukončení provětrávací lištou</t>
  </si>
  <si>
    <t>https://podminky.urs.cz/item/CS_URS_2022_02/711161384</t>
  </si>
  <si>
    <t>998711201</t>
  </si>
  <si>
    <t>Přesun hmot procentní pro izolace proti vodě, vlhkosti a plynům v objektech v do 6 m</t>
  </si>
  <si>
    <t>https://podminky.urs.cz/item/CS_URS_2022_02/998711201</t>
  </si>
  <si>
    <t>767</t>
  </si>
  <si>
    <t>Konstrukce zámečnické</t>
  </si>
  <si>
    <t>767-K</t>
  </si>
  <si>
    <t>Kontejner</t>
  </si>
  <si>
    <t>OST</t>
  </si>
  <si>
    <t>Ostatní</t>
  </si>
  <si>
    <t>999-VRN-1</t>
  </si>
  <si>
    <t>Práce geotechnika</t>
  </si>
  <si>
    <t>---</t>
  </si>
  <si>
    <t>262144</t>
  </si>
  <si>
    <t>999-VRN-2</t>
  </si>
  <si>
    <t>Zkoušky únosnosti pláně</t>
  </si>
  <si>
    <t>999-VRN-3</t>
  </si>
  <si>
    <t>Přechodné dopravní značení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</si>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</sst>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4" fontId="8" fillId="0" borderId="21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49" fontId="41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171201201" TargetMode="External"/><Relationship Id="rId18" Type="http://schemas.openxmlformats.org/officeDocument/2006/relationships/hyperlink" Target="https://podminky.urs.cz/item/CS_URS_2022_02/181951112" TargetMode="External"/><Relationship Id="rId26" Type="http://schemas.openxmlformats.org/officeDocument/2006/relationships/hyperlink" Target="https://podminky.urs.cz/item/CS_URS_2022_02/571908111" TargetMode="External"/><Relationship Id="rId39" Type="http://schemas.openxmlformats.org/officeDocument/2006/relationships/hyperlink" Target="https://podminky.urs.cz/item/CS_URS_2022_02/899331111" TargetMode="External"/><Relationship Id="rId21" Type="http://schemas.openxmlformats.org/officeDocument/2006/relationships/hyperlink" Target="https://podminky.urs.cz/item/CS_URS_2022_02/212572121" TargetMode="External"/><Relationship Id="rId34" Type="http://schemas.openxmlformats.org/officeDocument/2006/relationships/hyperlink" Target="https://podminky.urs.cz/item/CS_URS_2022_02/895941302" TargetMode="External"/><Relationship Id="rId42" Type="http://schemas.openxmlformats.org/officeDocument/2006/relationships/hyperlink" Target="https://podminky.urs.cz/item/CS_URS_2022_02/914511112" TargetMode="External"/><Relationship Id="rId47" Type="http://schemas.openxmlformats.org/officeDocument/2006/relationships/hyperlink" Target="https://podminky.urs.cz/item/CS_URS_2022_02/916131213" TargetMode="External"/><Relationship Id="rId50" Type="http://schemas.openxmlformats.org/officeDocument/2006/relationships/hyperlink" Target="https://podminky.urs.cz/item/CS_URS_2022_02/919735112" TargetMode="External"/><Relationship Id="rId55" Type="http://schemas.openxmlformats.org/officeDocument/2006/relationships/hyperlink" Target="https://podminky.urs.cz/item/CS_URS_2022_02/997221875" TargetMode="External"/><Relationship Id="rId7" Type="http://schemas.openxmlformats.org/officeDocument/2006/relationships/hyperlink" Target="https://podminky.urs.cz/item/CS_URS_2022_02/113154324" TargetMode="External"/><Relationship Id="rId2" Type="http://schemas.openxmlformats.org/officeDocument/2006/relationships/hyperlink" Target="https://podminky.urs.cz/item/CS_URS_2022_02/112101101" TargetMode="External"/><Relationship Id="rId16" Type="http://schemas.openxmlformats.org/officeDocument/2006/relationships/hyperlink" Target="https://podminky.urs.cz/item/CS_URS_2022_02/181411131" TargetMode="External"/><Relationship Id="rId29" Type="http://schemas.openxmlformats.org/officeDocument/2006/relationships/hyperlink" Target="https://podminky.urs.cz/item/CS_URS_2022_02/577134111" TargetMode="External"/><Relationship Id="rId11" Type="http://schemas.openxmlformats.org/officeDocument/2006/relationships/hyperlink" Target="https://podminky.urs.cz/item/CS_URS_2022_02/132251101" TargetMode="External"/><Relationship Id="rId24" Type="http://schemas.openxmlformats.org/officeDocument/2006/relationships/hyperlink" Target="https://podminky.urs.cz/item/CS_URS_2022_02/564861111" TargetMode="External"/><Relationship Id="rId32" Type="http://schemas.openxmlformats.org/officeDocument/2006/relationships/hyperlink" Target="https://podminky.urs.cz/item/CS_URS_2022_02/596212231" TargetMode="External"/><Relationship Id="rId37" Type="http://schemas.openxmlformats.org/officeDocument/2006/relationships/hyperlink" Target="https://podminky.urs.cz/item/CS_URS_2022_02/895941331" TargetMode="External"/><Relationship Id="rId40" Type="http://schemas.openxmlformats.org/officeDocument/2006/relationships/hyperlink" Target="https://podminky.urs.cz/item/CS_URS_2022_02/899431111" TargetMode="External"/><Relationship Id="rId45" Type="http://schemas.openxmlformats.org/officeDocument/2006/relationships/hyperlink" Target="https://podminky.urs.cz/item/CS_URS_2022_02/915611111" TargetMode="External"/><Relationship Id="rId53" Type="http://schemas.openxmlformats.org/officeDocument/2006/relationships/hyperlink" Target="https://podminky.urs.cz/item/CS_URS_2022_02/997221559" TargetMode="External"/><Relationship Id="rId58" Type="http://schemas.openxmlformats.org/officeDocument/2006/relationships/hyperlink" Target="https://podminky.urs.cz/item/CS_URS_2022_02/711161112" TargetMode="External"/><Relationship Id="rId5" Type="http://schemas.openxmlformats.org/officeDocument/2006/relationships/hyperlink" Target="https://podminky.urs.cz/item/CS_URS_2022_02/113107342" TargetMode="External"/><Relationship Id="rId61" Type="http://schemas.openxmlformats.org/officeDocument/2006/relationships/hyperlink" Target="https://podminky.urs.cz/item/CS_URS_2022_02/998711201" TargetMode="External"/><Relationship Id="rId19" Type="http://schemas.openxmlformats.org/officeDocument/2006/relationships/hyperlink" Target="https://podminky.urs.cz/item/CS_URS_2022_02/211561111" TargetMode="External"/><Relationship Id="rId14" Type="http://schemas.openxmlformats.org/officeDocument/2006/relationships/hyperlink" Target="https://podminky.urs.cz/item/CS_URS_2022_02/171201231" TargetMode="External"/><Relationship Id="rId22" Type="http://schemas.openxmlformats.org/officeDocument/2006/relationships/hyperlink" Target="https://podminky.urs.cz/item/CS_URS_2022_02/212755214" TargetMode="External"/><Relationship Id="rId27" Type="http://schemas.openxmlformats.org/officeDocument/2006/relationships/hyperlink" Target="https://podminky.urs.cz/item/CS_URS_2022_02/573111113" TargetMode="External"/><Relationship Id="rId30" Type="http://schemas.openxmlformats.org/officeDocument/2006/relationships/hyperlink" Target="https://podminky.urs.cz/item/CS_URS_2022_02/577144111" TargetMode="External"/><Relationship Id="rId35" Type="http://schemas.openxmlformats.org/officeDocument/2006/relationships/hyperlink" Target="https://podminky.urs.cz/item/CS_URS_2022_02/895941314" TargetMode="External"/><Relationship Id="rId43" Type="http://schemas.openxmlformats.org/officeDocument/2006/relationships/hyperlink" Target="https://podminky.urs.cz/item/CS_URS_2022_02/915221121" TargetMode="External"/><Relationship Id="rId48" Type="http://schemas.openxmlformats.org/officeDocument/2006/relationships/hyperlink" Target="https://podminky.urs.cz/item/CS_URS_2022_02/916331112" TargetMode="External"/><Relationship Id="rId56" Type="http://schemas.openxmlformats.org/officeDocument/2006/relationships/hyperlink" Target="https://podminky.urs.cz/item/CS_URS_2022_02/998225111" TargetMode="External"/><Relationship Id="rId8" Type="http://schemas.openxmlformats.org/officeDocument/2006/relationships/hyperlink" Target="https://podminky.urs.cz/item/CS_URS_2022_02/113201112" TargetMode="External"/><Relationship Id="rId51" Type="http://schemas.openxmlformats.org/officeDocument/2006/relationships/hyperlink" Target="https://podminky.urs.cz/item/CS_URS_2022_02/965042241" TargetMode="External"/><Relationship Id="rId3" Type="http://schemas.openxmlformats.org/officeDocument/2006/relationships/hyperlink" Target="https://podminky.urs.cz/item/CS_URS_2022_02/112251102" TargetMode="External"/><Relationship Id="rId12" Type="http://schemas.openxmlformats.org/officeDocument/2006/relationships/hyperlink" Target="https://podminky.urs.cz/item/CS_URS_2022_02/162751117" TargetMode="External"/><Relationship Id="rId17" Type="http://schemas.openxmlformats.org/officeDocument/2006/relationships/hyperlink" Target="https://podminky.urs.cz/item/CS_URS_2022_02/181951111" TargetMode="External"/><Relationship Id="rId25" Type="http://schemas.openxmlformats.org/officeDocument/2006/relationships/hyperlink" Target="https://podminky.urs.cz/item/CS_URS_2022_02/565165101" TargetMode="External"/><Relationship Id="rId33" Type="http://schemas.openxmlformats.org/officeDocument/2006/relationships/hyperlink" Target="https://podminky.urs.cz/item/CS_URS_2022_02/596212232" TargetMode="External"/><Relationship Id="rId38" Type="http://schemas.openxmlformats.org/officeDocument/2006/relationships/hyperlink" Target="https://podminky.urs.cz/item/CS_URS_2022_02/899203112" TargetMode="External"/><Relationship Id="rId46" Type="http://schemas.openxmlformats.org/officeDocument/2006/relationships/hyperlink" Target="https://podminky.urs.cz/item/CS_URS_2022_02/915621111" TargetMode="External"/><Relationship Id="rId59" Type="http://schemas.openxmlformats.org/officeDocument/2006/relationships/hyperlink" Target="https://podminky.urs.cz/item/CS_URS_2022_02/711161212" TargetMode="External"/><Relationship Id="rId20" Type="http://schemas.openxmlformats.org/officeDocument/2006/relationships/hyperlink" Target="https://podminky.urs.cz/item/CS_URS_2022_02/211971110" TargetMode="External"/><Relationship Id="rId41" Type="http://schemas.openxmlformats.org/officeDocument/2006/relationships/hyperlink" Target="https://podminky.urs.cz/item/CS_URS_2022_02/914111111" TargetMode="External"/><Relationship Id="rId54" Type="http://schemas.openxmlformats.org/officeDocument/2006/relationships/hyperlink" Target="https://podminky.urs.cz/item/CS_URS_2022_02/997221861" TargetMode="External"/><Relationship Id="rId62" Type="http://schemas.openxmlformats.org/officeDocument/2006/relationships/drawing" Target="../drawings/drawing5.xml"/><Relationship Id="rId1" Type="http://schemas.openxmlformats.org/officeDocument/2006/relationships/hyperlink" Target="https://podminky.urs.cz/item/CS_URS_2022_02/111211101" TargetMode="External"/><Relationship Id="rId6" Type="http://schemas.openxmlformats.org/officeDocument/2006/relationships/hyperlink" Target="https://podminky.urs.cz/item/CS_URS_2022_02/113154113" TargetMode="External"/><Relationship Id="rId15" Type="http://schemas.openxmlformats.org/officeDocument/2006/relationships/hyperlink" Target="https://podminky.urs.cz/item/CS_URS_2022_02/181311103" TargetMode="External"/><Relationship Id="rId23" Type="http://schemas.openxmlformats.org/officeDocument/2006/relationships/hyperlink" Target="https://podminky.urs.cz/item/CS_URS_2021_02/564760111" TargetMode="External"/><Relationship Id="rId28" Type="http://schemas.openxmlformats.org/officeDocument/2006/relationships/hyperlink" Target="https://podminky.urs.cz/item/CS_URS_2022_02/573211112" TargetMode="External"/><Relationship Id="rId36" Type="http://schemas.openxmlformats.org/officeDocument/2006/relationships/hyperlink" Target="https://podminky.urs.cz/item/CS_URS_2022_02/895941322" TargetMode="External"/><Relationship Id="rId49" Type="http://schemas.openxmlformats.org/officeDocument/2006/relationships/hyperlink" Target="https://podminky.urs.cz/item/CS_URS_2022_02/919121111" TargetMode="External"/><Relationship Id="rId57" Type="http://schemas.openxmlformats.org/officeDocument/2006/relationships/hyperlink" Target="https://podminky.urs.cz/item/CS_URS_2022_02/711131101" TargetMode="External"/><Relationship Id="rId10" Type="http://schemas.openxmlformats.org/officeDocument/2006/relationships/hyperlink" Target="https://podminky.urs.cz/item/CS_URS_2022_02/122251105" TargetMode="External"/><Relationship Id="rId31" Type="http://schemas.openxmlformats.org/officeDocument/2006/relationships/hyperlink" Target="https://podminky.urs.cz/item/CS_URS_2022_02/596211111" TargetMode="External"/><Relationship Id="rId44" Type="http://schemas.openxmlformats.org/officeDocument/2006/relationships/hyperlink" Target="https://podminky.urs.cz/item/CS_URS_2022_02/915231111" TargetMode="External"/><Relationship Id="rId52" Type="http://schemas.openxmlformats.org/officeDocument/2006/relationships/hyperlink" Target="https://podminky.urs.cz/item/CS_URS_2022_02/997221551" TargetMode="External"/><Relationship Id="rId60" Type="http://schemas.openxmlformats.org/officeDocument/2006/relationships/hyperlink" Target="https://podminky.urs.cz/item/CS_URS_2022_02/711161384" TargetMode="External"/><Relationship Id="rId4" Type="http://schemas.openxmlformats.org/officeDocument/2006/relationships/hyperlink" Target="https://podminky.urs.cz/item/CS_URS_2022_02/113106187" TargetMode="External"/><Relationship Id="rId9" Type="http://schemas.openxmlformats.org/officeDocument/2006/relationships/hyperlink" Target="https://podminky.urs.cz/item/CS_URS_2022_02/12115111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73" t="s">
        <v>14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R5" s="19"/>
      <c r="BE5" s="270" t="s">
        <v>15</v>
      </c>
      <c r="BS5" s="16" t="s">
        <v>6</v>
      </c>
    </row>
    <row r="6" spans="1:74" ht="36.9" customHeight="1">
      <c r="B6" s="19"/>
      <c r="D6" s="25" t="s">
        <v>16</v>
      </c>
      <c r="K6" s="275" t="s">
        <v>17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R6" s="19"/>
      <c r="BE6" s="271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271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271"/>
      <c r="BS8" s="16" t="s">
        <v>6</v>
      </c>
    </row>
    <row r="9" spans="1:74" ht="14.4" customHeight="1">
      <c r="B9" s="19"/>
      <c r="AR9" s="19"/>
      <c r="BE9" s="271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19</v>
      </c>
      <c r="AR10" s="19"/>
      <c r="BE10" s="271"/>
      <c r="BS10" s="16" t="s">
        <v>6</v>
      </c>
    </row>
    <row r="11" spans="1:74" ht="18.45" customHeight="1">
      <c r="B11" s="19"/>
      <c r="E11" s="24" t="s">
        <v>27</v>
      </c>
      <c r="AK11" s="26" t="s">
        <v>28</v>
      </c>
      <c r="AN11" s="24" t="s">
        <v>19</v>
      </c>
      <c r="AR11" s="19"/>
      <c r="BE11" s="271"/>
      <c r="BS11" s="16" t="s">
        <v>6</v>
      </c>
    </row>
    <row r="12" spans="1:74" ht="6.9" customHeight="1">
      <c r="B12" s="19"/>
      <c r="AR12" s="19"/>
      <c r="BE12" s="271"/>
      <c r="BS12" s="16" t="s">
        <v>6</v>
      </c>
    </row>
    <row r="13" spans="1:74" ht="12" customHeight="1">
      <c r="B13" s="19"/>
      <c r="D13" s="26" t="s">
        <v>29</v>
      </c>
      <c r="AK13" s="26" t="s">
        <v>26</v>
      </c>
      <c r="AN13" s="28" t="s">
        <v>30</v>
      </c>
      <c r="AR13" s="19"/>
      <c r="BE13" s="271"/>
      <c r="BS13" s="16" t="s">
        <v>6</v>
      </c>
    </row>
    <row r="14" spans="1:74" ht="13.2">
      <c r="B14" s="19"/>
      <c r="E14" s="276" t="s">
        <v>30</v>
      </c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6" t="s">
        <v>28</v>
      </c>
      <c r="AN14" s="28" t="s">
        <v>30</v>
      </c>
      <c r="AR14" s="19"/>
      <c r="BE14" s="271"/>
      <c r="BS14" s="16" t="s">
        <v>6</v>
      </c>
    </row>
    <row r="15" spans="1:74" ht="6.9" customHeight="1">
      <c r="B15" s="19"/>
      <c r="AR15" s="19"/>
      <c r="BE15" s="271"/>
      <c r="BS15" s="16" t="s">
        <v>4</v>
      </c>
    </row>
    <row r="16" spans="1:74" ht="12" customHeight="1">
      <c r="B16" s="19"/>
      <c r="D16" s="26" t="s">
        <v>31</v>
      </c>
      <c r="AK16" s="26" t="s">
        <v>26</v>
      </c>
      <c r="AN16" s="24" t="s">
        <v>32</v>
      </c>
      <c r="AR16" s="19"/>
      <c r="BE16" s="271"/>
      <c r="BS16" s="16" t="s">
        <v>4</v>
      </c>
    </row>
    <row r="17" spans="2:71" ht="18.45" customHeight="1">
      <c r="B17" s="19"/>
      <c r="E17" s="24" t="s">
        <v>33</v>
      </c>
      <c r="AK17" s="26" t="s">
        <v>28</v>
      </c>
      <c r="AN17" s="24" t="s">
        <v>34</v>
      </c>
      <c r="AR17" s="19"/>
      <c r="BE17" s="271"/>
      <c r="BS17" s="16" t="s">
        <v>35</v>
      </c>
    </row>
    <row r="18" spans="2:71" ht="6.9" customHeight="1">
      <c r="B18" s="19"/>
      <c r="AR18" s="19"/>
      <c r="BE18" s="271"/>
      <c r="BS18" s="16" t="s">
        <v>6</v>
      </c>
    </row>
    <row r="19" spans="2:71" ht="12" customHeight="1">
      <c r="B19" s="19"/>
      <c r="D19" s="26" t="s">
        <v>36</v>
      </c>
      <c r="AK19" s="26" t="s">
        <v>26</v>
      </c>
      <c r="AN19" s="24" t="s">
        <v>19</v>
      </c>
      <c r="AR19" s="19"/>
      <c r="BE19" s="271"/>
      <c r="BS19" s="16" t="s">
        <v>6</v>
      </c>
    </row>
    <row r="20" spans="2:71" ht="18.45" customHeight="1">
      <c r="B20" s="19"/>
      <c r="E20" s="24" t="s">
        <v>37</v>
      </c>
      <c r="AK20" s="26" t="s">
        <v>28</v>
      </c>
      <c r="AN20" s="24" t="s">
        <v>19</v>
      </c>
      <c r="AR20" s="19"/>
      <c r="BE20" s="271"/>
      <c r="BS20" s="16" t="s">
        <v>35</v>
      </c>
    </row>
    <row r="21" spans="2:71" ht="6.9" customHeight="1">
      <c r="B21" s="19"/>
      <c r="AR21" s="19"/>
      <c r="BE21" s="271"/>
    </row>
    <row r="22" spans="2:71" ht="12" customHeight="1">
      <c r="B22" s="19"/>
      <c r="D22" s="26" t="s">
        <v>38</v>
      </c>
      <c r="AR22" s="19"/>
      <c r="BE22" s="271"/>
    </row>
    <row r="23" spans="2:71" ht="47.25" customHeight="1">
      <c r="B23" s="19"/>
      <c r="E23" s="278" t="s">
        <v>39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R23" s="19"/>
      <c r="BE23" s="271"/>
    </row>
    <row r="24" spans="2:71" ht="6.9" customHeight="1">
      <c r="B24" s="19"/>
      <c r="AR24" s="19"/>
      <c r="BE24" s="271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71"/>
    </row>
    <row r="26" spans="2:71" s="1" customFormat="1" ht="25.95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79">
        <f>ROUND(AG54,2)</f>
        <v>0</v>
      </c>
      <c r="AL26" s="280"/>
      <c r="AM26" s="280"/>
      <c r="AN26" s="280"/>
      <c r="AO26" s="280"/>
      <c r="AR26" s="31"/>
      <c r="BE26" s="271"/>
    </row>
    <row r="27" spans="2:71" s="1" customFormat="1" ht="6.9" customHeight="1">
      <c r="B27" s="31"/>
      <c r="AR27" s="31"/>
      <c r="BE27" s="271"/>
    </row>
    <row r="28" spans="2:71" s="1" customFormat="1" ht="13.2">
      <c r="B28" s="31"/>
      <c r="L28" s="281" t="s">
        <v>41</v>
      </c>
      <c r="M28" s="281"/>
      <c r="N28" s="281"/>
      <c r="O28" s="281"/>
      <c r="P28" s="281"/>
      <c r="W28" s="281" t="s">
        <v>42</v>
      </c>
      <c r="X28" s="281"/>
      <c r="Y28" s="281"/>
      <c r="Z28" s="281"/>
      <c r="AA28" s="281"/>
      <c r="AB28" s="281"/>
      <c r="AC28" s="281"/>
      <c r="AD28" s="281"/>
      <c r="AE28" s="281"/>
      <c r="AK28" s="281" t="s">
        <v>43</v>
      </c>
      <c r="AL28" s="281"/>
      <c r="AM28" s="281"/>
      <c r="AN28" s="281"/>
      <c r="AO28" s="281"/>
      <c r="AR28" s="31"/>
      <c r="BE28" s="271"/>
    </row>
    <row r="29" spans="2:71" s="2" customFormat="1" ht="14.4" customHeight="1">
      <c r="B29" s="35"/>
      <c r="D29" s="26" t="s">
        <v>44</v>
      </c>
      <c r="F29" s="26" t="s">
        <v>45</v>
      </c>
      <c r="L29" s="284">
        <v>0.21</v>
      </c>
      <c r="M29" s="283"/>
      <c r="N29" s="283"/>
      <c r="O29" s="283"/>
      <c r="P29" s="283"/>
      <c r="W29" s="282">
        <f>ROUND(AZ54, 2)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ROUND(AV54, 2)</f>
        <v>0</v>
      </c>
      <c r="AL29" s="283"/>
      <c r="AM29" s="283"/>
      <c r="AN29" s="283"/>
      <c r="AO29" s="283"/>
      <c r="AR29" s="35"/>
      <c r="BE29" s="272"/>
    </row>
    <row r="30" spans="2:71" s="2" customFormat="1" ht="14.4" customHeight="1">
      <c r="B30" s="35"/>
      <c r="F30" s="26" t="s">
        <v>46</v>
      </c>
      <c r="L30" s="284">
        <v>0.15</v>
      </c>
      <c r="M30" s="283"/>
      <c r="N30" s="283"/>
      <c r="O30" s="283"/>
      <c r="P30" s="283"/>
      <c r="W30" s="282">
        <f>ROUND(BA54, 2)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ROUND(AW54, 2)</f>
        <v>0</v>
      </c>
      <c r="AL30" s="283"/>
      <c r="AM30" s="283"/>
      <c r="AN30" s="283"/>
      <c r="AO30" s="283"/>
      <c r="AR30" s="35"/>
      <c r="BE30" s="272"/>
    </row>
    <row r="31" spans="2:71" s="2" customFormat="1" ht="14.4" hidden="1" customHeight="1">
      <c r="B31" s="35"/>
      <c r="F31" s="26" t="s">
        <v>47</v>
      </c>
      <c r="L31" s="284">
        <v>0.21</v>
      </c>
      <c r="M31" s="283"/>
      <c r="N31" s="283"/>
      <c r="O31" s="283"/>
      <c r="P31" s="283"/>
      <c r="W31" s="282">
        <f>ROUND(BB54, 2)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5"/>
      <c r="BE31" s="272"/>
    </row>
    <row r="32" spans="2:71" s="2" customFormat="1" ht="14.4" hidden="1" customHeight="1">
      <c r="B32" s="35"/>
      <c r="F32" s="26" t="s">
        <v>48</v>
      </c>
      <c r="L32" s="284">
        <v>0.15</v>
      </c>
      <c r="M32" s="283"/>
      <c r="N32" s="283"/>
      <c r="O32" s="283"/>
      <c r="P32" s="283"/>
      <c r="W32" s="282">
        <f>ROUND(BC54, 2)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5"/>
      <c r="BE32" s="272"/>
    </row>
    <row r="33" spans="2:44" s="2" customFormat="1" ht="14.4" hidden="1" customHeight="1">
      <c r="B33" s="35"/>
      <c r="F33" s="26" t="s">
        <v>49</v>
      </c>
      <c r="L33" s="284">
        <v>0</v>
      </c>
      <c r="M33" s="283"/>
      <c r="N33" s="283"/>
      <c r="O33" s="283"/>
      <c r="P33" s="283"/>
      <c r="W33" s="282">
        <f>ROUND(BD54, 2)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5"/>
    </row>
    <row r="34" spans="2:44" s="1" customFormat="1" ht="6.9" customHeight="1">
      <c r="B34" s="31"/>
      <c r="AR34" s="31"/>
    </row>
    <row r="35" spans="2:44" s="1" customFormat="1" ht="25.95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288" t="s">
        <v>52</v>
      </c>
      <c r="Y35" s="286"/>
      <c r="Z35" s="286"/>
      <c r="AA35" s="286"/>
      <c r="AB35" s="286"/>
      <c r="AC35" s="38"/>
      <c r="AD35" s="38"/>
      <c r="AE35" s="38"/>
      <c r="AF35" s="38"/>
      <c r="AG35" s="38"/>
      <c r="AH35" s="38"/>
      <c r="AI35" s="38"/>
      <c r="AJ35" s="38"/>
      <c r="AK35" s="285">
        <f>SUM(AK26:AK33)</f>
        <v>0</v>
      </c>
      <c r="AL35" s="286"/>
      <c r="AM35" s="286"/>
      <c r="AN35" s="286"/>
      <c r="AO35" s="287"/>
      <c r="AP35" s="36"/>
      <c r="AQ35" s="36"/>
      <c r="AR35" s="31"/>
    </row>
    <row r="36" spans="2:44" s="1" customFormat="1" ht="6.9" customHeight="1">
      <c r="B36" s="31"/>
      <c r="AR36" s="31"/>
    </row>
    <row r="37" spans="2:44" s="1" customFormat="1" ht="6.9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" customHeight="1">
      <c r="B42" s="31"/>
      <c r="C42" s="20" t="s">
        <v>53</v>
      </c>
      <c r="AR42" s="31"/>
    </row>
    <row r="43" spans="2:44" s="1" customFormat="1" ht="6.9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200702</v>
      </c>
      <c r="AR44" s="44"/>
    </row>
    <row r="45" spans="2:44" s="4" customFormat="1" ht="36.9" customHeight="1">
      <c r="B45" s="45"/>
      <c r="C45" s="46" t="s">
        <v>16</v>
      </c>
      <c r="L45" s="252" t="str">
        <f>K6</f>
        <v>Obytná zóna Včelnice</v>
      </c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R45" s="45"/>
    </row>
    <row r="46" spans="2:44" s="1" customFormat="1" ht="6.9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>Chodová Planá</v>
      </c>
      <c r="AI47" s="26" t="s">
        <v>23</v>
      </c>
      <c r="AM47" s="254" t="str">
        <f>IF(AN8= "","",AN8)</f>
        <v>8. 3. 2023</v>
      </c>
      <c r="AN47" s="254"/>
      <c r="AR47" s="31"/>
    </row>
    <row r="48" spans="2:44" s="1" customFormat="1" ht="6.9" customHeight="1">
      <c r="B48" s="31"/>
      <c r="AR48" s="31"/>
    </row>
    <row r="49" spans="1:91" s="1" customFormat="1" ht="15.15" customHeight="1">
      <c r="B49" s="31"/>
      <c r="C49" s="26" t="s">
        <v>25</v>
      </c>
      <c r="L49" s="3" t="str">
        <f>IF(E11= "","",E11)</f>
        <v>Městys Chodová Planá</v>
      </c>
      <c r="AI49" s="26" t="s">
        <v>31</v>
      </c>
      <c r="AM49" s="255" t="str">
        <f>IF(E17="","",E17)</f>
        <v>S P I R A L spol. s r. o.</v>
      </c>
      <c r="AN49" s="256"/>
      <c r="AO49" s="256"/>
      <c r="AP49" s="256"/>
      <c r="AR49" s="31"/>
      <c r="AS49" s="257" t="s">
        <v>54</v>
      </c>
      <c r="AT49" s="258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15" customHeight="1">
      <c r="B50" s="31"/>
      <c r="C50" s="26" t="s">
        <v>29</v>
      </c>
      <c r="L50" s="3" t="str">
        <f>IF(E14= "Vyplň údaj","",E14)</f>
        <v/>
      </c>
      <c r="AI50" s="26" t="s">
        <v>36</v>
      </c>
      <c r="AM50" s="255" t="str">
        <f>IF(E20="","",E20)</f>
        <v>Milan Hájek</v>
      </c>
      <c r="AN50" s="256"/>
      <c r="AO50" s="256"/>
      <c r="AP50" s="256"/>
      <c r="AR50" s="31"/>
      <c r="AS50" s="259"/>
      <c r="AT50" s="260"/>
      <c r="BD50" s="52"/>
    </row>
    <row r="51" spans="1:91" s="1" customFormat="1" ht="10.8" customHeight="1">
      <c r="B51" s="31"/>
      <c r="AR51" s="31"/>
      <c r="AS51" s="259"/>
      <c r="AT51" s="260"/>
      <c r="BD51" s="52"/>
    </row>
    <row r="52" spans="1:91" s="1" customFormat="1" ht="29.25" customHeight="1">
      <c r="B52" s="31"/>
      <c r="C52" s="261" t="s">
        <v>55</v>
      </c>
      <c r="D52" s="262"/>
      <c r="E52" s="262"/>
      <c r="F52" s="262"/>
      <c r="G52" s="262"/>
      <c r="H52" s="53"/>
      <c r="I52" s="264" t="s">
        <v>56</v>
      </c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3" t="s">
        <v>57</v>
      </c>
      <c r="AH52" s="262"/>
      <c r="AI52" s="262"/>
      <c r="AJ52" s="262"/>
      <c r="AK52" s="262"/>
      <c r="AL52" s="262"/>
      <c r="AM52" s="262"/>
      <c r="AN52" s="264" t="s">
        <v>58</v>
      </c>
      <c r="AO52" s="262"/>
      <c r="AP52" s="262"/>
      <c r="AQ52" s="54" t="s">
        <v>59</v>
      </c>
      <c r="AR52" s="31"/>
      <c r="AS52" s="55" t="s">
        <v>60</v>
      </c>
      <c r="AT52" s="56" t="s">
        <v>61</v>
      </c>
      <c r="AU52" s="56" t="s">
        <v>62</v>
      </c>
      <c r="AV52" s="56" t="s">
        <v>63</v>
      </c>
      <c r="AW52" s="56" t="s">
        <v>64</v>
      </c>
      <c r="AX52" s="56" t="s">
        <v>65</v>
      </c>
      <c r="AY52" s="56" t="s">
        <v>66</v>
      </c>
      <c r="AZ52" s="56" t="s">
        <v>67</v>
      </c>
      <c r="BA52" s="56" t="s">
        <v>68</v>
      </c>
      <c r="BB52" s="56" t="s">
        <v>69</v>
      </c>
      <c r="BC52" s="56" t="s">
        <v>70</v>
      </c>
      <c r="BD52" s="57" t="s">
        <v>71</v>
      </c>
    </row>
    <row r="53" spans="1:91" s="1" customFormat="1" ht="10.8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" customHeight="1">
      <c r="B54" s="59"/>
      <c r="C54" s="60" t="s">
        <v>72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68">
        <f>ROUND(SUM(AG55:AG58),2)</f>
        <v>0</v>
      </c>
      <c r="AH54" s="268"/>
      <c r="AI54" s="268"/>
      <c r="AJ54" s="268"/>
      <c r="AK54" s="268"/>
      <c r="AL54" s="268"/>
      <c r="AM54" s="268"/>
      <c r="AN54" s="269">
        <f>SUM(AG54,AT54)</f>
        <v>0</v>
      </c>
      <c r="AO54" s="269"/>
      <c r="AP54" s="269"/>
      <c r="AQ54" s="63" t="s">
        <v>19</v>
      </c>
      <c r="AR54" s="59"/>
      <c r="AS54" s="64">
        <f>ROUND(SUM(AS55:AS58),2)</f>
        <v>0</v>
      </c>
      <c r="AT54" s="65">
        <f>ROUND(SUM(AV54:AW54),2)</f>
        <v>0</v>
      </c>
      <c r="AU54" s="66">
        <f>ROUND(SUM(AU55:AU58),5)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ROUND(SUM(AZ55:AZ58),2)</f>
        <v>0</v>
      </c>
      <c r="BA54" s="65">
        <f>ROUND(SUM(BA55:BA58),2)</f>
        <v>0</v>
      </c>
      <c r="BB54" s="65">
        <f>ROUND(SUM(BB55:BB58),2)</f>
        <v>0</v>
      </c>
      <c r="BC54" s="65">
        <f>ROUND(SUM(BC55:BC58),2)</f>
        <v>0</v>
      </c>
      <c r="BD54" s="67">
        <f>ROUND(SUM(BD55:BD58),2)</f>
        <v>0</v>
      </c>
      <c r="BS54" s="68" t="s">
        <v>73</v>
      </c>
      <c r="BT54" s="68" t="s">
        <v>74</v>
      </c>
      <c r="BU54" s="69" t="s">
        <v>75</v>
      </c>
      <c r="BV54" s="68" t="s">
        <v>76</v>
      </c>
      <c r="BW54" s="68" t="s">
        <v>5</v>
      </c>
      <c r="BX54" s="68" t="s">
        <v>77</v>
      </c>
      <c r="CL54" s="68" t="s">
        <v>19</v>
      </c>
    </row>
    <row r="55" spans="1:91" s="6" customFormat="1" ht="24.75" customHeight="1">
      <c r="A55" s="70" t="s">
        <v>78</v>
      </c>
      <c r="B55" s="71"/>
      <c r="C55" s="72"/>
      <c r="D55" s="265" t="s">
        <v>79</v>
      </c>
      <c r="E55" s="265"/>
      <c r="F55" s="265"/>
      <c r="G55" s="265"/>
      <c r="H55" s="265"/>
      <c r="I55" s="73"/>
      <c r="J55" s="265" t="s">
        <v>80</v>
      </c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6">
        <f>'SO101-D.01 - dešťová kana...'!J30</f>
        <v>0</v>
      </c>
      <c r="AH55" s="267"/>
      <c r="AI55" s="267"/>
      <c r="AJ55" s="267"/>
      <c r="AK55" s="267"/>
      <c r="AL55" s="267"/>
      <c r="AM55" s="267"/>
      <c r="AN55" s="266">
        <f>SUM(AG55,AT55)</f>
        <v>0</v>
      </c>
      <c r="AO55" s="267"/>
      <c r="AP55" s="267"/>
      <c r="AQ55" s="74" t="s">
        <v>81</v>
      </c>
      <c r="AR55" s="71"/>
      <c r="AS55" s="75">
        <v>0</v>
      </c>
      <c r="AT55" s="76">
        <f>ROUND(SUM(AV55:AW55),2)</f>
        <v>0</v>
      </c>
      <c r="AU55" s="77">
        <f>'SO101-D.01 - dešťová kana...'!P98</f>
        <v>0</v>
      </c>
      <c r="AV55" s="76">
        <f>'SO101-D.01 - dešťová kana...'!J33</f>
        <v>0</v>
      </c>
      <c r="AW55" s="76">
        <f>'SO101-D.01 - dešťová kana...'!J34</f>
        <v>0</v>
      </c>
      <c r="AX55" s="76">
        <f>'SO101-D.01 - dešťová kana...'!J35</f>
        <v>0</v>
      </c>
      <c r="AY55" s="76">
        <f>'SO101-D.01 - dešťová kana...'!J36</f>
        <v>0</v>
      </c>
      <c r="AZ55" s="76">
        <f>'SO101-D.01 - dešťová kana...'!F33</f>
        <v>0</v>
      </c>
      <c r="BA55" s="76">
        <f>'SO101-D.01 - dešťová kana...'!F34</f>
        <v>0</v>
      </c>
      <c r="BB55" s="76">
        <f>'SO101-D.01 - dešťová kana...'!F35</f>
        <v>0</v>
      </c>
      <c r="BC55" s="76">
        <f>'SO101-D.01 - dešťová kana...'!F36</f>
        <v>0</v>
      </c>
      <c r="BD55" s="78">
        <f>'SO101-D.01 - dešťová kana...'!F37</f>
        <v>0</v>
      </c>
      <c r="BT55" s="79" t="s">
        <v>82</v>
      </c>
      <c r="BV55" s="79" t="s">
        <v>76</v>
      </c>
      <c r="BW55" s="79" t="s">
        <v>83</v>
      </c>
      <c r="BX55" s="79" t="s">
        <v>5</v>
      </c>
      <c r="CL55" s="79" t="s">
        <v>19</v>
      </c>
      <c r="CM55" s="79" t="s">
        <v>84</v>
      </c>
    </row>
    <row r="56" spans="1:91" s="6" customFormat="1" ht="24.75" customHeight="1">
      <c r="A56" s="70" t="s">
        <v>78</v>
      </c>
      <c r="B56" s="71"/>
      <c r="C56" s="72"/>
      <c r="D56" s="265" t="s">
        <v>85</v>
      </c>
      <c r="E56" s="265"/>
      <c r="F56" s="265"/>
      <c r="G56" s="265"/>
      <c r="H56" s="265"/>
      <c r="I56" s="73"/>
      <c r="J56" s="265" t="s">
        <v>86</v>
      </c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6">
        <f>'SO101-D.02 - splašková ka...'!J30</f>
        <v>0</v>
      </c>
      <c r="AH56" s="267"/>
      <c r="AI56" s="267"/>
      <c r="AJ56" s="267"/>
      <c r="AK56" s="267"/>
      <c r="AL56" s="267"/>
      <c r="AM56" s="267"/>
      <c r="AN56" s="266">
        <f>SUM(AG56,AT56)</f>
        <v>0</v>
      </c>
      <c r="AO56" s="267"/>
      <c r="AP56" s="267"/>
      <c r="AQ56" s="74" t="s">
        <v>81</v>
      </c>
      <c r="AR56" s="71"/>
      <c r="AS56" s="75">
        <v>0</v>
      </c>
      <c r="AT56" s="76">
        <f>ROUND(SUM(AV56:AW56),2)</f>
        <v>0</v>
      </c>
      <c r="AU56" s="77">
        <f>'SO101-D.02 - splašková ka...'!P93</f>
        <v>0</v>
      </c>
      <c r="AV56" s="76">
        <f>'SO101-D.02 - splašková ka...'!J33</f>
        <v>0</v>
      </c>
      <c r="AW56" s="76">
        <f>'SO101-D.02 - splašková ka...'!J34</f>
        <v>0</v>
      </c>
      <c r="AX56" s="76">
        <f>'SO101-D.02 - splašková ka...'!J35</f>
        <v>0</v>
      </c>
      <c r="AY56" s="76">
        <f>'SO101-D.02 - splašková ka...'!J36</f>
        <v>0</v>
      </c>
      <c r="AZ56" s="76">
        <f>'SO101-D.02 - splašková ka...'!F33</f>
        <v>0</v>
      </c>
      <c r="BA56" s="76">
        <f>'SO101-D.02 - splašková ka...'!F34</f>
        <v>0</v>
      </c>
      <c r="BB56" s="76">
        <f>'SO101-D.02 - splašková ka...'!F35</f>
        <v>0</v>
      </c>
      <c r="BC56" s="76">
        <f>'SO101-D.02 - splašková ka...'!F36</f>
        <v>0</v>
      </c>
      <c r="BD56" s="78">
        <f>'SO101-D.02 - splašková ka...'!F37</f>
        <v>0</v>
      </c>
      <c r="BT56" s="79" t="s">
        <v>82</v>
      </c>
      <c r="BV56" s="79" t="s">
        <v>76</v>
      </c>
      <c r="BW56" s="79" t="s">
        <v>87</v>
      </c>
      <c r="BX56" s="79" t="s">
        <v>5</v>
      </c>
      <c r="CL56" s="79" t="s">
        <v>19</v>
      </c>
      <c r="CM56" s="79" t="s">
        <v>84</v>
      </c>
    </row>
    <row r="57" spans="1:91" s="6" customFormat="1" ht="24.75" customHeight="1">
      <c r="A57" s="70" t="s">
        <v>78</v>
      </c>
      <c r="B57" s="71"/>
      <c r="C57" s="72"/>
      <c r="D57" s="265" t="s">
        <v>88</v>
      </c>
      <c r="E57" s="265"/>
      <c r="F57" s="265"/>
      <c r="G57" s="265"/>
      <c r="H57" s="265"/>
      <c r="I57" s="73"/>
      <c r="J57" s="265" t="s">
        <v>89</v>
      </c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6">
        <f>'SO101-D.05 - veřejné osvě...'!J30</f>
        <v>0</v>
      </c>
      <c r="AH57" s="267"/>
      <c r="AI57" s="267"/>
      <c r="AJ57" s="267"/>
      <c r="AK57" s="267"/>
      <c r="AL57" s="267"/>
      <c r="AM57" s="267"/>
      <c r="AN57" s="266">
        <f>SUM(AG57,AT57)</f>
        <v>0</v>
      </c>
      <c r="AO57" s="267"/>
      <c r="AP57" s="267"/>
      <c r="AQ57" s="74" t="s">
        <v>81</v>
      </c>
      <c r="AR57" s="71"/>
      <c r="AS57" s="75">
        <v>0</v>
      </c>
      <c r="AT57" s="76">
        <f>ROUND(SUM(AV57:AW57),2)</f>
        <v>0</v>
      </c>
      <c r="AU57" s="77">
        <f>'SO101-D.05 - veřejné osvě...'!P83</f>
        <v>0</v>
      </c>
      <c r="AV57" s="76">
        <f>'SO101-D.05 - veřejné osvě...'!J33</f>
        <v>0</v>
      </c>
      <c r="AW57" s="76">
        <f>'SO101-D.05 - veřejné osvě...'!J34</f>
        <v>0</v>
      </c>
      <c r="AX57" s="76">
        <f>'SO101-D.05 - veřejné osvě...'!J35</f>
        <v>0</v>
      </c>
      <c r="AY57" s="76">
        <f>'SO101-D.05 - veřejné osvě...'!J36</f>
        <v>0</v>
      </c>
      <c r="AZ57" s="76">
        <f>'SO101-D.05 - veřejné osvě...'!F33</f>
        <v>0</v>
      </c>
      <c r="BA57" s="76">
        <f>'SO101-D.05 - veřejné osvě...'!F34</f>
        <v>0</v>
      </c>
      <c r="BB57" s="76">
        <f>'SO101-D.05 - veřejné osvě...'!F35</f>
        <v>0</v>
      </c>
      <c r="BC57" s="76">
        <f>'SO101-D.05 - veřejné osvě...'!F36</f>
        <v>0</v>
      </c>
      <c r="BD57" s="78">
        <f>'SO101-D.05 - veřejné osvě...'!F37</f>
        <v>0</v>
      </c>
      <c r="BT57" s="79" t="s">
        <v>82</v>
      </c>
      <c r="BV57" s="79" t="s">
        <v>76</v>
      </c>
      <c r="BW57" s="79" t="s">
        <v>90</v>
      </c>
      <c r="BX57" s="79" t="s">
        <v>5</v>
      </c>
      <c r="CL57" s="79" t="s">
        <v>19</v>
      </c>
      <c r="CM57" s="79" t="s">
        <v>84</v>
      </c>
    </row>
    <row r="58" spans="1:91" s="6" customFormat="1" ht="24.75" customHeight="1">
      <c r="A58" s="70" t="s">
        <v>78</v>
      </c>
      <c r="B58" s="71"/>
      <c r="C58" s="72"/>
      <c r="D58" s="265" t="s">
        <v>91</v>
      </c>
      <c r="E58" s="265"/>
      <c r="F58" s="265"/>
      <c r="G58" s="265"/>
      <c r="H58" s="265"/>
      <c r="I58" s="73"/>
      <c r="J58" s="265" t="s">
        <v>92</v>
      </c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6">
        <f>'SO101-D.100 - komunikace ...'!J30</f>
        <v>0</v>
      </c>
      <c r="AH58" s="267"/>
      <c r="AI58" s="267"/>
      <c r="AJ58" s="267"/>
      <c r="AK58" s="267"/>
      <c r="AL58" s="267"/>
      <c r="AM58" s="267"/>
      <c r="AN58" s="266">
        <f>SUM(AG58,AT58)</f>
        <v>0</v>
      </c>
      <c r="AO58" s="267"/>
      <c r="AP58" s="267"/>
      <c r="AQ58" s="74" t="s">
        <v>81</v>
      </c>
      <c r="AR58" s="71"/>
      <c r="AS58" s="80">
        <v>0</v>
      </c>
      <c r="AT58" s="81">
        <f>ROUND(SUM(AV58:AW58),2)</f>
        <v>0</v>
      </c>
      <c r="AU58" s="82">
        <f>'SO101-D.100 - komunikace ...'!P91</f>
        <v>0</v>
      </c>
      <c r="AV58" s="81">
        <f>'SO101-D.100 - komunikace ...'!J33</f>
        <v>0</v>
      </c>
      <c r="AW58" s="81">
        <f>'SO101-D.100 - komunikace ...'!J34</f>
        <v>0</v>
      </c>
      <c r="AX58" s="81">
        <f>'SO101-D.100 - komunikace ...'!J35</f>
        <v>0</v>
      </c>
      <c r="AY58" s="81">
        <f>'SO101-D.100 - komunikace ...'!J36</f>
        <v>0</v>
      </c>
      <c r="AZ58" s="81">
        <f>'SO101-D.100 - komunikace ...'!F33</f>
        <v>0</v>
      </c>
      <c r="BA58" s="81">
        <f>'SO101-D.100 - komunikace ...'!F34</f>
        <v>0</v>
      </c>
      <c r="BB58" s="81">
        <f>'SO101-D.100 - komunikace ...'!F35</f>
        <v>0</v>
      </c>
      <c r="BC58" s="81">
        <f>'SO101-D.100 - komunikace ...'!F36</f>
        <v>0</v>
      </c>
      <c r="BD58" s="83">
        <f>'SO101-D.100 - komunikace ...'!F37</f>
        <v>0</v>
      </c>
      <c r="BT58" s="79" t="s">
        <v>82</v>
      </c>
      <c r="BV58" s="79" t="s">
        <v>76</v>
      </c>
      <c r="BW58" s="79" t="s">
        <v>93</v>
      </c>
      <c r="BX58" s="79" t="s">
        <v>5</v>
      </c>
      <c r="CL58" s="79" t="s">
        <v>19</v>
      </c>
      <c r="CM58" s="79" t="s">
        <v>84</v>
      </c>
    </row>
    <row r="59" spans="1:91" s="1" customFormat="1" ht="30" customHeight="1">
      <c r="B59" s="31"/>
      <c r="AR59" s="31"/>
    </row>
    <row r="60" spans="1:91" s="1" customFormat="1" ht="6.9" customHeight="1"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31"/>
    </row>
  </sheetData>
  <sheetProtection algorithmName="SHA-512" hashValue="FefwYKGe/UPfUrDBLAMCFq1fNkcr7s8gk/v7Ls28e4b6hPfNHkypJCqgJtdSEdVollGuVDqJ5woDwd3eeiNKjA==" saltValue="OKPAqdrUlldEpvLvViISgcxPJwUtseB/1PqKUGqwjnjr0Qi3vrIafZP5dW+etlkRdQ/Y84VL2oRuHF0htpQ/8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SO101-D.01 - dešťová kana...'!C2" display="/" xr:uid="{00000000-0004-0000-0000-000000000000}"/>
    <hyperlink ref="A56" location="'SO101-D.02 - splašková ka...'!C2" display="/" xr:uid="{00000000-0004-0000-0000-000001000000}"/>
    <hyperlink ref="A57" location="'SO101-D.05 - veřejné osvě...'!C2" display="/" xr:uid="{00000000-0004-0000-0000-000002000000}"/>
    <hyperlink ref="A58" location="'SO101-D.100 - komunikace 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83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" customHeight="1">
      <c r="B4" s="19"/>
      <c r="D4" s="20" t="s">
        <v>94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89" t="str">
        <f>'Rekapitulace stavby'!K6</f>
        <v>Obytná zóna Včelnice</v>
      </c>
      <c r="F7" s="290"/>
      <c r="G7" s="290"/>
      <c r="H7" s="290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52" t="s">
        <v>96</v>
      </c>
      <c r="F9" s="291"/>
      <c r="G9" s="291"/>
      <c r="H9" s="29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8. 3. 2023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19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19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29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92" t="str">
        <f>'Rekapitulace stavby'!E14</f>
        <v>Vyplň údaj</v>
      </c>
      <c r="F18" s="273"/>
      <c r="G18" s="273"/>
      <c r="H18" s="27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31</v>
      </c>
      <c r="I20" s="26" t="s">
        <v>26</v>
      </c>
      <c r="J20" s="24" t="s">
        <v>19</v>
      </c>
      <c r="L20" s="31"/>
    </row>
    <row r="21" spans="2:12" s="1" customFormat="1" ht="18" customHeight="1">
      <c r="B21" s="31"/>
      <c r="E21" s="24" t="s">
        <v>97</v>
      </c>
      <c r="I21" s="26" t="s">
        <v>28</v>
      </c>
      <c r="J21" s="24" t="s">
        <v>19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">
        <v>19</v>
      </c>
      <c r="L23" s="31"/>
    </row>
    <row r="24" spans="2:12" s="1" customFormat="1" ht="18" customHeight="1">
      <c r="B24" s="31"/>
      <c r="E24" s="24" t="s">
        <v>97</v>
      </c>
      <c r="I24" s="26" t="s">
        <v>28</v>
      </c>
      <c r="J24" s="24" t="s">
        <v>19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5"/>
      <c r="E27" s="278" t="s">
        <v>19</v>
      </c>
      <c r="F27" s="278"/>
      <c r="G27" s="278"/>
      <c r="H27" s="278"/>
      <c r="L27" s="85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40</v>
      </c>
      <c r="J30" s="62">
        <f>ROUND(J98, 2)</f>
        <v>0</v>
      </c>
      <c r="L30" s="31"/>
    </row>
    <row r="31" spans="2:12" s="1" customFormat="1" ht="6.9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" customHeight="1">
      <c r="B33" s="31"/>
      <c r="D33" s="51" t="s">
        <v>44</v>
      </c>
      <c r="E33" s="26" t="s">
        <v>45</v>
      </c>
      <c r="F33" s="87">
        <f>ROUND((SUM(BE98:BE319)),  2)</f>
        <v>0</v>
      </c>
      <c r="I33" s="88">
        <v>0.21</v>
      </c>
      <c r="J33" s="87">
        <f>ROUND(((SUM(BE98:BE319))*I33),  2)</f>
        <v>0</v>
      </c>
      <c r="L33" s="31"/>
    </row>
    <row r="34" spans="2:12" s="1" customFormat="1" ht="14.4" customHeight="1">
      <c r="B34" s="31"/>
      <c r="E34" s="26" t="s">
        <v>46</v>
      </c>
      <c r="F34" s="87">
        <f>ROUND((SUM(BF98:BF319)),  2)</f>
        <v>0</v>
      </c>
      <c r="I34" s="88">
        <v>0.15</v>
      </c>
      <c r="J34" s="87">
        <f>ROUND(((SUM(BF98:BF319))*I34),  2)</f>
        <v>0</v>
      </c>
      <c r="L34" s="31"/>
    </row>
    <row r="35" spans="2:12" s="1" customFormat="1" ht="14.4" hidden="1" customHeight="1">
      <c r="B35" s="31"/>
      <c r="E35" s="26" t="s">
        <v>47</v>
      </c>
      <c r="F35" s="87">
        <f>ROUND((SUM(BG98:BG319)),  2)</f>
        <v>0</v>
      </c>
      <c r="I35" s="88">
        <v>0.21</v>
      </c>
      <c r="J35" s="87">
        <f>0</f>
        <v>0</v>
      </c>
      <c r="L35" s="31"/>
    </row>
    <row r="36" spans="2:12" s="1" customFormat="1" ht="14.4" hidden="1" customHeight="1">
      <c r="B36" s="31"/>
      <c r="E36" s="26" t="s">
        <v>48</v>
      </c>
      <c r="F36" s="87">
        <f>ROUND((SUM(BH98:BH319)),  2)</f>
        <v>0</v>
      </c>
      <c r="I36" s="88">
        <v>0.15</v>
      </c>
      <c r="J36" s="87">
        <f>0</f>
        <v>0</v>
      </c>
      <c r="L36" s="31"/>
    </row>
    <row r="37" spans="2:12" s="1" customFormat="1" ht="14.4" hidden="1" customHeight="1">
      <c r="B37" s="31"/>
      <c r="E37" s="26" t="s">
        <v>49</v>
      </c>
      <c r="F37" s="87">
        <f>ROUND((SUM(BI98:BI319)),  2)</f>
        <v>0</v>
      </c>
      <c r="I37" s="88">
        <v>0</v>
      </c>
      <c r="J37" s="87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89"/>
      <c r="D39" s="90" t="s">
        <v>50</v>
      </c>
      <c r="E39" s="53"/>
      <c r="F39" s="53"/>
      <c r="G39" s="91" t="s">
        <v>51</v>
      </c>
      <c r="H39" s="92" t="s">
        <v>52</v>
      </c>
      <c r="I39" s="53"/>
      <c r="J39" s="93">
        <f>SUM(J30:J37)</f>
        <v>0</v>
      </c>
      <c r="K39" s="94"/>
      <c r="L39" s="31"/>
    </row>
    <row r="40" spans="2:12" s="1" customFormat="1" ht="14.4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" customHeight="1">
      <c r="B45" s="31"/>
      <c r="C45" s="20" t="s">
        <v>98</v>
      </c>
      <c r="L45" s="31"/>
    </row>
    <row r="46" spans="2:12" s="1" customFormat="1" ht="6.9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89" t="str">
        <f>E7</f>
        <v>Obytná zóna Včelnice</v>
      </c>
      <c r="F48" s="290"/>
      <c r="G48" s="290"/>
      <c r="H48" s="290"/>
      <c r="L48" s="31"/>
    </row>
    <row r="49" spans="2:47" s="1" customFormat="1" ht="12" customHeight="1">
      <c r="B49" s="31"/>
      <c r="C49" s="26" t="s">
        <v>95</v>
      </c>
      <c r="L49" s="31"/>
    </row>
    <row r="50" spans="2:47" s="1" customFormat="1" ht="16.5" customHeight="1">
      <c r="B50" s="31"/>
      <c r="E50" s="252" t="str">
        <f>E9</f>
        <v>SO101-D.01 - dešťová kanalizace</v>
      </c>
      <c r="F50" s="291"/>
      <c r="G50" s="291"/>
      <c r="H50" s="291"/>
      <c r="L50" s="31"/>
    </row>
    <row r="51" spans="2:47" s="1" customFormat="1" ht="6.9" customHeight="1">
      <c r="B51" s="31"/>
      <c r="L51" s="31"/>
    </row>
    <row r="52" spans="2:47" s="1" customFormat="1" ht="12" customHeight="1">
      <c r="B52" s="31"/>
      <c r="C52" s="26" t="s">
        <v>21</v>
      </c>
      <c r="F52" s="24" t="str">
        <f>F12</f>
        <v>Chodová Planá</v>
      </c>
      <c r="I52" s="26" t="s">
        <v>23</v>
      </c>
      <c r="J52" s="48" t="str">
        <f>IF(J12="","",J12)</f>
        <v>8. 3. 2023</v>
      </c>
      <c r="L52" s="31"/>
    </row>
    <row r="53" spans="2:47" s="1" customFormat="1" ht="6.9" customHeight="1">
      <c r="B53" s="31"/>
      <c r="L53" s="31"/>
    </row>
    <row r="54" spans="2:47" s="1" customFormat="1" ht="25.65" customHeight="1">
      <c r="B54" s="31"/>
      <c r="C54" s="26" t="s">
        <v>25</v>
      </c>
      <c r="F54" s="24" t="str">
        <f>E15</f>
        <v>Městys Chodová Planá</v>
      </c>
      <c r="I54" s="26" t="s">
        <v>31</v>
      </c>
      <c r="J54" s="29" t="str">
        <f>E21</f>
        <v>ing. Jaroslav Krystyník</v>
      </c>
      <c r="L54" s="31"/>
    </row>
    <row r="55" spans="2:47" s="1" customFormat="1" ht="25.65" customHeight="1">
      <c r="B55" s="31"/>
      <c r="C55" s="26" t="s">
        <v>29</v>
      </c>
      <c r="F55" s="24" t="str">
        <f>IF(E18="","",E18)</f>
        <v>Vyplň údaj</v>
      </c>
      <c r="I55" s="26" t="s">
        <v>36</v>
      </c>
      <c r="J55" s="29" t="str">
        <f>E24</f>
        <v>ing. Jaroslav Krystyník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8" customHeight="1">
      <c r="B59" s="31"/>
      <c r="C59" s="97" t="s">
        <v>72</v>
      </c>
      <c r="J59" s="62">
        <f>J98</f>
        <v>0</v>
      </c>
      <c r="L59" s="31"/>
      <c r="AU59" s="16" t="s">
        <v>101</v>
      </c>
    </row>
    <row r="60" spans="2:47" s="8" customFormat="1" ht="24.9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J99</f>
        <v>0</v>
      </c>
      <c r="L60" s="98"/>
    </row>
    <row r="61" spans="2:47" s="8" customFormat="1" ht="24.9" customHeight="1">
      <c r="B61" s="98"/>
      <c r="D61" s="99" t="s">
        <v>103</v>
      </c>
      <c r="E61" s="100"/>
      <c r="F61" s="100"/>
      <c r="G61" s="100"/>
      <c r="H61" s="100"/>
      <c r="I61" s="100"/>
      <c r="J61" s="101">
        <f>J112</f>
        <v>0</v>
      </c>
      <c r="L61" s="98"/>
    </row>
    <row r="62" spans="2:47" s="8" customFormat="1" ht="24.9" customHeight="1">
      <c r="B62" s="98"/>
      <c r="D62" s="99" t="s">
        <v>104</v>
      </c>
      <c r="E62" s="100"/>
      <c r="F62" s="100"/>
      <c r="G62" s="100"/>
      <c r="H62" s="100"/>
      <c r="I62" s="100"/>
      <c r="J62" s="101">
        <f>J115</f>
        <v>0</v>
      </c>
      <c r="L62" s="98"/>
    </row>
    <row r="63" spans="2:47" s="8" customFormat="1" ht="24.9" customHeight="1">
      <c r="B63" s="98"/>
      <c r="D63" s="99" t="s">
        <v>105</v>
      </c>
      <c r="E63" s="100"/>
      <c r="F63" s="100"/>
      <c r="G63" s="100"/>
      <c r="H63" s="100"/>
      <c r="I63" s="100"/>
      <c r="J63" s="101">
        <f>J134</f>
        <v>0</v>
      </c>
      <c r="L63" s="98"/>
    </row>
    <row r="64" spans="2:47" s="8" customFormat="1" ht="24.9" customHeight="1">
      <c r="B64" s="98"/>
      <c r="D64" s="99" t="s">
        <v>106</v>
      </c>
      <c r="E64" s="100"/>
      <c r="F64" s="100"/>
      <c r="G64" s="100"/>
      <c r="H64" s="100"/>
      <c r="I64" s="100"/>
      <c r="J64" s="101">
        <f>J143</f>
        <v>0</v>
      </c>
      <c r="L64" s="98"/>
    </row>
    <row r="65" spans="2:12" s="8" customFormat="1" ht="24.9" customHeight="1">
      <c r="B65" s="98"/>
      <c r="D65" s="99" t="s">
        <v>107</v>
      </c>
      <c r="E65" s="100"/>
      <c r="F65" s="100"/>
      <c r="G65" s="100"/>
      <c r="H65" s="100"/>
      <c r="I65" s="100"/>
      <c r="J65" s="101">
        <f>J148</f>
        <v>0</v>
      </c>
      <c r="L65" s="98"/>
    </row>
    <row r="66" spans="2:12" s="8" customFormat="1" ht="24.9" customHeight="1">
      <c r="B66" s="98"/>
      <c r="D66" s="99" t="s">
        <v>108</v>
      </c>
      <c r="E66" s="100"/>
      <c r="F66" s="100"/>
      <c r="G66" s="100"/>
      <c r="H66" s="100"/>
      <c r="I66" s="100"/>
      <c r="J66" s="101">
        <f>J157</f>
        <v>0</v>
      </c>
      <c r="L66" s="98"/>
    </row>
    <row r="67" spans="2:12" s="8" customFormat="1" ht="24.9" customHeight="1">
      <c r="B67" s="98"/>
      <c r="D67" s="99" t="s">
        <v>109</v>
      </c>
      <c r="E67" s="100"/>
      <c r="F67" s="100"/>
      <c r="G67" s="100"/>
      <c r="H67" s="100"/>
      <c r="I67" s="100"/>
      <c r="J67" s="101">
        <f>J160</f>
        <v>0</v>
      </c>
      <c r="L67" s="98"/>
    </row>
    <row r="68" spans="2:12" s="8" customFormat="1" ht="24.9" customHeight="1">
      <c r="B68" s="98"/>
      <c r="D68" s="99" t="s">
        <v>110</v>
      </c>
      <c r="E68" s="100"/>
      <c r="F68" s="100"/>
      <c r="G68" s="100"/>
      <c r="H68" s="100"/>
      <c r="I68" s="100"/>
      <c r="J68" s="101">
        <f>J165</f>
        <v>0</v>
      </c>
      <c r="L68" s="98"/>
    </row>
    <row r="69" spans="2:12" s="8" customFormat="1" ht="24.9" customHeight="1">
      <c r="B69" s="98"/>
      <c r="D69" s="99" t="s">
        <v>111</v>
      </c>
      <c r="E69" s="100"/>
      <c r="F69" s="100"/>
      <c r="G69" s="100"/>
      <c r="H69" s="100"/>
      <c r="I69" s="100"/>
      <c r="J69" s="101">
        <f>J168</f>
        <v>0</v>
      </c>
      <c r="L69" s="98"/>
    </row>
    <row r="70" spans="2:12" s="8" customFormat="1" ht="24.9" customHeight="1">
      <c r="B70" s="98"/>
      <c r="D70" s="99" t="s">
        <v>112</v>
      </c>
      <c r="E70" s="100"/>
      <c r="F70" s="100"/>
      <c r="G70" s="100"/>
      <c r="H70" s="100"/>
      <c r="I70" s="100"/>
      <c r="J70" s="101">
        <f>J171</f>
        <v>0</v>
      </c>
      <c r="L70" s="98"/>
    </row>
    <row r="71" spans="2:12" s="8" customFormat="1" ht="24.9" customHeight="1">
      <c r="B71" s="98"/>
      <c r="D71" s="99" t="s">
        <v>113</v>
      </c>
      <c r="E71" s="100"/>
      <c r="F71" s="100"/>
      <c r="G71" s="100"/>
      <c r="H71" s="100"/>
      <c r="I71" s="100"/>
      <c r="J71" s="101">
        <f>J174</f>
        <v>0</v>
      </c>
      <c r="L71" s="98"/>
    </row>
    <row r="72" spans="2:12" s="8" customFormat="1" ht="24.9" customHeight="1">
      <c r="B72" s="98"/>
      <c r="D72" s="99" t="s">
        <v>114</v>
      </c>
      <c r="E72" s="100"/>
      <c r="F72" s="100"/>
      <c r="G72" s="100"/>
      <c r="H72" s="100"/>
      <c r="I72" s="100"/>
      <c r="J72" s="101">
        <f>J177</f>
        <v>0</v>
      </c>
      <c r="L72" s="98"/>
    </row>
    <row r="73" spans="2:12" s="8" customFormat="1" ht="24.9" customHeight="1">
      <c r="B73" s="98"/>
      <c r="D73" s="99" t="s">
        <v>115</v>
      </c>
      <c r="E73" s="100"/>
      <c r="F73" s="100"/>
      <c r="G73" s="100"/>
      <c r="H73" s="100"/>
      <c r="I73" s="100"/>
      <c r="J73" s="101">
        <f>J180</f>
        <v>0</v>
      </c>
      <c r="L73" s="98"/>
    </row>
    <row r="74" spans="2:12" s="8" customFormat="1" ht="24.9" customHeight="1">
      <c r="B74" s="98"/>
      <c r="D74" s="99" t="s">
        <v>116</v>
      </c>
      <c r="E74" s="100"/>
      <c r="F74" s="100"/>
      <c r="G74" s="100"/>
      <c r="H74" s="100"/>
      <c r="I74" s="100"/>
      <c r="J74" s="101">
        <f>J183</f>
        <v>0</v>
      </c>
      <c r="L74" s="98"/>
    </row>
    <row r="75" spans="2:12" s="8" customFormat="1" ht="24.9" customHeight="1">
      <c r="B75" s="98"/>
      <c r="D75" s="99" t="s">
        <v>117</v>
      </c>
      <c r="E75" s="100"/>
      <c r="F75" s="100"/>
      <c r="G75" s="100"/>
      <c r="H75" s="100"/>
      <c r="I75" s="100"/>
      <c r="J75" s="101">
        <f>J202</f>
        <v>0</v>
      </c>
      <c r="L75" s="98"/>
    </row>
    <row r="76" spans="2:12" s="8" customFormat="1" ht="24.9" customHeight="1">
      <c r="B76" s="98"/>
      <c r="D76" s="99" t="s">
        <v>118</v>
      </c>
      <c r="E76" s="100"/>
      <c r="F76" s="100"/>
      <c r="G76" s="100"/>
      <c r="H76" s="100"/>
      <c r="I76" s="100"/>
      <c r="J76" s="101">
        <f>J227</f>
        <v>0</v>
      </c>
      <c r="L76" s="98"/>
    </row>
    <row r="77" spans="2:12" s="8" customFormat="1" ht="24.9" customHeight="1">
      <c r="B77" s="98"/>
      <c r="D77" s="99" t="s">
        <v>119</v>
      </c>
      <c r="E77" s="100"/>
      <c r="F77" s="100"/>
      <c r="G77" s="100"/>
      <c r="H77" s="100"/>
      <c r="I77" s="100"/>
      <c r="J77" s="101">
        <f>J230</f>
        <v>0</v>
      </c>
      <c r="L77" s="98"/>
    </row>
    <row r="78" spans="2:12" s="8" customFormat="1" ht="24.9" customHeight="1">
      <c r="B78" s="98"/>
      <c r="D78" s="99" t="s">
        <v>120</v>
      </c>
      <c r="E78" s="100"/>
      <c r="F78" s="100"/>
      <c r="G78" s="100"/>
      <c r="H78" s="100"/>
      <c r="I78" s="100"/>
      <c r="J78" s="101">
        <f>J235</f>
        <v>0</v>
      </c>
      <c r="L78" s="98"/>
    </row>
    <row r="79" spans="2:12" s="1" customFormat="1" ht="21.75" customHeight="1">
      <c r="B79" s="31"/>
      <c r="L79" s="31"/>
    </row>
    <row r="80" spans="2:12" s="1" customFormat="1" ht="6.9" customHeight="1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1"/>
    </row>
    <row r="84" spans="2:12" s="1" customFormat="1" ht="6.9" customHeight="1"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31"/>
    </row>
    <row r="85" spans="2:12" s="1" customFormat="1" ht="24.9" customHeight="1">
      <c r="B85" s="31"/>
      <c r="C85" s="20" t="s">
        <v>121</v>
      </c>
      <c r="L85" s="31"/>
    </row>
    <row r="86" spans="2:12" s="1" customFormat="1" ht="6.9" customHeight="1">
      <c r="B86" s="31"/>
      <c r="L86" s="31"/>
    </row>
    <row r="87" spans="2:12" s="1" customFormat="1" ht="12" customHeight="1">
      <c r="B87" s="31"/>
      <c r="C87" s="26" t="s">
        <v>16</v>
      </c>
      <c r="L87" s="31"/>
    </row>
    <row r="88" spans="2:12" s="1" customFormat="1" ht="16.5" customHeight="1">
      <c r="B88" s="31"/>
      <c r="E88" s="289" t="str">
        <f>E7</f>
        <v>Obytná zóna Včelnice</v>
      </c>
      <c r="F88" s="290"/>
      <c r="G88" s="290"/>
      <c r="H88" s="290"/>
      <c r="L88" s="31"/>
    </row>
    <row r="89" spans="2:12" s="1" customFormat="1" ht="12" customHeight="1">
      <c r="B89" s="31"/>
      <c r="C89" s="26" t="s">
        <v>95</v>
      </c>
      <c r="L89" s="31"/>
    </row>
    <row r="90" spans="2:12" s="1" customFormat="1" ht="16.5" customHeight="1">
      <c r="B90" s="31"/>
      <c r="E90" s="252" t="str">
        <f>E9</f>
        <v>SO101-D.01 - dešťová kanalizace</v>
      </c>
      <c r="F90" s="291"/>
      <c r="G90" s="291"/>
      <c r="H90" s="291"/>
      <c r="L90" s="31"/>
    </row>
    <row r="91" spans="2:12" s="1" customFormat="1" ht="6.9" customHeight="1">
      <c r="B91" s="31"/>
      <c r="L91" s="31"/>
    </row>
    <row r="92" spans="2:12" s="1" customFormat="1" ht="12" customHeight="1">
      <c r="B92" s="31"/>
      <c r="C92" s="26" t="s">
        <v>21</v>
      </c>
      <c r="F92" s="24" t="str">
        <f>F12</f>
        <v>Chodová Planá</v>
      </c>
      <c r="I92" s="26" t="s">
        <v>23</v>
      </c>
      <c r="J92" s="48" t="str">
        <f>IF(J12="","",J12)</f>
        <v>8. 3. 2023</v>
      </c>
      <c r="L92" s="31"/>
    </row>
    <row r="93" spans="2:12" s="1" customFormat="1" ht="6.9" customHeight="1">
      <c r="B93" s="31"/>
      <c r="L93" s="31"/>
    </row>
    <row r="94" spans="2:12" s="1" customFormat="1" ht="25.65" customHeight="1">
      <c r="B94" s="31"/>
      <c r="C94" s="26" t="s">
        <v>25</v>
      </c>
      <c r="F94" s="24" t="str">
        <f>E15</f>
        <v>Městys Chodová Planá</v>
      </c>
      <c r="I94" s="26" t="s">
        <v>31</v>
      </c>
      <c r="J94" s="29" t="str">
        <f>E21</f>
        <v>ing. Jaroslav Krystyník</v>
      </c>
      <c r="L94" s="31"/>
    </row>
    <row r="95" spans="2:12" s="1" customFormat="1" ht="25.65" customHeight="1">
      <c r="B95" s="31"/>
      <c r="C95" s="26" t="s">
        <v>29</v>
      </c>
      <c r="F95" s="24" t="str">
        <f>IF(E18="","",E18)</f>
        <v>Vyplň údaj</v>
      </c>
      <c r="I95" s="26" t="s">
        <v>36</v>
      </c>
      <c r="J95" s="29" t="str">
        <f>E24</f>
        <v>ing. Jaroslav Krystyník</v>
      </c>
      <c r="L95" s="31"/>
    </row>
    <row r="96" spans="2:12" s="1" customFormat="1" ht="10.35" customHeight="1">
      <c r="B96" s="31"/>
      <c r="L96" s="31"/>
    </row>
    <row r="97" spans="2:65" s="9" customFormat="1" ht="29.25" customHeight="1">
      <c r="B97" s="102"/>
      <c r="C97" s="103" t="s">
        <v>122</v>
      </c>
      <c r="D97" s="104" t="s">
        <v>59</v>
      </c>
      <c r="E97" s="104" t="s">
        <v>55</v>
      </c>
      <c r="F97" s="104" t="s">
        <v>56</v>
      </c>
      <c r="G97" s="104" t="s">
        <v>123</v>
      </c>
      <c r="H97" s="104" t="s">
        <v>124</v>
      </c>
      <c r="I97" s="104" t="s">
        <v>125</v>
      </c>
      <c r="J97" s="104" t="s">
        <v>100</v>
      </c>
      <c r="K97" s="105" t="s">
        <v>126</v>
      </c>
      <c r="L97" s="102"/>
      <c r="M97" s="55" t="s">
        <v>19</v>
      </c>
      <c r="N97" s="56" t="s">
        <v>44</v>
      </c>
      <c r="O97" s="56" t="s">
        <v>127</v>
      </c>
      <c r="P97" s="56" t="s">
        <v>128</v>
      </c>
      <c r="Q97" s="56" t="s">
        <v>129</v>
      </c>
      <c r="R97" s="56" t="s">
        <v>130</v>
      </c>
      <c r="S97" s="56" t="s">
        <v>131</v>
      </c>
      <c r="T97" s="57" t="s">
        <v>132</v>
      </c>
    </row>
    <row r="98" spans="2:65" s="1" customFormat="1" ht="22.8" customHeight="1">
      <c r="B98" s="31"/>
      <c r="C98" s="60" t="s">
        <v>133</v>
      </c>
      <c r="J98" s="106">
        <f>BK98</f>
        <v>0</v>
      </c>
      <c r="L98" s="31"/>
      <c r="M98" s="58"/>
      <c r="N98" s="49"/>
      <c r="O98" s="49"/>
      <c r="P98" s="107">
        <f>P99+P112+P115+P134+P143+P148+P157+P160+P165+P168+P171+P174+P177+P180+P183+P202+P227+P230+P235</f>
        <v>0</v>
      </c>
      <c r="Q98" s="49"/>
      <c r="R98" s="107">
        <f>R99+R112+R115+R134+R143+R148+R157+R160+R165+R168+R171+R174+R177+R180+R183+R202+R227+R230+R235</f>
        <v>581.13055599999996</v>
      </c>
      <c r="S98" s="49"/>
      <c r="T98" s="108">
        <f>T99+T112+T115+T134+T143+T148+T157+T160+T165+T168+T171+T174+T177+T180+T183+T202+T227+T230+T235</f>
        <v>0</v>
      </c>
      <c r="AT98" s="16" t="s">
        <v>73</v>
      </c>
      <c r="AU98" s="16" t="s">
        <v>101</v>
      </c>
      <c r="BK98" s="109">
        <f>BK99+BK112+BK115+BK134+BK143+BK148+BK157+BK160+BK165+BK168+BK171+BK174+BK177+BK180+BK183+BK202+BK227+BK230+BK235</f>
        <v>0</v>
      </c>
    </row>
    <row r="99" spans="2:65" s="10" customFormat="1" ht="25.95" customHeight="1">
      <c r="B99" s="110"/>
      <c r="D99" s="111" t="s">
        <v>73</v>
      </c>
      <c r="E99" s="112" t="s">
        <v>134</v>
      </c>
      <c r="F99" s="112" t="s">
        <v>135</v>
      </c>
      <c r="I99" s="113"/>
      <c r="J99" s="114">
        <f>BK99</f>
        <v>0</v>
      </c>
      <c r="L99" s="110"/>
      <c r="M99" s="115"/>
      <c r="P99" s="116">
        <f>SUM(P100:P111)</f>
        <v>0</v>
      </c>
      <c r="R99" s="116">
        <f>SUM(R100:R111)</f>
        <v>6.0694200000000009</v>
      </c>
      <c r="T99" s="117">
        <f>SUM(T100:T111)</f>
        <v>0</v>
      </c>
      <c r="AR99" s="111" t="s">
        <v>82</v>
      </c>
      <c r="AT99" s="118" t="s">
        <v>73</v>
      </c>
      <c r="AU99" s="118" t="s">
        <v>74</v>
      </c>
      <c r="AY99" s="111" t="s">
        <v>136</v>
      </c>
      <c r="BK99" s="119">
        <f>SUM(BK100:BK111)</f>
        <v>0</v>
      </c>
    </row>
    <row r="100" spans="2:65" s="1" customFormat="1" ht="16.5" customHeight="1">
      <c r="B100" s="31"/>
      <c r="C100" s="120" t="s">
        <v>82</v>
      </c>
      <c r="D100" s="120" t="s">
        <v>137</v>
      </c>
      <c r="E100" s="121" t="s">
        <v>138</v>
      </c>
      <c r="F100" s="122" t="s">
        <v>139</v>
      </c>
      <c r="G100" s="123" t="s">
        <v>140</v>
      </c>
      <c r="H100" s="124">
        <v>12.2</v>
      </c>
      <c r="I100" s="125"/>
      <c r="J100" s="126">
        <f>ROUND(I100*H100,2)</f>
        <v>0</v>
      </c>
      <c r="K100" s="122" t="s">
        <v>141</v>
      </c>
      <c r="L100" s="31"/>
      <c r="M100" s="127" t="s">
        <v>19</v>
      </c>
      <c r="N100" s="128" t="s">
        <v>45</v>
      </c>
      <c r="P100" s="129">
        <f>O100*H100</f>
        <v>0</v>
      </c>
      <c r="Q100" s="129">
        <v>0.22500000000000001</v>
      </c>
      <c r="R100" s="129">
        <f>Q100*H100</f>
        <v>2.7450000000000001</v>
      </c>
      <c r="S100" s="129">
        <v>0</v>
      </c>
      <c r="T100" s="130">
        <f>S100*H100</f>
        <v>0</v>
      </c>
      <c r="AR100" s="131" t="s">
        <v>142</v>
      </c>
      <c r="AT100" s="131" t="s">
        <v>137</v>
      </c>
      <c r="AU100" s="131" t="s">
        <v>82</v>
      </c>
      <c r="AY100" s="16" t="s">
        <v>136</v>
      </c>
      <c r="BE100" s="132">
        <f>IF(N100="základní",J100,0)</f>
        <v>0</v>
      </c>
      <c r="BF100" s="132">
        <f>IF(N100="snížená",J100,0)</f>
        <v>0</v>
      </c>
      <c r="BG100" s="132">
        <f>IF(N100="zákl. přenesená",J100,0)</f>
        <v>0</v>
      </c>
      <c r="BH100" s="132">
        <f>IF(N100="sníž. přenesená",J100,0)</f>
        <v>0</v>
      </c>
      <c r="BI100" s="132">
        <f>IF(N100="nulová",J100,0)</f>
        <v>0</v>
      </c>
      <c r="BJ100" s="16" t="s">
        <v>82</v>
      </c>
      <c r="BK100" s="132">
        <f>ROUND(I100*H100,2)</f>
        <v>0</v>
      </c>
      <c r="BL100" s="16" t="s">
        <v>142</v>
      </c>
      <c r="BM100" s="131" t="s">
        <v>84</v>
      </c>
    </row>
    <row r="101" spans="2:65" s="1" customFormat="1" ht="10.199999999999999">
      <c r="B101" s="31"/>
      <c r="D101" s="133" t="s">
        <v>143</v>
      </c>
      <c r="F101" s="134" t="s">
        <v>139</v>
      </c>
      <c r="I101" s="135"/>
      <c r="L101" s="31"/>
      <c r="M101" s="136"/>
      <c r="T101" s="52"/>
      <c r="AT101" s="16" t="s">
        <v>143</v>
      </c>
      <c r="AU101" s="16" t="s">
        <v>82</v>
      </c>
    </row>
    <row r="102" spans="2:65" s="1" customFormat="1" ht="16.5" customHeight="1">
      <c r="B102" s="31"/>
      <c r="C102" s="120" t="s">
        <v>84</v>
      </c>
      <c r="D102" s="120" t="s">
        <v>137</v>
      </c>
      <c r="E102" s="121" t="s">
        <v>144</v>
      </c>
      <c r="F102" s="122" t="s">
        <v>145</v>
      </c>
      <c r="G102" s="123" t="s">
        <v>140</v>
      </c>
      <c r="H102" s="124">
        <v>12.2</v>
      </c>
      <c r="I102" s="125"/>
      <c r="J102" s="126">
        <f>ROUND(I102*H102,2)</f>
        <v>0</v>
      </c>
      <c r="K102" s="122" t="s">
        <v>141</v>
      </c>
      <c r="L102" s="31"/>
      <c r="M102" s="127" t="s">
        <v>19</v>
      </c>
      <c r="N102" s="128" t="s">
        <v>45</v>
      </c>
      <c r="P102" s="129">
        <f>O102*H102</f>
        <v>0</v>
      </c>
      <c r="Q102" s="129">
        <v>0.22</v>
      </c>
      <c r="R102" s="129">
        <f>Q102*H102</f>
        <v>2.6839999999999997</v>
      </c>
      <c r="S102" s="129">
        <v>0</v>
      </c>
      <c r="T102" s="130">
        <f>S102*H102</f>
        <v>0</v>
      </c>
      <c r="AR102" s="131" t="s">
        <v>142</v>
      </c>
      <c r="AT102" s="131" t="s">
        <v>137</v>
      </c>
      <c r="AU102" s="131" t="s">
        <v>82</v>
      </c>
      <c r="AY102" s="16" t="s">
        <v>136</v>
      </c>
      <c r="BE102" s="132">
        <f>IF(N102="základní",J102,0)</f>
        <v>0</v>
      </c>
      <c r="BF102" s="132">
        <f>IF(N102="snížená",J102,0)</f>
        <v>0</v>
      </c>
      <c r="BG102" s="132">
        <f>IF(N102="zákl. přenesená",J102,0)</f>
        <v>0</v>
      </c>
      <c r="BH102" s="132">
        <f>IF(N102="sníž. přenesená",J102,0)</f>
        <v>0</v>
      </c>
      <c r="BI102" s="132">
        <f>IF(N102="nulová",J102,0)</f>
        <v>0</v>
      </c>
      <c r="BJ102" s="16" t="s">
        <v>82</v>
      </c>
      <c r="BK102" s="132">
        <f>ROUND(I102*H102,2)</f>
        <v>0</v>
      </c>
      <c r="BL102" s="16" t="s">
        <v>142</v>
      </c>
      <c r="BM102" s="131" t="s">
        <v>142</v>
      </c>
    </row>
    <row r="103" spans="2:65" s="1" customFormat="1" ht="10.199999999999999">
      <c r="B103" s="31"/>
      <c r="D103" s="133" t="s">
        <v>143</v>
      </c>
      <c r="F103" s="134" t="s">
        <v>145</v>
      </c>
      <c r="I103" s="135"/>
      <c r="L103" s="31"/>
      <c r="M103" s="136"/>
      <c r="T103" s="52"/>
      <c r="AT103" s="16" t="s">
        <v>143</v>
      </c>
      <c r="AU103" s="16" t="s">
        <v>82</v>
      </c>
    </row>
    <row r="104" spans="2:65" s="1" customFormat="1" ht="16.5" customHeight="1">
      <c r="B104" s="31"/>
      <c r="C104" s="120" t="s">
        <v>146</v>
      </c>
      <c r="D104" s="120" t="s">
        <v>137</v>
      </c>
      <c r="E104" s="121" t="s">
        <v>147</v>
      </c>
      <c r="F104" s="122" t="s">
        <v>148</v>
      </c>
      <c r="G104" s="123" t="s">
        <v>149</v>
      </c>
      <c r="H104" s="124">
        <v>16</v>
      </c>
      <c r="I104" s="125"/>
      <c r="J104" s="126">
        <f>ROUND(I104*H104,2)</f>
        <v>0</v>
      </c>
      <c r="K104" s="122" t="s">
        <v>141</v>
      </c>
      <c r="L104" s="31"/>
      <c r="M104" s="127" t="s">
        <v>19</v>
      </c>
      <c r="N104" s="128" t="s">
        <v>45</v>
      </c>
      <c r="P104" s="129">
        <f>O104*H104</f>
        <v>0</v>
      </c>
      <c r="Q104" s="129">
        <v>8.6899999999999998E-3</v>
      </c>
      <c r="R104" s="129">
        <f>Q104*H104</f>
        <v>0.13904</v>
      </c>
      <c r="S104" s="129">
        <v>0</v>
      </c>
      <c r="T104" s="130">
        <f>S104*H104</f>
        <v>0</v>
      </c>
      <c r="AR104" s="131" t="s">
        <v>142</v>
      </c>
      <c r="AT104" s="131" t="s">
        <v>137</v>
      </c>
      <c r="AU104" s="131" t="s">
        <v>82</v>
      </c>
      <c r="AY104" s="16" t="s">
        <v>136</v>
      </c>
      <c r="BE104" s="132">
        <f>IF(N104="základní",J104,0)</f>
        <v>0</v>
      </c>
      <c r="BF104" s="132">
        <f>IF(N104="snížená",J104,0)</f>
        <v>0</v>
      </c>
      <c r="BG104" s="132">
        <f>IF(N104="zákl. přenesená",J104,0)</f>
        <v>0</v>
      </c>
      <c r="BH104" s="132">
        <f>IF(N104="sníž. přenesená",J104,0)</f>
        <v>0</v>
      </c>
      <c r="BI104" s="132">
        <f>IF(N104="nulová",J104,0)</f>
        <v>0</v>
      </c>
      <c r="BJ104" s="16" t="s">
        <v>82</v>
      </c>
      <c r="BK104" s="132">
        <f>ROUND(I104*H104,2)</f>
        <v>0</v>
      </c>
      <c r="BL104" s="16" t="s">
        <v>142</v>
      </c>
      <c r="BM104" s="131" t="s">
        <v>150</v>
      </c>
    </row>
    <row r="105" spans="2:65" s="1" customFormat="1" ht="10.199999999999999">
      <c r="B105" s="31"/>
      <c r="D105" s="133" t="s">
        <v>143</v>
      </c>
      <c r="F105" s="134" t="s">
        <v>148</v>
      </c>
      <c r="I105" s="135"/>
      <c r="L105" s="31"/>
      <c r="M105" s="136"/>
      <c r="T105" s="52"/>
      <c r="AT105" s="16" t="s">
        <v>143</v>
      </c>
      <c r="AU105" s="16" t="s">
        <v>82</v>
      </c>
    </row>
    <row r="106" spans="2:65" s="1" customFormat="1" ht="16.5" customHeight="1">
      <c r="B106" s="31"/>
      <c r="C106" s="120" t="s">
        <v>142</v>
      </c>
      <c r="D106" s="120" t="s">
        <v>137</v>
      </c>
      <c r="E106" s="121" t="s">
        <v>151</v>
      </c>
      <c r="F106" s="122" t="s">
        <v>152</v>
      </c>
      <c r="G106" s="123" t="s">
        <v>149</v>
      </c>
      <c r="H106" s="124">
        <v>2</v>
      </c>
      <c r="I106" s="125"/>
      <c r="J106" s="126">
        <f>ROUND(I106*H106,2)</f>
        <v>0</v>
      </c>
      <c r="K106" s="122" t="s">
        <v>141</v>
      </c>
      <c r="L106" s="31"/>
      <c r="M106" s="127" t="s">
        <v>19</v>
      </c>
      <c r="N106" s="128" t="s">
        <v>45</v>
      </c>
      <c r="P106" s="129">
        <f>O106*H106</f>
        <v>0</v>
      </c>
      <c r="Q106" s="129">
        <v>1.2710000000000001E-2</v>
      </c>
      <c r="R106" s="129">
        <f>Q106*H106</f>
        <v>2.5420000000000002E-2</v>
      </c>
      <c r="S106" s="129">
        <v>0</v>
      </c>
      <c r="T106" s="130">
        <f>S106*H106</f>
        <v>0</v>
      </c>
      <c r="AR106" s="131" t="s">
        <v>142</v>
      </c>
      <c r="AT106" s="131" t="s">
        <v>137</v>
      </c>
      <c r="AU106" s="131" t="s">
        <v>82</v>
      </c>
      <c r="AY106" s="16" t="s">
        <v>136</v>
      </c>
      <c r="BE106" s="132">
        <f>IF(N106="základní",J106,0)</f>
        <v>0</v>
      </c>
      <c r="BF106" s="132">
        <f>IF(N106="snížená",J106,0)</f>
        <v>0</v>
      </c>
      <c r="BG106" s="132">
        <f>IF(N106="zákl. přenesená",J106,0)</f>
        <v>0</v>
      </c>
      <c r="BH106" s="132">
        <f>IF(N106="sníž. přenesená",J106,0)</f>
        <v>0</v>
      </c>
      <c r="BI106" s="132">
        <f>IF(N106="nulová",J106,0)</f>
        <v>0</v>
      </c>
      <c r="BJ106" s="16" t="s">
        <v>82</v>
      </c>
      <c r="BK106" s="132">
        <f>ROUND(I106*H106,2)</f>
        <v>0</v>
      </c>
      <c r="BL106" s="16" t="s">
        <v>142</v>
      </c>
      <c r="BM106" s="131" t="s">
        <v>153</v>
      </c>
    </row>
    <row r="107" spans="2:65" s="1" customFormat="1" ht="10.199999999999999">
      <c r="B107" s="31"/>
      <c r="D107" s="133" t="s">
        <v>143</v>
      </c>
      <c r="F107" s="134" t="s">
        <v>152</v>
      </c>
      <c r="I107" s="135"/>
      <c r="L107" s="31"/>
      <c r="M107" s="136"/>
      <c r="T107" s="52"/>
      <c r="AT107" s="16" t="s">
        <v>143</v>
      </c>
      <c r="AU107" s="16" t="s">
        <v>82</v>
      </c>
    </row>
    <row r="108" spans="2:65" s="1" customFormat="1" ht="16.5" customHeight="1">
      <c r="B108" s="31"/>
      <c r="C108" s="120" t="s">
        <v>154</v>
      </c>
      <c r="D108" s="120" t="s">
        <v>137</v>
      </c>
      <c r="E108" s="121" t="s">
        <v>155</v>
      </c>
      <c r="F108" s="122" t="s">
        <v>156</v>
      </c>
      <c r="G108" s="123" t="s">
        <v>149</v>
      </c>
      <c r="H108" s="124">
        <v>16</v>
      </c>
      <c r="I108" s="125"/>
      <c r="J108" s="126">
        <f>ROUND(I108*H108,2)</f>
        <v>0</v>
      </c>
      <c r="K108" s="122" t="s">
        <v>141</v>
      </c>
      <c r="L108" s="31"/>
      <c r="M108" s="127" t="s">
        <v>19</v>
      </c>
      <c r="N108" s="128" t="s">
        <v>45</v>
      </c>
      <c r="P108" s="129">
        <f>O108*H108</f>
        <v>0</v>
      </c>
      <c r="Q108" s="129">
        <v>2.478E-2</v>
      </c>
      <c r="R108" s="129">
        <f>Q108*H108</f>
        <v>0.39648</v>
      </c>
      <c r="S108" s="129">
        <v>0</v>
      </c>
      <c r="T108" s="130">
        <f>S108*H108</f>
        <v>0</v>
      </c>
      <c r="AR108" s="131" t="s">
        <v>142</v>
      </c>
      <c r="AT108" s="131" t="s">
        <v>137</v>
      </c>
      <c r="AU108" s="131" t="s">
        <v>82</v>
      </c>
      <c r="AY108" s="16" t="s">
        <v>136</v>
      </c>
      <c r="BE108" s="132">
        <f>IF(N108="základní",J108,0)</f>
        <v>0</v>
      </c>
      <c r="BF108" s="132">
        <f>IF(N108="snížená",J108,0)</f>
        <v>0</v>
      </c>
      <c r="BG108" s="132">
        <f>IF(N108="zákl. přenesená",J108,0)</f>
        <v>0</v>
      </c>
      <c r="BH108" s="132">
        <f>IF(N108="sníž. přenesená",J108,0)</f>
        <v>0</v>
      </c>
      <c r="BI108" s="132">
        <f>IF(N108="nulová",J108,0)</f>
        <v>0</v>
      </c>
      <c r="BJ108" s="16" t="s">
        <v>82</v>
      </c>
      <c r="BK108" s="132">
        <f>ROUND(I108*H108,2)</f>
        <v>0</v>
      </c>
      <c r="BL108" s="16" t="s">
        <v>142</v>
      </c>
      <c r="BM108" s="131" t="s">
        <v>157</v>
      </c>
    </row>
    <row r="109" spans="2:65" s="1" customFormat="1" ht="10.199999999999999">
      <c r="B109" s="31"/>
      <c r="D109" s="133" t="s">
        <v>143</v>
      </c>
      <c r="F109" s="134" t="s">
        <v>156</v>
      </c>
      <c r="I109" s="135"/>
      <c r="L109" s="31"/>
      <c r="M109" s="136"/>
      <c r="T109" s="52"/>
      <c r="AT109" s="16" t="s">
        <v>143</v>
      </c>
      <c r="AU109" s="16" t="s">
        <v>82</v>
      </c>
    </row>
    <row r="110" spans="2:65" s="1" customFormat="1" ht="16.5" customHeight="1">
      <c r="B110" s="31"/>
      <c r="C110" s="120" t="s">
        <v>150</v>
      </c>
      <c r="D110" s="120" t="s">
        <v>137</v>
      </c>
      <c r="E110" s="121" t="s">
        <v>158</v>
      </c>
      <c r="F110" s="122" t="s">
        <v>159</v>
      </c>
      <c r="G110" s="123" t="s">
        <v>149</v>
      </c>
      <c r="H110" s="124">
        <v>2</v>
      </c>
      <c r="I110" s="125"/>
      <c r="J110" s="126">
        <f>ROUND(I110*H110,2)</f>
        <v>0</v>
      </c>
      <c r="K110" s="122" t="s">
        <v>141</v>
      </c>
      <c r="L110" s="31"/>
      <c r="M110" s="127" t="s">
        <v>19</v>
      </c>
      <c r="N110" s="128" t="s">
        <v>45</v>
      </c>
      <c r="P110" s="129">
        <f>O110*H110</f>
        <v>0</v>
      </c>
      <c r="Q110" s="129">
        <v>3.9739999999999998E-2</v>
      </c>
      <c r="R110" s="129">
        <f>Q110*H110</f>
        <v>7.9479999999999995E-2</v>
      </c>
      <c r="S110" s="129">
        <v>0</v>
      </c>
      <c r="T110" s="130">
        <f>S110*H110</f>
        <v>0</v>
      </c>
      <c r="AR110" s="131" t="s">
        <v>142</v>
      </c>
      <c r="AT110" s="131" t="s">
        <v>137</v>
      </c>
      <c r="AU110" s="131" t="s">
        <v>82</v>
      </c>
      <c r="AY110" s="16" t="s">
        <v>136</v>
      </c>
      <c r="BE110" s="132">
        <f>IF(N110="základní",J110,0)</f>
        <v>0</v>
      </c>
      <c r="BF110" s="132">
        <f>IF(N110="snížená",J110,0)</f>
        <v>0</v>
      </c>
      <c r="BG110" s="132">
        <f>IF(N110="zákl. přenesená",J110,0)</f>
        <v>0</v>
      </c>
      <c r="BH110" s="132">
        <f>IF(N110="sníž. přenesená",J110,0)</f>
        <v>0</v>
      </c>
      <c r="BI110" s="132">
        <f>IF(N110="nulová",J110,0)</f>
        <v>0</v>
      </c>
      <c r="BJ110" s="16" t="s">
        <v>82</v>
      </c>
      <c r="BK110" s="132">
        <f>ROUND(I110*H110,2)</f>
        <v>0</v>
      </c>
      <c r="BL110" s="16" t="s">
        <v>142</v>
      </c>
      <c r="BM110" s="131" t="s">
        <v>160</v>
      </c>
    </row>
    <row r="111" spans="2:65" s="1" customFormat="1" ht="10.199999999999999">
      <c r="B111" s="31"/>
      <c r="D111" s="133" t="s">
        <v>143</v>
      </c>
      <c r="F111" s="134" t="s">
        <v>159</v>
      </c>
      <c r="I111" s="135"/>
      <c r="L111" s="31"/>
      <c r="M111" s="136"/>
      <c r="T111" s="52"/>
      <c r="AT111" s="16" t="s">
        <v>143</v>
      </c>
      <c r="AU111" s="16" t="s">
        <v>82</v>
      </c>
    </row>
    <row r="112" spans="2:65" s="10" customFormat="1" ht="25.95" customHeight="1">
      <c r="B112" s="110"/>
      <c r="D112" s="111" t="s">
        <v>73</v>
      </c>
      <c r="E112" s="112" t="s">
        <v>160</v>
      </c>
      <c r="F112" s="112" t="s">
        <v>161</v>
      </c>
      <c r="I112" s="113"/>
      <c r="J112" s="114">
        <f>BK112</f>
        <v>0</v>
      </c>
      <c r="L112" s="110"/>
      <c r="M112" s="115"/>
      <c r="P112" s="116">
        <f>SUM(P113:P114)</f>
        <v>0</v>
      </c>
      <c r="R112" s="116">
        <f>SUM(R113:R114)</f>
        <v>0</v>
      </c>
      <c r="T112" s="117">
        <f>SUM(T113:T114)</f>
        <v>0</v>
      </c>
      <c r="AR112" s="111" t="s">
        <v>82</v>
      </c>
      <c r="AT112" s="118" t="s">
        <v>73</v>
      </c>
      <c r="AU112" s="118" t="s">
        <v>74</v>
      </c>
      <c r="AY112" s="111" t="s">
        <v>136</v>
      </c>
      <c r="BK112" s="119">
        <f>SUM(BK113:BK114)</f>
        <v>0</v>
      </c>
    </row>
    <row r="113" spans="2:65" s="1" customFormat="1" ht="16.5" customHeight="1">
      <c r="B113" s="31"/>
      <c r="C113" s="120" t="s">
        <v>162</v>
      </c>
      <c r="D113" s="120" t="s">
        <v>137</v>
      </c>
      <c r="E113" s="121" t="s">
        <v>163</v>
      </c>
      <c r="F113" s="122" t="s">
        <v>164</v>
      </c>
      <c r="G113" s="123" t="s">
        <v>165</v>
      </c>
      <c r="H113" s="124">
        <v>42.7</v>
      </c>
      <c r="I113" s="125"/>
      <c r="J113" s="126">
        <f>ROUND(I113*H113,2)</f>
        <v>0</v>
      </c>
      <c r="K113" s="122" t="s">
        <v>141</v>
      </c>
      <c r="L113" s="31"/>
      <c r="M113" s="127" t="s">
        <v>19</v>
      </c>
      <c r="N113" s="128" t="s">
        <v>45</v>
      </c>
      <c r="P113" s="129">
        <f>O113*H113</f>
        <v>0</v>
      </c>
      <c r="Q113" s="129">
        <v>0</v>
      </c>
      <c r="R113" s="129">
        <f>Q113*H113</f>
        <v>0</v>
      </c>
      <c r="S113" s="129">
        <v>0</v>
      </c>
      <c r="T113" s="130">
        <f>S113*H113</f>
        <v>0</v>
      </c>
      <c r="AR113" s="131" t="s">
        <v>142</v>
      </c>
      <c r="AT113" s="131" t="s">
        <v>137</v>
      </c>
      <c r="AU113" s="131" t="s">
        <v>82</v>
      </c>
      <c r="AY113" s="16" t="s">
        <v>136</v>
      </c>
      <c r="BE113" s="132">
        <f>IF(N113="základní",J113,0)</f>
        <v>0</v>
      </c>
      <c r="BF113" s="132">
        <f>IF(N113="snížená",J113,0)</f>
        <v>0</v>
      </c>
      <c r="BG113" s="132">
        <f>IF(N113="zákl. přenesená",J113,0)</f>
        <v>0</v>
      </c>
      <c r="BH113" s="132">
        <f>IF(N113="sníž. přenesená",J113,0)</f>
        <v>0</v>
      </c>
      <c r="BI113" s="132">
        <f>IF(N113="nulová",J113,0)</f>
        <v>0</v>
      </c>
      <c r="BJ113" s="16" t="s">
        <v>82</v>
      </c>
      <c r="BK113" s="132">
        <f>ROUND(I113*H113,2)</f>
        <v>0</v>
      </c>
      <c r="BL113" s="16" t="s">
        <v>142</v>
      </c>
      <c r="BM113" s="131" t="s">
        <v>166</v>
      </c>
    </row>
    <row r="114" spans="2:65" s="1" customFormat="1" ht="10.199999999999999">
      <c r="B114" s="31"/>
      <c r="D114" s="133" t="s">
        <v>143</v>
      </c>
      <c r="F114" s="134" t="s">
        <v>164</v>
      </c>
      <c r="I114" s="135"/>
      <c r="L114" s="31"/>
      <c r="M114" s="136"/>
      <c r="T114" s="52"/>
      <c r="AT114" s="16" t="s">
        <v>143</v>
      </c>
      <c r="AU114" s="16" t="s">
        <v>82</v>
      </c>
    </row>
    <row r="115" spans="2:65" s="10" customFormat="1" ht="25.95" customHeight="1">
      <c r="B115" s="110"/>
      <c r="D115" s="111" t="s">
        <v>73</v>
      </c>
      <c r="E115" s="112" t="s">
        <v>167</v>
      </c>
      <c r="F115" s="112" t="s">
        <v>168</v>
      </c>
      <c r="I115" s="113"/>
      <c r="J115" s="114">
        <f>BK115</f>
        <v>0</v>
      </c>
      <c r="L115" s="110"/>
      <c r="M115" s="115"/>
      <c r="P115" s="116">
        <f>SUM(P116:P133)</f>
        <v>0</v>
      </c>
      <c r="R115" s="116">
        <f>SUM(R116:R133)</f>
        <v>0</v>
      </c>
      <c r="T115" s="117">
        <f>SUM(T116:T133)</f>
        <v>0</v>
      </c>
      <c r="AR115" s="111" t="s">
        <v>82</v>
      </c>
      <c r="AT115" s="118" t="s">
        <v>73</v>
      </c>
      <c r="AU115" s="118" t="s">
        <v>74</v>
      </c>
      <c r="AY115" s="111" t="s">
        <v>136</v>
      </c>
      <c r="BK115" s="119">
        <f>SUM(BK116:BK133)</f>
        <v>0</v>
      </c>
    </row>
    <row r="116" spans="2:65" s="1" customFormat="1" ht="16.5" customHeight="1">
      <c r="B116" s="31"/>
      <c r="C116" s="120" t="s">
        <v>153</v>
      </c>
      <c r="D116" s="120" t="s">
        <v>137</v>
      </c>
      <c r="E116" s="121" t="s">
        <v>169</v>
      </c>
      <c r="F116" s="122" t="s">
        <v>170</v>
      </c>
      <c r="G116" s="123" t="s">
        <v>165</v>
      </c>
      <c r="H116" s="124">
        <v>199</v>
      </c>
      <c r="I116" s="125"/>
      <c r="J116" s="126">
        <f>ROUND(I116*H116,2)</f>
        <v>0</v>
      </c>
      <c r="K116" s="122" t="s">
        <v>141</v>
      </c>
      <c r="L116" s="31"/>
      <c r="M116" s="127" t="s">
        <v>19</v>
      </c>
      <c r="N116" s="128" t="s">
        <v>45</v>
      </c>
      <c r="P116" s="129">
        <f>O116*H116</f>
        <v>0</v>
      </c>
      <c r="Q116" s="129">
        <v>0</v>
      </c>
      <c r="R116" s="129">
        <f>Q116*H116</f>
        <v>0</v>
      </c>
      <c r="S116" s="129">
        <v>0</v>
      </c>
      <c r="T116" s="130">
        <f>S116*H116</f>
        <v>0</v>
      </c>
      <c r="AR116" s="131" t="s">
        <v>142</v>
      </c>
      <c r="AT116" s="131" t="s">
        <v>137</v>
      </c>
      <c r="AU116" s="131" t="s">
        <v>82</v>
      </c>
      <c r="AY116" s="16" t="s">
        <v>136</v>
      </c>
      <c r="BE116" s="132">
        <f>IF(N116="základní",J116,0)</f>
        <v>0</v>
      </c>
      <c r="BF116" s="132">
        <f>IF(N116="snížená",J116,0)</f>
        <v>0</v>
      </c>
      <c r="BG116" s="132">
        <f>IF(N116="zákl. přenesená",J116,0)</f>
        <v>0</v>
      </c>
      <c r="BH116" s="132">
        <f>IF(N116="sníž. přenesená",J116,0)</f>
        <v>0</v>
      </c>
      <c r="BI116" s="132">
        <f>IF(N116="nulová",J116,0)</f>
        <v>0</v>
      </c>
      <c r="BJ116" s="16" t="s">
        <v>82</v>
      </c>
      <c r="BK116" s="132">
        <f>ROUND(I116*H116,2)</f>
        <v>0</v>
      </c>
      <c r="BL116" s="16" t="s">
        <v>142</v>
      </c>
      <c r="BM116" s="131" t="s">
        <v>171</v>
      </c>
    </row>
    <row r="117" spans="2:65" s="1" customFormat="1" ht="10.199999999999999">
      <c r="B117" s="31"/>
      <c r="D117" s="133" t="s">
        <v>143</v>
      </c>
      <c r="F117" s="134" t="s">
        <v>170</v>
      </c>
      <c r="I117" s="135"/>
      <c r="L117" s="31"/>
      <c r="M117" s="136"/>
      <c r="T117" s="52"/>
      <c r="AT117" s="16" t="s">
        <v>143</v>
      </c>
      <c r="AU117" s="16" t="s">
        <v>82</v>
      </c>
    </row>
    <row r="118" spans="2:65" s="1" customFormat="1" ht="16.5" customHeight="1">
      <c r="B118" s="31"/>
      <c r="C118" s="120" t="s">
        <v>172</v>
      </c>
      <c r="D118" s="120" t="s">
        <v>137</v>
      </c>
      <c r="E118" s="121" t="s">
        <v>173</v>
      </c>
      <c r="F118" s="122" t="s">
        <v>174</v>
      </c>
      <c r="G118" s="123" t="s">
        <v>165</v>
      </c>
      <c r="H118" s="124">
        <v>440.4</v>
      </c>
      <c r="I118" s="125"/>
      <c r="J118" s="126">
        <f>ROUND(I118*H118,2)</f>
        <v>0</v>
      </c>
      <c r="K118" s="122" t="s">
        <v>141</v>
      </c>
      <c r="L118" s="31"/>
      <c r="M118" s="127" t="s">
        <v>19</v>
      </c>
      <c r="N118" s="128" t="s">
        <v>45</v>
      </c>
      <c r="P118" s="129">
        <f>O118*H118</f>
        <v>0</v>
      </c>
      <c r="Q118" s="129">
        <v>0</v>
      </c>
      <c r="R118" s="129">
        <f>Q118*H118</f>
        <v>0</v>
      </c>
      <c r="S118" s="129">
        <v>0</v>
      </c>
      <c r="T118" s="130">
        <f>S118*H118</f>
        <v>0</v>
      </c>
      <c r="AR118" s="131" t="s">
        <v>142</v>
      </c>
      <c r="AT118" s="131" t="s">
        <v>137</v>
      </c>
      <c r="AU118" s="131" t="s">
        <v>82</v>
      </c>
      <c r="AY118" s="16" t="s">
        <v>136</v>
      </c>
      <c r="BE118" s="132">
        <f>IF(N118="základní",J118,0)</f>
        <v>0</v>
      </c>
      <c r="BF118" s="132">
        <f>IF(N118="snížená",J118,0)</f>
        <v>0</v>
      </c>
      <c r="BG118" s="132">
        <f>IF(N118="zákl. přenesená",J118,0)</f>
        <v>0</v>
      </c>
      <c r="BH118" s="132">
        <f>IF(N118="sníž. přenesená",J118,0)</f>
        <v>0</v>
      </c>
      <c r="BI118" s="132">
        <f>IF(N118="nulová",J118,0)</f>
        <v>0</v>
      </c>
      <c r="BJ118" s="16" t="s">
        <v>82</v>
      </c>
      <c r="BK118" s="132">
        <f>ROUND(I118*H118,2)</f>
        <v>0</v>
      </c>
      <c r="BL118" s="16" t="s">
        <v>142</v>
      </c>
      <c r="BM118" s="131" t="s">
        <v>175</v>
      </c>
    </row>
    <row r="119" spans="2:65" s="1" customFormat="1" ht="10.199999999999999">
      <c r="B119" s="31"/>
      <c r="D119" s="133" t="s">
        <v>143</v>
      </c>
      <c r="F119" s="134" t="s">
        <v>174</v>
      </c>
      <c r="I119" s="135"/>
      <c r="L119" s="31"/>
      <c r="M119" s="136"/>
      <c r="T119" s="52"/>
      <c r="AT119" s="16" t="s">
        <v>143</v>
      </c>
      <c r="AU119" s="16" t="s">
        <v>82</v>
      </c>
    </row>
    <row r="120" spans="2:65" s="1" customFormat="1" ht="16.5" customHeight="1">
      <c r="B120" s="31"/>
      <c r="C120" s="120" t="s">
        <v>157</v>
      </c>
      <c r="D120" s="120" t="s">
        <v>137</v>
      </c>
      <c r="E120" s="121" t="s">
        <v>176</v>
      </c>
      <c r="F120" s="122" t="s">
        <v>177</v>
      </c>
      <c r="G120" s="123" t="s">
        <v>165</v>
      </c>
      <c r="H120" s="124">
        <v>220.2</v>
      </c>
      <c r="I120" s="125"/>
      <c r="J120" s="126">
        <f>ROUND(I120*H120,2)</f>
        <v>0</v>
      </c>
      <c r="K120" s="122" t="s">
        <v>141</v>
      </c>
      <c r="L120" s="31"/>
      <c r="M120" s="127" t="s">
        <v>19</v>
      </c>
      <c r="N120" s="128" t="s">
        <v>45</v>
      </c>
      <c r="P120" s="129">
        <f>O120*H120</f>
        <v>0</v>
      </c>
      <c r="Q120" s="129">
        <v>0</v>
      </c>
      <c r="R120" s="129">
        <f>Q120*H120</f>
        <v>0</v>
      </c>
      <c r="S120" s="129">
        <v>0</v>
      </c>
      <c r="T120" s="130">
        <f>S120*H120</f>
        <v>0</v>
      </c>
      <c r="AR120" s="131" t="s">
        <v>142</v>
      </c>
      <c r="AT120" s="131" t="s">
        <v>137</v>
      </c>
      <c r="AU120" s="131" t="s">
        <v>82</v>
      </c>
      <c r="AY120" s="16" t="s">
        <v>136</v>
      </c>
      <c r="BE120" s="132">
        <f>IF(N120="základní",J120,0)</f>
        <v>0</v>
      </c>
      <c r="BF120" s="132">
        <f>IF(N120="snížená",J120,0)</f>
        <v>0</v>
      </c>
      <c r="BG120" s="132">
        <f>IF(N120="zákl. přenesená",J120,0)</f>
        <v>0</v>
      </c>
      <c r="BH120" s="132">
        <f>IF(N120="sníž. přenesená",J120,0)</f>
        <v>0</v>
      </c>
      <c r="BI120" s="132">
        <f>IF(N120="nulová",J120,0)</f>
        <v>0</v>
      </c>
      <c r="BJ120" s="16" t="s">
        <v>82</v>
      </c>
      <c r="BK120" s="132">
        <f>ROUND(I120*H120,2)</f>
        <v>0</v>
      </c>
      <c r="BL120" s="16" t="s">
        <v>142</v>
      </c>
      <c r="BM120" s="131" t="s">
        <v>178</v>
      </c>
    </row>
    <row r="121" spans="2:65" s="1" customFormat="1" ht="10.199999999999999">
      <c r="B121" s="31"/>
      <c r="D121" s="133" t="s">
        <v>143</v>
      </c>
      <c r="F121" s="134" t="s">
        <v>177</v>
      </c>
      <c r="I121" s="135"/>
      <c r="L121" s="31"/>
      <c r="M121" s="136"/>
      <c r="T121" s="52"/>
      <c r="AT121" s="16" t="s">
        <v>143</v>
      </c>
      <c r="AU121" s="16" t="s">
        <v>82</v>
      </c>
    </row>
    <row r="122" spans="2:65" s="1" customFormat="1" ht="16.5" customHeight="1">
      <c r="B122" s="31"/>
      <c r="C122" s="120" t="s">
        <v>134</v>
      </c>
      <c r="D122" s="120" t="s">
        <v>137</v>
      </c>
      <c r="E122" s="121" t="s">
        <v>179</v>
      </c>
      <c r="F122" s="122" t="s">
        <v>180</v>
      </c>
      <c r="G122" s="123" t="s">
        <v>165</v>
      </c>
      <c r="H122" s="124">
        <v>440.4</v>
      </c>
      <c r="I122" s="125"/>
      <c r="J122" s="126">
        <f>ROUND(I122*H122,2)</f>
        <v>0</v>
      </c>
      <c r="K122" s="122" t="s">
        <v>141</v>
      </c>
      <c r="L122" s="31"/>
      <c r="M122" s="127" t="s">
        <v>19</v>
      </c>
      <c r="N122" s="128" t="s">
        <v>45</v>
      </c>
      <c r="P122" s="129">
        <f>O122*H122</f>
        <v>0</v>
      </c>
      <c r="Q122" s="129">
        <v>0</v>
      </c>
      <c r="R122" s="129">
        <f>Q122*H122</f>
        <v>0</v>
      </c>
      <c r="S122" s="129">
        <v>0</v>
      </c>
      <c r="T122" s="130">
        <f>S122*H122</f>
        <v>0</v>
      </c>
      <c r="AR122" s="131" t="s">
        <v>142</v>
      </c>
      <c r="AT122" s="131" t="s">
        <v>137</v>
      </c>
      <c r="AU122" s="131" t="s">
        <v>82</v>
      </c>
      <c r="AY122" s="16" t="s">
        <v>136</v>
      </c>
      <c r="BE122" s="132">
        <f>IF(N122="základní",J122,0)</f>
        <v>0</v>
      </c>
      <c r="BF122" s="132">
        <f>IF(N122="snížená",J122,0)</f>
        <v>0</v>
      </c>
      <c r="BG122" s="132">
        <f>IF(N122="zákl. přenesená",J122,0)</f>
        <v>0</v>
      </c>
      <c r="BH122" s="132">
        <f>IF(N122="sníž. přenesená",J122,0)</f>
        <v>0</v>
      </c>
      <c r="BI122" s="132">
        <f>IF(N122="nulová",J122,0)</f>
        <v>0</v>
      </c>
      <c r="BJ122" s="16" t="s">
        <v>82</v>
      </c>
      <c r="BK122" s="132">
        <f>ROUND(I122*H122,2)</f>
        <v>0</v>
      </c>
      <c r="BL122" s="16" t="s">
        <v>142</v>
      </c>
      <c r="BM122" s="131" t="s">
        <v>181</v>
      </c>
    </row>
    <row r="123" spans="2:65" s="1" customFormat="1" ht="10.199999999999999">
      <c r="B123" s="31"/>
      <c r="D123" s="133" t="s">
        <v>143</v>
      </c>
      <c r="F123" s="134" t="s">
        <v>180</v>
      </c>
      <c r="I123" s="135"/>
      <c r="L123" s="31"/>
      <c r="M123" s="136"/>
      <c r="T123" s="52"/>
      <c r="AT123" s="16" t="s">
        <v>143</v>
      </c>
      <c r="AU123" s="16" t="s">
        <v>82</v>
      </c>
    </row>
    <row r="124" spans="2:65" s="1" customFormat="1" ht="16.5" customHeight="1">
      <c r="B124" s="31"/>
      <c r="C124" s="120" t="s">
        <v>160</v>
      </c>
      <c r="D124" s="120" t="s">
        <v>137</v>
      </c>
      <c r="E124" s="121" t="s">
        <v>182</v>
      </c>
      <c r="F124" s="122" t="s">
        <v>183</v>
      </c>
      <c r="G124" s="123" t="s">
        <v>165</v>
      </c>
      <c r="H124" s="124">
        <v>220.2</v>
      </c>
      <c r="I124" s="125"/>
      <c r="J124" s="126">
        <f>ROUND(I124*H124,2)</f>
        <v>0</v>
      </c>
      <c r="K124" s="122" t="s">
        <v>141</v>
      </c>
      <c r="L124" s="31"/>
      <c r="M124" s="127" t="s">
        <v>19</v>
      </c>
      <c r="N124" s="128" t="s">
        <v>45</v>
      </c>
      <c r="P124" s="129">
        <f>O124*H124</f>
        <v>0</v>
      </c>
      <c r="Q124" s="129">
        <v>0</v>
      </c>
      <c r="R124" s="129">
        <f>Q124*H124</f>
        <v>0</v>
      </c>
      <c r="S124" s="129">
        <v>0</v>
      </c>
      <c r="T124" s="130">
        <f>S124*H124</f>
        <v>0</v>
      </c>
      <c r="AR124" s="131" t="s">
        <v>142</v>
      </c>
      <c r="AT124" s="131" t="s">
        <v>137</v>
      </c>
      <c r="AU124" s="131" t="s">
        <v>82</v>
      </c>
      <c r="AY124" s="16" t="s">
        <v>136</v>
      </c>
      <c r="BE124" s="132">
        <f>IF(N124="základní",J124,0)</f>
        <v>0</v>
      </c>
      <c r="BF124" s="132">
        <f>IF(N124="snížená",J124,0)</f>
        <v>0</v>
      </c>
      <c r="BG124" s="132">
        <f>IF(N124="zákl. přenesená",J124,0)</f>
        <v>0</v>
      </c>
      <c r="BH124" s="132">
        <f>IF(N124="sníž. přenesená",J124,0)</f>
        <v>0</v>
      </c>
      <c r="BI124" s="132">
        <f>IF(N124="nulová",J124,0)</f>
        <v>0</v>
      </c>
      <c r="BJ124" s="16" t="s">
        <v>82</v>
      </c>
      <c r="BK124" s="132">
        <f>ROUND(I124*H124,2)</f>
        <v>0</v>
      </c>
      <c r="BL124" s="16" t="s">
        <v>142</v>
      </c>
      <c r="BM124" s="131" t="s">
        <v>184</v>
      </c>
    </row>
    <row r="125" spans="2:65" s="1" customFormat="1" ht="10.199999999999999">
      <c r="B125" s="31"/>
      <c r="D125" s="133" t="s">
        <v>143</v>
      </c>
      <c r="F125" s="134" t="s">
        <v>183</v>
      </c>
      <c r="I125" s="135"/>
      <c r="L125" s="31"/>
      <c r="M125" s="136"/>
      <c r="T125" s="52"/>
      <c r="AT125" s="16" t="s">
        <v>143</v>
      </c>
      <c r="AU125" s="16" t="s">
        <v>82</v>
      </c>
    </row>
    <row r="126" spans="2:65" s="1" customFormat="1" ht="16.5" customHeight="1">
      <c r="B126" s="31"/>
      <c r="C126" s="120" t="s">
        <v>167</v>
      </c>
      <c r="D126" s="120" t="s">
        <v>137</v>
      </c>
      <c r="E126" s="121" t="s">
        <v>185</v>
      </c>
      <c r="F126" s="122" t="s">
        <v>186</v>
      </c>
      <c r="G126" s="123" t="s">
        <v>165</v>
      </c>
      <c r="H126" s="124">
        <v>508.5</v>
      </c>
      <c r="I126" s="125"/>
      <c r="J126" s="126">
        <f>ROUND(I126*H126,2)</f>
        <v>0</v>
      </c>
      <c r="K126" s="122" t="s">
        <v>141</v>
      </c>
      <c r="L126" s="31"/>
      <c r="M126" s="127" t="s">
        <v>19</v>
      </c>
      <c r="N126" s="128" t="s">
        <v>45</v>
      </c>
      <c r="P126" s="129">
        <f>O126*H126</f>
        <v>0</v>
      </c>
      <c r="Q126" s="129">
        <v>0</v>
      </c>
      <c r="R126" s="129">
        <f>Q126*H126</f>
        <v>0</v>
      </c>
      <c r="S126" s="129">
        <v>0</v>
      </c>
      <c r="T126" s="130">
        <f>S126*H126</f>
        <v>0</v>
      </c>
      <c r="AR126" s="131" t="s">
        <v>142</v>
      </c>
      <c r="AT126" s="131" t="s">
        <v>137</v>
      </c>
      <c r="AU126" s="131" t="s">
        <v>82</v>
      </c>
      <c r="AY126" s="16" t="s">
        <v>136</v>
      </c>
      <c r="BE126" s="132">
        <f>IF(N126="základní",J126,0)</f>
        <v>0</v>
      </c>
      <c r="BF126" s="132">
        <f>IF(N126="snížená",J126,0)</f>
        <v>0</v>
      </c>
      <c r="BG126" s="132">
        <f>IF(N126="zákl. přenesená",J126,0)</f>
        <v>0</v>
      </c>
      <c r="BH126" s="132">
        <f>IF(N126="sníž. přenesená",J126,0)</f>
        <v>0</v>
      </c>
      <c r="BI126" s="132">
        <f>IF(N126="nulová",J126,0)</f>
        <v>0</v>
      </c>
      <c r="BJ126" s="16" t="s">
        <v>82</v>
      </c>
      <c r="BK126" s="132">
        <f>ROUND(I126*H126,2)</f>
        <v>0</v>
      </c>
      <c r="BL126" s="16" t="s">
        <v>142</v>
      </c>
      <c r="BM126" s="131" t="s">
        <v>187</v>
      </c>
    </row>
    <row r="127" spans="2:65" s="1" customFormat="1" ht="10.199999999999999">
      <c r="B127" s="31"/>
      <c r="D127" s="133" t="s">
        <v>143</v>
      </c>
      <c r="F127" s="134" t="s">
        <v>186</v>
      </c>
      <c r="I127" s="135"/>
      <c r="L127" s="31"/>
      <c r="M127" s="136"/>
      <c r="T127" s="52"/>
      <c r="AT127" s="16" t="s">
        <v>143</v>
      </c>
      <c r="AU127" s="16" t="s">
        <v>82</v>
      </c>
    </row>
    <row r="128" spans="2:65" s="1" customFormat="1" ht="16.5" customHeight="1">
      <c r="B128" s="31"/>
      <c r="C128" s="120" t="s">
        <v>166</v>
      </c>
      <c r="D128" s="120" t="s">
        <v>137</v>
      </c>
      <c r="E128" s="121" t="s">
        <v>188</v>
      </c>
      <c r="F128" s="122" t="s">
        <v>189</v>
      </c>
      <c r="G128" s="123" t="s">
        <v>165</v>
      </c>
      <c r="H128" s="124">
        <v>254.3</v>
      </c>
      <c r="I128" s="125"/>
      <c r="J128" s="126">
        <f>ROUND(I128*H128,2)</f>
        <v>0</v>
      </c>
      <c r="K128" s="122" t="s">
        <v>141</v>
      </c>
      <c r="L128" s="31"/>
      <c r="M128" s="127" t="s">
        <v>19</v>
      </c>
      <c r="N128" s="128" t="s">
        <v>45</v>
      </c>
      <c r="P128" s="129">
        <f>O128*H128</f>
        <v>0</v>
      </c>
      <c r="Q128" s="129">
        <v>0</v>
      </c>
      <c r="R128" s="129">
        <f>Q128*H128</f>
        <v>0</v>
      </c>
      <c r="S128" s="129">
        <v>0</v>
      </c>
      <c r="T128" s="130">
        <f>S128*H128</f>
        <v>0</v>
      </c>
      <c r="AR128" s="131" t="s">
        <v>142</v>
      </c>
      <c r="AT128" s="131" t="s">
        <v>137</v>
      </c>
      <c r="AU128" s="131" t="s">
        <v>82</v>
      </c>
      <c r="AY128" s="16" t="s">
        <v>136</v>
      </c>
      <c r="BE128" s="132">
        <f>IF(N128="základní",J128,0)</f>
        <v>0</v>
      </c>
      <c r="BF128" s="132">
        <f>IF(N128="snížená",J128,0)</f>
        <v>0</v>
      </c>
      <c r="BG128" s="132">
        <f>IF(N128="zákl. přenesená",J128,0)</f>
        <v>0</v>
      </c>
      <c r="BH128" s="132">
        <f>IF(N128="sníž. přenesená",J128,0)</f>
        <v>0</v>
      </c>
      <c r="BI128" s="132">
        <f>IF(N128="nulová",J128,0)</f>
        <v>0</v>
      </c>
      <c r="BJ128" s="16" t="s">
        <v>82</v>
      </c>
      <c r="BK128" s="132">
        <f>ROUND(I128*H128,2)</f>
        <v>0</v>
      </c>
      <c r="BL128" s="16" t="s">
        <v>142</v>
      </c>
      <c r="BM128" s="131" t="s">
        <v>190</v>
      </c>
    </row>
    <row r="129" spans="2:65" s="1" customFormat="1" ht="10.199999999999999">
      <c r="B129" s="31"/>
      <c r="D129" s="133" t="s">
        <v>143</v>
      </c>
      <c r="F129" s="134" t="s">
        <v>189</v>
      </c>
      <c r="I129" s="135"/>
      <c r="L129" s="31"/>
      <c r="M129" s="136"/>
      <c r="T129" s="52"/>
      <c r="AT129" s="16" t="s">
        <v>143</v>
      </c>
      <c r="AU129" s="16" t="s">
        <v>82</v>
      </c>
    </row>
    <row r="130" spans="2:65" s="1" customFormat="1" ht="16.5" customHeight="1">
      <c r="B130" s="31"/>
      <c r="C130" s="120" t="s">
        <v>8</v>
      </c>
      <c r="D130" s="120" t="s">
        <v>137</v>
      </c>
      <c r="E130" s="121" t="s">
        <v>191</v>
      </c>
      <c r="F130" s="122" t="s">
        <v>192</v>
      </c>
      <c r="G130" s="123" t="s">
        <v>165</v>
      </c>
      <c r="H130" s="124">
        <v>508.5</v>
      </c>
      <c r="I130" s="125"/>
      <c r="J130" s="126">
        <f>ROUND(I130*H130,2)</f>
        <v>0</v>
      </c>
      <c r="K130" s="122" t="s">
        <v>141</v>
      </c>
      <c r="L130" s="31"/>
      <c r="M130" s="127" t="s">
        <v>19</v>
      </c>
      <c r="N130" s="128" t="s">
        <v>45</v>
      </c>
      <c r="P130" s="129">
        <f>O130*H130</f>
        <v>0</v>
      </c>
      <c r="Q130" s="129">
        <v>0</v>
      </c>
      <c r="R130" s="129">
        <f>Q130*H130</f>
        <v>0</v>
      </c>
      <c r="S130" s="129">
        <v>0</v>
      </c>
      <c r="T130" s="130">
        <f>S130*H130</f>
        <v>0</v>
      </c>
      <c r="AR130" s="131" t="s">
        <v>142</v>
      </c>
      <c r="AT130" s="131" t="s">
        <v>137</v>
      </c>
      <c r="AU130" s="131" t="s">
        <v>82</v>
      </c>
      <c r="AY130" s="16" t="s">
        <v>136</v>
      </c>
      <c r="BE130" s="132">
        <f>IF(N130="základní",J130,0)</f>
        <v>0</v>
      </c>
      <c r="BF130" s="132">
        <f>IF(N130="snížená",J130,0)</f>
        <v>0</v>
      </c>
      <c r="BG130" s="132">
        <f>IF(N130="zákl. přenesená",J130,0)</f>
        <v>0</v>
      </c>
      <c r="BH130" s="132">
        <f>IF(N130="sníž. přenesená",J130,0)</f>
        <v>0</v>
      </c>
      <c r="BI130" s="132">
        <f>IF(N130="nulová",J130,0)</f>
        <v>0</v>
      </c>
      <c r="BJ130" s="16" t="s">
        <v>82</v>
      </c>
      <c r="BK130" s="132">
        <f>ROUND(I130*H130,2)</f>
        <v>0</v>
      </c>
      <c r="BL130" s="16" t="s">
        <v>142</v>
      </c>
      <c r="BM130" s="131" t="s">
        <v>193</v>
      </c>
    </row>
    <row r="131" spans="2:65" s="1" customFormat="1" ht="10.199999999999999">
      <c r="B131" s="31"/>
      <c r="D131" s="133" t="s">
        <v>143</v>
      </c>
      <c r="F131" s="134" t="s">
        <v>192</v>
      </c>
      <c r="I131" s="135"/>
      <c r="L131" s="31"/>
      <c r="M131" s="136"/>
      <c r="T131" s="52"/>
      <c r="AT131" s="16" t="s">
        <v>143</v>
      </c>
      <c r="AU131" s="16" t="s">
        <v>82</v>
      </c>
    </row>
    <row r="132" spans="2:65" s="1" customFormat="1" ht="16.5" customHeight="1">
      <c r="B132" s="31"/>
      <c r="C132" s="120" t="s">
        <v>171</v>
      </c>
      <c r="D132" s="120" t="s">
        <v>137</v>
      </c>
      <c r="E132" s="121" t="s">
        <v>194</v>
      </c>
      <c r="F132" s="122" t="s">
        <v>195</v>
      </c>
      <c r="G132" s="123" t="s">
        <v>165</v>
      </c>
      <c r="H132" s="124">
        <v>254.3</v>
      </c>
      <c r="I132" s="125"/>
      <c r="J132" s="126">
        <f>ROUND(I132*H132,2)</f>
        <v>0</v>
      </c>
      <c r="K132" s="122" t="s">
        <v>141</v>
      </c>
      <c r="L132" s="31"/>
      <c r="M132" s="127" t="s">
        <v>19</v>
      </c>
      <c r="N132" s="128" t="s">
        <v>45</v>
      </c>
      <c r="P132" s="129">
        <f>O132*H132</f>
        <v>0</v>
      </c>
      <c r="Q132" s="129">
        <v>0</v>
      </c>
      <c r="R132" s="129">
        <f>Q132*H132</f>
        <v>0</v>
      </c>
      <c r="S132" s="129">
        <v>0</v>
      </c>
      <c r="T132" s="130">
        <f>S132*H132</f>
        <v>0</v>
      </c>
      <c r="AR132" s="131" t="s">
        <v>142</v>
      </c>
      <c r="AT132" s="131" t="s">
        <v>137</v>
      </c>
      <c r="AU132" s="131" t="s">
        <v>82</v>
      </c>
      <c r="AY132" s="16" t="s">
        <v>136</v>
      </c>
      <c r="BE132" s="132">
        <f>IF(N132="základní",J132,0)</f>
        <v>0</v>
      </c>
      <c r="BF132" s="132">
        <f>IF(N132="snížená",J132,0)</f>
        <v>0</v>
      </c>
      <c r="BG132" s="132">
        <f>IF(N132="zákl. přenesená",J132,0)</f>
        <v>0</v>
      </c>
      <c r="BH132" s="132">
        <f>IF(N132="sníž. přenesená",J132,0)</f>
        <v>0</v>
      </c>
      <c r="BI132" s="132">
        <f>IF(N132="nulová",J132,0)</f>
        <v>0</v>
      </c>
      <c r="BJ132" s="16" t="s">
        <v>82</v>
      </c>
      <c r="BK132" s="132">
        <f>ROUND(I132*H132,2)</f>
        <v>0</v>
      </c>
      <c r="BL132" s="16" t="s">
        <v>142</v>
      </c>
      <c r="BM132" s="131" t="s">
        <v>196</v>
      </c>
    </row>
    <row r="133" spans="2:65" s="1" customFormat="1" ht="10.199999999999999">
      <c r="B133" s="31"/>
      <c r="D133" s="133" t="s">
        <v>143</v>
      </c>
      <c r="F133" s="134" t="s">
        <v>195</v>
      </c>
      <c r="I133" s="135"/>
      <c r="L133" s="31"/>
      <c r="M133" s="136"/>
      <c r="T133" s="52"/>
      <c r="AT133" s="16" t="s">
        <v>143</v>
      </c>
      <c r="AU133" s="16" t="s">
        <v>82</v>
      </c>
    </row>
    <row r="134" spans="2:65" s="10" customFormat="1" ht="25.95" customHeight="1">
      <c r="B134" s="110"/>
      <c r="D134" s="111" t="s">
        <v>73</v>
      </c>
      <c r="E134" s="112" t="s">
        <v>8</v>
      </c>
      <c r="F134" s="112" t="s">
        <v>197</v>
      </c>
      <c r="I134" s="113"/>
      <c r="J134" s="114">
        <f>BK134</f>
        <v>0</v>
      </c>
      <c r="L134" s="110"/>
      <c r="M134" s="115"/>
      <c r="P134" s="116">
        <f>SUM(P135:P142)</f>
        <v>0</v>
      </c>
      <c r="R134" s="116">
        <f>SUM(R135:R142)</f>
        <v>1.3527689999999999</v>
      </c>
      <c r="T134" s="117">
        <f>SUM(T135:T142)</f>
        <v>0</v>
      </c>
      <c r="AR134" s="111" t="s">
        <v>82</v>
      </c>
      <c r="AT134" s="118" t="s">
        <v>73</v>
      </c>
      <c r="AU134" s="118" t="s">
        <v>74</v>
      </c>
      <c r="AY134" s="111" t="s">
        <v>136</v>
      </c>
      <c r="BK134" s="119">
        <f>SUM(BK135:BK142)</f>
        <v>0</v>
      </c>
    </row>
    <row r="135" spans="2:65" s="1" customFormat="1" ht="16.5" customHeight="1">
      <c r="B135" s="31"/>
      <c r="C135" s="120" t="s">
        <v>198</v>
      </c>
      <c r="D135" s="120" t="s">
        <v>137</v>
      </c>
      <c r="E135" s="121" t="s">
        <v>199</v>
      </c>
      <c r="F135" s="122" t="s">
        <v>200</v>
      </c>
      <c r="G135" s="123" t="s">
        <v>140</v>
      </c>
      <c r="H135" s="124">
        <v>853.3</v>
      </c>
      <c r="I135" s="125"/>
      <c r="J135" s="126">
        <f>ROUND(I135*H135,2)</f>
        <v>0</v>
      </c>
      <c r="K135" s="122" t="s">
        <v>141</v>
      </c>
      <c r="L135" s="31"/>
      <c r="M135" s="127" t="s">
        <v>19</v>
      </c>
      <c r="N135" s="128" t="s">
        <v>45</v>
      </c>
      <c r="P135" s="129">
        <f>O135*H135</f>
        <v>0</v>
      </c>
      <c r="Q135" s="129">
        <v>9.8999999999999999E-4</v>
      </c>
      <c r="R135" s="129">
        <f>Q135*H135</f>
        <v>0.84476699999999993</v>
      </c>
      <c r="S135" s="129">
        <v>0</v>
      </c>
      <c r="T135" s="130">
        <f>S135*H135</f>
        <v>0</v>
      </c>
      <c r="AR135" s="131" t="s">
        <v>142</v>
      </c>
      <c r="AT135" s="131" t="s">
        <v>137</v>
      </c>
      <c r="AU135" s="131" t="s">
        <v>82</v>
      </c>
      <c r="AY135" s="16" t="s">
        <v>136</v>
      </c>
      <c r="BE135" s="132">
        <f>IF(N135="základní",J135,0)</f>
        <v>0</v>
      </c>
      <c r="BF135" s="132">
        <f>IF(N135="snížená",J135,0)</f>
        <v>0</v>
      </c>
      <c r="BG135" s="132">
        <f>IF(N135="zákl. přenesená",J135,0)</f>
        <v>0</v>
      </c>
      <c r="BH135" s="132">
        <f>IF(N135="sníž. přenesená",J135,0)</f>
        <v>0</v>
      </c>
      <c r="BI135" s="132">
        <f>IF(N135="nulová",J135,0)</f>
        <v>0</v>
      </c>
      <c r="BJ135" s="16" t="s">
        <v>82</v>
      </c>
      <c r="BK135" s="132">
        <f>ROUND(I135*H135,2)</f>
        <v>0</v>
      </c>
      <c r="BL135" s="16" t="s">
        <v>142</v>
      </c>
      <c r="BM135" s="131" t="s">
        <v>201</v>
      </c>
    </row>
    <row r="136" spans="2:65" s="1" customFormat="1" ht="10.199999999999999">
      <c r="B136" s="31"/>
      <c r="D136" s="133" t="s">
        <v>143</v>
      </c>
      <c r="F136" s="134" t="s">
        <v>200</v>
      </c>
      <c r="I136" s="135"/>
      <c r="L136" s="31"/>
      <c r="M136" s="136"/>
      <c r="T136" s="52"/>
      <c r="AT136" s="16" t="s">
        <v>143</v>
      </c>
      <c r="AU136" s="16" t="s">
        <v>82</v>
      </c>
    </row>
    <row r="137" spans="2:65" s="1" customFormat="1" ht="16.5" customHeight="1">
      <c r="B137" s="31"/>
      <c r="C137" s="120" t="s">
        <v>175</v>
      </c>
      <c r="D137" s="120" t="s">
        <v>137</v>
      </c>
      <c r="E137" s="121" t="s">
        <v>202</v>
      </c>
      <c r="F137" s="122" t="s">
        <v>203</v>
      </c>
      <c r="G137" s="123" t="s">
        <v>140</v>
      </c>
      <c r="H137" s="124">
        <v>590.70000000000005</v>
      </c>
      <c r="I137" s="125"/>
      <c r="J137" s="126">
        <f>ROUND(I137*H137,2)</f>
        <v>0</v>
      </c>
      <c r="K137" s="122" t="s">
        <v>141</v>
      </c>
      <c r="L137" s="31"/>
      <c r="M137" s="127" t="s">
        <v>19</v>
      </c>
      <c r="N137" s="128" t="s">
        <v>45</v>
      </c>
      <c r="P137" s="129">
        <f>O137*H137</f>
        <v>0</v>
      </c>
      <c r="Q137" s="129">
        <v>8.5999999999999998E-4</v>
      </c>
      <c r="R137" s="129">
        <f>Q137*H137</f>
        <v>0.50800200000000006</v>
      </c>
      <c r="S137" s="129">
        <v>0</v>
      </c>
      <c r="T137" s="130">
        <f>S137*H137</f>
        <v>0</v>
      </c>
      <c r="AR137" s="131" t="s">
        <v>142</v>
      </c>
      <c r="AT137" s="131" t="s">
        <v>137</v>
      </c>
      <c r="AU137" s="131" t="s">
        <v>82</v>
      </c>
      <c r="AY137" s="16" t="s">
        <v>136</v>
      </c>
      <c r="BE137" s="132">
        <f>IF(N137="základní",J137,0)</f>
        <v>0</v>
      </c>
      <c r="BF137" s="132">
        <f>IF(N137="snížená",J137,0)</f>
        <v>0</v>
      </c>
      <c r="BG137" s="132">
        <f>IF(N137="zákl. přenesená",J137,0)</f>
        <v>0</v>
      </c>
      <c r="BH137" s="132">
        <f>IF(N137="sníž. přenesená",J137,0)</f>
        <v>0</v>
      </c>
      <c r="BI137" s="132">
        <f>IF(N137="nulová",J137,0)</f>
        <v>0</v>
      </c>
      <c r="BJ137" s="16" t="s">
        <v>82</v>
      </c>
      <c r="BK137" s="132">
        <f>ROUND(I137*H137,2)</f>
        <v>0</v>
      </c>
      <c r="BL137" s="16" t="s">
        <v>142</v>
      </c>
      <c r="BM137" s="131" t="s">
        <v>204</v>
      </c>
    </row>
    <row r="138" spans="2:65" s="1" customFormat="1" ht="10.199999999999999">
      <c r="B138" s="31"/>
      <c r="D138" s="133" t="s">
        <v>143</v>
      </c>
      <c r="F138" s="134" t="s">
        <v>203</v>
      </c>
      <c r="I138" s="135"/>
      <c r="L138" s="31"/>
      <c r="M138" s="136"/>
      <c r="T138" s="52"/>
      <c r="AT138" s="16" t="s">
        <v>143</v>
      </c>
      <c r="AU138" s="16" t="s">
        <v>82</v>
      </c>
    </row>
    <row r="139" spans="2:65" s="1" customFormat="1" ht="16.5" customHeight="1">
      <c r="B139" s="31"/>
      <c r="C139" s="120" t="s">
        <v>205</v>
      </c>
      <c r="D139" s="120" t="s">
        <v>137</v>
      </c>
      <c r="E139" s="121" t="s">
        <v>206</v>
      </c>
      <c r="F139" s="122" t="s">
        <v>207</v>
      </c>
      <c r="G139" s="123" t="s">
        <v>140</v>
      </c>
      <c r="H139" s="124">
        <v>853.3</v>
      </c>
      <c r="I139" s="125"/>
      <c r="J139" s="126">
        <f>ROUND(I139*H139,2)</f>
        <v>0</v>
      </c>
      <c r="K139" s="122" t="s">
        <v>141</v>
      </c>
      <c r="L139" s="31"/>
      <c r="M139" s="127" t="s">
        <v>19</v>
      </c>
      <c r="N139" s="128" t="s">
        <v>45</v>
      </c>
      <c r="P139" s="129">
        <f>O139*H139</f>
        <v>0</v>
      </c>
      <c r="Q139" s="129">
        <v>0</v>
      </c>
      <c r="R139" s="129">
        <f>Q139*H139</f>
        <v>0</v>
      </c>
      <c r="S139" s="129">
        <v>0</v>
      </c>
      <c r="T139" s="130">
        <f>S139*H139</f>
        <v>0</v>
      </c>
      <c r="AR139" s="131" t="s">
        <v>142</v>
      </c>
      <c r="AT139" s="131" t="s">
        <v>137</v>
      </c>
      <c r="AU139" s="131" t="s">
        <v>82</v>
      </c>
      <c r="AY139" s="16" t="s">
        <v>136</v>
      </c>
      <c r="BE139" s="132">
        <f>IF(N139="základní",J139,0)</f>
        <v>0</v>
      </c>
      <c r="BF139" s="132">
        <f>IF(N139="snížená",J139,0)</f>
        <v>0</v>
      </c>
      <c r="BG139" s="132">
        <f>IF(N139="zákl. přenesená",J139,0)</f>
        <v>0</v>
      </c>
      <c r="BH139" s="132">
        <f>IF(N139="sníž. přenesená",J139,0)</f>
        <v>0</v>
      </c>
      <c r="BI139" s="132">
        <f>IF(N139="nulová",J139,0)</f>
        <v>0</v>
      </c>
      <c r="BJ139" s="16" t="s">
        <v>82</v>
      </c>
      <c r="BK139" s="132">
        <f>ROUND(I139*H139,2)</f>
        <v>0</v>
      </c>
      <c r="BL139" s="16" t="s">
        <v>142</v>
      </c>
      <c r="BM139" s="131" t="s">
        <v>208</v>
      </c>
    </row>
    <row r="140" spans="2:65" s="1" customFormat="1" ht="10.199999999999999">
      <c r="B140" s="31"/>
      <c r="D140" s="133" t="s">
        <v>143</v>
      </c>
      <c r="F140" s="134" t="s">
        <v>207</v>
      </c>
      <c r="I140" s="135"/>
      <c r="L140" s="31"/>
      <c r="M140" s="136"/>
      <c r="T140" s="52"/>
      <c r="AT140" s="16" t="s">
        <v>143</v>
      </c>
      <c r="AU140" s="16" t="s">
        <v>82</v>
      </c>
    </row>
    <row r="141" spans="2:65" s="1" customFormat="1" ht="16.5" customHeight="1">
      <c r="B141" s="31"/>
      <c r="C141" s="120" t="s">
        <v>178</v>
      </c>
      <c r="D141" s="120" t="s">
        <v>137</v>
      </c>
      <c r="E141" s="121" t="s">
        <v>209</v>
      </c>
      <c r="F141" s="122" t="s">
        <v>210</v>
      </c>
      <c r="G141" s="123" t="s">
        <v>140</v>
      </c>
      <c r="H141" s="124">
        <v>590.70000000000005</v>
      </c>
      <c r="I141" s="125"/>
      <c r="J141" s="126">
        <f>ROUND(I141*H141,2)</f>
        <v>0</v>
      </c>
      <c r="K141" s="122" t="s">
        <v>141</v>
      </c>
      <c r="L141" s="31"/>
      <c r="M141" s="127" t="s">
        <v>19</v>
      </c>
      <c r="N141" s="128" t="s">
        <v>45</v>
      </c>
      <c r="P141" s="129">
        <f>O141*H141</f>
        <v>0</v>
      </c>
      <c r="Q141" s="129">
        <v>0</v>
      </c>
      <c r="R141" s="129">
        <f>Q141*H141</f>
        <v>0</v>
      </c>
      <c r="S141" s="129">
        <v>0</v>
      </c>
      <c r="T141" s="130">
        <f>S141*H141</f>
        <v>0</v>
      </c>
      <c r="AR141" s="131" t="s">
        <v>142</v>
      </c>
      <c r="AT141" s="131" t="s">
        <v>137</v>
      </c>
      <c r="AU141" s="131" t="s">
        <v>82</v>
      </c>
      <c r="AY141" s="16" t="s">
        <v>136</v>
      </c>
      <c r="BE141" s="132">
        <f>IF(N141="základní",J141,0)</f>
        <v>0</v>
      </c>
      <c r="BF141" s="132">
        <f>IF(N141="snížená",J141,0)</f>
        <v>0</v>
      </c>
      <c r="BG141" s="132">
        <f>IF(N141="zákl. přenesená",J141,0)</f>
        <v>0</v>
      </c>
      <c r="BH141" s="132">
        <f>IF(N141="sníž. přenesená",J141,0)</f>
        <v>0</v>
      </c>
      <c r="BI141" s="132">
        <f>IF(N141="nulová",J141,0)</f>
        <v>0</v>
      </c>
      <c r="BJ141" s="16" t="s">
        <v>82</v>
      </c>
      <c r="BK141" s="132">
        <f>ROUND(I141*H141,2)</f>
        <v>0</v>
      </c>
      <c r="BL141" s="16" t="s">
        <v>142</v>
      </c>
      <c r="BM141" s="131" t="s">
        <v>211</v>
      </c>
    </row>
    <row r="142" spans="2:65" s="1" customFormat="1" ht="10.199999999999999">
      <c r="B142" s="31"/>
      <c r="D142" s="133" t="s">
        <v>143</v>
      </c>
      <c r="F142" s="134" t="s">
        <v>210</v>
      </c>
      <c r="I142" s="135"/>
      <c r="L142" s="31"/>
      <c r="M142" s="136"/>
      <c r="T142" s="52"/>
      <c r="AT142" s="16" t="s">
        <v>143</v>
      </c>
      <c r="AU142" s="16" t="s">
        <v>82</v>
      </c>
    </row>
    <row r="143" spans="2:65" s="10" customFormat="1" ht="25.95" customHeight="1">
      <c r="B143" s="110"/>
      <c r="D143" s="111" t="s">
        <v>73</v>
      </c>
      <c r="E143" s="112" t="s">
        <v>171</v>
      </c>
      <c r="F143" s="112" t="s">
        <v>212</v>
      </c>
      <c r="I143" s="113"/>
      <c r="J143" s="114">
        <f>BK143</f>
        <v>0</v>
      </c>
      <c r="L143" s="110"/>
      <c r="M143" s="115"/>
      <c r="P143" s="116">
        <f>SUM(P144:P147)</f>
        <v>0</v>
      </c>
      <c r="R143" s="116">
        <f>SUM(R144:R147)</f>
        <v>0</v>
      </c>
      <c r="T143" s="117">
        <f>SUM(T144:T147)</f>
        <v>0</v>
      </c>
      <c r="AR143" s="111" t="s">
        <v>82</v>
      </c>
      <c r="AT143" s="118" t="s">
        <v>73</v>
      </c>
      <c r="AU143" s="118" t="s">
        <v>74</v>
      </c>
      <c r="AY143" s="111" t="s">
        <v>136</v>
      </c>
      <c r="BK143" s="119">
        <f>SUM(BK144:BK147)</f>
        <v>0</v>
      </c>
    </row>
    <row r="144" spans="2:65" s="1" customFormat="1" ht="16.5" customHeight="1">
      <c r="B144" s="31"/>
      <c r="C144" s="120" t="s">
        <v>7</v>
      </c>
      <c r="D144" s="120" t="s">
        <v>137</v>
      </c>
      <c r="E144" s="121" t="s">
        <v>213</v>
      </c>
      <c r="F144" s="122" t="s">
        <v>214</v>
      </c>
      <c r="G144" s="123" t="s">
        <v>165</v>
      </c>
      <c r="H144" s="124">
        <v>603.1</v>
      </c>
      <c r="I144" s="125"/>
      <c r="J144" s="126">
        <f>ROUND(I144*H144,2)</f>
        <v>0</v>
      </c>
      <c r="K144" s="122" t="s">
        <v>141</v>
      </c>
      <c r="L144" s="31"/>
      <c r="M144" s="127" t="s">
        <v>19</v>
      </c>
      <c r="N144" s="128" t="s">
        <v>45</v>
      </c>
      <c r="P144" s="129">
        <f>O144*H144</f>
        <v>0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142</v>
      </c>
      <c r="AT144" s="131" t="s">
        <v>137</v>
      </c>
      <c r="AU144" s="131" t="s">
        <v>82</v>
      </c>
      <c r="AY144" s="16" t="s">
        <v>136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6" t="s">
        <v>82</v>
      </c>
      <c r="BK144" s="132">
        <f>ROUND(I144*H144,2)</f>
        <v>0</v>
      </c>
      <c r="BL144" s="16" t="s">
        <v>142</v>
      </c>
      <c r="BM144" s="131" t="s">
        <v>215</v>
      </c>
    </row>
    <row r="145" spans="2:65" s="1" customFormat="1" ht="10.199999999999999">
      <c r="B145" s="31"/>
      <c r="D145" s="133" t="s">
        <v>143</v>
      </c>
      <c r="F145" s="134" t="s">
        <v>214</v>
      </c>
      <c r="I145" s="135"/>
      <c r="L145" s="31"/>
      <c r="M145" s="136"/>
      <c r="T145" s="52"/>
      <c r="AT145" s="16" t="s">
        <v>143</v>
      </c>
      <c r="AU145" s="16" t="s">
        <v>82</v>
      </c>
    </row>
    <row r="146" spans="2:65" s="1" customFormat="1" ht="16.5" customHeight="1">
      <c r="B146" s="31"/>
      <c r="C146" s="120" t="s">
        <v>181</v>
      </c>
      <c r="D146" s="120" t="s">
        <v>137</v>
      </c>
      <c r="E146" s="121" t="s">
        <v>216</v>
      </c>
      <c r="F146" s="122" t="s">
        <v>217</v>
      </c>
      <c r="G146" s="123" t="s">
        <v>165</v>
      </c>
      <c r="H146" s="124">
        <v>433.3</v>
      </c>
      <c r="I146" s="125"/>
      <c r="J146" s="126">
        <f>ROUND(I146*H146,2)</f>
        <v>0</v>
      </c>
      <c r="K146" s="122" t="s">
        <v>141</v>
      </c>
      <c r="L146" s="31"/>
      <c r="M146" s="127" t="s">
        <v>19</v>
      </c>
      <c r="N146" s="128" t="s">
        <v>45</v>
      </c>
      <c r="P146" s="129">
        <f>O146*H146</f>
        <v>0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142</v>
      </c>
      <c r="AT146" s="131" t="s">
        <v>137</v>
      </c>
      <c r="AU146" s="131" t="s">
        <v>82</v>
      </c>
      <c r="AY146" s="16" t="s">
        <v>136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6" t="s">
        <v>82</v>
      </c>
      <c r="BK146" s="132">
        <f>ROUND(I146*H146,2)</f>
        <v>0</v>
      </c>
      <c r="BL146" s="16" t="s">
        <v>142</v>
      </c>
      <c r="BM146" s="131" t="s">
        <v>218</v>
      </c>
    </row>
    <row r="147" spans="2:65" s="1" customFormat="1" ht="10.199999999999999">
      <c r="B147" s="31"/>
      <c r="D147" s="133" t="s">
        <v>143</v>
      </c>
      <c r="F147" s="134" t="s">
        <v>217</v>
      </c>
      <c r="I147" s="135"/>
      <c r="L147" s="31"/>
      <c r="M147" s="136"/>
      <c r="T147" s="52"/>
      <c r="AT147" s="16" t="s">
        <v>143</v>
      </c>
      <c r="AU147" s="16" t="s">
        <v>82</v>
      </c>
    </row>
    <row r="148" spans="2:65" s="10" customFormat="1" ht="25.95" customHeight="1">
      <c r="B148" s="110"/>
      <c r="D148" s="111" t="s">
        <v>73</v>
      </c>
      <c r="E148" s="112" t="s">
        <v>198</v>
      </c>
      <c r="F148" s="112" t="s">
        <v>219</v>
      </c>
      <c r="I148" s="113"/>
      <c r="J148" s="114">
        <f>BK148</f>
        <v>0</v>
      </c>
      <c r="L148" s="110"/>
      <c r="M148" s="115"/>
      <c r="P148" s="116">
        <f>SUM(P149:P156)</f>
        <v>0</v>
      </c>
      <c r="R148" s="116">
        <f>SUM(R149:R156)</f>
        <v>303.78999999999996</v>
      </c>
      <c r="T148" s="117">
        <f>SUM(T149:T156)</f>
        <v>0</v>
      </c>
      <c r="AR148" s="111" t="s">
        <v>82</v>
      </c>
      <c r="AT148" s="118" t="s">
        <v>73</v>
      </c>
      <c r="AU148" s="118" t="s">
        <v>74</v>
      </c>
      <c r="AY148" s="111" t="s">
        <v>136</v>
      </c>
      <c r="BK148" s="119">
        <f>SUM(BK149:BK156)</f>
        <v>0</v>
      </c>
    </row>
    <row r="149" spans="2:65" s="1" customFormat="1" ht="16.5" customHeight="1">
      <c r="B149" s="31"/>
      <c r="C149" s="120" t="s">
        <v>220</v>
      </c>
      <c r="D149" s="120" t="s">
        <v>137</v>
      </c>
      <c r="E149" s="121" t="s">
        <v>221</v>
      </c>
      <c r="F149" s="122" t="s">
        <v>222</v>
      </c>
      <c r="G149" s="123" t="s">
        <v>165</v>
      </c>
      <c r="H149" s="124">
        <v>433.3</v>
      </c>
      <c r="I149" s="125"/>
      <c r="J149" s="126">
        <f>ROUND(I149*H149,2)</f>
        <v>0</v>
      </c>
      <c r="K149" s="122" t="s">
        <v>141</v>
      </c>
      <c r="L149" s="31"/>
      <c r="M149" s="127" t="s">
        <v>19</v>
      </c>
      <c r="N149" s="128" t="s">
        <v>45</v>
      </c>
      <c r="P149" s="129">
        <f>O149*H149</f>
        <v>0</v>
      </c>
      <c r="Q149" s="129">
        <v>0</v>
      </c>
      <c r="R149" s="129">
        <f>Q149*H149</f>
        <v>0</v>
      </c>
      <c r="S149" s="129">
        <v>0</v>
      </c>
      <c r="T149" s="130">
        <f>S149*H149</f>
        <v>0</v>
      </c>
      <c r="AR149" s="131" t="s">
        <v>142</v>
      </c>
      <c r="AT149" s="131" t="s">
        <v>137</v>
      </c>
      <c r="AU149" s="131" t="s">
        <v>82</v>
      </c>
      <c r="AY149" s="16" t="s">
        <v>136</v>
      </c>
      <c r="BE149" s="132">
        <f>IF(N149="základní",J149,0)</f>
        <v>0</v>
      </c>
      <c r="BF149" s="132">
        <f>IF(N149="snížená",J149,0)</f>
        <v>0</v>
      </c>
      <c r="BG149" s="132">
        <f>IF(N149="zákl. přenesená",J149,0)</f>
        <v>0</v>
      </c>
      <c r="BH149" s="132">
        <f>IF(N149="sníž. přenesená",J149,0)</f>
        <v>0</v>
      </c>
      <c r="BI149" s="132">
        <f>IF(N149="nulová",J149,0)</f>
        <v>0</v>
      </c>
      <c r="BJ149" s="16" t="s">
        <v>82</v>
      </c>
      <c r="BK149" s="132">
        <f>ROUND(I149*H149,2)</f>
        <v>0</v>
      </c>
      <c r="BL149" s="16" t="s">
        <v>142</v>
      </c>
      <c r="BM149" s="131" t="s">
        <v>223</v>
      </c>
    </row>
    <row r="150" spans="2:65" s="1" customFormat="1" ht="10.199999999999999">
      <c r="B150" s="31"/>
      <c r="D150" s="133" t="s">
        <v>143</v>
      </c>
      <c r="F150" s="134" t="s">
        <v>222</v>
      </c>
      <c r="I150" s="135"/>
      <c r="L150" s="31"/>
      <c r="M150" s="136"/>
      <c r="T150" s="52"/>
      <c r="AT150" s="16" t="s">
        <v>143</v>
      </c>
      <c r="AU150" s="16" t="s">
        <v>82</v>
      </c>
    </row>
    <row r="151" spans="2:65" s="1" customFormat="1" ht="16.5" customHeight="1">
      <c r="B151" s="31"/>
      <c r="C151" s="120" t="s">
        <v>184</v>
      </c>
      <c r="D151" s="120" t="s">
        <v>137</v>
      </c>
      <c r="E151" s="121" t="s">
        <v>224</v>
      </c>
      <c r="F151" s="122" t="s">
        <v>225</v>
      </c>
      <c r="G151" s="123" t="s">
        <v>165</v>
      </c>
      <c r="H151" s="124">
        <v>1464.4</v>
      </c>
      <c r="I151" s="125"/>
      <c r="J151" s="126">
        <f>ROUND(I151*H151,2)</f>
        <v>0</v>
      </c>
      <c r="K151" s="122" t="s">
        <v>141</v>
      </c>
      <c r="L151" s="31"/>
      <c r="M151" s="127" t="s">
        <v>19</v>
      </c>
      <c r="N151" s="128" t="s">
        <v>45</v>
      </c>
      <c r="P151" s="129">
        <f>O151*H151</f>
        <v>0</v>
      </c>
      <c r="Q151" s="129">
        <v>0</v>
      </c>
      <c r="R151" s="129">
        <f>Q151*H151</f>
        <v>0</v>
      </c>
      <c r="S151" s="129">
        <v>0</v>
      </c>
      <c r="T151" s="130">
        <f>S151*H151</f>
        <v>0</v>
      </c>
      <c r="AR151" s="131" t="s">
        <v>142</v>
      </c>
      <c r="AT151" s="131" t="s">
        <v>137</v>
      </c>
      <c r="AU151" s="131" t="s">
        <v>82</v>
      </c>
      <c r="AY151" s="16" t="s">
        <v>136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6" t="s">
        <v>82</v>
      </c>
      <c r="BK151" s="132">
        <f>ROUND(I151*H151,2)</f>
        <v>0</v>
      </c>
      <c r="BL151" s="16" t="s">
        <v>142</v>
      </c>
      <c r="BM151" s="131" t="s">
        <v>226</v>
      </c>
    </row>
    <row r="152" spans="2:65" s="1" customFormat="1" ht="10.199999999999999">
      <c r="B152" s="31"/>
      <c r="D152" s="133" t="s">
        <v>143</v>
      </c>
      <c r="F152" s="134" t="s">
        <v>225</v>
      </c>
      <c r="I152" s="135"/>
      <c r="L152" s="31"/>
      <c r="M152" s="136"/>
      <c r="T152" s="52"/>
      <c r="AT152" s="16" t="s">
        <v>143</v>
      </c>
      <c r="AU152" s="16" t="s">
        <v>82</v>
      </c>
    </row>
    <row r="153" spans="2:65" s="1" customFormat="1" ht="16.5" customHeight="1">
      <c r="B153" s="31"/>
      <c r="C153" s="120" t="s">
        <v>227</v>
      </c>
      <c r="D153" s="120" t="s">
        <v>137</v>
      </c>
      <c r="E153" s="121" t="s">
        <v>228</v>
      </c>
      <c r="F153" s="122" t="s">
        <v>229</v>
      </c>
      <c r="G153" s="123" t="s">
        <v>165</v>
      </c>
      <c r="H153" s="124">
        <v>178.7</v>
      </c>
      <c r="I153" s="125"/>
      <c r="J153" s="126">
        <f>ROUND(I153*H153,2)</f>
        <v>0</v>
      </c>
      <c r="K153" s="122" t="s">
        <v>141</v>
      </c>
      <c r="L153" s="31"/>
      <c r="M153" s="127" t="s">
        <v>19</v>
      </c>
      <c r="N153" s="128" t="s">
        <v>45</v>
      </c>
      <c r="P153" s="129">
        <f>O153*H153</f>
        <v>0</v>
      </c>
      <c r="Q153" s="129">
        <v>1.7</v>
      </c>
      <c r="R153" s="129">
        <f>Q153*H153</f>
        <v>303.78999999999996</v>
      </c>
      <c r="S153" s="129">
        <v>0</v>
      </c>
      <c r="T153" s="130">
        <f>S153*H153</f>
        <v>0</v>
      </c>
      <c r="AR153" s="131" t="s">
        <v>142</v>
      </c>
      <c r="AT153" s="131" t="s">
        <v>137</v>
      </c>
      <c r="AU153" s="131" t="s">
        <v>82</v>
      </c>
      <c r="AY153" s="16" t="s">
        <v>136</v>
      </c>
      <c r="BE153" s="132">
        <f>IF(N153="základní",J153,0)</f>
        <v>0</v>
      </c>
      <c r="BF153" s="132">
        <f>IF(N153="snížená",J153,0)</f>
        <v>0</v>
      </c>
      <c r="BG153" s="132">
        <f>IF(N153="zákl. přenesená",J153,0)</f>
        <v>0</v>
      </c>
      <c r="BH153" s="132">
        <f>IF(N153="sníž. přenesená",J153,0)</f>
        <v>0</v>
      </c>
      <c r="BI153" s="132">
        <f>IF(N153="nulová",J153,0)</f>
        <v>0</v>
      </c>
      <c r="BJ153" s="16" t="s">
        <v>82</v>
      </c>
      <c r="BK153" s="132">
        <f>ROUND(I153*H153,2)</f>
        <v>0</v>
      </c>
      <c r="BL153" s="16" t="s">
        <v>142</v>
      </c>
      <c r="BM153" s="131" t="s">
        <v>230</v>
      </c>
    </row>
    <row r="154" spans="2:65" s="1" customFormat="1" ht="10.199999999999999">
      <c r="B154" s="31"/>
      <c r="D154" s="133" t="s">
        <v>143</v>
      </c>
      <c r="F154" s="134" t="s">
        <v>229</v>
      </c>
      <c r="I154" s="135"/>
      <c r="L154" s="31"/>
      <c r="M154" s="136"/>
      <c r="T154" s="52"/>
      <c r="AT154" s="16" t="s">
        <v>143</v>
      </c>
      <c r="AU154" s="16" t="s">
        <v>82</v>
      </c>
    </row>
    <row r="155" spans="2:65" s="1" customFormat="1" ht="16.5" customHeight="1">
      <c r="B155" s="31"/>
      <c r="C155" s="120" t="s">
        <v>187</v>
      </c>
      <c r="D155" s="120" t="s">
        <v>137</v>
      </c>
      <c r="E155" s="121" t="s">
        <v>231</v>
      </c>
      <c r="F155" s="122" t="s">
        <v>232</v>
      </c>
      <c r="G155" s="123" t="s">
        <v>165</v>
      </c>
      <c r="H155" s="124">
        <v>43.8</v>
      </c>
      <c r="I155" s="125"/>
      <c r="J155" s="126">
        <f>ROUND(I155*H155,2)</f>
        <v>0</v>
      </c>
      <c r="K155" s="122" t="s">
        <v>141</v>
      </c>
      <c r="L155" s="31"/>
      <c r="M155" s="127" t="s">
        <v>19</v>
      </c>
      <c r="N155" s="128" t="s">
        <v>45</v>
      </c>
      <c r="P155" s="129">
        <f>O155*H155</f>
        <v>0</v>
      </c>
      <c r="Q155" s="129">
        <v>0</v>
      </c>
      <c r="R155" s="129">
        <f>Q155*H155</f>
        <v>0</v>
      </c>
      <c r="S155" s="129">
        <v>0</v>
      </c>
      <c r="T155" s="130">
        <f>S155*H155</f>
        <v>0</v>
      </c>
      <c r="AR155" s="131" t="s">
        <v>142</v>
      </c>
      <c r="AT155" s="131" t="s">
        <v>137</v>
      </c>
      <c r="AU155" s="131" t="s">
        <v>82</v>
      </c>
      <c r="AY155" s="16" t="s">
        <v>136</v>
      </c>
      <c r="BE155" s="132">
        <f>IF(N155="základní",J155,0)</f>
        <v>0</v>
      </c>
      <c r="BF155" s="132">
        <f>IF(N155="snížená",J155,0)</f>
        <v>0</v>
      </c>
      <c r="BG155" s="132">
        <f>IF(N155="zákl. přenesená",J155,0)</f>
        <v>0</v>
      </c>
      <c r="BH155" s="132">
        <f>IF(N155="sníž. přenesená",J155,0)</f>
        <v>0</v>
      </c>
      <c r="BI155" s="132">
        <f>IF(N155="nulová",J155,0)</f>
        <v>0</v>
      </c>
      <c r="BJ155" s="16" t="s">
        <v>82</v>
      </c>
      <c r="BK155" s="132">
        <f>ROUND(I155*H155,2)</f>
        <v>0</v>
      </c>
      <c r="BL155" s="16" t="s">
        <v>142</v>
      </c>
      <c r="BM155" s="131" t="s">
        <v>233</v>
      </c>
    </row>
    <row r="156" spans="2:65" s="1" customFormat="1" ht="10.199999999999999">
      <c r="B156" s="31"/>
      <c r="D156" s="133" t="s">
        <v>143</v>
      </c>
      <c r="F156" s="134" t="s">
        <v>232</v>
      </c>
      <c r="I156" s="135"/>
      <c r="L156" s="31"/>
      <c r="M156" s="136"/>
      <c r="T156" s="52"/>
      <c r="AT156" s="16" t="s">
        <v>143</v>
      </c>
      <c r="AU156" s="16" t="s">
        <v>82</v>
      </c>
    </row>
    <row r="157" spans="2:65" s="10" customFormat="1" ht="25.95" customHeight="1">
      <c r="B157" s="110"/>
      <c r="D157" s="111" t="s">
        <v>73</v>
      </c>
      <c r="E157" s="112" t="s">
        <v>234</v>
      </c>
      <c r="F157" s="112" t="s">
        <v>235</v>
      </c>
      <c r="I157" s="113"/>
      <c r="J157" s="114">
        <f>BK157</f>
        <v>0</v>
      </c>
      <c r="L157" s="110"/>
      <c r="M157" s="115"/>
      <c r="P157" s="116">
        <f>SUM(P158:P159)</f>
        <v>0</v>
      </c>
      <c r="R157" s="116">
        <f>SUM(R158:R159)</f>
        <v>0</v>
      </c>
      <c r="T157" s="117">
        <f>SUM(T158:T159)</f>
        <v>0</v>
      </c>
      <c r="AR157" s="111" t="s">
        <v>82</v>
      </c>
      <c r="AT157" s="118" t="s">
        <v>73</v>
      </c>
      <c r="AU157" s="118" t="s">
        <v>74</v>
      </c>
      <c r="AY157" s="111" t="s">
        <v>136</v>
      </c>
      <c r="BK157" s="119">
        <f>SUM(BK158:BK159)</f>
        <v>0</v>
      </c>
    </row>
    <row r="158" spans="2:65" s="1" customFormat="1" ht="24.15" customHeight="1">
      <c r="B158" s="31"/>
      <c r="C158" s="120" t="s">
        <v>236</v>
      </c>
      <c r="D158" s="120" t="s">
        <v>137</v>
      </c>
      <c r="E158" s="121" t="s">
        <v>237</v>
      </c>
      <c r="F158" s="122" t="s">
        <v>238</v>
      </c>
      <c r="G158" s="123" t="s">
        <v>239</v>
      </c>
      <c r="H158" s="124">
        <v>719.3</v>
      </c>
      <c r="I158" s="125"/>
      <c r="J158" s="126">
        <f>ROUND(I158*H158,2)</f>
        <v>0</v>
      </c>
      <c r="K158" s="122" t="s">
        <v>19</v>
      </c>
      <c r="L158" s="31"/>
      <c r="M158" s="127" t="s">
        <v>19</v>
      </c>
      <c r="N158" s="128" t="s">
        <v>45</v>
      </c>
      <c r="P158" s="129">
        <f>O158*H158</f>
        <v>0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142</v>
      </c>
      <c r="AT158" s="131" t="s">
        <v>137</v>
      </c>
      <c r="AU158" s="131" t="s">
        <v>82</v>
      </c>
      <c r="AY158" s="16" t="s">
        <v>136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6" t="s">
        <v>82</v>
      </c>
      <c r="BK158" s="132">
        <f>ROUND(I158*H158,2)</f>
        <v>0</v>
      </c>
      <c r="BL158" s="16" t="s">
        <v>142</v>
      </c>
      <c r="BM158" s="131" t="s">
        <v>240</v>
      </c>
    </row>
    <row r="159" spans="2:65" s="1" customFormat="1" ht="10.199999999999999">
      <c r="B159" s="31"/>
      <c r="D159" s="133" t="s">
        <v>143</v>
      </c>
      <c r="F159" s="134" t="s">
        <v>238</v>
      </c>
      <c r="I159" s="135"/>
      <c r="L159" s="31"/>
      <c r="M159" s="136"/>
      <c r="T159" s="52"/>
      <c r="AT159" s="16" t="s">
        <v>143</v>
      </c>
      <c r="AU159" s="16" t="s">
        <v>82</v>
      </c>
    </row>
    <row r="160" spans="2:65" s="10" customFormat="1" ht="25.95" customHeight="1">
      <c r="B160" s="110"/>
      <c r="D160" s="111" t="s">
        <v>73</v>
      </c>
      <c r="E160" s="112" t="s">
        <v>175</v>
      </c>
      <c r="F160" s="112" t="s">
        <v>241</v>
      </c>
      <c r="I160" s="113"/>
      <c r="J160" s="114">
        <f>BK160</f>
        <v>0</v>
      </c>
      <c r="L160" s="110"/>
      <c r="M160" s="115"/>
      <c r="P160" s="116">
        <f>SUM(P161:P164)</f>
        <v>0</v>
      </c>
      <c r="R160" s="116">
        <f>SUM(R161:R164)</f>
        <v>0</v>
      </c>
      <c r="T160" s="117">
        <f>SUM(T161:T164)</f>
        <v>0</v>
      </c>
      <c r="AR160" s="111" t="s">
        <v>82</v>
      </c>
      <c r="AT160" s="118" t="s">
        <v>73</v>
      </c>
      <c r="AU160" s="118" t="s">
        <v>74</v>
      </c>
      <c r="AY160" s="111" t="s">
        <v>136</v>
      </c>
      <c r="BK160" s="119">
        <f>SUM(BK161:BK164)</f>
        <v>0</v>
      </c>
    </row>
    <row r="161" spans="2:65" s="1" customFormat="1" ht="16.5" customHeight="1">
      <c r="B161" s="31"/>
      <c r="C161" s="120" t="s">
        <v>190</v>
      </c>
      <c r="D161" s="120" t="s">
        <v>137</v>
      </c>
      <c r="E161" s="121" t="s">
        <v>242</v>
      </c>
      <c r="F161" s="122" t="s">
        <v>243</v>
      </c>
      <c r="G161" s="123" t="s">
        <v>140</v>
      </c>
      <c r="H161" s="124">
        <v>284.7</v>
      </c>
      <c r="I161" s="125"/>
      <c r="J161" s="126">
        <f>ROUND(I161*H161,2)</f>
        <v>0</v>
      </c>
      <c r="K161" s="122" t="s">
        <v>141</v>
      </c>
      <c r="L161" s="31"/>
      <c r="M161" s="127" t="s">
        <v>19</v>
      </c>
      <c r="N161" s="128" t="s">
        <v>45</v>
      </c>
      <c r="P161" s="129">
        <f>O161*H161</f>
        <v>0</v>
      </c>
      <c r="Q161" s="129">
        <v>0</v>
      </c>
      <c r="R161" s="129">
        <f>Q161*H161</f>
        <v>0</v>
      </c>
      <c r="S161" s="129">
        <v>0</v>
      </c>
      <c r="T161" s="130">
        <f>S161*H161</f>
        <v>0</v>
      </c>
      <c r="AR161" s="131" t="s">
        <v>142</v>
      </c>
      <c r="AT161" s="131" t="s">
        <v>137</v>
      </c>
      <c r="AU161" s="131" t="s">
        <v>82</v>
      </c>
      <c r="AY161" s="16" t="s">
        <v>136</v>
      </c>
      <c r="BE161" s="132">
        <f>IF(N161="základní",J161,0)</f>
        <v>0</v>
      </c>
      <c r="BF161" s="132">
        <f>IF(N161="snížená",J161,0)</f>
        <v>0</v>
      </c>
      <c r="BG161" s="132">
        <f>IF(N161="zákl. přenesená",J161,0)</f>
        <v>0</v>
      </c>
      <c r="BH161" s="132">
        <f>IF(N161="sníž. přenesená",J161,0)</f>
        <v>0</v>
      </c>
      <c r="BI161" s="132">
        <f>IF(N161="nulová",J161,0)</f>
        <v>0</v>
      </c>
      <c r="BJ161" s="16" t="s">
        <v>82</v>
      </c>
      <c r="BK161" s="132">
        <f>ROUND(I161*H161,2)</f>
        <v>0</v>
      </c>
      <c r="BL161" s="16" t="s">
        <v>142</v>
      </c>
      <c r="BM161" s="131" t="s">
        <v>244</v>
      </c>
    </row>
    <row r="162" spans="2:65" s="1" customFormat="1" ht="10.199999999999999">
      <c r="B162" s="31"/>
      <c r="D162" s="133" t="s">
        <v>143</v>
      </c>
      <c r="F162" s="134" t="s">
        <v>243</v>
      </c>
      <c r="I162" s="135"/>
      <c r="L162" s="31"/>
      <c r="M162" s="136"/>
      <c r="T162" s="52"/>
      <c r="AT162" s="16" t="s">
        <v>143</v>
      </c>
      <c r="AU162" s="16" t="s">
        <v>82</v>
      </c>
    </row>
    <row r="163" spans="2:65" s="1" customFormat="1" ht="16.5" customHeight="1">
      <c r="B163" s="31"/>
      <c r="C163" s="120" t="s">
        <v>245</v>
      </c>
      <c r="D163" s="120" t="s">
        <v>137</v>
      </c>
      <c r="E163" s="121" t="s">
        <v>246</v>
      </c>
      <c r="F163" s="122" t="s">
        <v>247</v>
      </c>
      <c r="G163" s="123" t="s">
        <v>140</v>
      </c>
      <c r="H163" s="124">
        <v>284.7</v>
      </c>
      <c r="I163" s="125"/>
      <c r="J163" s="126">
        <f>ROUND(I163*H163,2)</f>
        <v>0</v>
      </c>
      <c r="K163" s="122" t="s">
        <v>141</v>
      </c>
      <c r="L163" s="31"/>
      <c r="M163" s="127" t="s">
        <v>19</v>
      </c>
      <c r="N163" s="128" t="s">
        <v>45</v>
      </c>
      <c r="P163" s="129">
        <f>O163*H163</f>
        <v>0</v>
      </c>
      <c r="Q163" s="129">
        <v>0</v>
      </c>
      <c r="R163" s="129">
        <f>Q163*H163</f>
        <v>0</v>
      </c>
      <c r="S163" s="129">
        <v>0</v>
      </c>
      <c r="T163" s="130">
        <f>S163*H163</f>
        <v>0</v>
      </c>
      <c r="AR163" s="131" t="s">
        <v>142</v>
      </c>
      <c r="AT163" s="131" t="s">
        <v>137</v>
      </c>
      <c r="AU163" s="131" t="s">
        <v>82</v>
      </c>
      <c r="AY163" s="16" t="s">
        <v>136</v>
      </c>
      <c r="BE163" s="132">
        <f>IF(N163="základní",J163,0)</f>
        <v>0</v>
      </c>
      <c r="BF163" s="132">
        <f>IF(N163="snížená",J163,0)</f>
        <v>0</v>
      </c>
      <c r="BG163" s="132">
        <f>IF(N163="zákl. přenesená",J163,0)</f>
        <v>0</v>
      </c>
      <c r="BH163" s="132">
        <f>IF(N163="sníž. přenesená",J163,0)</f>
        <v>0</v>
      </c>
      <c r="BI163" s="132">
        <f>IF(N163="nulová",J163,0)</f>
        <v>0</v>
      </c>
      <c r="BJ163" s="16" t="s">
        <v>82</v>
      </c>
      <c r="BK163" s="132">
        <f>ROUND(I163*H163,2)</f>
        <v>0</v>
      </c>
      <c r="BL163" s="16" t="s">
        <v>142</v>
      </c>
      <c r="BM163" s="131" t="s">
        <v>248</v>
      </c>
    </row>
    <row r="164" spans="2:65" s="1" customFormat="1" ht="10.199999999999999">
      <c r="B164" s="31"/>
      <c r="D164" s="133" t="s">
        <v>143</v>
      </c>
      <c r="F164" s="134" t="s">
        <v>247</v>
      </c>
      <c r="I164" s="135"/>
      <c r="L164" s="31"/>
      <c r="M164" s="136"/>
      <c r="T164" s="52"/>
      <c r="AT164" s="16" t="s">
        <v>143</v>
      </c>
      <c r="AU164" s="16" t="s">
        <v>82</v>
      </c>
    </row>
    <row r="165" spans="2:65" s="10" customFormat="1" ht="25.95" customHeight="1">
      <c r="B165" s="110"/>
      <c r="D165" s="111" t="s">
        <v>73</v>
      </c>
      <c r="E165" s="112" t="s">
        <v>208</v>
      </c>
      <c r="F165" s="112" t="s">
        <v>249</v>
      </c>
      <c r="I165" s="113"/>
      <c r="J165" s="114">
        <f>BK165</f>
        <v>0</v>
      </c>
      <c r="L165" s="110"/>
      <c r="M165" s="115"/>
      <c r="P165" s="116">
        <f>SUM(P166:P167)</f>
        <v>0</v>
      </c>
      <c r="R165" s="116">
        <f>SUM(R166:R167)</f>
        <v>8.6199999999999992E-3</v>
      </c>
      <c r="T165" s="117">
        <f>SUM(T166:T167)</f>
        <v>0</v>
      </c>
      <c r="AR165" s="111" t="s">
        <v>82</v>
      </c>
      <c r="AT165" s="118" t="s">
        <v>73</v>
      </c>
      <c r="AU165" s="118" t="s">
        <v>74</v>
      </c>
      <c r="AY165" s="111" t="s">
        <v>136</v>
      </c>
      <c r="BK165" s="119">
        <f>SUM(BK166:BK167)</f>
        <v>0</v>
      </c>
    </row>
    <row r="166" spans="2:65" s="1" customFormat="1" ht="16.5" customHeight="1">
      <c r="B166" s="31"/>
      <c r="C166" s="120" t="s">
        <v>193</v>
      </c>
      <c r="D166" s="120" t="s">
        <v>137</v>
      </c>
      <c r="E166" s="121" t="s">
        <v>250</v>
      </c>
      <c r="F166" s="122" t="s">
        <v>251</v>
      </c>
      <c r="G166" s="123" t="s">
        <v>252</v>
      </c>
      <c r="H166" s="124">
        <v>2</v>
      </c>
      <c r="I166" s="125"/>
      <c r="J166" s="126">
        <f>ROUND(I166*H166,2)</f>
        <v>0</v>
      </c>
      <c r="K166" s="122" t="s">
        <v>141</v>
      </c>
      <c r="L166" s="31"/>
      <c r="M166" s="127" t="s">
        <v>19</v>
      </c>
      <c r="N166" s="128" t="s">
        <v>45</v>
      </c>
      <c r="P166" s="129">
        <f>O166*H166</f>
        <v>0</v>
      </c>
      <c r="Q166" s="129">
        <v>4.3099999999999996E-3</v>
      </c>
      <c r="R166" s="129">
        <f>Q166*H166</f>
        <v>8.6199999999999992E-3</v>
      </c>
      <c r="S166" s="129">
        <v>0</v>
      </c>
      <c r="T166" s="130">
        <f>S166*H166</f>
        <v>0</v>
      </c>
      <c r="AR166" s="131" t="s">
        <v>142</v>
      </c>
      <c r="AT166" s="131" t="s">
        <v>137</v>
      </c>
      <c r="AU166" s="131" t="s">
        <v>82</v>
      </c>
      <c r="AY166" s="16" t="s">
        <v>136</v>
      </c>
      <c r="BE166" s="132">
        <f>IF(N166="základní",J166,0)</f>
        <v>0</v>
      </c>
      <c r="BF166" s="132">
        <f>IF(N166="snížená",J166,0)</f>
        <v>0</v>
      </c>
      <c r="BG166" s="132">
        <f>IF(N166="zákl. přenesená",J166,0)</f>
        <v>0</v>
      </c>
      <c r="BH166" s="132">
        <f>IF(N166="sníž. přenesená",J166,0)</f>
        <v>0</v>
      </c>
      <c r="BI166" s="132">
        <f>IF(N166="nulová",J166,0)</f>
        <v>0</v>
      </c>
      <c r="BJ166" s="16" t="s">
        <v>82</v>
      </c>
      <c r="BK166" s="132">
        <f>ROUND(I166*H166,2)</f>
        <v>0</v>
      </c>
      <c r="BL166" s="16" t="s">
        <v>142</v>
      </c>
      <c r="BM166" s="131" t="s">
        <v>253</v>
      </c>
    </row>
    <row r="167" spans="2:65" s="1" customFormat="1" ht="10.199999999999999">
      <c r="B167" s="31"/>
      <c r="D167" s="133" t="s">
        <v>143</v>
      </c>
      <c r="F167" s="134" t="s">
        <v>251</v>
      </c>
      <c r="I167" s="135"/>
      <c r="L167" s="31"/>
      <c r="M167" s="136"/>
      <c r="T167" s="52"/>
      <c r="AT167" s="16" t="s">
        <v>143</v>
      </c>
      <c r="AU167" s="16" t="s">
        <v>82</v>
      </c>
    </row>
    <row r="168" spans="2:65" s="10" customFormat="1" ht="25.95" customHeight="1">
      <c r="B168" s="110"/>
      <c r="D168" s="111" t="s">
        <v>73</v>
      </c>
      <c r="E168" s="112" t="s">
        <v>254</v>
      </c>
      <c r="F168" s="112" t="s">
        <v>255</v>
      </c>
      <c r="I168" s="113"/>
      <c r="J168" s="114">
        <f>BK168</f>
        <v>0</v>
      </c>
      <c r="L168" s="110"/>
      <c r="M168" s="115"/>
      <c r="P168" s="116">
        <f>SUM(P169:P170)</f>
        <v>0</v>
      </c>
      <c r="R168" s="116">
        <f>SUM(R169:R170)</f>
        <v>93.00564</v>
      </c>
      <c r="T168" s="117">
        <f>SUM(T169:T170)</f>
        <v>0</v>
      </c>
      <c r="AR168" s="111" t="s">
        <v>82</v>
      </c>
      <c r="AT168" s="118" t="s">
        <v>73</v>
      </c>
      <c r="AU168" s="118" t="s">
        <v>74</v>
      </c>
      <c r="AY168" s="111" t="s">
        <v>136</v>
      </c>
      <c r="BK168" s="119">
        <f>SUM(BK169:BK170)</f>
        <v>0</v>
      </c>
    </row>
    <row r="169" spans="2:65" s="1" customFormat="1" ht="16.5" customHeight="1">
      <c r="B169" s="31"/>
      <c r="C169" s="120" t="s">
        <v>256</v>
      </c>
      <c r="D169" s="120" t="s">
        <v>137</v>
      </c>
      <c r="E169" s="121" t="s">
        <v>257</v>
      </c>
      <c r="F169" s="122" t="s">
        <v>258</v>
      </c>
      <c r="G169" s="123" t="s">
        <v>165</v>
      </c>
      <c r="H169" s="124">
        <v>54.6</v>
      </c>
      <c r="I169" s="125"/>
      <c r="J169" s="126">
        <f>ROUND(I169*H169,2)</f>
        <v>0</v>
      </c>
      <c r="K169" s="122" t="s">
        <v>141</v>
      </c>
      <c r="L169" s="31"/>
      <c r="M169" s="127" t="s">
        <v>19</v>
      </c>
      <c r="N169" s="128" t="s">
        <v>45</v>
      </c>
      <c r="P169" s="129">
        <f>O169*H169</f>
        <v>0</v>
      </c>
      <c r="Q169" s="129">
        <v>1.7034</v>
      </c>
      <c r="R169" s="129">
        <f>Q169*H169</f>
        <v>93.00564</v>
      </c>
      <c r="S169" s="129">
        <v>0</v>
      </c>
      <c r="T169" s="130">
        <f>S169*H169</f>
        <v>0</v>
      </c>
      <c r="AR169" s="131" t="s">
        <v>142</v>
      </c>
      <c r="AT169" s="131" t="s">
        <v>137</v>
      </c>
      <c r="AU169" s="131" t="s">
        <v>82</v>
      </c>
      <c r="AY169" s="16" t="s">
        <v>136</v>
      </c>
      <c r="BE169" s="132">
        <f>IF(N169="základní",J169,0)</f>
        <v>0</v>
      </c>
      <c r="BF169" s="132">
        <f>IF(N169="snížená",J169,0)</f>
        <v>0</v>
      </c>
      <c r="BG169" s="132">
        <f>IF(N169="zákl. přenesená",J169,0)</f>
        <v>0</v>
      </c>
      <c r="BH169" s="132">
        <f>IF(N169="sníž. přenesená",J169,0)</f>
        <v>0</v>
      </c>
      <c r="BI169" s="132">
        <f>IF(N169="nulová",J169,0)</f>
        <v>0</v>
      </c>
      <c r="BJ169" s="16" t="s">
        <v>82</v>
      </c>
      <c r="BK169" s="132">
        <f>ROUND(I169*H169,2)</f>
        <v>0</v>
      </c>
      <c r="BL169" s="16" t="s">
        <v>142</v>
      </c>
      <c r="BM169" s="131" t="s">
        <v>259</v>
      </c>
    </row>
    <row r="170" spans="2:65" s="1" customFormat="1" ht="10.199999999999999">
      <c r="B170" s="31"/>
      <c r="D170" s="133" t="s">
        <v>143</v>
      </c>
      <c r="F170" s="134" t="s">
        <v>258</v>
      </c>
      <c r="I170" s="135"/>
      <c r="L170" s="31"/>
      <c r="M170" s="136"/>
      <c r="T170" s="52"/>
      <c r="AT170" s="16" t="s">
        <v>143</v>
      </c>
      <c r="AU170" s="16" t="s">
        <v>82</v>
      </c>
    </row>
    <row r="171" spans="2:65" s="10" customFormat="1" ht="25.95" customHeight="1">
      <c r="B171" s="110"/>
      <c r="D171" s="111" t="s">
        <v>73</v>
      </c>
      <c r="E171" s="112" t="s">
        <v>244</v>
      </c>
      <c r="F171" s="112" t="s">
        <v>260</v>
      </c>
      <c r="I171" s="113"/>
      <c r="J171" s="114">
        <f>BK171</f>
        <v>0</v>
      </c>
      <c r="L171" s="110"/>
      <c r="M171" s="115"/>
      <c r="P171" s="116">
        <f>SUM(P172:P173)</f>
        <v>0</v>
      </c>
      <c r="R171" s="116">
        <f>SUM(R172:R173)</f>
        <v>4.2167500000000002</v>
      </c>
      <c r="T171" s="117">
        <f>SUM(T172:T173)</f>
        <v>0</v>
      </c>
      <c r="AR171" s="111" t="s">
        <v>82</v>
      </c>
      <c r="AT171" s="118" t="s">
        <v>73</v>
      </c>
      <c r="AU171" s="118" t="s">
        <v>74</v>
      </c>
      <c r="AY171" s="111" t="s">
        <v>136</v>
      </c>
      <c r="BK171" s="119">
        <f>SUM(BK172:BK173)</f>
        <v>0</v>
      </c>
    </row>
    <row r="172" spans="2:65" s="1" customFormat="1" ht="16.5" customHeight="1">
      <c r="B172" s="31"/>
      <c r="C172" s="120" t="s">
        <v>196</v>
      </c>
      <c r="D172" s="120" t="s">
        <v>137</v>
      </c>
      <c r="E172" s="121" t="s">
        <v>261</v>
      </c>
      <c r="F172" s="122" t="s">
        <v>262</v>
      </c>
      <c r="G172" s="123" t="s">
        <v>165</v>
      </c>
      <c r="H172" s="124">
        <v>2.5</v>
      </c>
      <c r="I172" s="125"/>
      <c r="J172" s="126">
        <f>ROUND(I172*H172,2)</f>
        <v>0</v>
      </c>
      <c r="K172" s="122" t="s">
        <v>141</v>
      </c>
      <c r="L172" s="31"/>
      <c r="M172" s="127" t="s">
        <v>19</v>
      </c>
      <c r="N172" s="128" t="s">
        <v>45</v>
      </c>
      <c r="P172" s="129">
        <f>O172*H172</f>
        <v>0</v>
      </c>
      <c r="Q172" s="129">
        <v>1.6867000000000001</v>
      </c>
      <c r="R172" s="129">
        <f>Q172*H172</f>
        <v>4.2167500000000002</v>
      </c>
      <c r="S172" s="129">
        <v>0</v>
      </c>
      <c r="T172" s="130">
        <f>S172*H172</f>
        <v>0</v>
      </c>
      <c r="AR172" s="131" t="s">
        <v>142</v>
      </c>
      <c r="AT172" s="131" t="s">
        <v>137</v>
      </c>
      <c r="AU172" s="131" t="s">
        <v>82</v>
      </c>
      <c r="AY172" s="16" t="s">
        <v>136</v>
      </c>
      <c r="BE172" s="132">
        <f>IF(N172="základní",J172,0)</f>
        <v>0</v>
      </c>
      <c r="BF172" s="132">
        <f>IF(N172="snížená",J172,0)</f>
        <v>0</v>
      </c>
      <c r="BG172" s="132">
        <f>IF(N172="zákl. přenesená",J172,0)</f>
        <v>0</v>
      </c>
      <c r="BH172" s="132">
        <f>IF(N172="sníž. přenesená",J172,0)</f>
        <v>0</v>
      </c>
      <c r="BI172" s="132">
        <f>IF(N172="nulová",J172,0)</f>
        <v>0</v>
      </c>
      <c r="BJ172" s="16" t="s">
        <v>82</v>
      </c>
      <c r="BK172" s="132">
        <f>ROUND(I172*H172,2)</f>
        <v>0</v>
      </c>
      <c r="BL172" s="16" t="s">
        <v>142</v>
      </c>
      <c r="BM172" s="131" t="s">
        <v>263</v>
      </c>
    </row>
    <row r="173" spans="2:65" s="1" customFormat="1" ht="10.199999999999999">
      <c r="B173" s="31"/>
      <c r="D173" s="133" t="s">
        <v>143</v>
      </c>
      <c r="F173" s="134" t="s">
        <v>262</v>
      </c>
      <c r="I173" s="135"/>
      <c r="L173" s="31"/>
      <c r="M173" s="136"/>
      <c r="T173" s="52"/>
      <c r="AT173" s="16" t="s">
        <v>143</v>
      </c>
      <c r="AU173" s="16" t="s">
        <v>82</v>
      </c>
    </row>
    <row r="174" spans="2:65" s="10" customFormat="1" ht="25.95" customHeight="1">
      <c r="B174" s="110"/>
      <c r="D174" s="111" t="s">
        <v>73</v>
      </c>
      <c r="E174" s="112" t="s">
        <v>264</v>
      </c>
      <c r="F174" s="112" t="s">
        <v>265</v>
      </c>
      <c r="I174" s="113"/>
      <c r="J174" s="114">
        <f>BK174</f>
        <v>0</v>
      </c>
      <c r="L174" s="110"/>
      <c r="M174" s="115"/>
      <c r="P174" s="116">
        <f>SUM(P175:P176)</f>
        <v>0</v>
      </c>
      <c r="R174" s="116">
        <f>SUM(R175:R176)</f>
        <v>0.90401999999999993</v>
      </c>
      <c r="T174" s="117">
        <f>SUM(T175:T176)</f>
        <v>0</v>
      </c>
      <c r="AR174" s="111" t="s">
        <v>82</v>
      </c>
      <c r="AT174" s="118" t="s">
        <v>73</v>
      </c>
      <c r="AU174" s="118" t="s">
        <v>74</v>
      </c>
      <c r="AY174" s="111" t="s">
        <v>136</v>
      </c>
      <c r="BK174" s="119">
        <f>SUM(BK175:BK176)</f>
        <v>0</v>
      </c>
    </row>
    <row r="175" spans="2:65" s="1" customFormat="1" ht="16.5" customHeight="1">
      <c r="B175" s="31"/>
      <c r="C175" s="120" t="s">
        <v>266</v>
      </c>
      <c r="D175" s="120" t="s">
        <v>137</v>
      </c>
      <c r="E175" s="121" t="s">
        <v>267</v>
      </c>
      <c r="F175" s="122" t="s">
        <v>268</v>
      </c>
      <c r="G175" s="123" t="s">
        <v>140</v>
      </c>
      <c r="H175" s="124">
        <v>12.2</v>
      </c>
      <c r="I175" s="125"/>
      <c r="J175" s="126">
        <f>ROUND(I175*H175,2)</f>
        <v>0</v>
      </c>
      <c r="K175" s="122" t="s">
        <v>141</v>
      </c>
      <c r="L175" s="31"/>
      <c r="M175" s="127" t="s">
        <v>19</v>
      </c>
      <c r="N175" s="128" t="s">
        <v>45</v>
      </c>
      <c r="P175" s="129">
        <f>O175*H175</f>
        <v>0</v>
      </c>
      <c r="Q175" s="129">
        <v>7.4099999999999999E-2</v>
      </c>
      <c r="R175" s="129">
        <f>Q175*H175</f>
        <v>0.90401999999999993</v>
      </c>
      <c r="S175" s="129">
        <v>0</v>
      </c>
      <c r="T175" s="130">
        <f>S175*H175</f>
        <v>0</v>
      </c>
      <c r="AR175" s="131" t="s">
        <v>142</v>
      </c>
      <c r="AT175" s="131" t="s">
        <v>137</v>
      </c>
      <c r="AU175" s="131" t="s">
        <v>82</v>
      </c>
      <c r="AY175" s="16" t="s">
        <v>136</v>
      </c>
      <c r="BE175" s="132">
        <f>IF(N175="základní",J175,0)</f>
        <v>0</v>
      </c>
      <c r="BF175" s="132">
        <f>IF(N175="snížená",J175,0)</f>
        <v>0</v>
      </c>
      <c r="BG175" s="132">
        <f>IF(N175="zákl. přenesená",J175,0)</f>
        <v>0</v>
      </c>
      <c r="BH175" s="132">
        <f>IF(N175="sníž. přenesená",J175,0)</f>
        <v>0</v>
      </c>
      <c r="BI175" s="132">
        <f>IF(N175="nulová",J175,0)</f>
        <v>0</v>
      </c>
      <c r="BJ175" s="16" t="s">
        <v>82</v>
      </c>
      <c r="BK175" s="132">
        <f>ROUND(I175*H175,2)</f>
        <v>0</v>
      </c>
      <c r="BL175" s="16" t="s">
        <v>142</v>
      </c>
      <c r="BM175" s="131" t="s">
        <v>269</v>
      </c>
    </row>
    <row r="176" spans="2:65" s="1" customFormat="1" ht="10.199999999999999">
      <c r="B176" s="31"/>
      <c r="D176" s="133" t="s">
        <v>143</v>
      </c>
      <c r="F176" s="134" t="s">
        <v>268</v>
      </c>
      <c r="I176" s="135"/>
      <c r="L176" s="31"/>
      <c r="M176" s="136"/>
      <c r="T176" s="52"/>
      <c r="AT176" s="16" t="s">
        <v>143</v>
      </c>
      <c r="AU176" s="16" t="s">
        <v>82</v>
      </c>
    </row>
    <row r="177" spans="2:65" s="10" customFormat="1" ht="25.95" customHeight="1">
      <c r="B177" s="110"/>
      <c r="D177" s="111" t="s">
        <v>73</v>
      </c>
      <c r="E177" s="112" t="s">
        <v>270</v>
      </c>
      <c r="F177" s="112" t="s">
        <v>271</v>
      </c>
      <c r="I177" s="113"/>
      <c r="J177" s="114">
        <f>BK177</f>
        <v>0</v>
      </c>
      <c r="L177" s="110"/>
      <c r="M177" s="115"/>
      <c r="P177" s="116">
        <f>SUM(P178:P179)</f>
        <v>0</v>
      </c>
      <c r="R177" s="116">
        <f>SUM(R178:R179)</f>
        <v>0.30652000000000001</v>
      </c>
      <c r="T177" s="117">
        <f>SUM(T178:T179)</f>
        <v>0</v>
      </c>
      <c r="AR177" s="111" t="s">
        <v>84</v>
      </c>
      <c r="AT177" s="118" t="s">
        <v>73</v>
      </c>
      <c r="AU177" s="118" t="s">
        <v>74</v>
      </c>
      <c r="AY177" s="111" t="s">
        <v>136</v>
      </c>
      <c r="BK177" s="119">
        <f>SUM(BK178:BK179)</f>
        <v>0</v>
      </c>
    </row>
    <row r="178" spans="2:65" s="1" customFormat="1" ht="16.5" customHeight="1">
      <c r="B178" s="31"/>
      <c r="C178" s="120" t="s">
        <v>201</v>
      </c>
      <c r="D178" s="120" t="s">
        <v>137</v>
      </c>
      <c r="E178" s="121" t="s">
        <v>272</v>
      </c>
      <c r="F178" s="122" t="s">
        <v>273</v>
      </c>
      <c r="G178" s="123" t="s">
        <v>252</v>
      </c>
      <c r="H178" s="124">
        <v>4</v>
      </c>
      <c r="I178" s="125"/>
      <c r="J178" s="126">
        <f>ROUND(I178*H178,2)</f>
        <v>0</v>
      </c>
      <c r="K178" s="122" t="s">
        <v>141</v>
      </c>
      <c r="L178" s="31"/>
      <c r="M178" s="127" t="s">
        <v>19</v>
      </c>
      <c r="N178" s="128" t="s">
        <v>45</v>
      </c>
      <c r="P178" s="129">
        <f>O178*H178</f>
        <v>0</v>
      </c>
      <c r="Q178" s="129">
        <v>7.6630000000000004E-2</v>
      </c>
      <c r="R178" s="129">
        <f>Q178*H178</f>
        <v>0.30652000000000001</v>
      </c>
      <c r="S178" s="129">
        <v>0</v>
      </c>
      <c r="T178" s="130">
        <f>S178*H178</f>
        <v>0</v>
      </c>
      <c r="AR178" s="131" t="s">
        <v>171</v>
      </c>
      <c r="AT178" s="131" t="s">
        <v>137</v>
      </c>
      <c r="AU178" s="131" t="s">
        <v>82</v>
      </c>
      <c r="AY178" s="16" t="s">
        <v>136</v>
      </c>
      <c r="BE178" s="132">
        <f>IF(N178="základní",J178,0)</f>
        <v>0</v>
      </c>
      <c r="BF178" s="132">
        <f>IF(N178="snížená",J178,0)</f>
        <v>0</v>
      </c>
      <c r="BG178" s="132">
        <f>IF(N178="zákl. přenesená",J178,0)</f>
        <v>0</v>
      </c>
      <c r="BH178" s="132">
        <f>IF(N178="sníž. přenesená",J178,0)</f>
        <v>0</v>
      </c>
      <c r="BI178" s="132">
        <f>IF(N178="nulová",J178,0)</f>
        <v>0</v>
      </c>
      <c r="BJ178" s="16" t="s">
        <v>82</v>
      </c>
      <c r="BK178" s="132">
        <f>ROUND(I178*H178,2)</f>
        <v>0</v>
      </c>
      <c r="BL178" s="16" t="s">
        <v>171</v>
      </c>
      <c r="BM178" s="131" t="s">
        <v>274</v>
      </c>
    </row>
    <row r="179" spans="2:65" s="1" customFormat="1" ht="10.199999999999999">
      <c r="B179" s="31"/>
      <c r="D179" s="133" t="s">
        <v>143</v>
      </c>
      <c r="F179" s="134" t="s">
        <v>273</v>
      </c>
      <c r="I179" s="135"/>
      <c r="L179" s="31"/>
      <c r="M179" s="136"/>
      <c r="T179" s="52"/>
      <c r="AT179" s="16" t="s">
        <v>143</v>
      </c>
      <c r="AU179" s="16" t="s">
        <v>82</v>
      </c>
    </row>
    <row r="180" spans="2:65" s="10" customFormat="1" ht="25.95" customHeight="1">
      <c r="B180" s="110"/>
      <c r="D180" s="111" t="s">
        <v>73</v>
      </c>
      <c r="E180" s="112" t="s">
        <v>275</v>
      </c>
      <c r="F180" s="112" t="s">
        <v>276</v>
      </c>
      <c r="I180" s="113"/>
      <c r="J180" s="114">
        <f>BK180</f>
        <v>0</v>
      </c>
      <c r="L180" s="110"/>
      <c r="M180" s="115"/>
      <c r="P180" s="116">
        <f>SUM(P181:P182)</f>
        <v>0</v>
      </c>
      <c r="R180" s="116">
        <f>SUM(R181:R182)</f>
        <v>1.10025</v>
      </c>
      <c r="T180" s="117">
        <f>SUM(T181:T182)</f>
        <v>0</v>
      </c>
      <c r="AR180" s="111" t="s">
        <v>82</v>
      </c>
      <c r="AT180" s="118" t="s">
        <v>73</v>
      </c>
      <c r="AU180" s="118" t="s">
        <v>74</v>
      </c>
      <c r="AY180" s="111" t="s">
        <v>136</v>
      </c>
      <c r="BK180" s="119">
        <f>SUM(BK181:BK182)</f>
        <v>0</v>
      </c>
    </row>
    <row r="181" spans="2:65" s="1" customFormat="1" ht="16.5" customHeight="1">
      <c r="B181" s="31"/>
      <c r="C181" s="120" t="s">
        <v>277</v>
      </c>
      <c r="D181" s="120" t="s">
        <v>137</v>
      </c>
      <c r="E181" s="121" t="s">
        <v>278</v>
      </c>
      <c r="F181" s="122" t="s">
        <v>279</v>
      </c>
      <c r="G181" s="123" t="s">
        <v>252</v>
      </c>
      <c r="H181" s="124">
        <v>15</v>
      </c>
      <c r="I181" s="125"/>
      <c r="J181" s="126">
        <f>ROUND(I181*H181,2)</f>
        <v>0</v>
      </c>
      <c r="K181" s="122" t="s">
        <v>141</v>
      </c>
      <c r="L181" s="31"/>
      <c r="M181" s="127" t="s">
        <v>19</v>
      </c>
      <c r="N181" s="128" t="s">
        <v>45</v>
      </c>
      <c r="P181" s="129">
        <f>O181*H181</f>
        <v>0</v>
      </c>
      <c r="Q181" s="129">
        <v>7.3349999999999999E-2</v>
      </c>
      <c r="R181" s="129">
        <f>Q181*H181</f>
        <v>1.10025</v>
      </c>
      <c r="S181" s="129">
        <v>0</v>
      </c>
      <c r="T181" s="130">
        <f>S181*H181</f>
        <v>0</v>
      </c>
      <c r="AR181" s="131" t="s">
        <v>142</v>
      </c>
      <c r="AT181" s="131" t="s">
        <v>137</v>
      </c>
      <c r="AU181" s="131" t="s">
        <v>82</v>
      </c>
      <c r="AY181" s="16" t="s">
        <v>136</v>
      </c>
      <c r="BE181" s="132">
        <f>IF(N181="základní",J181,0)</f>
        <v>0</v>
      </c>
      <c r="BF181" s="132">
        <f>IF(N181="snížená",J181,0)</f>
        <v>0</v>
      </c>
      <c r="BG181" s="132">
        <f>IF(N181="zákl. přenesená",J181,0)</f>
        <v>0</v>
      </c>
      <c r="BH181" s="132">
        <f>IF(N181="sníž. přenesená",J181,0)</f>
        <v>0</v>
      </c>
      <c r="BI181" s="132">
        <f>IF(N181="nulová",J181,0)</f>
        <v>0</v>
      </c>
      <c r="BJ181" s="16" t="s">
        <v>82</v>
      </c>
      <c r="BK181" s="132">
        <f>ROUND(I181*H181,2)</f>
        <v>0</v>
      </c>
      <c r="BL181" s="16" t="s">
        <v>142</v>
      </c>
      <c r="BM181" s="131" t="s">
        <v>280</v>
      </c>
    </row>
    <row r="182" spans="2:65" s="1" customFormat="1" ht="10.199999999999999">
      <c r="B182" s="31"/>
      <c r="D182" s="133" t="s">
        <v>143</v>
      </c>
      <c r="F182" s="134" t="s">
        <v>279</v>
      </c>
      <c r="I182" s="135"/>
      <c r="L182" s="31"/>
      <c r="M182" s="136"/>
      <c r="T182" s="52"/>
      <c r="AT182" s="16" t="s">
        <v>143</v>
      </c>
      <c r="AU182" s="16" t="s">
        <v>82</v>
      </c>
    </row>
    <row r="183" spans="2:65" s="10" customFormat="1" ht="25.95" customHeight="1">
      <c r="B183" s="110"/>
      <c r="D183" s="111" t="s">
        <v>73</v>
      </c>
      <c r="E183" s="112" t="s">
        <v>281</v>
      </c>
      <c r="F183" s="112" t="s">
        <v>282</v>
      </c>
      <c r="I183" s="113"/>
      <c r="J183" s="114">
        <f>BK183</f>
        <v>0</v>
      </c>
      <c r="L183" s="110"/>
      <c r="M183" s="115"/>
      <c r="P183" s="116">
        <f>SUM(P184:P201)</f>
        <v>0</v>
      </c>
      <c r="R183" s="116">
        <f>SUM(R184:R201)</f>
        <v>2.3200000000000004E-3</v>
      </c>
      <c r="T183" s="117">
        <f>SUM(T184:T201)</f>
        <v>0</v>
      </c>
      <c r="AR183" s="111" t="s">
        <v>82</v>
      </c>
      <c r="AT183" s="118" t="s">
        <v>73</v>
      </c>
      <c r="AU183" s="118" t="s">
        <v>74</v>
      </c>
      <c r="AY183" s="111" t="s">
        <v>136</v>
      </c>
      <c r="BK183" s="119">
        <f>SUM(BK184:BK201)</f>
        <v>0</v>
      </c>
    </row>
    <row r="184" spans="2:65" s="1" customFormat="1" ht="16.5" customHeight="1">
      <c r="B184" s="31"/>
      <c r="C184" s="120" t="s">
        <v>204</v>
      </c>
      <c r="D184" s="120" t="s">
        <v>137</v>
      </c>
      <c r="E184" s="121" t="s">
        <v>283</v>
      </c>
      <c r="F184" s="122" t="s">
        <v>284</v>
      </c>
      <c r="G184" s="123" t="s">
        <v>149</v>
      </c>
      <c r="H184" s="124">
        <v>182</v>
      </c>
      <c r="I184" s="125"/>
      <c r="J184" s="126">
        <f>ROUND(I184*H184,2)</f>
        <v>0</v>
      </c>
      <c r="K184" s="122" t="s">
        <v>141</v>
      </c>
      <c r="L184" s="31"/>
      <c r="M184" s="127" t="s">
        <v>19</v>
      </c>
      <c r="N184" s="128" t="s">
        <v>45</v>
      </c>
      <c r="P184" s="129">
        <f>O184*H184</f>
        <v>0</v>
      </c>
      <c r="Q184" s="129">
        <v>0</v>
      </c>
      <c r="R184" s="129">
        <f>Q184*H184</f>
        <v>0</v>
      </c>
      <c r="S184" s="129">
        <v>0</v>
      </c>
      <c r="T184" s="130">
        <f>S184*H184</f>
        <v>0</v>
      </c>
      <c r="AR184" s="131" t="s">
        <v>142</v>
      </c>
      <c r="AT184" s="131" t="s">
        <v>137</v>
      </c>
      <c r="AU184" s="131" t="s">
        <v>82</v>
      </c>
      <c r="AY184" s="16" t="s">
        <v>136</v>
      </c>
      <c r="BE184" s="132">
        <f>IF(N184="základní",J184,0)</f>
        <v>0</v>
      </c>
      <c r="BF184" s="132">
        <f>IF(N184="snížená",J184,0)</f>
        <v>0</v>
      </c>
      <c r="BG184" s="132">
        <f>IF(N184="zákl. přenesená",J184,0)</f>
        <v>0</v>
      </c>
      <c r="BH184" s="132">
        <f>IF(N184="sníž. přenesená",J184,0)</f>
        <v>0</v>
      </c>
      <c r="BI184" s="132">
        <f>IF(N184="nulová",J184,0)</f>
        <v>0</v>
      </c>
      <c r="BJ184" s="16" t="s">
        <v>82</v>
      </c>
      <c r="BK184" s="132">
        <f>ROUND(I184*H184,2)</f>
        <v>0</v>
      </c>
      <c r="BL184" s="16" t="s">
        <v>142</v>
      </c>
      <c r="BM184" s="131" t="s">
        <v>285</v>
      </c>
    </row>
    <row r="185" spans="2:65" s="1" customFormat="1" ht="10.199999999999999">
      <c r="B185" s="31"/>
      <c r="D185" s="133" t="s">
        <v>143</v>
      </c>
      <c r="F185" s="134" t="s">
        <v>284</v>
      </c>
      <c r="I185" s="135"/>
      <c r="L185" s="31"/>
      <c r="M185" s="136"/>
      <c r="T185" s="52"/>
      <c r="AT185" s="16" t="s">
        <v>143</v>
      </c>
      <c r="AU185" s="16" t="s">
        <v>82</v>
      </c>
    </row>
    <row r="186" spans="2:65" s="1" customFormat="1" ht="16.5" customHeight="1">
      <c r="B186" s="31"/>
      <c r="C186" s="120" t="s">
        <v>286</v>
      </c>
      <c r="D186" s="120" t="s">
        <v>137</v>
      </c>
      <c r="E186" s="121" t="s">
        <v>287</v>
      </c>
      <c r="F186" s="122" t="s">
        <v>288</v>
      </c>
      <c r="G186" s="123" t="s">
        <v>149</v>
      </c>
      <c r="H186" s="124">
        <v>98</v>
      </c>
      <c r="I186" s="125"/>
      <c r="J186" s="126">
        <f>ROUND(I186*H186,2)</f>
        <v>0</v>
      </c>
      <c r="K186" s="122" t="s">
        <v>141</v>
      </c>
      <c r="L186" s="31"/>
      <c r="M186" s="127" t="s">
        <v>19</v>
      </c>
      <c r="N186" s="128" t="s">
        <v>45</v>
      </c>
      <c r="P186" s="129">
        <f>O186*H186</f>
        <v>0</v>
      </c>
      <c r="Q186" s="129">
        <v>1.0000000000000001E-5</v>
      </c>
      <c r="R186" s="129">
        <f>Q186*H186</f>
        <v>9.8000000000000019E-4</v>
      </c>
      <c r="S186" s="129">
        <v>0</v>
      </c>
      <c r="T186" s="130">
        <f>S186*H186</f>
        <v>0</v>
      </c>
      <c r="AR186" s="131" t="s">
        <v>142</v>
      </c>
      <c r="AT186" s="131" t="s">
        <v>137</v>
      </c>
      <c r="AU186" s="131" t="s">
        <v>82</v>
      </c>
      <c r="AY186" s="16" t="s">
        <v>136</v>
      </c>
      <c r="BE186" s="132">
        <f>IF(N186="základní",J186,0)</f>
        <v>0</v>
      </c>
      <c r="BF186" s="132">
        <f>IF(N186="snížená",J186,0)</f>
        <v>0</v>
      </c>
      <c r="BG186" s="132">
        <f>IF(N186="zákl. přenesená",J186,0)</f>
        <v>0</v>
      </c>
      <c r="BH186" s="132">
        <f>IF(N186="sníž. přenesená",J186,0)</f>
        <v>0</v>
      </c>
      <c r="BI186" s="132">
        <f>IF(N186="nulová",J186,0)</f>
        <v>0</v>
      </c>
      <c r="BJ186" s="16" t="s">
        <v>82</v>
      </c>
      <c r="BK186" s="132">
        <f>ROUND(I186*H186,2)</f>
        <v>0</v>
      </c>
      <c r="BL186" s="16" t="s">
        <v>142</v>
      </c>
      <c r="BM186" s="131" t="s">
        <v>289</v>
      </c>
    </row>
    <row r="187" spans="2:65" s="1" customFormat="1" ht="10.199999999999999">
      <c r="B187" s="31"/>
      <c r="D187" s="133" t="s">
        <v>143</v>
      </c>
      <c r="F187" s="134" t="s">
        <v>288</v>
      </c>
      <c r="I187" s="135"/>
      <c r="L187" s="31"/>
      <c r="M187" s="136"/>
      <c r="T187" s="52"/>
      <c r="AT187" s="16" t="s">
        <v>143</v>
      </c>
      <c r="AU187" s="16" t="s">
        <v>82</v>
      </c>
    </row>
    <row r="188" spans="2:65" s="1" customFormat="1" ht="16.5" customHeight="1">
      <c r="B188" s="31"/>
      <c r="C188" s="120" t="s">
        <v>208</v>
      </c>
      <c r="D188" s="120" t="s">
        <v>137</v>
      </c>
      <c r="E188" s="121" t="s">
        <v>290</v>
      </c>
      <c r="F188" s="122" t="s">
        <v>291</v>
      </c>
      <c r="G188" s="123" t="s">
        <v>149</v>
      </c>
      <c r="H188" s="124">
        <v>85</v>
      </c>
      <c r="I188" s="125"/>
      <c r="J188" s="126">
        <f>ROUND(I188*H188,2)</f>
        <v>0</v>
      </c>
      <c r="K188" s="122" t="s">
        <v>141</v>
      </c>
      <c r="L188" s="31"/>
      <c r="M188" s="127" t="s">
        <v>19</v>
      </c>
      <c r="N188" s="128" t="s">
        <v>45</v>
      </c>
      <c r="P188" s="129">
        <f>O188*H188</f>
        <v>0</v>
      </c>
      <c r="Q188" s="129">
        <v>1.0000000000000001E-5</v>
      </c>
      <c r="R188" s="129">
        <f>Q188*H188</f>
        <v>8.5000000000000006E-4</v>
      </c>
      <c r="S188" s="129">
        <v>0</v>
      </c>
      <c r="T188" s="130">
        <f>S188*H188</f>
        <v>0</v>
      </c>
      <c r="AR188" s="131" t="s">
        <v>142</v>
      </c>
      <c r="AT188" s="131" t="s">
        <v>137</v>
      </c>
      <c r="AU188" s="131" t="s">
        <v>82</v>
      </c>
      <c r="AY188" s="16" t="s">
        <v>136</v>
      </c>
      <c r="BE188" s="132">
        <f>IF(N188="základní",J188,0)</f>
        <v>0</v>
      </c>
      <c r="BF188" s="132">
        <f>IF(N188="snížená",J188,0)</f>
        <v>0</v>
      </c>
      <c r="BG188" s="132">
        <f>IF(N188="zákl. přenesená",J188,0)</f>
        <v>0</v>
      </c>
      <c r="BH188" s="132">
        <f>IF(N188="sníž. přenesená",J188,0)</f>
        <v>0</v>
      </c>
      <c r="BI188" s="132">
        <f>IF(N188="nulová",J188,0)</f>
        <v>0</v>
      </c>
      <c r="BJ188" s="16" t="s">
        <v>82</v>
      </c>
      <c r="BK188" s="132">
        <f>ROUND(I188*H188,2)</f>
        <v>0</v>
      </c>
      <c r="BL188" s="16" t="s">
        <v>142</v>
      </c>
      <c r="BM188" s="131" t="s">
        <v>292</v>
      </c>
    </row>
    <row r="189" spans="2:65" s="1" customFormat="1" ht="10.199999999999999">
      <c r="B189" s="31"/>
      <c r="D189" s="133" t="s">
        <v>143</v>
      </c>
      <c r="F189" s="134" t="s">
        <v>291</v>
      </c>
      <c r="I189" s="135"/>
      <c r="L189" s="31"/>
      <c r="M189" s="136"/>
      <c r="T189" s="52"/>
      <c r="AT189" s="16" t="s">
        <v>143</v>
      </c>
      <c r="AU189" s="16" t="s">
        <v>82</v>
      </c>
    </row>
    <row r="190" spans="2:65" s="1" customFormat="1" ht="16.5" customHeight="1">
      <c r="B190" s="31"/>
      <c r="C190" s="120" t="s">
        <v>293</v>
      </c>
      <c r="D190" s="120" t="s">
        <v>137</v>
      </c>
      <c r="E190" s="121" t="s">
        <v>294</v>
      </c>
      <c r="F190" s="122" t="s">
        <v>295</v>
      </c>
      <c r="G190" s="123" t="s">
        <v>252</v>
      </c>
      <c r="H190" s="124">
        <v>29</v>
      </c>
      <c r="I190" s="125"/>
      <c r="J190" s="126">
        <f>ROUND(I190*H190,2)</f>
        <v>0</v>
      </c>
      <c r="K190" s="122" t="s">
        <v>141</v>
      </c>
      <c r="L190" s="31"/>
      <c r="M190" s="127" t="s">
        <v>19</v>
      </c>
      <c r="N190" s="128" t="s">
        <v>45</v>
      </c>
      <c r="P190" s="129">
        <f>O190*H190</f>
        <v>0</v>
      </c>
      <c r="Q190" s="129">
        <v>1.0000000000000001E-5</v>
      </c>
      <c r="R190" s="129">
        <f>Q190*H190</f>
        <v>2.9E-4</v>
      </c>
      <c r="S190" s="129">
        <v>0</v>
      </c>
      <c r="T190" s="130">
        <f>S190*H190</f>
        <v>0</v>
      </c>
      <c r="AR190" s="131" t="s">
        <v>142</v>
      </c>
      <c r="AT190" s="131" t="s">
        <v>137</v>
      </c>
      <c r="AU190" s="131" t="s">
        <v>82</v>
      </c>
      <c r="AY190" s="16" t="s">
        <v>136</v>
      </c>
      <c r="BE190" s="132">
        <f>IF(N190="základní",J190,0)</f>
        <v>0</v>
      </c>
      <c r="BF190" s="132">
        <f>IF(N190="snížená",J190,0)</f>
        <v>0</v>
      </c>
      <c r="BG190" s="132">
        <f>IF(N190="zákl. přenesená",J190,0)</f>
        <v>0</v>
      </c>
      <c r="BH190" s="132">
        <f>IF(N190="sníž. přenesená",J190,0)</f>
        <v>0</v>
      </c>
      <c r="BI190" s="132">
        <f>IF(N190="nulová",J190,0)</f>
        <v>0</v>
      </c>
      <c r="BJ190" s="16" t="s">
        <v>82</v>
      </c>
      <c r="BK190" s="132">
        <f>ROUND(I190*H190,2)</f>
        <v>0</v>
      </c>
      <c r="BL190" s="16" t="s">
        <v>142</v>
      </c>
      <c r="BM190" s="131" t="s">
        <v>296</v>
      </c>
    </row>
    <row r="191" spans="2:65" s="1" customFormat="1" ht="10.199999999999999">
      <c r="B191" s="31"/>
      <c r="D191" s="133" t="s">
        <v>143</v>
      </c>
      <c r="F191" s="134" t="s">
        <v>295</v>
      </c>
      <c r="I191" s="135"/>
      <c r="L191" s="31"/>
      <c r="M191" s="136"/>
      <c r="T191" s="52"/>
      <c r="AT191" s="16" t="s">
        <v>143</v>
      </c>
      <c r="AU191" s="16" t="s">
        <v>82</v>
      </c>
    </row>
    <row r="192" spans="2:65" s="1" customFormat="1" ht="16.5" customHeight="1">
      <c r="B192" s="31"/>
      <c r="C192" s="120" t="s">
        <v>211</v>
      </c>
      <c r="D192" s="120" t="s">
        <v>137</v>
      </c>
      <c r="E192" s="121" t="s">
        <v>297</v>
      </c>
      <c r="F192" s="122" t="s">
        <v>298</v>
      </c>
      <c r="G192" s="123" t="s">
        <v>252</v>
      </c>
      <c r="H192" s="124">
        <v>4</v>
      </c>
      <c r="I192" s="125"/>
      <c r="J192" s="126">
        <f>ROUND(I192*H192,2)</f>
        <v>0</v>
      </c>
      <c r="K192" s="122" t="s">
        <v>141</v>
      </c>
      <c r="L192" s="31"/>
      <c r="M192" s="127" t="s">
        <v>19</v>
      </c>
      <c r="N192" s="128" t="s">
        <v>45</v>
      </c>
      <c r="P192" s="129">
        <f>O192*H192</f>
        <v>0</v>
      </c>
      <c r="Q192" s="129">
        <v>1.0000000000000001E-5</v>
      </c>
      <c r="R192" s="129">
        <f>Q192*H192</f>
        <v>4.0000000000000003E-5</v>
      </c>
      <c r="S192" s="129">
        <v>0</v>
      </c>
      <c r="T192" s="130">
        <f>S192*H192</f>
        <v>0</v>
      </c>
      <c r="AR192" s="131" t="s">
        <v>142</v>
      </c>
      <c r="AT192" s="131" t="s">
        <v>137</v>
      </c>
      <c r="AU192" s="131" t="s">
        <v>82</v>
      </c>
      <c r="AY192" s="16" t="s">
        <v>136</v>
      </c>
      <c r="BE192" s="132">
        <f>IF(N192="základní",J192,0)</f>
        <v>0</v>
      </c>
      <c r="BF192" s="132">
        <f>IF(N192="snížená",J192,0)</f>
        <v>0</v>
      </c>
      <c r="BG192" s="132">
        <f>IF(N192="zákl. přenesená",J192,0)</f>
        <v>0</v>
      </c>
      <c r="BH192" s="132">
        <f>IF(N192="sníž. přenesená",J192,0)</f>
        <v>0</v>
      </c>
      <c r="BI192" s="132">
        <f>IF(N192="nulová",J192,0)</f>
        <v>0</v>
      </c>
      <c r="BJ192" s="16" t="s">
        <v>82</v>
      </c>
      <c r="BK192" s="132">
        <f>ROUND(I192*H192,2)</f>
        <v>0</v>
      </c>
      <c r="BL192" s="16" t="s">
        <v>142</v>
      </c>
      <c r="BM192" s="131" t="s">
        <v>299</v>
      </c>
    </row>
    <row r="193" spans="2:65" s="1" customFormat="1" ht="10.199999999999999">
      <c r="B193" s="31"/>
      <c r="D193" s="133" t="s">
        <v>143</v>
      </c>
      <c r="F193" s="134" t="s">
        <v>298</v>
      </c>
      <c r="I193" s="135"/>
      <c r="L193" s="31"/>
      <c r="M193" s="136"/>
      <c r="T193" s="52"/>
      <c r="AT193" s="16" t="s">
        <v>143</v>
      </c>
      <c r="AU193" s="16" t="s">
        <v>82</v>
      </c>
    </row>
    <row r="194" spans="2:65" s="1" customFormat="1" ht="16.5" customHeight="1">
      <c r="B194" s="31"/>
      <c r="C194" s="120" t="s">
        <v>300</v>
      </c>
      <c r="D194" s="120" t="s">
        <v>137</v>
      </c>
      <c r="E194" s="121" t="s">
        <v>301</v>
      </c>
      <c r="F194" s="122" t="s">
        <v>302</v>
      </c>
      <c r="G194" s="123" t="s">
        <v>252</v>
      </c>
      <c r="H194" s="124">
        <v>1</v>
      </c>
      <c r="I194" s="125"/>
      <c r="J194" s="126">
        <f>ROUND(I194*H194,2)</f>
        <v>0</v>
      </c>
      <c r="K194" s="122" t="s">
        <v>141</v>
      </c>
      <c r="L194" s="31"/>
      <c r="M194" s="127" t="s">
        <v>19</v>
      </c>
      <c r="N194" s="128" t="s">
        <v>45</v>
      </c>
      <c r="P194" s="129">
        <f>O194*H194</f>
        <v>0</v>
      </c>
      <c r="Q194" s="129">
        <v>2.0000000000000002E-5</v>
      </c>
      <c r="R194" s="129">
        <f>Q194*H194</f>
        <v>2.0000000000000002E-5</v>
      </c>
      <c r="S194" s="129">
        <v>0</v>
      </c>
      <c r="T194" s="130">
        <f>S194*H194</f>
        <v>0</v>
      </c>
      <c r="AR194" s="131" t="s">
        <v>142</v>
      </c>
      <c r="AT194" s="131" t="s">
        <v>137</v>
      </c>
      <c r="AU194" s="131" t="s">
        <v>82</v>
      </c>
      <c r="AY194" s="16" t="s">
        <v>136</v>
      </c>
      <c r="BE194" s="132">
        <f>IF(N194="základní",J194,0)</f>
        <v>0</v>
      </c>
      <c r="BF194" s="132">
        <f>IF(N194="snížená",J194,0)</f>
        <v>0</v>
      </c>
      <c r="BG194" s="132">
        <f>IF(N194="zákl. přenesená",J194,0)</f>
        <v>0</v>
      </c>
      <c r="BH194" s="132">
        <f>IF(N194="sníž. přenesená",J194,0)</f>
        <v>0</v>
      </c>
      <c r="BI194" s="132">
        <f>IF(N194="nulová",J194,0)</f>
        <v>0</v>
      </c>
      <c r="BJ194" s="16" t="s">
        <v>82</v>
      </c>
      <c r="BK194" s="132">
        <f>ROUND(I194*H194,2)</f>
        <v>0</v>
      </c>
      <c r="BL194" s="16" t="s">
        <v>142</v>
      </c>
      <c r="BM194" s="131" t="s">
        <v>303</v>
      </c>
    </row>
    <row r="195" spans="2:65" s="1" customFormat="1" ht="10.199999999999999">
      <c r="B195" s="31"/>
      <c r="D195" s="133" t="s">
        <v>143</v>
      </c>
      <c r="F195" s="134" t="s">
        <v>302</v>
      </c>
      <c r="I195" s="135"/>
      <c r="L195" s="31"/>
      <c r="M195" s="136"/>
      <c r="T195" s="52"/>
      <c r="AT195" s="16" t="s">
        <v>143</v>
      </c>
      <c r="AU195" s="16" t="s">
        <v>82</v>
      </c>
    </row>
    <row r="196" spans="2:65" s="1" customFormat="1" ht="16.5" customHeight="1">
      <c r="B196" s="31"/>
      <c r="C196" s="120" t="s">
        <v>215</v>
      </c>
      <c r="D196" s="120" t="s">
        <v>137</v>
      </c>
      <c r="E196" s="121" t="s">
        <v>304</v>
      </c>
      <c r="F196" s="122" t="s">
        <v>305</v>
      </c>
      <c r="G196" s="123" t="s">
        <v>252</v>
      </c>
      <c r="H196" s="124">
        <v>1</v>
      </c>
      <c r="I196" s="125"/>
      <c r="J196" s="126">
        <f>ROUND(I196*H196,2)</f>
        <v>0</v>
      </c>
      <c r="K196" s="122" t="s">
        <v>141</v>
      </c>
      <c r="L196" s="31"/>
      <c r="M196" s="127" t="s">
        <v>19</v>
      </c>
      <c r="N196" s="128" t="s">
        <v>45</v>
      </c>
      <c r="P196" s="129">
        <f>O196*H196</f>
        <v>0</v>
      </c>
      <c r="Q196" s="129">
        <v>2.0000000000000002E-5</v>
      </c>
      <c r="R196" s="129">
        <f>Q196*H196</f>
        <v>2.0000000000000002E-5</v>
      </c>
      <c r="S196" s="129">
        <v>0</v>
      </c>
      <c r="T196" s="130">
        <f>S196*H196</f>
        <v>0</v>
      </c>
      <c r="AR196" s="131" t="s">
        <v>142</v>
      </c>
      <c r="AT196" s="131" t="s">
        <v>137</v>
      </c>
      <c r="AU196" s="131" t="s">
        <v>82</v>
      </c>
      <c r="AY196" s="16" t="s">
        <v>136</v>
      </c>
      <c r="BE196" s="132">
        <f>IF(N196="základní",J196,0)</f>
        <v>0</v>
      </c>
      <c r="BF196" s="132">
        <f>IF(N196="snížená",J196,0)</f>
        <v>0</v>
      </c>
      <c r="BG196" s="132">
        <f>IF(N196="zákl. přenesená",J196,0)</f>
        <v>0</v>
      </c>
      <c r="BH196" s="132">
        <f>IF(N196="sníž. přenesená",J196,0)</f>
        <v>0</v>
      </c>
      <c r="BI196" s="132">
        <f>IF(N196="nulová",J196,0)</f>
        <v>0</v>
      </c>
      <c r="BJ196" s="16" t="s">
        <v>82</v>
      </c>
      <c r="BK196" s="132">
        <f>ROUND(I196*H196,2)</f>
        <v>0</v>
      </c>
      <c r="BL196" s="16" t="s">
        <v>142</v>
      </c>
      <c r="BM196" s="131" t="s">
        <v>306</v>
      </c>
    </row>
    <row r="197" spans="2:65" s="1" customFormat="1" ht="10.199999999999999">
      <c r="B197" s="31"/>
      <c r="D197" s="133" t="s">
        <v>143</v>
      </c>
      <c r="F197" s="134" t="s">
        <v>305</v>
      </c>
      <c r="I197" s="135"/>
      <c r="L197" s="31"/>
      <c r="M197" s="136"/>
      <c r="T197" s="52"/>
      <c r="AT197" s="16" t="s">
        <v>143</v>
      </c>
      <c r="AU197" s="16" t="s">
        <v>82</v>
      </c>
    </row>
    <row r="198" spans="2:65" s="1" customFormat="1" ht="16.5" customHeight="1">
      <c r="B198" s="31"/>
      <c r="C198" s="120" t="s">
        <v>307</v>
      </c>
      <c r="D198" s="120" t="s">
        <v>137</v>
      </c>
      <c r="E198" s="121" t="s">
        <v>308</v>
      </c>
      <c r="F198" s="122" t="s">
        <v>309</v>
      </c>
      <c r="G198" s="123" t="s">
        <v>252</v>
      </c>
      <c r="H198" s="124">
        <v>1</v>
      </c>
      <c r="I198" s="125"/>
      <c r="J198" s="126">
        <f>ROUND(I198*H198,2)</f>
        <v>0</v>
      </c>
      <c r="K198" s="122" t="s">
        <v>141</v>
      </c>
      <c r="L198" s="31"/>
      <c r="M198" s="127" t="s">
        <v>19</v>
      </c>
      <c r="N198" s="128" t="s">
        <v>45</v>
      </c>
      <c r="P198" s="129">
        <f>O198*H198</f>
        <v>0</v>
      </c>
      <c r="Q198" s="129">
        <v>3.0000000000000001E-5</v>
      </c>
      <c r="R198" s="129">
        <f>Q198*H198</f>
        <v>3.0000000000000001E-5</v>
      </c>
      <c r="S198" s="129">
        <v>0</v>
      </c>
      <c r="T198" s="130">
        <f>S198*H198</f>
        <v>0</v>
      </c>
      <c r="AR198" s="131" t="s">
        <v>142</v>
      </c>
      <c r="AT198" s="131" t="s">
        <v>137</v>
      </c>
      <c r="AU198" s="131" t="s">
        <v>82</v>
      </c>
      <c r="AY198" s="16" t="s">
        <v>136</v>
      </c>
      <c r="BE198" s="132">
        <f>IF(N198="základní",J198,0)</f>
        <v>0</v>
      </c>
      <c r="BF198" s="132">
        <f>IF(N198="snížená",J198,0)</f>
        <v>0</v>
      </c>
      <c r="BG198" s="132">
        <f>IF(N198="zákl. přenesená",J198,0)</f>
        <v>0</v>
      </c>
      <c r="BH198" s="132">
        <f>IF(N198="sníž. přenesená",J198,0)</f>
        <v>0</v>
      </c>
      <c r="BI198" s="132">
        <f>IF(N198="nulová",J198,0)</f>
        <v>0</v>
      </c>
      <c r="BJ198" s="16" t="s">
        <v>82</v>
      </c>
      <c r="BK198" s="132">
        <f>ROUND(I198*H198,2)</f>
        <v>0</v>
      </c>
      <c r="BL198" s="16" t="s">
        <v>142</v>
      </c>
      <c r="BM198" s="131" t="s">
        <v>310</v>
      </c>
    </row>
    <row r="199" spans="2:65" s="1" customFormat="1" ht="10.199999999999999">
      <c r="B199" s="31"/>
      <c r="D199" s="133" t="s">
        <v>143</v>
      </c>
      <c r="F199" s="134" t="s">
        <v>309</v>
      </c>
      <c r="I199" s="135"/>
      <c r="L199" s="31"/>
      <c r="M199" s="136"/>
      <c r="T199" s="52"/>
      <c r="AT199" s="16" t="s">
        <v>143</v>
      </c>
      <c r="AU199" s="16" t="s">
        <v>82</v>
      </c>
    </row>
    <row r="200" spans="2:65" s="1" customFormat="1" ht="16.5" customHeight="1">
      <c r="B200" s="31"/>
      <c r="C200" s="120" t="s">
        <v>218</v>
      </c>
      <c r="D200" s="120" t="s">
        <v>137</v>
      </c>
      <c r="E200" s="121" t="s">
        <v>311</v>
      </c>
      <c r="F200" s="122" t="s">
        <v>312</v>
      </c>
      <c r="G200" s="123" t="s">
        <v>252</v>
      </c>
      <c r="H200" s="124">
        <v>3</v>
      </c>
      <c r="I200" s="125"/>
      <c r="J200" s="126">
        <f>ROUND(I200*H200,2)</f>
        <v>0</v>
      </c>
      <c r="K200" s="122" t="s">
        <v>141</v>
      </c>
      <c r="L200" s="31"/>
      <c r="M200" s="127" t="s">
        <v>19</v>
      </c>
      <c r="N200" s="128" t="s">
        <v>45</v>
      </c>
      <c r="P200" s="129">
        <f>O200*H200</f>
        <v>0</v>
      </c>
      <c r="Q200" s="129">
        <v>3.0000000000000001E-5</v>
      </c>
      <c r="R200" s="129">
        <f>Q200*H200</f>
        <v>9.0000000000000006E-5</v>
      </c>
      <c r="S200" s="129">
        <v>0</v>
      </c>
      <c r="T200" s="130">
        <f>S200*H200</f>
        <v>0</v>
      </c>
      <c r="AR200" s="131" t="s">
        <v>142</v>
      </c>
      <c r="AT200" s="131" t="s">
        <v>137</v>
      </c>
      <c r="AU200" s="131" t="s">
        <v>82</v>
      </c>
      <c r="AY200" s="16" t="s">
        <v>136</v>
      </c>
      <c r="BE200" s="132">
        <f>IF(N200="základní",J200,0)</f>
        <v>0</v>
      </c>
      <c r="BF200" s="132">
        <f>IF(N200="snížená",J200,0)</f>
        <v>0</v>
      </c>
      <c r="BG200" s="132">
        <f>IF(N200="zákl. přenesená",J200,0)</f>
        <v>0</v>
      </c>
      <c r="BH200" s="132">
        <f>IF(N200="sníž. přenesená",J200,0)</f>
        <v>0</v>
      </c>
      <c r="BI200" s="132">
        <f>IF(N200="nulová",J200,0)</f>
        <v>0</v>
      </c>
      <c r="BJ200" s="16" t="s">
        <v>82</v>
      </c>
      <c r="BK200" s="132">
        <f>ROUND(I200*H200,2)</f>
        <v>0</v>
      </c>
      <c r="BL200" s="16" t="s">
        <v>142</v>
      </c>
      <c r="BM200" s="131" t="s">
        <v>313</v>
      </c>
    </row>
    <row r="201" spans="2:65" s="1" customFormat="1" ht="10.199999999999999">
      <c r="B201" s="31"/>
      <c r="D201" s="133" t="s">
        <v>143</v>
      </c>
      <c r="F201" s="134" t="s">
        <v>312</v>
      </c>
      <c r="I201" s="135"/>
      <c r="L201" s="31"/>
      <c r="M201" s="136"/>
      <c r="T201" s="52"/>
      <c r="AT201" s="16" t="s">
        <v>143</v>
      </c>
      <c r="AU201" s="16" t="s">
        <v>82</v>
      </c>
    </row>
    <row r="202" spans="2:65" s="10" customFormat="1" ht="25.95" customHeight="1">
      <c r="B202" s="110"/>
      <c r="D202" s="111" t="s">
        <v>73</v>
      </c>
      <c r="E202" s="112" t="s">
        <v>314</v>
      </c>
      <c r="F202" s="112" t="s">
        <v>315</v>
      </c>
      <c r="I202" s="113"/>
      <c r="J202" s="114">
        <f>BK202</f>
        <v>0</v>
      </c>
      <c r="L202" s="110"/>
      <c r="M202" s="115"/>
      <c r="P202" s="116">
        <f>SUM(P203:P226)</f>
        <v>0</v>
      </c>
      <c r="R202" s="116">
        <f>SUM(R203:R226)</f>
        <v>85.340295999999995</v>
      </c>
      <c r="T202" s="117">
        <f>SUM(T203:T226)</f>
        <v>0</v>
      </c>
      <c r="AR202" s="111" t="s">
        <v>82</v>
      </c>
      <c r="AT202" s="118" t="s">
        <v>73</v>
      </c>
      <c r="AU202" s="118" t="s">
        <v>74</v>
      </c>
      <c r="AY202" s="111" t="s">
        <v>136</v>
      </c>
      <c r="BK202" s="119">
        <f>SUM(BK203:BK226)</f>
        <v>0</v>
      </c>
    </row>
    <row r="203" spans="2:65" s="1" customFormat="1" ht="16.5" customHeight="1">
      <c r="B203" s="31"/>
      <c r="C203" s="120" t="s">
        <v>254</v>
      </c>
      <c r="D203" s="120" t="s">
        <v>137</v>
      </c>
      <c r="E203" s="121" t="s">
        <v>316</v>
      </c>
      <c r="F203" s="122" t="s">
        <v>317</v>
      </c>
      <c r="G203" s="123" t="s">
        <v>149</v>
      </c>
      <c r="H203" s="124">
        <v>280</v>
      </c>
      <c r="I203" s="125"/>
      <c r="J203" s="126">
        <f>ROUND(I203*H203,2)</f>
        <v>0</v>
      </c>
      <c r="K203" s="122" t="s">
        <v>141</v>
      </c>
      <c r="L203" s="31"/>
      <c r="M203" s="127" t="s">
        <v>19</v>
      </c>
      <c r="N203" s="128" t="s">
        <v>45</v>
      </c>
      <c r="P203" s="129">
        <f>O203*H203</f>
        <v>0</v>
      </c>
      <c r="Q203" s="129">
        <v>0</v>
      </c>
      <c r="R203" s="129">
        <f>Q203*H203</f>
        <v>0</v>
      </c>
      <c r="S203" s="129">
        <v>0</v>
      </c>
      <c r="T203" s="130">
        <f>S203*H203</f>
        <v>0</v>
      </c>
      <c r="AR203" s="131" t="s">
        <v>142</v>
      </c>
      <c r="AT203" s="131" t="s">
        <v>137</v>
      </c>
      <c r="AU203" s="131" t="s">
        <v>82</v>
      </c>
      <c r="AY203" s="16" t="s">
        <v>136</v>
      </c>
      <c r="BE203" s="132">
        <f>IF(N203="základní",J203,0)</f>
        <v>0</v>
      </c>
      <c r="BF203" s="132">
        <f>IF(N203="snížená",J203,0)</f>
        <v>0</v>
      </c>
      <c r="BG203" s="132">
        <f>IF(N203="zákl. přenesená",J203,0)</f>
        <v>0</v>
      </c>
      <c r="BH203" s="132">
        <f>IF(N203="sníž. přenesená",J203,0)</f>
        <v>0</v>
      </c>
      <c r="BI203" s="132">
        <f>IF(N203="nulová",J203,0)</f>
        <v>0</v>
      </c>
      <c r="BJ203" s="16" t="s">
        <v>82</v>
      </c>
      <c r="BK203" s="132">
        <f>ROUND(I203*H203,2)</f>
        <v>0</v>
      </c>
      <c r="BL203" s="16" t="s">
        <v>142</v>
      </c>
      <c r="BM203" s="131" t="s">
        <v>318</v>
      </c>
    </row>
    <row r="204" spans="2:65" s="1" customFormat="1" ht="10.199999999999999">
      <c r="B204" s="31"/>
      <c r="D204" s="133" t="s">
        <v>143</v>
      </c>
      <c r="F204" s="134" t="s">
        <v>317</v>
      </c>
      <c r="I204" s="135"/>
      <c r="L204" s="31"/>
      <c r="M204" s="136"/>
      <c r="T204" s="52"/>
      <c r="AT204" s="16" t="s">
        <v>143</v>
      </c>
      <c r="AU204" s="16" t="s">
        <v>82</v>
      </c>
    </row>
    <row r="205" spans="2:65" s="1" customFormat="1" ht="16.5" customHeight="1">
      <c r="B205" s="31"/>
      <c r="C205" s="120" t="s">
        <v>223</v>
      </c>
      <c r="D205" s="120" t="s">
        <v>137</v>
      </c>
      <c r="E205" s="121" t="s">
        <v>319</v>
      </c>
      <c r="F205" s="122" t="s">
        <v>320</v>
      </c>
      <c r="G205" s="123" t="s">
        <v>321</v>
      </c>
      <c r="H205" s="124">
        <v>7</v>
      </c>
      <c r="I205" s="125"/>
      <c r="J205" s="126">
        <f>ROUND(I205*H205,2)</f>
        <v>0</v>
      </c>
      <c r="K205" s="122" t="s">
        <v>141</v>
      </c>
      <c r="L205" s="31"/>
      <c r="M205" s="127" t="s">
        <v>19</v>
      </c>
      <c r="N205" s="128" t="s">
        <v>45</v>
      </c>
      <c r="P205" s="129">
        <f>O205*H205</f>
        <v>0</v>
      </c>
      <c r="Q205" s="129">
        <v>1.2999999999999999E-4</v>
      </c>
      <c r="R205" s="129">
        <f>Q205*H205</f>
        <v>9.0999999999999989E-4</v>
      </c>
      <c r="S205" s="129">
        <v>0</v>
      </c>
      <c r="T205" s="130">
        <f>S205*H205</f>
        <v>0</v>
      </c>
      <c r="AR205" s="131" t="s">
        <v>142</v>
      </c>
      <c r="AT205" s="131" t="s">
        <v>137</v>
      </c>
      <c r="AU205" s="131" t="s">
        <v>82</v>
      </c>
      <c r="AY205" s="16" t="s">
        <v>136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6" t="s">
        <v>82</v>
      </c>
      <c r="BK205" s="132">
        <f>ROUND(I205*H205,2)</f>
        <v>0</v>
      </c>
      <c r="BL205" s="16" t="s">
        <v>142</v>
      </c>
      <c r="BM205" s="131" t="s">
        <v>322</v>
      </c>
    </row>
    <row r="206" spans="2:65" s="1" customFormat="1" ht="10.199999999999999">
      <c r="B206" s="31"/>
      <c r="D206" s="133" t="s">
        <v>143</v>
      </c>
      <c r="F206" s="134" t="s">
        <v>320</v>
      </c>
      <c r="I206" s="135"/>
      <c r="L206" s="31"/>
      <c r="M206" s="136"/>
      <c r="T206" s="52"/>
      <c r="AT206" s="16" t="s">
        <v>143</v>
      </c>
      <c r="AU206" s="16" t="s">
        <v>82</v>
      </c>
    </row>
    <row r="207" spans="2:65" s="1" customFormat="1" ht="16.5" customHeight="1">
      <c r="B207" s="31"/>
      <c r="C207" s="120" t="s">
        <v>323</v>
      </c>
      <c r="D207" s="120" t="s">
        <v>137</v>
      </c>
      <c r="E207" s="121" t="s">
        <v>324</v>
      </c>
      <c r="F207" s="122" t="s">
        <v>325</v>
      </c>
      <c r="G207" s="123" t="s">
        <v>149</v>
      </c>
      <c r="H207" s="124">
        <v>85</v>
      </c>
      <c r="I207" s="125"/>
      <c r="J207" s="126">
        <f>ROUND(I207*H207,2)</f>
        <v>0</v>
      </c>
      <c r="K207" s="122" t="s">
        <v>141</v>
      </c>
      <c r="L207" s="31"/>
      <c r="M207" s="127" t="s">
        <v>19</v>
      </c>
      <c r="N207" s="128" t="s">
        <v>45</v>
      </c>
      <c r="P207" s="129">
        <f>O207*H207</f>
        <v>0</v>
      </c>
      <c r="Q207" s="129">
        <v>0</v>
      </c>
      <c r="R207" s="129">
        <f>Q207*H207</f>
        <v>0</v>
      </c>
      <c r="S207" s="129">
        <v>0</v>
      </c>
      <c r="T207" s="130">
        <f>S207*H207</f>
        <v>0</v>
      </c>
      <c r="AR207" s="131" t="s">
        <v>142</v>
      </c>
      <c r="AT207" s="131" t="s">
        <v>137</v>
      </c>
      <c r="AU207" s="131" t="s">
        <v>82</v>
      </c>
      <c r="AY207" s="16" t="s">
        <v>136</v>
      </c>
      <c r="BE207" s="132">
        <f>IF(N207="základní",J207,0)</f>
        <v>0</v>
      </c>
      <c r="BF207" s="132">
        <f>IF(N207="snížená",J207,0)</f>
        <v>0</v>
      </c>
      <c r="BG207" s="132">
        <f>IF(N207="zákl. přenesená",J207,0)</f>
        <v>0</v>
      </c>
      <c r="BH207" s="132">
        <f>IF(N207="sníž. přenesená",J207,0)</f>
        <v>0</v>
      </c>
      <c r="BI207" s="132">
        <f>IF(N207="nulová",J207,0)</f>
        <v>0</v>
      </c>
      <c r="BJ207" s="16" t="s">
        <v>82</v>
      </c>
      <c r="BK207" s="132">
        <f>ROUND(I207*H207,2)</f>
        <v>0</v>
      </c>
      <c r="BL207" s="16" t="s">
        <v>142</v>
      </c>
      <c r="BM207" s="131" t="s">
        <v>326</v>
      </c>
    </row>
    <row r="208" spans="2:65" s="1" customFormat="1" ht="10.199999999999999">
      <c r="B208" s="31"/>
      <c r="D208" s="133" t="s">
        <v>143</v>
      </c>
      <c r="F208" s="134" t="s">
        <v>325</v>
      </c>
      <c r="I208" s="135"/>
      <c r="L208" s="31"/>
      <c r="M208" s="136"/>
      <c r="T208" s="52"/>
      <c r="AT208" s="16" t="s">
        <v>143</v>
      </c>
      <c r="AU208" s="16" t="s">
        <v>82</v>
      </c>
    </row>
    <row r="209" spans="2:65" s="1" customFormat="1" ht="16.5" customHeight="1">
      <c r="B209" s="31"/>
      <c r="C209" s="120" t="s">
        <v>226</v>
      </c>
      <c r="D209" s="120" t="s">
        <v>137</v>
      </c>
      <c r="E209" s="121" t="s">
        <v>327</v>
      </c>
      <c r="F209" s="122" t="s">
        <v>328</v>
      </c>
      <c r="G209" s="123" t="s">
        <v>321</v>
      </c>
      <c r="H209" s="124">
        <v>1</v>
      </c>
      <c r="I209" s="125"/>
      <c r="J209" s="126">
        <f>ROUND(I209*H209,2)</f>
        <v>0</v>
      </c>
      <c r="K209" s="122" t="s">
        <v>141</v>
      </c>
      <c r="L209" s="31"/>
      <c r="M209" s="127" t="s">
        <v>19</v>
      </c>
      <c r="N209" s="128" t="s">
        <v>45</v>
      </c>
      <c r="P209" s="129">
        <f>O209*H209</f>
        <v>0</v>
      </c>
      <c r="Q209" s="129">
        <v>1.7000000000000001E-4</v>
      </c>
      <c r="R209" s="129">
        <f>Q209*H209</f>
        <v>1.7000000000000001E-4</v>
      </c>
      <c r="S209" s="129">
        <v>0</v>
      </c>
      <c r="T209" s="130">
        <f>S209*H209</f>
        <v>0</v>
      </c>
      <c r="AR209" s="131" t="s">
        <v>142</v>
      </c>
      <c r="AT209" s="131" t="s">
        <v>137</v>
      </c>
      <c r="AU209" s="131" t="s">
        <v>82</v>
      </c>
      <c r="AY209" s="16" t="s">
        <v>136</v>
      </c>
      <c r="BE209" s="132">
        <f>IF(N209="základní",J209,0)</f>
        <v>0</v>
      </c>
      <c r="BF209" s="132">
        <f>IF(N209="snížená",J209,0)</f>
        <v>0</v>
      </c>
      <c r="BG209" s="132">
        <f>IF(N209="zákl. přenesená",J209,0)</f>
        <v>0</v>
      </c>
      <c r="BH209" s="132">
        <f>IF(N209="sníž. přenesená",J209,0)</f>
        <v>0</v>
      </c>
      <c r="BI209" s="132">
        <f>IF(N209="nulová",J209,0)</f>
        <v>0</v>
      </c>
      <c r="BJ209" s="16" t="s">
        <v>82</v>
      </c>
      <c r="BK209" s="132">
        <f>ROUND(I209*H209,2)</f>
        <v>0</v>
      </c>
      <c r="BL209" s="16" t="s">
        <v>142</v>
      </c>
      <c r="BM209" s="131" t="s">
        <v>329</v>
      </c>
    </row>
    <row r="210" spans="2:65" s="1" customFormat="1" ht="10.199999999999999">
      <c r="B210" s="31"/>
      <c r="D210" s="133" t="s">
        <v>143</v>
      </c>
      <c r="F210" s="134" t="s">
        <v>328</v>
      </c>
      <c r="I210" s="135"/>
      <c r="L210" s="31"/>
      <c r="M210" s="136"/>
      <c r="T210" s="52"/>
      <c r="AT210" s="16" t="s">
        <v>143</v>
      </c>
      <c r="AU210" s="16" t="s">
        <v>82</v>
      </c>
    </row>
    <row r="211" spans="2:65" s="1" customFormat="1" ht="16.5" customHeight="1">
      <c r="B211" s="31"/>
      <c r="C211" s="120" t="s">
        <v>330</v>
      </c>
      <c r="D211" s="120" t="s">
        <v>137</v>
      </c>
      <c r="E211" s="121" t="s">
        <v>331</v>
      </c>
      <c r="F211" s="122" t="s">
        <v>332</v>
      </c>
      <c r="G211" s="123" t="s">
        <v>252</v>
      </c>
      <c r="H211" s="124">
        <v>5</v>
      </c>
      <c r="I211" s="125"/>
      <c r="J211" s="126">
        <f>ROUND(I211*H211,2)</f>
        <v>0</v>
      </c>
      <c r="K211" s="122" t="s">
        <v>141</v>
      </c>
      <c r="L211" s="31"/>
      <c r="M211" s="127" t="s">
        <v>19</v>
      </c>
      <c r="N211" s="128" t="s">
        <v>45</v>
      </c>
      <c r="P211" s="129">
        <f>O211*H211</f>
        <v>0</v>
      </c>
      <c r="Q211" s="129">
        <v>2.01431</v>
      </c>
      <c r="R211" s="129">
        <f>Q211*H211</f>
        <v>10.07155</v>
      </c>
      <c r="S211" s="129">
        <v>0</v>
      </c>
      <c r="T211" s="130">
        <f>S211*H211</f>
        <v>0</v>
      </c>
      <c r="AR211" s="131" t="s">
        <v>142</v>
      </c>
      <c r="AT211" s="131" t="s">
        <v>137</v>
      </c>
      <c r="AU211" s="131" t="s">
        <v>82</v>
      </c>
      <c r="AY211" s="16" t="s">
        <v>136</v>
      </c>
      <c r="BE211" s="132">
        <f>IF(N211="základní",J211,0)</f>
        <v>0</v>
      </c>
      <c r="BF211" s="132">
        <f>IF(N211="snížená",J211,0)</f>
        <v>0</v>
      </c>
      <c r="BG211" s="132">
        <f>IF(N211="zákl. přenesená",J211,0)</f>
        <v>0</v>
      </c>
      <c r="BH211" s="132">
        <f>IF(N211="sníž. přenesená",J211,0)</f>
        <v>0</v>
      </c>
      <c r="BI211" s="132">
        <f>IF(N211="nulová",J211,0)</f>
        <v>0</v>
      </c>
      <c r="BJ211" s="16" t="s">
        <v>82</v>
      </c>
      <c r="BK211" s="132">
        <f>ROUND(I211*H211,2)</f>
        <v>0</v>
      </c>
      <c r="BL211" s="16" t="s">
        <v>142</v>
      </c>
      <c r="BM211" s="131" t="s">
        <v>333</v>
      </c>
    </row>
    <row r="212" spans="2:65" s="1" customFormat="1" ht="10.199999999999999">
      <c r="B212" s="31"/>
      <c r="D212" s="133" t="s">
        <v>143</v>
      </c>
      <c r="F212" s="134" t="s">
        <v>332</v>
      </c>
      <c r="I212" s="135"/>
      <c r="L212" s="31"/>
      <c r="M212" s="136"/>
      <c r="T212" s="52"/>
      <c r="AT212" s="16" t="s">
        <v>143</v>
      </c>
      <c r="AU212" s="16" t="s">
        <v>82</v>
      </c>
    </row>
    <row r="213" spans="2:65" s="1" customFormat="1" ht="16.5" customHeight="1">
      <c r="B213" s="31"/>
      <c r="C213" s="120" t="s">
        <v>230</v>
      </c>
      <c r="D213" s="120" t="s">
        <v>137</v>
      </c>
      <c r="E213" s="121" t="s">
        <v>334</v>
      </c>
      <c r="F213" s="122" t="s">
        <v>335</v>
      </c>
      <c r="G213" s="123" t="s">
        <v>252</v>
      </c>
      <c r="H213" s="124">
        <v>5</v>
      </c>
      <c r="I213" s="125"/>
      <c r="J213" s="126">
        <f>ROUND(I213*H213,2)</f>
        <v>0</v>
      </c>
      <c r="K213" s="122" t="s">
        <v>141</v>
      </c>
      <c r="L213" s="31"/>
      <c r="M213" s="127" t="s">
        <v>19</v>
      </c>
      <c r="N213" s="128" t="s">
        <v>45</v>
      </c>
      <c r="P213" s="129">
        <f>O213*H213</f>
        <v>0</v>
      </c>
      <c r="Q213" s="129">
        <v>2.2089799999999999</v>
      </c>
      <c r="R213" s="129">
        <f>Q213*H213</f>
        <v>11.0449</v>
      </c>
      <c r="S213" s="129">
        <v>0</v>
      </c>
      <c r="T213" s="130">
        <f>S213*H213</f>
        <v>0</v>
      </c>
      <c r="AR213" s="131" t="s">
        <v>142</v>
      </c>
      <c r="AT213" s="131" t="s">
        <v>137</v>
      </c>
      <c r="AU213" s="131" t="s">
        <v>82</v>
      </c>
      <c r="AY213" s="16" t="s">
        <v>136</v>
      </c>
      <c r="BE213" s="132">
        <f>IF(N213="základní",J213,0)</f>
        <v>0</v>
      </c>
      <c r="BF213" s="132">
        <f>IF(N213="snížená",J213,0)</f>
        <v>0</v>
      </c>
      <c r="BG213" s="132">
        <f>IF(N213="zákl. přenesená",J213,0)</f>
        <v>0</v>
      </c>
      <c r="BH213" s="132">
        <f>IF(N213="sníž. přenesená",J213,0)</f>
        <v>0</v>
      </c>
      <c r="BI213" s="132">
        <f>IF(N213="nulová",J213,0)</f>
        <v>0</v>
      </c>
      <c r="BJ213" s="16" t="s">
        <v>82</v>
      </c>
      <c r="BK213" s="132">
        <f>ROUND(I213*H213,2)</f>
        <v>0</v>
      </c>
      <c r="BL213" s="16" t="s">
        <v>142</v>
      </c>
      <c r="BM213" s="131" t="s">
        <v>336</v>
      </c>
    </row>
    <row r="214" spans="2:65" s="1" customFormat="1" ht="10.199999999999999">
      <c r="B214" s="31"/>
      <c r="D214" s="133" t="s">
        <v>143</v>
      </c>
      <c r="F214" s="134" t="s">
        <v>335</v>
      </c>
      <c r="I214" s="135"/>
      <c r="L214" s="31"/>
      <c r="M214" s="136"/>
      <c r="T214" s="52"/>
      <c r="AT214" s="16" t="s">
        <v>143</v>
      </c>
      <c r="AU214" s="16" t="s">
        <v>82</v>
      </c>
    </row>
    <row r="215" spans="2:65" s="1" customFormat="1" ht="16.5" customHeight="1">
      <c r="B215" s="31"/>
      <c r="C215" s="120" t="s">
        <v>337</v>
      </c>
      <c r="D215" s="120" t="s">
        <v>137</v>
      </c>
      <c r="E215" s="121" t="s">
        <v>338</v>
      </c>
      <c r="F215" s="122" t="s">
        <v>339</v>
      </c>
      <c r="G215" s="123" t="s">
        <v>165</v>
      </c>
      <c r="H215" s="124">
        <v>4.4000000000000004</v>
      </c>
      <c r="I215" s="125"/>
      <c r="J215" s="126">
        <f>ROUND(I215*H215,2)</f>
        <v>0</v>
      </c>
      <c r="K215" s="122" t="s">
        <v>141</v>
      </c>
      <c r="L215" s="31"/>
      <c r="M215" s="127" t="s">
        <v>19</v>
      </c>
      <c r="N215" s="128" t="s">
        <v>45</v>
      </c>
      <c r="P215" s="129">
        <f>O215*H215</f>
        <v>0</v>
      </c>
      <c r="Q215" s="129">
        <v>2.5499999999999998</v>
      </c>
      <c r="R215" s="129">
        <f>Q215*H215</f>
        <v>11.22</v>
      </c>
      <c r="S215" s="129">
        <v>0</v>
      </c>
      <c r="T215" s="130">
        <f>S215*H215</f>
        <v>0</v>
      </c>
      <c r="AR215" s="131" t="s">
        <v>142</v>
      </c>
      <c r="AT215" s="131" t="s">
        <v>137</v>
      </c>
      <c r="AU215" s="131" t="s">
        <v>82</v>
      </c>
      <c r="AY215" s="16" t="s">
        <v>136</v>
      </c>
      <c r="BE215" s="132">
        <f>IF(N215="základní",J215,0)</f>
        <v>0</v>
      </c>
      <c r="BF215" s="132">
        <f>IF(N215="snížená",J215,0)</f>
        <v>0</v>
      </c>
      <c r="BG215" s="132">
        <f>IF(N215="zákl. přenesená",J215,0)</f>
        <v>0</v>
      </c>
      <c r="BH215" s="132">
        <f>IF(N215="sníž. přenesená",J215,0)</f>
        <v>0</v>
      </c>
      <c r="BI215" s="132">
        <f>IF(N215="nulová",J215,0)</f>
        <v>0</v>
      </c>
      <c r="BJ215" s="16" t="s">
        <v>82</v>
      </c>
      <c r="BK215" s="132">
        <f>ROUND(I215*H215,2)</f>
        <v>0</v>
      </c>
      <c r="BL215" s="16" t="s">
        <v>142</v>
      </c>
      <c r="BM215" s="131" t="s">
        <v>340</v>
      </c>
    </row>
    <row r="216" spans="2:65" s="1" customFormat="1" ht="10.199999999999999">
      <c r="B216" s="31"/>
      <c r="D216" s="133" t="s">
        <v>143</v>
      </c>
      <c r="F216" s="134" t="s">
        <v>339</v>
      </c>
      <c r="I216" s="135"/>
      <c r="L216" s="31"/>
      <c r="M216" s="136"/>
      <c r="T216" s="52"/>
      <c r="AT216" s="16" t="s">
        <v>143</v>
      </c>
      <c r="AU216" s="16" t="s">
        <v>82</v>
      </c>
    </row>
    <row r="217" spans="2:65" s="1" customFormat="1" ht="16.5" customHeight="1">
      <c r="B217" s="31"/>
      <c r="C217" s="120" t="s">
        <v>233</v>
      </c>
      <c r="D217" s="120" t="s">
        <v>137</v>
      </c>
      <c r="E217" s="121" t="s">
        <v>341</v>
      </c>
      <c r="F217" s="122" t="s">
        <v>342</v>
      </c>
      <c r="G217" s="123" t="s">
        <v>165</v>
      </c>
      <c r="H217" s="124">
        <v>18.899999999999999</v>
      </c>
      <c r="I217" s="125"/>
      <c r="J217" s="126">
        <f>ROUND(I217*H217,2)</f>
        <v>0</v>
      </c>
      <c r="K217" s="122" t="s">
        <v>141</v>
      </c>
      <c r="L217" s="31"/>
      <c r="M217" s="127" t="s">
        <v>19</v>
      </c>
      <c r="N217" s="128" t="s">
        <v>45</v>
      </c>
      <c r="P217" s="129">
        <f>O217*H217</f>
        <v>0</v>
      </c>
      <c r="Q217" s="129">
        <v>2.5510999999999999</v>
      </c>
      <c r="R217" s="129">
        <f>Q217*H217</f>
        <v>48.215789999999998</v>
      </c>
      <c r="S217" s="129">
        <v>0</v>
      </c>
      <c r="T217" s="130">
        <f>S217*H217</f>
        <v>0</v>
      </c>
      <c r="AR217" s="131" t="s">
        <v>142</v>
      </c>
      <c r="AT217" s="131" t="s">
        <v>137</v>
      </c>
      <c r="AU217" s="131" t="s">
        <v>82</v>
      </c>
      <c r="AY217" s="16" t="s">
        <v>136</v>
      </c>
      <c r="BE217" s="132">
        <f>IF(N217="základní",J217,0)</f>
        <v>0</v>
      </c>
      <c r="BF217" s="132">
        <f>IF(N217="snížená",J217,0)</f>
        <v>0</v>
      </c>
      <c r="BG217" s="132">
        <f>IF(N217="zákl. přenesená",J217,0)</f>
        <v>0</v>
      </c>
      <c r="BH217" s="132">
        <f>IF(N217="sníž. přenesená",J217,0)</f>
        <v>0</v>
      </c>
      <c r="BI217" s="132">
        <f>IF(N217="nulová",J217,0)</f>
        <v>0</v>
      </c>
      <c r="BJ217" s="16" t="s">
        <v>82</v>
      </c>
      <c r="BK217" s="132">
        <f>ROUND(I217*H217,2)</f>
        <v>0</v>
      </c>
      <c r="BL217" s="16" t="s">
        <v>142</v>
      </c>
      <c r="BM217" s="131" t="s">
        <v>343</v>
      </c>
    </row>
    <row r="218" spans="2:65" s="1" customFormat="1" ht="10.199999999999999">
      <c r="B218" s="31"/>
      <c r="D218" s="133" t="s">
        <v>143</v>
      </c>
      <c r="F218" s="134" t="s">
        <v>342</v>
      </c>
      <c r="I218" s="135"/>
      <c r="L218" s="31"/>
      <c r="M218" s="136"/>
      <c r="T218" s="52"/>
      <c r="AT218" s="16" t="s">
        <v>143</v>
      </c>
      <c r="AU218" s="16" t="s">
        <v>82</v>
      </c>
    </row>
    <row r="219" spans="2:65" s="1" customFormat="1" ht="16.5" customHeight="1">
      <c r="B219" s="31"/>
      <c r="C219" s="120" t="s">
        <v>344</v>
      </c>
      <c r="D219" s="120" t="s">
        <v>137</v>
      </c>
      <c r="E219" s="121" t="s">
        <v>345</v>
      </c>
      <c r="F219" s="122" t="s">
        <v>346</v>
      </c>
      <c r="G219" s="123" t="s">
        <v>140</v>
      </c>
      <c r="H219" s="124">
        <v>35.799999999999997</v>
      </c>
      <c r="I219" s="125"/>
      <c r="J219" s="126">
        <f>ROUND(I219*H219,2)</f>
        <v>0</v>
      </c>
      <c r="K219" s="122" t="s">
        <v>141</v>
      </c>
      <c r="L219" s="31"/>
      <c r="M219" s="127" t="s">
        <v>19</v>
      </c>
      <c r="N219" s="128" t="s">
        <v>45</v>
      </c>
      <c r="P219" s="129">
        <f>O219*H219</f>
        <v>0</v>
      </c>
      <c r="Q219" s="129">
        <v>1.242E-2</v>
      </c>
      <c r="R219" s="129">
        <f>Q219*H219</f>
        <v>0.44463599999999998</v>
      </c>
      <c r="S219" s="129">
        <v>0</v>
      </c>
      <c r="T219" s="130">
        <f>S219*H219</f>
        <v>0</v>
      </c>
      <c r="AR219" s="131" t="s">
        <v>142</v>
      </c>
      <c r="AT219" s="131" t="s">
        <v>137</v>
      </c>
      <c r="AU219" s="131" t="s">
        <v>82</v>
      </c>
      <c r="AY219" s="16" t="s">
        <v>136</v>
      </c>
      <c r="BE219" s="132">
        <f>IF(N219="základní",J219,0)</f>
        <v>0</v>
      </c>
      <c r="BF219" s="132">
        <f>IF(N219="snížená",J219,0)</f>
        <v>0</v>
      </c>
      <c r="BG219" s="132">
        <f>IF(N219="zákl. přenesená",J219,0)</f>
        <v>0</v>
      </c>
      <c r="BH219" s="132">
        <f>IF(N219="sníž. přenesená",J219,0)</f>
        <v>0</v>
      </c>
      <c r="BI219" s="132">
        <f>IF(N219="nulová",J219,0)</f>
        <v>0</v>
      </c>
      <c r="BJ219" s="16" t="s">
        <v>82</v>
      </c>
      <c r="BK219" s="132">
        <f>ROUND(I219*H219,2)</f>
        <v>0</v>
      </c>
      <c r="BL219" s="16" t="s">
        <v>142</v>
      </c>
      <c r="BM219" s="131" t="s">
        <v>347</v>
      </c>
    </row>
    <row r="220" spans="2:65" s="1" customFormat="1" ht="10.199999999999999">
      <c r="B220" s="31"/>
      <c r="D220" s="133" t="s">
        <v>143</v>
      </c>
      <c r="F220" s="134" t="s">
        <v>346</v>
      </c>
      <c r="I220" s="135"/>
      <c r="L220" s="31"/>
      <c r="M220" s="136"/>
      <c r="T220" s="52"/>
      <c r="AT220" s="16" t="s">
        <v>143</v>
      </c>
      <c r="AU220" s="16" t="s">
        <v>82</v>
      </c>
    </row>
    <row r="221" spans="2:65" s="1" customFormat="1" ht="16.5" customHeight="1">
      <c r="B221" s="31"/>
      <c r="C221" s="120" t="s">
        <v>240</v>
      </c>
      <c r="D221" s="120" t="s">
        <v>137</v>
      </c>
      <c r="E221" s="121" t="s">
        <v>348</v>
      </c>
      <c r="F221" s="122" t="s">
        <v>349</v>
      </c>
      <c r="G221" s="123" t="s">
        <v>140</v>
      </c>
      <c r="H221" s="124">
        <v>57</v>
      </c>
      <c r="I221" s="125"/>
      <c r="J221" s="126">
        <f>ROUND(I221*H221,2)</f>
        <v>0</v>
      </c>
      <c r="K221" s="122" t="s">
        <v>141</v>
      </c>
      <c r="L221" s="31"/>
      <c r="M221" s="127" t="s">
        <v>19</v>
      </c>
      <c r="N221" s="128" t="s">
        <v>45</v>
      </c>
      <c r="P221" s="129">
        <f>O221*H221</f>
        <v>0</v>
      </c>
      <c r="Q221" s="129">
        <v>9.4199999999999996E-3</v>
      </c>
      <c r="R221" s="129">
        <f>Q221*H221</f>
        <v>0.53693999999999997</v>
      </c>
      <c r="S221" s="129">
        <v>0</v>
      </c>
      <c r="T221" s="130">
        <f>S221*H221</f>
        <v>0</v>
      </c>
      <c r="AR221" s="131" t="s">
        <v>142</v>
      </c>
      <c r="AT221" s="131" t="s">
        <v>137</v>
      </c>
      <c r="AU221" s="131" t="s">
        <v>82</v>
      </c>
      <c r="AY221" s="16" t="s">
        <v>136</v>
      </c>
      <c r="BE221" s="132">
        <f>IF(N221="základní",J221,0)</f>
        <v>0</v>
      </c>
      <c r="BF221" s="132">
        <f>IF(N221="snížená",J221,0)</f>
        <v>0</v>
      </c>
      <c r="BG221" s="132">
        <f>IF(N221="zákl. přenesená",J221,0)</f>
        <v>0</v>
      </c>
      <c r="BH221" s="132">
        <f>IF(N221="sníž. přenesená",J221,0)</f>
        <v>0</v>
      </c>
      <c r="BI221" s="132">
        <f>IF(N221="nulová",J221,0)</f>
        <v>0</v>
      </c>
      <c r="BJ221" s="16" t="s">
        <v>82</v>
      </c>
      <c r="BK221" s="132">
        <f>ROUND(I221*H221,2)</f>
        <v>0</v>
      </c>
      <c r="BL221" s="16" t="s">
        <v>142</v>
      </c>
      <c r="BM221" s="131" t="s">
        <v>350</v>
      </c>
    </row>
    <row r="222" spans="2:65" s="1" customFormat="1" ht="10.199999999999999">
      <c r="B222" s="31"/>
      <c r="D222" s="133" t="s">
        <v>143</v>
      </c>
      <c r="F222" s="134" t="s">
        <v>349</v>
      </c>
      <c r="I222" s="135"/>
      <c r="L222" s="31"/>
      <c r="M222" s="136"/>
      <c r="T222" s="52"/>
      <c r="AT222" s="16" t="s">
        <v>143</v>
      </c>
      <c r="AU222" s="16" t="s">
        <v>82</v>
      </c>
    </row>
    <row r="223" spans="2:65" s="1" customFormat="1" ht="16.5" customHeight="1">
      <c r="B223" s="31"/>
      <c r="C223" s="120" t="s">
        <v>351</v>
      </c>
      <c r="D223" s="120" t="s">
        <v>137</v>
      </c>
      <c r="E223" s="121" t="s">
        <v>352</v>
      </c>
      <c r="F223" s="122" t="s">
        <v>353</v>
      </c>
      <c r="G223" s="123" t="s">
        <v>252</v>
      </c>
      <c r="H223" s="124">
        <v>20</v>
      </c>
      <c r="I223" s="125"/>
      <c r="J223" s="126">
        <f>ROUND(I223*H223,2)</f>
        <v>0</v>
      </c>
      <c r="K223" s="122" t="s">
        <v>141</v>
      </c>
      <c r="L223" s="31"/>
      <c r="M223" s="127" t="s">
        <v>19</v>
      </c>
      <c r="N223" s="128" t="s">
        <v>45</v>
      </c>
      <c r="P223" s="129">
        <f>O223*H223</f>
        <v>0</v>
      </c>
      <c r="Q223" s="129">
        <v>0.16502</v>
      </c>
      <c r="R223" s="129">
        <f>Q223*H223</f>
        <v>3.3003999999999998</v>
      </c>
      <c r="S223" s="129">
        <v>0</v>
      </c>
      <c r="T223" s="130">
        <f>S223*H223</f>
        <v>0</v>
      </c>
      <c r="AR223" s="131" t="s">
        <v>142</v>
      </c>
      <c r="AT223" s="131" t="s">
        <v>137</v>
      </c>
      <c r="AU223" s="131" t="s">
        <v>82</v>
      </c>
      <c r="AY223" s="16" t="s">
        <v>136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6" t="s">
        <v>82</v>
      </c>
      <c r="BK223" s="132">
        <f>ROUND(I223*H223,2)</f>
        <v>0</v>
      </c>
      <c r="BL223" s="16" t="s">
        <v>142</v>
      </c>
      <c r="BM223" s="131" t="s">
        <v>354</v>
      </c>
    </row>
    <row r="224" spans="2:65" s="1" customFormat="1" ht="10.199999999999999">
      <c r="B224" s="31"/>
      <c r="D224" s="133" t="s">
        <v>143</v>
      </c>
      <c r="F224" s="134" t="s">
        <v>353</v>
      </c>
      <c r="I224" s="135"/>
      <c r="L224" s="31"/>
      <c r="M224" s="136"/>
      <c r="T224" s="52"/>
      <c r="AT224" s="16" t="s">
        <v>143</v>
      </c>
      <c r="AU224" s="16" t="s">
        <v>82</v>
      </c>
    </row>
    <row r="225" spans="2:65" s="1" customFormat="1" ht="16.5" customHeight="1">
      <c r="B225" s="31"/>
      <c r="C225" s="120" t="s">
        <v>244</v>
      </c>
      <c r="D225" s="120" t="s">
        <v>137</v>
      </c>
      <c r="E225" s="121" t="s">
        <v>355</v>
      </c>
      <c r="F225" s="122" t="s">
        <v>356</v>
      </c>
      <c r="G225" s="123" t="s">
        <v>165</v>
      </c>
      <c r="H225" s="124">
        <v>0.2</v>
      </c>
      <c r="I225" s="125"/>
      <c r="J225" s="126">
        <f>ROUND(I225*H225,2)</f>
        <v>0</v>
      </c>
      <c r="K225" s="122" t="s">
        <v>141</v>
      </c>
      <c r="L225" s="31"/>
      <c r="M225" s="127" t="s">
        <v>19</v>
      </c>
      <c r="N225" s="128" t="s">
        <v>45</v>
      </c>
      <c r="P225" s="129">
        <f>O225*H225</f>
        <v>0</v>
      </c>
      <c r="Q225" s="129">
        <v>2.5249999999999999</v>
      </c>
      <c r="R225" s="129">
        <f>Q225*H225</f>
        <v>0.505</v>
      </c>
      <c r="S225" s="129">
        <v>0</v>
      </c>
      <c r="T225" s="130">
        <f>S225*H225</f>
        <v>0</v>
      </c>
      <c r="AR225" s="131" t="s">
        <v>142</v>
      </c>
      <c r="AT225" s="131" t="s">
        <v>137</v>
      </c>
      <c r="AU225" s="131" t="s">
        <v>82</v>
      </c>
      <c r="AY225" s="16" t="s">
        <v>136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6" t="s">
        <v>82</v>
      </c>
      <c r="BK225" s="132">
        <f>ROUND(I225*H225,2)</f>
        <v>0</v>
      </c>
      <c r="BL225" s="16" t="s">
        <v>142</v>
      </c>
      <c r="BM225" s="131" t="s">
        <v>357</v>
      </c>
    </row>
    <row r="226" spans="2:65" s="1" customFormat="1" ht="10.199999999999999">
      <c r="B226" s="31"/>
      <c r="D226" s="133" t="s">
        <v>143</v>
      </c>
      <c r="F226" s="134" t="s">
        <v>356</v>
      </c>
      <c r="I226" s="135"/>
      <c r="L226" s="31"/>
      <c r="M226" s="136"/>
      <c r="T226" s="52"/>
      <c r="AT226" s="16" t="s">
        <v>143</v>
      </c>
      <c r="AU226" s="16" t="s">
        <v>82</v>
      </c>
    </row>
    <row r="227" spans="2:65" s="10" customFormat="1" ht="25.95" customHeight="1">
      <c r="B227" s="110"/>
      <c r="D227" s="111" t="s">
        <v>73</v>
      </c>
      <c r="E227" s="112" t="s">
        <v>358</v>
      </c>
      <c r="F227" s="112" t="s">
        <v>359</v>
      </c>
      <c r="I227" s="113"/>
      <c r="J227" s="114">
        <f>BK227</f>
        <v>0</v>
      </c>
      <c r="L227" s="110"/>
      <c r="M227" s="115"/>
      <c r="P227" s="116">
        <f>SUM(P228:P229)</f>
        <v>0</v>
      </c>
      <c r="R227" s="116">
        <f>SUM(R228:R229)</f>
        <v>8.61E-4</v>
      </c>
      <c r="T227" s="117">
        <f>SUM(T228:T229)</f>
        <v>0</v>
      </c>
      <c r="AR227" s="111" t="s">
        <v>82</v>
      </c>
      <c r="AT227" s="118" t="s">
        <v>73</v>
      </c>
      <c r="AU227" s="118" t="s">
        <v>74</v>
      </c>
      <c r="AY227" s="111" t="s">
        <v>136</v>
      </c>
      <c r="BK227" s="119">
        <f>SUM(BK228:BK229)</f>
        <v>0</v>
      </c>
    </row>
    <row r="228" spans="2:65" s="1" customFormat="1" ht="16.5" customHeight="1">
      <c r="B228" s="31"/>
      <c r="C228" s="120" t="s">
        <v>360</v>
      </c>
      <c r="D228" s="120" t="s">
        <v>137</v>
      </c>
      <c r="E228" s="121" t="s">
        <v>361</v>
      </c>
      <c r="F228" s="122" t="s">
        <v>362</v>
      </c>
      <c r="G228" s="123" t="s">
        <v>149</v>
      </c>
      <c r="H228" s="124">
        <v>0.3</v>
      </c>
      <c r="I228" s="125"/>
      <c r="J228" s="126">
        <f>ROUND(I228*H228,2)</f>
        <v>0</v>
      </c>
      <c r="K228" s="122" t="s">
        <v>141</v>
      </c>
      <c r="L228" s="31"/>
      <c r="M228" s="127" t="s">
        <v>19</v>
      </c>
      <c r="N228" s="128" t="s">
        <v>45</v>
      </c>
      <c r="P228" s="129">
        <f>O228*H228</f>
        <v>0</v>
      </c>
      <c r="Q228" s="129">
        <v>2.8700000000000002E-3</v>
      </c>
      <c r="R228" s="129">
        <f>Q228*H228</f>
        <v>8.61E-4</v>
      </c>
      <c r="S228" s="129">
        <v>0</v>
      </c>
      <c r="T228" s="130">
        <f>S228*H228</f>
        <v>0</v>
      </c>
      <c r="AR228" s="131" t="s">
        <v>142</v>
      </c>
      <c r="AT228" s="131" t="s">
        <v>137</v>
      </c>
      <c r="AU228" s="131" t="s">
        <v>82</v>
      </c>
      <c r="AY228" s="16" t="s">
        <v>136</v>
      </c>
      <c r="BE228" s="132">
        <f>IF(N228="základní",J228,0)</f>
        <v>0</v>
      </c>
      <c r="BF228" s="132">
        <f>IF(N228="snížená",J228,0)</f>
        <v>0</v>
      </c>
      <c r="BG228" s="132">
        <f>IF(N228="zákl. přenesená",J228,0)</f>
        <v>0</v>
      </c>
      <c r="BH228" s="132">
        <f>IF(N228="sníž. přenesená",J228,0)</f>
        <v>0</v>
      </c>
      <c r="BI228" s="132">
        <f>IF(N228="nulová",J228,0)</f>
        <v>0</v>
      </c>
      <c r="BJ228" s="16" t="s">
        <v>82</v>
      </c>
      <c r="BK228" s="132">
        <f>ROUND(I228*H228,2)</f>
        <v>0</v>
      </c>
      <c r="BL228" s="16" t="s">
        <v>142</v>
      </c>
      <c r="BM228" s="131" t="s">
        <v>363</v>
      </c>
    </row>
    <row r="229" spans="2:65" s="1" customFormat="1" ht="10.199999999999999">
      <c r="B229" s="31"/>
      <c r="D229" s="133" t="s">
        <v>143</v>
      </c>
      <c r="F229" s="134" t="s">
        <v>362</v>
      </c>
      <c r="I229" s="135"/>
      <c r="L229" s="31"/>
      <c r="M229" s="136"/>
      <c r="T229" s="52"/>
      <c r="AT229" s="16" t="s">
        <v>143</v>
      </c>
      <c r="AU229" s="16" t="s">
        <v>82</v>
      </c>
    </row>
    <row r="230" spans="2:65" s="10" customFormat="1" ht="25.95" customHeight="1">
      <c r="B230" s="110"/>
      <c r="D230" s="111" t="s">
        <v>73</v>
      </c>
      <c r="E230" s="112" t="s">
        <v>364</v>
      </c>
      <c r="F230" s="112" t="s">
        <v>365</v>
      </c>
      <c r="I230" s="113"/>
      <c r="J230" s="114">
        <f>BK230</f>
        <v>0</v>
      </c>
      <c r="L230" s="110"/>
      <c r="M230" s="115"/>
      <c r="P230" s="116">
        <f>SUM(P231:P234)</f>
        <v>0</v>
      </c>
      <c r="R230" s="116">
        <f>SUM(R231:R234)</f>
        <v>0</v>
      </c>
      <c r="T230" s="117">
        <f>SUM(T231:T234)</f>
        <v>0</v>
      </c>
      <c r="AR230" s="111" t="s">
        <v>82</v>
      </c>
      <c r="AT230" s="118" t="s">
        <v>73</v>
      </c>
      <c r="AU230" s="118" t="s">
        <v>74</v>
      </c>
      <c r="AY230" s="111" t="s">
        <v>136</v>
      </c>
      <c r="BK230" s="119">
        <f>SUM(BK231:BK234)</f>
        <v>0</v>
      </c>
    </row>
    <row r="231" spans="2:65" s="1" customFormat="1" ht="16.5" customHeight="1">
      <c r="B231" s="31"/>
      <c r="C231" s="120" t="s">
        <v>248</v>
      </c>
      <c r="D231" s="120" t="s">
        <v>137</v>
      </c>
      <c r="E231" s="121" t="s">
        <v>366</v>
      </c>
      <c r="F231" s="122" t="s">
        <v>367</v>
      </c>
      <c r="G231" s="123" t="s">
        <v>239</v>
      </c>
      <c r="H231" s="124">
        <v>581.101</v>
      </c>
      <c r="I231" s="125"/>
      <c r="J231" s="126">
        <f>ROUND(I231*H231,2)</f>
        <v>0</v>
      </c>
      <c r="K231" s="122" t="s">
        <v>141</v>
      </c>
      <c r="L231" s="31"/>
      <c r="M231" s="127" t="s">
        <v>19</v>
      </c>
      <c r="N231" s="128" t="s">
        <v>45</v>
      </c>
      <c r="P231" s="129">
        <f>O231*H231</f>
        <v>0</v>
      </c>
      <c r="Q231" s="129">
        <v>0</v>
      </c>
      <c r="R231" s="129">
        <f>Q231*H231</f>
        <v>0</v>
      </c>
      <c r="S231" s="129">
        <v>0</v>
      </c>
      <c r="T231" s="130">
        <f>S231*H231</f>
        <v>0</v>
      </c>
      <c r="AR231" s="131" t="s">
        <v>142</v>
      </c>
      <c r="AT231" s="131" t="s">
        <v>137</v>
      </c>
      <c r="AU231" s="131" t="s">
        <v>82</v>
      </c>
      <c r="AY231" s="16" t="s">
        <v>136</v>
      </c>
      <c r="BE231" s="132">
        <f>IF(N231="základní",J231,0)</f>
        <v>0</v>
      </c>
      <c r="BF231" s="132">
        <f>IF(N231="snížená",J231,0)</f>
        <v>0</v>
      </c>
      <c r="BG231" s="132">
        <f>IF(N231="zákl. přenesená",J231,0)</f>
        <v>0</v>
      </c>
      <c r="BH231" s="132">
        <f>IF(N231="sníž. přenesená",J231,0)</f>
        <v>0</v>
      </c>
      <c r="BI231" s="132">
        <f>IF(N231="nulová",J231,0)</f>
        <v>0</v>
      </c>
      <c r="BJ231" s="16" t="s">
        <v>82</v>
      </c>
      <c r="BK231" s="132">
        <f>ROUND(I231*H231,2)</f>
        <v>0</v>
      </c>
      <c r="BL231" s="16" t="s">
        <v>142</v>
      </c>
      <c r="BM231" s="131" t="s">
        <v>368</v>
      </c>
    </row>
    <row r="232" spans="2:65" s="1" customFormat="1" ht="10.199999999999999">
      <c r="B232" s="31"/>
      <c r="D232" s="133" t="s">
        <v>143</v>
      </c>
      <c r="F232" s="134" t="s">
        <v>367</v>
      </c>
      <c r="I232" s="135"/>
      <c r="L232" s="31"/>
      <c r="M232" s="136"/>
      <c r="T232" s="52"/>
      <c r="AT232" s="16" t="s">
        <v>143</v>
      </c>
      <c r="AU232" s="16" t="s">
        <v>82</v>
      </c>
    </row>
    <row r="233" spans="2:65" s="1" customFormat="1" ht="16.5" customHeight="1">
      <c r="B233" s="31"/>
      <c r="C233" s="120" t="s">
        <v>264</v>
      </c>
      <c r="D233" s="120" t="s">
        <v>137</v>
      </c>
      <c r="E233" s="121" t="s">
        <v>369</v>
      </c>
      <c r="F233" s="122" t="s">
        <v>370</v>
      </c>
      <c r="G233" s="123" t="s">
        <v>239</v>
      </c>
      <c r="H233" s="124">
        <v>581.101</v>
      </c>
      <c r="I233" s="125"/>
      <c r="J233" s="126">
        <f>ROUND(I233*H233,2)</f>
        <v>0</v>
      </c>
      <c r="K233" s="122" t="s">
        <v>141</v>
      </c>
      <c r="L233" s="31"/>
      <c r="M233" s="127" t="s">
        <v>19</v>
      </c>
      <c r="N233" s="128" t="s">
        <v>45</v>
      </c>
      <c r="P233" s="129">
        <f>O233*H233</f>
        <v>0</v>
      </c>
      <c r="Q233" s="129">
        <v>0</v>
      </c>
      <c r="R233" s="129">
        <f>Q233*H233</f>
        <v>0</v>
      </c>
      <c r="S233" s="129">
        <v>0</v>
      </c>
      <c r="T233" s="130">
        <f>S233*H233</f>
        <v>0</v>
      </c>
      <c r="AR233" s="131" t="s">
        <v>142</v>
      </c>
      <c r="AT233" s="131" t="s">
        <v>137</v>
      </c>
      <c r="AU233" s="131" t="s">
        <v>82</v>
      </c>
      <c r="AY233" s="16" t="s">
        <v>136</v>
      </c>
      <c r="BE233" s="132">
        <f>IF(N233="základní",J233,0)</f>
        <v>0</v>
      </c>
      <c r="BF233" s="132">
        <f>IF(N233="snížená",J233,0)</f>
        <v>0</v>
      </c>
      <c r="BG233" s="132">
        <f>IF(N233="zákl. přenesená",J233,0)</f>
        <v>0</v>
      </c>
      <c r="BH233" s="132">
        <f>IF(N233="sníž. přenesená",J233,0)</f>
        <v>0</v>
      </c>
      <c r="BI233" s="132">
        <f>IF(N233="nulová",J233,0)</f>
        <v>0</v>
      </c>
      <c r="BJ233" s="16" t="s">
        <v>82</v>
      </c>
      <c r="BK233" s="132">
        <f>ROUND(I233*H233,2)</f>
        <v>0</v>
      </c>
      <c r="BL233" s="16" t="s">
        <v>142</v>
      </c>
      <c r="BM233" s="131" t="s">
        <v>371</v>
      </c>
    </row>
    <row r="234" spans="2:65" s="1" customFormat="1" ht="10.199999999999999">
      <c r="B234" s="31"/>
      <c r="D234" s="133" t="s">
        <v>143</v>
      </c>
      <c r="F234" s="134" t="s">
        <v>370</v>
      </c>
      <c r="I234" s="135"/>
      <c r="L234" s="31"/>
      <c r="M234" s="136"/>
      <c r="T234" s="52"/>
      <c r="AT234" s="16" t="s">
        <v>143</v>
      </c>
      <c r="AU234" s="16" t="s">
        <v>82</v>
      </c>
    </row>
    <row r="235" spans="2:65" s="10" customFormat="1" ht="25.95" customHeight="1">
      <c r="B235" s="110"/>
      <c r="D235" s="111" t="s">
        <v>73</v>
      </c>
      <c r="E235" s="112" t="s">
        <v>372</v>
      </c>
      <c r="F235" s="112" t="s">
        <v>373</v>
      </c>
      <c r="I235" s="113"/>
      <c r="J235" s="114">
        <f>BK235</f>
        <v>0</v>
      </c>
      <c r="L235" s="110"/>
      <c r="M235" s="115"/>
      <c r="P235" s="116">
        <f>SUM(P236:P319)</f>
        <v>0</v>
      </c>
      <c r="R235" s="116">
        <f>SUM(R236:R319)</f>
        <v>85.033090000000016</v>
      </c>
      <c r="T235" s="117">
        <f>SUM(T236:T319)</f>
        <v>0</v>
      </c>
      <c r="AR235" s="111" t="s">
        <v>82</v>
      </c>
      <c r="AT235" s="118" t="s">
        <v>73</v>
      </c>
      <c r="AU235" s="118" t="s">
        <v>74</v>
      </c>
      <c r="AY235" s="111" t="s">
        <v>136</v>
      </c>
      <c r="BK235" s="119">
        <f>SUM(BK236:BK319)</f>
        <v>0</v>
      </c>
    </row>
    <row r="236" spans="2:65" s="1" customFormat="1" ht="16.5" customHeight="1">
      <c r="B236" s="31"/>
      <c r="C236" s="120" t="s">
        <v>253</v>
      </c>
      <c r="D236" s="120" t="s">
        <v>137</v>
      </c>
      <c r="E236" s="121" t="s">
        <v>374</v>
      </c>
      <c r="F236" s="122" t="s">
        <v>375</v>
      </c>
      <c r="G236" s="123" t="s">
        <v>376</v>
      </c>
      <c r="H236" s="124">
        <v>28.5</v>
      </c>
      <c r="I236" s="125"/>
      <c r="J236" s="126">
        <f>ROUND(I236*H236,2)</f>
        <v>0</v>
      </c>
      <c r="K236" s="122" t="s">
        <v>141</v>
      </c>
      <c r="L236" s="31"/>
      <c r="M236" s="127" t="s">
        <v>19</v>
      </c>
      <c r="N236" s="128" t="s">
        <v>45</v>
      </c>
      <c r="P236" s="129">
        <f>O236*H236</f>
        <v>0</v>
      </c>
      <c r="Q236" s="129">
        <v>1E-3</v>
      </c>
      <c r="R236" s="129">
        <f>Q236*H236</f>
        <v>2.8500000000000001E-2</v>
      </c>
      <c r="S236" s="129">
        <v>0</v>
      </c>
      <c r="T236" s="130">
        <f>S236*H236</f>
        <v>0</v>
      </c>
      <c r="AR236" s="131" t="s">
        <v>142</v>
      </c>
      <c r="AT236" s="131" t="s">
        <v>137</v>
      </c>
      <c r="AU236" s="131" t="s">
        <v>82</v>
      </c>
      <c r="AY236" s="16" t="s">
        <v>136</v>
      </c>
      <c r="BE236" s="132">
        <f>IF(N236="základní",J236,0)</f>
        <v>0</v>
      </c>
      <c r="BF236" s="132">
        <f>IF(N236="snížená",J236,0)</f>
        <v>0</v>
      </c>
      <c r="BG236" s="132">
        <f>IF(N236="zákl. přenesená",J236,0)</f>
        <v>0</v>
      </c>
      <c r="BH236" s="132">
        <f>IF(N236="sníž. přenesená",J236,0)</f>
        <v>0</v>
      </c>
      <c r="BI236" s="132">
        <f>IF(N236="nulová",J236,0)</f>
        <v>0</v>
      </c>
      <c r="BJ236" s="16" t="s">
        <v>82</v>
      </c>
      <c r="BK236" s="132">
        <f>ROUND(I236*H236,2)</f>
        <v>0</v>
      </c>
      <c r="BL236" s="16" t="s">
        <v>142</v>
      </c>
      <c r="BM236" s="131" t="s">
        <v>377</v>
      </c>
    </row>
    <row r="237" spans="2:65" s="1" customFormat="1" ht="10.199999999999999">
      <c r="B237" s="31"/>
      <c r="D237" s="133" t="s">
        <v>143</v>
      </c>
      <c r="F237" s="134" t="s">
        <v>375</v>
      </c>
      <c r="I237" s="135"/>
      <c r="L237" s="31"/>
      <c r="M237" s="136"/>
      <c r="T237" s="52"/>
      <c r="AT237" s="16" t="s">
        <v>143</v>
      </c>
      <c r="AU237" s="16" t="s">
        <v>82</v>
      </c>
    </row>
    <row r="238" spans="2:65" s="1" customFormat="1" ht="16.5" customHeight="1">
      <c r="B238" s="31"/>
      <c r="C238" s="120" t="s">
        <v>378</v>
      </c>
      <c r="D238" s="120" t="s">
        <v>137</v>
      </c>
      <c r="E238" s="121" t="s">
        <v>379</v>
      </c>
      <c r="F238" s="122" t="s">
        <v>380</v>
      </c>
      <c r="G238" s="123" t="s">
        <v>149</v>
      </c>
      <c r="H238" s="124">
        <v>365</v>
      </c>
      <c r="I238" s="125"/>
      <c r="J238" s="126">
        <f>ROUND(I238*H238,2)</f>
        <v>0</v>
      </c>
      <c r="K238" s="122" t="s">
        <v>141</v>
      </c>
      <c r="L238" s="31"/>
      <c r="M238" s="127" t="s">
        <v>19</v>
      </c>
      <c r="N238" s="128" t="s">
        <v>45</v>
      </c>
      <c r="P238" s="129">
        <f>O238*H238</f>
        <v>0</v>
      </c>
      <c r="Q238" s="129">
        <v>0</v>
      </c>
      <c r="R238" s="129">
        <f>Q238*H238</f>
        <v>0</v>
      </c>
      <c r="S238" s="129">
        <v>0</v>
      </c>
      <c r="T238" s="130">
        <f>S238*H238</f>
        <v>0</v>
      </c>
      <c r="AR238" s="131" t="s">
        <v>142</v>
      </c>
      <c r="AT238" s="131" t="s">
        <v>137</v>
      </c>
      <c r="AU238" s="131" t="s">
        <v>82</v>
      </c>
      <c r="AY238" s="16" t="s">
        <v>136</v>
      </c>
      <c r="BE238" s="132">
        <f>IF(N238="základní",J238,0)</f>
        <v>0</v>
      </c>
      <c r="BF238" s="132">
        <f>IF(N238="snížená",J238,0)</f>
        <v>0</v>
      </c>
      <c r="BG238" s="132">
        <f>IF(N238="zákl. přenesená",J238,0)</f>
        <v>0</v>
      </c>
      <c r="BH238" s="132">
        <f>IF(N238="sníž. přenesená",J238,0)</f>
        <v>0</v>
      </c>
      <c r="BI238" s="132">
        <f>IF(N238="nulová",J238,0)</f>
        <v>0</v>
      </c>
      <c r="BJ238" s="16" t="s">
        <v>82</v>
      </c>
      <c r="BK238" s="132">
        <f>ROUND(I238*H238,2)</f>
        <v>0</v>
      </c>
      <c r="BL238" s="16" t="s">
        <v>142</v>
      </c>
      <c r="BM238" s="131" t="s">
        <v>381</v>
      </c>
    </row>
    <row r="239" spans="2:65" s="1" customFormat="1" ht="10.199999999999999">
      <c r="B239" s="31"/>
      <c r="D239" s="133" t="s">
        <v>143</v>
      </c>
      <c r="F239" s="134" t="s">
        <v>380</v>
      </c>
      <c r="I239" s="135"/>
      <c r="L239" s="31"/>
      <c r="M239" s="136"/>
      <c r="T239" s="52"/>
      <c r="AT239" s="16" t="s">
        <v>143</v>
      </c>
      <c r="AU239" s="16" t="s">
        <v>82</v>
      </c>
    </row>
    <row r="240" spans="2:65" s="1" customFormat="1" ht="16.5" customHeight="1">
      <c r="B240" s="31"/>
      <c r="C240" s="120" t="s">
        <v>259</v>
      </c>
      <c r="D240" s="120" t="s">
        <v>137</v>
      </c>
      <c r="E240" s="121" t="s">
        <v>382</v>
      </c>
      <c r="F240" s="122" t="s">
        <v>383</v>
      </c>
      <c r="G240" s="123" t="s">
        <v>252</v>
      </c>
      <c r="H240" s="124">
        <v>3</v>
      </c>
      <c r="I240" s="125"/>
      <c r="J240" s="126">
        <f>ROUND(I240*H240,2)</f>
        <v>0</v>
      </c>
      <c r="K240" s="122" t="s">
        <v>141</v>
      </c>
      <c r="L240" s="31"/>
      <c r="M240" s="127" t="s">
        <v>19</v>
      </c>
      <c r="N240" s="128" t="s">
        <v>45</v>
      </c>
      <c r="P240" s="129">
        <f>O240*H240</f>
        <v>0</v>
      </c>
      <c r="Q240" s="129">
        <v>4.4999999999999997E-3</v>
      </c>
      <c r="R240" s="129">
        <f>Q240*H240</f>
        <v>1.3499999999999998E-2</v>
      </c>
      <c r="S240" s="129">
        <v>0</v>
      </c>
      <c r="T240" s="130">
        <f>S240*H240</f>
        <v>0</v>
      </c>
      <c r="AR240" s="131" t="s">
        <v>142</v>
      </c>
      <c r="AT240" s="131" t="s">
        <v>137</v>
      </c>
      <c r="AU240" s="131" t="s">
        <v>82</v>
      </c>
      <c r="AY240" s="16" t="s">
        <v>136</v>
      </c>
      <c r="BE240" s="132">
        <f>IF(N240="základní",J240,0)</f>
        <v>0</v>
      </c>
      <c r="BF240" s="132">
        <f>IF(N240="snížená",J240,0)</f>
        <v>0</v>
      </c>
      <c r="BG240" s="132">
        <f>IF(N240="zákl. přenesená",J240,0)</f>
        <v>0</v>
      </c>
      <c r="BH240" s="132">
        <f>IF(N240="sníž. přenesená",J240,0)</f>
        <v>0</v>
      </c>
      <c r="BI240" s="132">
        <f>IF(N240="nulová",J240,0)</f>
        <v>0</v>
      </c>
      <c r="BJ240" s="16" t="s">
        <v>82</v>
      </c>
      <c r="BK240" s="132">
        <f>ROUND(I240*H240,2)</f>
        <v>0</v>
      </c>
      <c r="BL240" s="16" t="s">
        <v>142</v>
      </c>
      <c r="BM240" s="131" t="s">
        <v>384</v>
      </c>
    </row>
    <row r="241" spans="2:65" s="1" customFormat="1" ht="10.199999999999999">
      <c r="B241" s="31"/>
      <c r="D241" s="133" t="s">
        <v>143</v>
      </c>
      <c r="F241" s="134" t="s">
        <v>383</v>
      </c>
      <c r="I241" s="135"/>
      <c r="L241" s="31"/>
      <c r="M241" s="136"/>
      <c r="T241" s="52"/>
      <c r="AT241" s="16" t="s">
        <v>143</v>
      </c>
      <c r="AU241" s="16" t="s">
        <v>82</v>
      </c>
    </row>
    <row r="242" spans="2:65" s="1" customFormat="1" ht="16.5" customHeight="1">
      <c r="B242" s="31"/>
      <c r="C242" s="120" t="s">
        <v>385</v>
      </c>
      <c r="D242" s="120" t="s">
        <v>137</v>
      </c>
      <c r="E242" s="121" t="s">
        <v>386</v>
      </c>
      <c r="F242" s="122" t="s">
        <v>387</v>
      </c>
      <c r="G242" s="123" t="s">
        <v>252</v>
      </c>
      <c r="H242" s="124">
        <v>61</v>
      </c>
      <c r="I242" s="125"/>
      <c r="J242" s="126">
        <f>ROUND(I242*H242,2)</f>
        <v>0</v>
      </c>
      <c r="K242" s="122" t="s">
        <v>141</v>
      </c>
      <c r="L242" s="31"/>
      <c r="M242" s="127" t="s">
        <v>19</v>
      </c>
      <c r="N242" s="128" t="s">
        <v>45</v>
      </c>
      <c r="P242" s="129">
        <f>O242*H242</f>
        <v>0</v>
      </c>
      <c r="Q242" s="129">
        <v>0</v>
      </c>
      <c r="R242" s="129">
        <f>Q242*H242</f>
        <v>0</v>
      </c>
      <c r="S242" s="129">
        <v>0</v>
      </c>
      <c r="T242" s="130">
        <f>S242*H242</f>
        <v>0</v>
      </c>
      <c r="AR242" s="131" t="s">
        <v>142</v>
      </c>
      <c r="AT242" s="131" t="s">
        <v>137</v>
      </c>
      <c r="AU242" s="131" t="s">
        <v>82</v>
      </c>
      <c r="AY242" s="16" t="s">
        <v>136</v>
      </c>
      <c r="BE242" s="132">
        <f>IF(N242="základní",J242,0)</f>
        <v>0</v>
      </c>
      <c r="BF242" s="132">
        <f>IF(N242="snížená",J242,0)</f>
        <v>0</v>
      </c>
      <c r="BG242" s="132">
        <f>IF(N242="zákl. přenesená",J242,0)</f>
        <v>0</v>
      </c>
      <c r="BH242" s="132">
        <f>IF(N242="sníž. přenesená",J242,0)</f>
        <v>0</v>
      </c>
      <c r="BI242" s="132">
        <f>IF(N242="nulová",J242,0)</f>
        <v>0</v>
      </c>
      <c r="BJ242" s="16" t="s">
        <v>82</v>
      </c>
      <c r="BK242" s="132">
        <f>ROUND(I242*H242,2)</f>
        <v>0</v>
      </c>
      <c r="BL242" s="16" t="s">
        <v>142</v>
      </c>
      <c r="BM242" s="131" t="s">
        <v>388</v>
      </c>
    </row>
    <row r="243" spans="2:65" s="1" customFormat="1" ht="10.199999999999999">
      <c r="B243" s="31"/>
      <c r="D243" s="133" t="s">
        <v>143</v>
      </c>
      <c r="F243" s="134" t="s">
        <v>387</v>
      </c>
      <c r="I243" s="135"/>
      <c r="L243" s="31"/>
      <c r="M243" s="136"/>
      <c r="T243" s="52"/>
      <c r="AT243" s="16" t="s">
        <v>143</v>
      </c>
      <c r="AU243" s="16" t="s">
        <v>82</v>
      </c>
    </row>
    <row r="244" spans="2:65" s="1" customFormat="1" ht="16.5" customHeight="1">
      <c r="B244" s="31"/>
      <c r="C244" s="120" t="s">
        <v>263</v>
      </c>
      <c r="D244" s="120" t="s">
        <v>137</v>
      </c>
      <c r="E244" s="121" t="s">
        <v>389</v>
      </c>
      <c r="F244" s="122" t="s">
        <v>390</v>
      </c>
      <c r="G244" s="123" t="s">
        <v>252</v>
      </c>
      <c r="H244" s="124">
        <v>20</v>
      </c>
      <c r="I244" s="125"/>
      <c r="J244" s="126">
        <f>ROUND(I244*H244,2)</f>
        <v>0</v>
      </c>
      <c r="K244" s="122" t="s">
        <v>141</v>
      </c>
      <c r="L244" s="31"/>
      <c r="M244" s="127" t="s">
        <v>19</v>
      </c>
      <c r="N244" s="128" t="s">
        <v>45</v>
      </c>
      <c r="P244" s="129">
        <f>O244*H244</f>
        <v>0</v>
      </c>
      <c r="Q244" s="129">
        <v>0</v>
      </c>
      <c r="R244" s="129">
        <f>Q244*H244</f>
        <v>0</v>
      </c>
      <c r="S244" s="129">
        <v>0</v>
      </c>
      <c r="T244" s="130">
        <f>S244*H244</f>
        <v>0</v>
      </c>
      <c r="AR244" s="131" t="s">
        <v>142</v>
      </c>
      <c r="AT244" s="131" t="s">
        <v>137</v>
      </c>
      <c r="AU244" s="131" t="s">
        <v>82</v>
      </c>
      <c r="AY244" s="16" t="s">
        <v>136</v>
      </c>
      <c r="BE244" s="132">
        <f>IF(N244="základní",J244,0)</f>
        <v>0</v>
      </c>
      <c r="BF244" s="132">
        <f>IF(N244="snížená",J244,0)</f>
        <v>0</v>
      </c>
      <c r="BG244" s="132">
        <f>IF(N244="zákl. přenesená",J244,0)</f>
        <v>0</v>
      </c>
      <c r="BH244" s="132">
        <f>IF(N244="sníž. přenesená",J244,0)</f>
        <v>0</v>
      </c>
      <c r="BI244" s="132">
        <f>IF(N244="nulová",J244,0)</f>
        <v>0</v>
      </c>
      <c r="BJ244" s="16" t="s">
        <v>82</v>
      </c>
      <c r="BK244" s="132">
        <f>ROUND(I244*H244,2)</f>
        <v>0</v>
      </c>
      <c r="BL244" s="16" t="s">
        <v>142</v>
      </c>
      <c r="BM244" s="131" t="s">
        <v>391</v>
      </c>
    </row>
    <row r="245" spans="2:65" s="1" customFormat="1" ht="10.199999999999999">
      <c r="B245" s="31"/>
      <c r="D245" s="133" t="s">
        <v>143</v>
      </c>
      <c r="F245" s="134" t="s">
        <v>390</v>
      </c>
      <c r="I245" s="135"/>
      <c r="L245" s="31"/>
      <c r="M245" s="136"/>
      <c r="T245" s="52"/>
      <c r="AT245" s="16" t="s">
        <v>143</v>
      </c>
      <c r="AU245" s="16" t="s">
        <v>82</v>
      </c>
    </row>
    <row r="246" spans="2:65" s="1" customFormat="1" ht="16.5" customHeight="1">
      <c r="B246" s="31"/>
      <c r="C246" s="120" t="s">
        <v>392</v>
      </c>
      <c r="D246" s="120" t="s">
        <v>137</v>
      </c>
      <c r="E246" s="121" t="s">
        <v>393</v>
      </c>
      <c r="F246" s="122" t="s">
        <v>394</v>
      </c>
      <c r="G246" s="123" t="s">
        <v>252</v>
      </c>
      <c r="H246" s="124">
        <v>17</v>
      </c>
      <c r="I246" s="125"/>
      <c r="J246" s="126">
        <f>ROUND(I246*H246,2)</f>
        <v>0</v>
      </c>
      <c r="K246" s="122" t="s">
        <v>141</v>
      </c>
      <c r="L246" s="31"/>
      <c r="M246" s="127" t="s">
        <v>19</v>
      </c>
      <c r="N246" s="128" t="s">
        <v>45</v>
      </c>
      <c r="P246" s="129">
        <f>O246*H246</f>
        <v>0</v>
      </c>
      <c r="Q246" s="129">
        <v>2.4649999999999998E-2</v>
      </c>
      <c r="R246" s="129">
        <f>Q246*H246</f>
        <v>0.41904999999999998</v>
      </c>
      <c r="S246" s="129">
        <v>0</v>
      </c>
      <c r="T246" s="130">
        <f>S246*H246</f>
        <v>0</v>
      </c>
      <c r="AR246" s="131" t="s">
        <v>142</v>
      </c>
      <c r="AT246" s="131" t="s">
        <v>137</v>
      </c>
      <c r="AU246" s="131" t="s">
        <v>82</v>
      </c>
      <c r="AY246" s="16" t="s">
        <v>136</v>
      </c>
      <c r="BE246" s="132">
        <f>IF(N246="základní",J246,0)</f>
        <v>0</v>
      </c>
      <c r="BF246" s="132">
        <f>IF(N246="snížená",J246,0)</f>
        <v>0</v>
      </c>
      <c r="BG246" s="132">
        <f>IF(N246="zákl. přenesená",J246,0)</f>
        <v>0</v>
      </c>
      <c r="BH246" s="132">
        <f>IF(N246="sníž. přenesená",J246,0)</f>
        <v>0</v>
      </c>
      <c r="BI246" s="132">
        <f>IF(N246="nulová",J246,0)</f>
        <v>0</v>
      </c>
      <c r="BJ246" s="16" t="s">
        <v>82</v>
      </c>
      <c r="BK246" s="132">
        <f>ROUND(I246*H246,2)</f>
        <v>0</v>
      </c>
      <c r="BL246" s="16" t="s">
        <v>142</v>
      </c>
      <c r="BM246" s="131" t="s">
        <v>395</v>
      </c>
    </row>
    <row r="247" spans="2:65" s="1" customFormat="1" ht="10.199999999999999">
      <c r="B247" s="31"/>
      <c r="D247" s="133" t="s">
        <v>143</v>
      </c>
      <c r="F247" s="134" t="s">
        <v>394</v>
      </c>
      <c r="I247" s="135"/>
      <c r="L247" s="31"/>
      <c r="M247" s="136"/>
      <c r="T247" s="52"/>
      <c r="AT247" s="16" t="s">
        <v>143</v>
      </c>
      <c r="AU247" s="16" t="s">
        <v>82</v>
      </c>
    </row>
    <row r="248" spans="2:65" s="1" customFormat="1" ht="16.5" customHeight="1">
      <c r="B248" s="31"/>
      <c r="C248" s="120" t="s">
        <v>269</v>
      </c>
      <c r="D248" s="120" t="s">
        <v>137</v>
      </c>
      <c r="E248" s="121" t="s">
        <v>396</v>
      </c>
      <c r="F248" s="122" t="s">
        <v>397</v>
      </c>
      <c r="G248" s="123" t="s">
        <v>252</v>
      </c>
      <c r="H248" s="124">
        <v>3</v>
      </c>
      <c r="I248" s="125"/>
      <c r="J248" s="126">
        <f>ROUND(I248*H248,2)</f>
        <v>0</v>
      </c>
      <c r="K248" s="122" t="s">
        <v>141</v>
      </c>
      <c r="L248" s="31"/>
      <c r="M248" s="127" t="s">
        <v>19</v>
      </c>
      <c r="N248" s="128" t="s">
        <v>45</v>
      </c>
      <c r="P248" s="129">
        <f>O248*H248</f>
        <v>0</v>
      </c>
      <c r="Q248" s="129">
        <v>3.2000000000000003E-4</v>
      </c>
      <c r="R248" s="129">
        <f>Q248*H248</f>
        <v>9.6000000000000013E-4</v>
      </c>
      <c r="S248" s="129">
        <v>0</v>
      </c>
      <c r="T248" s="130">
        <f>S248*H248</f>
        <v>0</v>
      </c>
      <c r="AR248" s="131" t="s">
        <v>142</v>
      </c>
      <c r="AT248" s="131" t="s">
        <v>137</v>
      </c>
      <c r="AU248" s="131" t="s">
        <v>82</v>
      </c>
      <c r="AY248" s="16" t="s">
        <v>136</v>
      </c>
      <c r="BE248" s="132">
        <f>IF(N248="základní",J248,0)</f>
        <v>0</v>
      </c>
      <c r="BF248" s="132">
        <f>IF(N248="snížená",J248,0)</f>
        <v>0</v>
      </c>
      <c r="BG248" s="132">
        <f>IF(N248="zákl. přenesená",J248,0)</f>
        <v>0</v>
      </c>
      <c r="BH248" s="132">
        <f>IF(N248="sníž. přenesená",J248,0)</f>
        <v>0</v>
      </c>
      <c r="BI248" s="132">
        <f>IF(N248="nulová",J248,0)</f>
        <v>0</v>
      </c>
      <c r="BJ248" s="16" t="s">
        <v>82</v>
      </c>
      <c r="BK248" s="132">
        <f>ROUND(I248*H248,2)</f>
        <v>0</v>
      </c>
      <c r="BL248" s="16" t="s">
        <v>142</v>
      </c>
      <c r="BM248" s="131" t="s">
        <v>398</v>
      </c>
    </row>
    <row r="249" spans="2:65" s="1" customFormat="1" ht="10.199999999999999">
      <c r="B249" s="31"/>
      <c r="D249" s="133" t="s">
        <v>143</v>
      </c>
      <c r="F249" s="134" t="s">
        <v>397</v>
      </c>
      <c r="I249" s="135"/>
      <c r="L249" s="31"/>
      <c r="M249" s="136"/>
      <c r="T249" s="52"/>
      <c r="AT249" s="16" t="s">
        <v>143</v>
      </c>
      <c r="AU249" s="16" t="s">
        <v>82</v>
      </c>
    </row>
    <row r="250" spans="2:65" s="1" customFormat="1" ht="16.5" customHeight="1">
      <c r="B250" s="31"/>
      <c r="C250" s="120" t="s">
        <v>399</v>
      </c>
      <c r="D250" s="120" t="s">
        <v>137</v>
      </c>
      <c r="E250" s="121" t="s">
        <v>400</v>
      </c>
      <c r="F250" s="122" t="s">
        <v>401</v>
      </c>
      <c r="G250" s="123" t="s">
        <v>252</v>
      </c>
      <c r="H250" s="124">
        <v>4</v>
      </c>
      <c r="I250" s="125"/>
      <c r="J250" s="126">
        <f>ROUND(I250*H250,2)</f>
        <v>0</v>
      </c>
      <c r="K250" s="122" t="s">
        <v>141</v>
      </c>
      <c r="L250" s="31"/>
      <c r="M250" s="127" t="s">
        <v>19</v>
      </c>
      <c r="N250" s="128" t="s">
        <v>45</v>
      </c>
      <c r="P250" s="129">
        <f>O250*H250</f>
        <v>0</v>
      </c>
      <c r="Q250" s="129">
        <v>2.9999999999999997E-4</v>
      </c>
      <c r="R250" s="129">
        <f>Q250*H250</f>
        <v>1.1999999999999999E-3</v>
      </c>
      <c r="S250" s="129">
        <v>0</v>
      </c>
      <c r="T250" s="130">
        <f>S250*H250</f>
        <v>0</v>
      </c>
      <c r="AR250" s="131" t="s">
        <v>142</v>
      </c>
      <c r="AT250" s="131" t="s">
        <v>137</v>
      </c>
      <c r="AU250" s="131" t="s">
        <v>82</v>
      </c>
      <c r="AY250" s="16" t="s">
        <v>136</v>
      </c>
      <c r="BE250" s="132">
        <f>IF(N250="základní",J250,0)</f>
        <v>0</v>
      </c>
      <c r="BF250" s="132">
        <f>IF(N250="snížená",J250,0)</f>
        <v>0</v>
      </c>
      <c r="BG250" s="132">
        <f>IF(N250="zákl. přenesená",J250,0)</f>
        <v>0</v>
      </c>
      <c r="BH250" s="132">
        <f>IF(N250="sníž. přenesená",J250,0)</f>
        <v>0</v>
      </c>
      <c r="BI250" s="132">
        <f>IF(N250="nulová",J250,0)</f>
        <v>0</v>
      </c>
      <c r="BJ250" s="16" t="s">
        <v>82</v>
      </c>
      <c r="BK250" s="132">
        <f>ROUND(I250*H250,2)</f>
        <v>0</v>
      </c>
      <c r="BL250" s="16" t="s">
        <v>142</v>
      </c>
      <c r="BM250" s="131" t="s">
        <v>402</v>
      </c>
    </row>
    <row r="251" spans="2:65" s="1" customFormat="1" ht="10.199999999999999">
      <c r="B251" s="31"/>
      <c r="D251" s="133" t="s">
        <v>143</v>
      </c>
      <c r="F251" s="134" t="s">
        <v>401</v>
      </c>
      <c r="I251" s="135"/>
      <c r="L251" s="31"/>
      <c r="M251" s="136"/>
      <c r="T251" s="52"/>
      <c r="AT251" s="16" t="s">
        <v>143</v>
      </c>
      <c r="AU251" s="16" t="s">
        <v>82</v>
      </c>
    </row>
    <row r="252" spans="2:65" s="1" customFormat="1" ht="16.5" customHeight="1">
      <c r="B252" s="31"/>
      <c r="C252" s="120" t="s">
        <v>274</v>
      </c>
      <c r="D252" s="120" t="s">
        <v>137</v>
      </c>
      <c r="E252" s="121" t="s">
        <v>403</v>
      </c>
      <c r="F252" s="122" t="s">
        <v>404</v>
      </c>
      <c r="G252" s="123" t="s">
        <v>252</v>
      </c>
      <c r="H252" s="124">
        <v>1</v>
      </c>
      <c r="I252" s="125"/>
      <c r="J252" s="126">
        <f>ROUND(I252*H252,2)</f>
        <v>0</v>
      </c>
      <c r="K252" s="122" t="s">
        <v>141</v>
      </c>
      <c r="L252" s="31"/>
      <c r="M252" s="127" t="s">
        <v>19</v>
      </c>
      <c r="N252" s="128" t="s">
        <v>45</v>
      </c>
      <c r="P252" s="129">
        <f>O252*H252</f>
        <v>0</v>
      </c>
      <c r="Q252" s="129">
        <v>5.0000000000000001E-4</v>
      </c>
      <c r="R252" s="129">
        <f>Q252*H252</f>
        <v>5.0000000000000001E-4</v>
      </c>
      <c r="S252" s="129">
        <v>0</v>
      </c>
      <c r="T252" s="130">
        <f>S252*H252</f>
        <v>0</v>
      </c>
      <c r="AR252" s="131" t="s">
        <v>142</v>
      </c>
      <c r="AT252" s="131" t="s">
        <v>137</v>
      </c>
      <c r="AU252" s="131" t="s">
        <v>82</v>
      </c>
      <c r="AY252" s="16" t="s">
        <v>136</v>
      </c>
      <c r="BE252" s="132">
        <f>IF(N252="základní",J252,0)</f>
        <v>0</v>
      </c>
      <c r="BF252" s="132">
        <f>IF(N252="snížená",J252,0)</f>
        <v>0</v>
      </c>
      <c r="BG252" s="132">
        <f>IF(N252="zákl. přenesená",J252,0)</f>
        <v>0</v>
      </c>
      <c r="BH252" s="132">
        <f>IF(N252="sníž. přenesená",J252,0)</f>
        <v>0</v>
      </c>
      <c r="BI252" s="132">
        <f>IF(N252="nulová",J252,0)</f>
        <v>0</v>
      </c>
      <c r="BJ252" s="16" t="s">
        <v>82</v>
      </c>
      <c r="BK252" s="132">
        <f>ROUND(I252*H252,2)</f>
        <v>0</v>
      </c>
      <c r="BL252" s="16" t="s">
        <v>142</v>
      </c>
      <c r="BM252" s="131" t="s">
        <v>405</v>
      </c>
    </row>
    <row r="253" spans="2:65" s="1" customFormat="1" ht="10.199999999999999">
      <c r="B253" s="31"/>
      <c r="D253" s="133" t="s">
        <v>143</v>
      </c>
      <c r="F253" s="134" t="s">
        <v>404</v>
      </c>
      <c r="I253" s="135"/>
      <c r="L253" s="31"/>
      <c r="M253" s="136"/>
      <c r="T253" s="52"/>
      <c r="AT253" s="16" t="s">
        <v>143</v>
      </c>
      <c r="AU253" s="16" t="s">
        <v>82</v>
      </c>
    </row>
    <row r="254" spans="2:65" s="1" customFormat="1" ht="16.5" customHeight="1">
      <c r="B254" s="31"/>
      <c r="C254" s="120" t="s">
        <v>406</v>
      </c>
      <c r="D254" s="120" t="s">
        <v>137</v>
      </c>
      <c r="E254" s="121" t="s">
        <v>407</v>
      </c>
      <c r="F254" s="122" t="s">
        <v>408</v>
      </c>
      <c r="G254" s="123" t="s">
        <v>252</v>
      </c>
      <c r="H254" s="124">
        <v>4</v>
      </c>
      <c r="I254" s="125"/>
      <c r="J254" s="126">
        <f>ROUND(I254*H254,2)</f>
        <v>0</v>
      </c>
      <c r="K254" s="122" t="s">
        <v>141</v>
      </c>
      <c r="L254" s="31"/>
      <c r="M254" s="127" t="s">
        <v>19</v>
      </c>
      <c r="N254" s="128" t="s">
        <v>45</v>
      </c>
      <c r="P254" s="129">
        <f>O254*H254</f>
        <v>0</v>
      </c>
      <c r="Q254" s="129">
        <v>6.9999999999999999E-4</v>
      </c>
      <c r="R254" s="129">
        <f>Q254*H254</f>
        <v>2.8E-3</v>
      </c>
      <c r="S254" s="129">
        <v>0</v>
      </c>
      <c r="T254" s="130">
        <f>S254*H254</f>
        <v>0</v>
      </c>
      <c r="AR254" s="131" t="s">
        <v>142</v>
      </c>
      <c r="AT254" s="131" t="s">
        <v>137</v>
      </c>
      <c r="AU254" s="131" t="s">
        <v>82</v>
      </c>
      <c r="AY254" s="16" t="s">
        <v>136</v>
      </c>
      <c r="BE254" s="132">
        <f>IF(N254="základní",J254,0)</f>
        <v>0</v>
      </c>
      <c r="BF254" s="132">
        <f>IF(N254="snížená",J254,0)</f>
        <v>0</v>
      </c>
      <c r="BG254" s="132">
        <f>IF(N254="zákl. přenesená",J254,0)</f>
        <v>0</v>
      </c>
      <c r="BH254" s="132">
        <f>IF(N254="sníž. přenesená",J254,0)</f>
        <v>0</v>
      </c>
      <c r="BI254" s="132">
        <f>IF(N254="nulová",J254,0)</f>
        <v>0</v>
      </c>
      <c r="BJ254" s="16" t="s">
        <v>82</v>
      </c>
      <c r="BK254" s="132">
        <f>ROUND(I254*H254,2)</f>
        <v>0</v>
      </c>
      <c r="BL254" s="16" t="s">
        <v>142</v>
      </c>
      <c r="BM254" s="131" t="s">
        <v>409</v>
      </c>
    </row>
    <row r="255" spans="2:65" s="1" customFormat="1" ht="10.199999999999999">
      <c r="B255" s="31"/>
      <c r="D255" s="133" t="s">
        <v>143</v>
      </c>
      <c r="F255" s="134" t="s">
        <v>408</v>
      </c>
      <c r="I255" s="135"/>
      <c r="L255" s="31"/>
      <c r="M255" s="136"/>
      <c r="T255" s="52"/>
      <c r="AT255" s="16" t="s">
        <v>143</v>
      </c>
      <c r="AU255" s="16" t="s">
        <v>82</v>
      </c>
    </row>
    <row r="256" spans="2:65" s="1" customFormat="1" ht="16.5" customHeight="1">
      <c r="B256" s="31"/>
      <c r="C256" s="120" t="s">
        <v>280</v>
      </c>
      <c r="D256" s="120" t="s">
        <v>137</v>
      </c>
      <c r="E256" s="121" t="s">
        <v>410</v>
      </c>
      <c r="F256" s="122" t="s">
        <v>411</v>
      </c>
      <c r="G256" s="123" t="s">
        <v>252</v>
      </c>
      <c r="H256" s="124">
        <v>1</v>
      </c>
      <c r="I256" s="125"/>
      <c r="J256" s="126">
        <f>ROUND(I256*H256,2)</f>
        <v>0</v>
      </c>
      <c r="K256" s="122" t="s">
        <v>141</v>
      </c>
      <c r="L256" s="31"/>
      <c r="M256" s="127" t="s">
        <v>19</v>
      </c>
      <c r="N256" s="128" t="s">
        <v>45</v>
      </c>
      <c r="P256" s="129">
        <f>O256*H256</f>
        <v>0</v>
      </c>
      <c r="Q256" s="129">
        <v>1.2999999999999999E-3</v>
      </c>
      <c r="R256" s="129">
        <f>Q256*H256</f>
        <v>1.2999999999999999E-3</v>
      </c>
      <c r="S256" s="129">
        <v>0</v>
      </c>
      <c r="T256" s="130">
        <f>S256*H256</f>
        <v>0</v>
      </c>
      <c r="AR256" s="131" t="s">
        <v>142</v>
      </c>
      <c r="AT256" s="131" t="s">
        <v>137</v>
      </c>
      <c r="AU256" s="131" t="s">
        <v>82</v>
      </c>
      <c r="AY256" s="16" t="s">
        <v>136</v>
      </c>
      <c r="BE256" s="132">
        <f>IF(N256="základní",J256,0)</f>
        <v>0</v>
      </c>
      <c r="BF256" s="132">
        <f>IF(N256="snížená",J256,0)</f>
        <v>0</v>
      </c>
      <c r="BG256" s="132">
        <f>IF(N256="zákl. přenesená",J256,0)</f>
        <v>0</v>
      </c>
      <c r="BH256" s="132">
        <f>IF(N256="sníž. přenesená",J256,0)</f>
        <v>0</v>
      </c>
      <c r="BI256" s="132">
        <f>IF(N256="nulová",J256,0)</f>
        <v>0</v>
      </c>
      <c r="BJ256" s="16" t="s">
        <v>82</v>
      </c>
      <c r="BK256" s="132">
        <f>ROUND(I256*H256,2)</f>
        <v>0</v>
      </c>
      <c r="BL256" s="16" t="s">
        <v>142</v>
      </c>
      <c r="BM256" s="131" t="s">
        <v>412</v>
      </c>
    </row>
    <row r="257" spans="2:65" s="1" customFormat="1" ht="10.199999999999999">
      <c r="B257" s="31"/>
      <c r="D257" s="133" t="s">
        <v>143</v>
      </c>
      <c r="F257" s="134" t="s">
        <v>413</v>
      </c>
      <c r="I257" s="135"/>
      <c r="L257" s="31"/>
      <c r="M257" s="136"/>
      <c r="T257" s="52"/>
      <c r="AT257" s="16" t="s">
        <v>143</v>
      </c>
      <c r="AU257" s="16" t="s">
        <v>82</v>
      </c>
    </row>
    <row r="258" spans="2:65" s="1" customFormat="1" ht="16.5" customHeight="1">
      <c r="B258" s="31"/>
      <c r="C258" s="120" t="s">
        <v>414</v>
      </c>
      <c r="D258" s="120" t="s">
        <v>137</v>
      </c>
      <c r="E258" s="121" t="s">
        <v>415</v>
      </c>
      <c r="F258" s="122" t="s">
        <v>416</v>
      </c>
      <c r="G258" s="123" t="s">
        <v>252</v>
      </c>
      <c r="H258" s="124">
        <v>3</v>
      </c>
      <c r="I258" s="125"/>
      <c r="J258" s="126">
        <f>ROUND(I258*H258,2)</f>
        <v>0</v>
      </c>
      <c r="K258" s="122" t="s">
        <v>141</v>
      </c>
      <c r="L258" s="31"/>
      <c r="M258" s="127" t="s">
        <v>19</v>
      </c>
      <c r="N258" s="128" t="s">
        <v>45</v>
      </c>
      <c r="P258" s="129">
        <f>O258*H258</f>
        <v>0</v>
      </c>
      <c r="Q258" s="129">
        <v>0</v>
      </c>
      <c r="R258" s="129">
        <f>Q258*H258</f>
        <v>0</v>
      </c>
      <c r="S258" s="129">
        <v>0</v>
      </c>
      <c r="T258" s="130">
        <f>S258*H258</f>
        <v>0</v>
      </c>
      <c r="AR258" s="131" t="s">
        <v>142</v>
      </c>
      <c r="AT258" s="131" t="s">
        <v>137</v>
      </c>
      <c r="AU258" s="131" t="s">
        <v>82</v>
      </c>
      <c r="AY258" s="16" t="s">
        <v>136</v>
      </c>
      <c r="BE258" s="132">
        <f>IF(N258="základní",J258,0)</f>
        <v>0</v>
      </c>
      <c r="BF258" s="132">
        <f>IF(N258="snížená",J258,0)</f>
        <v>0</v>
      </c>
      <c r="BG258" s="132">
        <f>IF(N258="zákl. přenesená",J258,0)</f>
        <v>0</v>
      </c>
      <c r="BH258" s="132">
        <f>IF(N258="sníž. přenesená",J258,0)</f>
        <v>0</v>
      </c>
      <c r="BI258" s="132">
        <f>IF(N258="nulová",J258,0)</f>
        <v>0</v>
      </c>
      <c r="BJ258" s="16" t="s">
        <v>82</v>
      </c>
      <c r="BK258" s="132">
        <f>ROUND(I258*H258,2)</f>
        <v>0</v>
      </c>
      <c r="BL258" s="16" t="s">
        <v>142</v>
      </c>
      <c r="BM258" s="131" t="s">
        <v>417</v>
      </c>
    </row>
    <row r="259" spans="2:65" s="1" customFormat="1" ht="10.199999999999999">
      <c r="B259" s="31"/>
      <c r="D259" s="133" t="s">
        <v>143</v>
      </c>
      <c r="F259" s="134" t="s">
        <v>418</v>
      </c>
      <c r="I259" s="135"/>
      <c r="L259" s="31"/>
      <c r="M259" s="136"/>
      <c r="T259" s="52"/>
      <c r="AT259" s="16" t="s">
        <v>143</v>
      </c>
      <c r="AU259" s="16" t="s">
        <v>82</v>
      </c>
    </row>
    <row r="260" spans="2:65" s="1" customFormat="1" ht="16.5" customHeight="1">
      <c r="B260" s="31"/>
      <c r="C260" s="120" t="s">
        <v>285</v>
      </c>
      <c r="D260" s="120" t="s">
        <v>137</v>
      </c>
      <c r="E260" s="121" t="s">
        <v>419</v>
      </c>
      <c r="F260" s="122" t="s">
        <v>420</v>
      </c>
      <c r="G260" s="123" t="s">
        <v>252</v>
      </c>
      <c r="H260" s="124">
        <v>1</v>
      </c>
      <c r="I260" s="125"/>
      <c r="J260" s="126">
        <f>ROUND(I260*H260,2)</f>
        <v>0</v>
      </c>
      <c r="K260" s="122" t="s">
        <v>141</v>
      </c>
      <c r="L260" s="31"/>
      <c r="M260" s="127" t="s">
        <v>19</v>
      </c>
      <c r="N260" s="128" t="s">
        <v>45</v>
      </c>
      <c r="P260" s="129">
        <f>O260*H260</f>
        <v>0</v>
      </c>
      <c r="Q260" s="129">
        <v>5.5000000000000003E-4</v>
      </c>
      <c r="R260" s="129">
        <f>Q260*H260</f>
        <v>5.5000000000000003E-4</v>
      </c>
      <c r="S260" s="129">
        <v>0</v>
      </c>
      <c r="T260" s="130">
        <f>S260*H260</f>
        <v>0</v>
      </c>
      <c r="AR260" s="131" t="s">
        <v>142</v>
      </c>
      <c r="AT260" s="131" t="s">
        <v>137</v>
      </c>
      <c r="AU260" s="131" t="s">
        <v>82</v>
      </c>
      <c r="AY260" s="16" t="s">
        <v>136</v>
      </c>
      <c r="BE260" s="132">
        <f>IF(N260="základní",J260,0)</f>
        <v>0</v>
      </c>
      <c r="BF260" s="132">
        <f>IF(N260="snížená",J260,0)</f>
        <v>0</v>
      </c>
      <c r="BG260" s="132">
        <f>IF(N260="zákl. přenesená",J260,0)</f>
        <v>0</v>
      </c>
      <c r="BH260" s="132">
        <f>IF(N260="sníž. přenesená",J260,0)</f>
        <v>0</v>
      </c>
      <c r="BI260" s="132">
        <f>IF(N260="nulová",J260,0)</f>
        <v>0</v>
      </c>
      <c r="BJ260" s="16" t="s">
        <v>82</v>
      </c>
      <c r="BK260" s="132">
        <f>ROUND(I260*H260,2)</f>
        <v>0</v>
      </c>
      <c r="BL260" s="16" t="s">
        <v>142</v>
      </c>
      <c r="BM260" s="131" t="s">
        <v>421</v>
      </c>
    </row>
    <row r="261" spans="2:65" s="1" customFormat="1" ht="10.199999999999999">
      <c r="B261" s="31"/>
      <c r="D261" s="133" t="s">
        <v>143</v>
      </c>
      <c r="F261" s="134" t="s">
        <v>422</v>
      </c>
      <c r="I261" s="135"/>
      <c r="L261" s="31"/>
      <c r="M261" s="136"/>
      <c r="T261" s="52"/>
      <c r="AT261" s="16" t="s">
        <v>143</v>
      </c>
      <c r="AU261" s="16" t="s">
        <v>82</v>
      </c>
    </row>
    <row r="262" spans="2:65" s="1" customFormat="1" ht="16.5" customHeight="1">
      <c r="B262" s="31"/>
      <c r="C262" s="120" t="s">
        <v>423</v>
      </c>
      <c r="D262" s="120" t="s">
        <v>137</v>
      </c>
      <c r="E262" s="121" t="s">
        <v>424</v>
      </c>
      <c r="F262" s="122" t="s">
        <v>425</v>
      </c>
      <c r="G262" s="123" t="s">
        <v>252</v>
      </c>
      <c r="H262" s="124">
        <v>4</v>
      </c>
      <c r="I262" s="125"/>
      <c r="J262" s="126">
        <f>ROUND(I262*H262,2)</f>
        <v>0</v>
      </c>
      <c r="K262" s="122" t="s">
        <v>141</v>
      </c>
      <c r="L262" s="31"/>
      <c r="M262" s="127" t="s">
        <v>19</v>
      </c>
      <c r="N262" s="128" t="s">
        <v>45</v>
      </c>
      <c r="P262" s="129">
        <f>O262*H262</f>
        <v>0</v>
      </c>
      <c r="Q262" s="129">
        <v>5.6999999999999998E-4</v>
      </c>
      <c r="R262" s="129">
        <f>Q262*H262</f>
        <v>2.2799999999999999E-3</v>
      </c>
      <c r="S262" s="129">
        <v>0</v>
      </c>
      <c r="T262" s="130">
        <f>S262*H262</f>
        <v>0</v>
      </c>
      <c r="AR262" s="131" t="s">
        <v>142</v>
      </c>
      <c r="AT262" s="131" t="s">
        <v>137</v>
      </c>
      <c r="AU262" s="131" t="s">
        <v>82</v>
      </c>
      <c r="AY262" s="16" t="s">
        <v>136</v>
      </c>
      <c r="BE262" s="132">
        <f>IF(N262="základní",J262,0)</f>
        <v>0</v>
      </c>
      <c r="BF262" s="132">
        <f>IF(N262="snížená",J262,0)</f>
        <v>0</v>
      </c>
      <c r="BG262" s="132">
        <f>IF(N262="zákl. přenesená",J262,0)</f>
        <v>0</v>
      </c>
      <c r="BH262" s="132">
        <f>IF(N262="sníž. přenesená",J262,0)</f>
        <v>0</v>
      </c>
      <c r="BI262" s="132">
        <f>IF(N262="nulová",J262,0)</f>
        <v>0</v>
      </c>
      <c r="BJ262" s="16" t="s">
        <v>82</v>
      </c>
      <c r="BK262" s="132">
        <f>ROUND(I262*H262,2)</f>
        <v>0</v>
      </c>
      <c r="BL262" s="16" t="s">
        <v>142</v>
      </c>
      <c r="BM262" s="131" t="s">
        <v>426</v>
      </c>
    </row>
    <row r="263" spans="2:65" s="1" customFormat="1" ht="10.199999999999999">
      <c r="B263" s="31"/>
      <c r="D263" s="133" t="s">
        <v>143</v>
      </c>
      <c r="F263" s="134" t="s">
        <v>427</v>
      </c>
      <c r="I263" s="135"/>
      <c r="L263" s="31"/>
      <c r="M263" s="136"/>
      <c r="T263" s="52"/>
      <c r="AT263" s="16" t="s">
        <v>143</v>
      </c>
      <c r="AU263" s="16" t="s">
        <v>82</v>
      </c>
    </row>
    <row r="264" spans="2:65" s="1" customFormat="1" ht="16.5" customHeight="1">
      <c r="B264" s="31"/>
      <c r="C264" s="120" t="s">
        <v>289</v>
      </c>
      <c r="D264" s="120" t="s">
        <v>137</v>
      </c>
      <c r="E264" s="121" t="s">
        <v>428</v>
      </c>
      <c r="F264" s="122" t="s">
        <v>429</v>
      </c>
      <c r="G264" s="123" t="s">
        <v>252</v>
      </c>
      <c r="H264" s="124">
        <v>16</v>
      </c>
      <c r="I264" s="125"/>
      <c r="J264" s="126">
        <f>ROUND(I264*H264,2)</f>
        <v>0</v>
      </c>
      <c r="K264" s="122" t="s">
        <v>141</v>
      </c>
      <c r="L264" s="31"/>
      <c r="M264" s="127" t="s">
        <v>19</v>
      </c>
      <c r="N264" s="128" t="s">
        <v>45</v>
      </c>
      <c r="P264" s="129">
        <f>O264*H264</f>
        <v>0</v>
      </c>
      <c r="Q264" s="129">
        <v>0</v>
      </c>
      <c r="R264" s="129">
        <f>Q264*H264</f>
        <v>0</v>
      </c>
      <c r="S264" s="129">
        <v>0</v>
      </c>
      <c r="T264" s="130">
        <f>S264*H264</f>
        <v>0</v>
      </c>
      <c r="AR264" s="131" t="s">
        <v>142</v>
      </c>
      <c r="AT264" s="131" t="s">
        <v>137</v>
      </c>
      <c r="AU264" s="131" t="s">
        <v>82</v>
      </c>
      <c r="AY264" s="16" t="s">
        <v>136</v>
      </c>
      <c r="BE264" s="132">
        <f>IF(N264="základní",J264,0)</f>
        <v>0</v>
      </c>
      <c r="BF264" s="132">
        <f>IF(N264="snížená",J264,0)</f>
        <v>0</v>
      </c>
      <c r="BG264" s="132">
        <f>IF(N264="zákl. přenesená",J264,0)</f>
        <v>0</v>
      </c>
      <c r="BH264" s="132">
        <f>IF(N264="sníž. přenesená",J264,0)</f>
        <v>0</v>
      </c>
      <c r="BI264" s="132">
        <f>IF(N264="nulová",J264,0)</f>
        <v>0</v>
      </c>
      <c r="BJ264" s="16" t="s">
        <v>82</v>
      </c>
      <c r="BK264" s="132">
        <f>ROUND(I264*H264,2)</f>
        <v>0</v>
      </c>
      <c r="BL264" s="16" t="s">
        <v>142</v>
      </c>
      <c r="BM264" s="131" t="s">
        <v>430</v>
      </c>
    </row>
    <row r="265" spans="2:65" s="1" customFormat="1" ht="10.199999999999999">
      <c r="B265" s="31"/>
      <c r="D265" s="133" t="s">
        <v>143</v>
      </c>
      <c r="F265" s="134" t="s">
        <v>431</v>
      </c>
      <c r="I265" s="135"/>
      <c r="L265" s="31"/>
      <c r="M265" s="136"/>
      <c r="T265" s="52"/>
      <c r="AT265" s="16" t="s">
        <v>143</v>
      </c>
      <c r="AU265" s="16" t="s">
        <v>82</v>
      </c>
    </row>
    <row r="266" spans="2:65" s="1" customFormat="1" ht="16.5" customHeight="1">
      <c r="B266" s="31"/>
      <c r="C266" s="120" t="s">
        <v>432</v>
      </c>
      <c r="D266" s="120" t="s">
        <v>137</v>
      </c>
      <c r="E266" s="121" t="s">
        <v>433</v>
      </c>
      <c r="F266" s="122" t="s">
        <v>434</v>
      </c>
      <c r="G266" s="123" t="s">
        <v>252</v>
      </c>
      <c r="H266" s="124">
        <v>1</v>
      </c>
      <c r="I266" s="125"/>
      <c r="J266" s="126">
        <f>ROUND(I266*H266,2)</f>
        <v>0</v>
      </c>
      <c r="K266" s="122" t="s">
        <v>141</v>
      </c>
      <c r="L266" s="31"/>
      <c r="M266" s="127" t="s">
        <v>19</v>
      </c>
      <c r="N266" s="128" t="s">
        <v>45</v>
      </c>
      <c r="P266" s="129">
        <f>O266*H266</f>
        <v>0</v>
      </c>
      <c r="Q266" s="129">
        <v>1.07E-3</v>
      </c>
      <c r="R266" s="129">
        <f>Q266*H266</f>
        <v>1.07E-3</v>
      </c>
      <c r="S266" s="129">
        <v>0</v>
      </c>
      <c r="T266" s="130">
        <f>S266*H266</f>
        <v>0</v>
      </c>
      <c r="AR266" s="131" t="s">
        <v>142</v>
      </c>
      <c r="AT266" s="131" t="s">
        <v>137</v>
      </c>
      <c r="AU266" s="131" t="s">
        <v>82</v>
      </c>
      <c r="AY266" s="16" t="s">
        <v>136</v>
      </c>
      <c r="BE266" s="132">
        <f>IF(N266="základní",J266,0)</f>
        <v>0</v>
      </c>
      <c r="BF266" s="132">
        <f>IF(N266="snížená",J266,0)</f>
        <v>0</v>
      </c>
      <c r="BG266" s="132">
        <f>IF(N266="zákl. přenesená",J266,0)</f>
        <v>0</v>
      </c>
      <c r="BH266" s="132">
        <f>IF(N266="sníž. přenesená",J266,0)</f>
        <v>0</v>
      </c>
      <c r="BI266" s="132">
        <f>IF(N266="nulová",J266,0)</f>
        <v>0</v>
      </c>
      <c r="BJ266" s="16" t="s">
        <v>82</v>
      </c>
      <c r="BK266" s="132">
        <f>ROUND(I266*H266,2)</f>
        <v>0</v>
      </c>
      <c r="BL266" s="16" t="s">
        <v>142</v>
      </c>
      <c r="BM266" s="131" t="s">
        <v>435</v>
      </c>
    </row>
    <row r="267" spans="2:65" s="1" customFormat="1" ht="10.199999999999999">
      <c r="B267" s="31"/>
      <c r="D267" s="133" t="s">
        <v>143</v>
      </c>
      <c r="F267" s="134" t="s">
        <v>436</v>
      </c>
      <c r="I267" s="135"/>
      <c r="L267" s="31"/>
      <c r="M267" s="136"/>
      <c r="T267" s="52"/>
      <c r="AT267" s="16" t="s">
        <v>143</v>
      </c>
      <c r="AU267" s="16" t="s">
        <v>82</v>
      </c>
    </row>
    <row r="268" spans="2:65" s="1" customFormat="1" ht="16.5" customHeight="1">
      <c r="B268" s="31"/>
      <c r="C268" s="120" t="s">
        <v>292</v>
      </c>
      <c r="D268" s="120" t="s">
        <v>137</v>
      </c>
      <c r="E268" s="121" t="s">
        <v>437</v>
      </c>
      <c r="F268" s="122" t="s">
        <v>438</v>
      </c>
      <c r="G268" s="123" t="s">
        <v>252</v>
      </c>
      <c r="H268" s="124">
        <v>4</v>
      </c>
      <c r="I268" s="125"/>
      <c r="J268" s="126">
        <f>ROUND(I268*H268,2)</f>
        <v>0</v>
      </c>
      <c r="K268" s="122" t="s">
        <v>141</v>
      </c>
      <c r="L268" s="31"/>
      <c r="M268" s="127" t="s">
        <v>19</v>
      </c>
      <c r="N268" s="128" t="s">
        <v>45</v>
      </c>
      <c r="P268" s="129">
        <f>O268*H268</f>
        <v>0</v>
      </c>
      <c r="Q268" s="129">
        <v>8.9999999999999998E-4</v>
      </c>
      <c r="R268" s="129">
        <f>Q268*H268</f>
        <v>3.5999999999999999E-3</v>
      </c>
      <c r="S268" s="129">
        <v>0</v>
      </c>
      <c r="T268" s="130">
        <f>S268*H268</f>
        <v>0</v>
      </c>
      <c r="AR268" s="131" t="s">
        <v>142</v>
      </c>
      <c r="AT268" s="131" t="s">
        <v>137</v>
      </c>
      <c r="AU268" s="131" t="s">
        <v>82</v>
      </c>
      <c r="AY268" s="16" t="s">
        <v>136</v>
      </c>
      <c r="BE268" s="132">
        <f>IF(N268="základní",J268,0)</f>
        <v>0</v>
      </c>
      <c r="BF268" s="132">
        <f>IF(N268="snížená",J268,0)</f>
        <v>0</v>
      </c>
      <c r="BG268" s="132">
        <f>IF(N268="zákl. přenesená",J268,0)</f>
        <v>0</v>
      </c>
      <c r="BH268" s="132">
        <f>IF(N268="sníž. přenesená",J268,0)</f>
        <v>0</v>
      </c>
      <c r="BI268" s="132">
        <f>IF(N268="nulová",J268,0)</f>
        <v>0</v>
      </c>
      <c r="BJ268" s="16" t="s">
        <v>82</v>
      </c>
      <c r="BK268" s="132">
        <f>ROUND(I268*H268,2)</f>
        <v>0</v>
      </c>
      <c r="BL268" s="16" t="s">
        <v>142</v>
      </c>
      <c r="BM268" s="131" t="s">
        <v>439</v>
      </c>
    </row>
    <row r="269" spans="2:65" s="1" customFormat="1" ht="10.199999999999999">
      <c r="B269" s="31"/>
      <c r="D269" s="133" t="s">
        <v>143</v>
      </c>
      <c r="F269" s="134" t="s">
        <v>438</v>
      </c>
      <c r="I269" s="135"/>
      <c r="L269" s="31"/>
      <c r="M269" s="136"/>
      <c r="T269" s="52"/>
      <c r="AT269" s="16" t="s">
        <v>143</v>
      </c>
      <c r="AU269" s="16" t="s">
        <v>82</v>
      </c>
    </row>
    <row r="270" spans="2:65" s="1" customFormat="1" ht="16.5" customHeight="1">
      <c r="B270" s="31"/>
      <c r="C270" s="120" t="s">
        <v>440</v>
      </c>
      <c r="D270" s="120" t="s">
        <v>137</v>
      </c>
      <c r="E270" s="121" t="s">
        <v>441</v>
      </c>
      <c r="F270" s="122" t="s">
        <v>442</v>
      </c>
      <c r="G270" s="123" t="s">
        <v>252</v>
      </c>
      <c r="H270" s="124">
        <v>1</v>
      </c>
      <c r="I270" s="125"/>
      <c r="J270" s="126">
        <f>ROUND(I270*H270,2)</f>
        <v>0</v>
      </c>
      <c r="K270" s="122" t="s">
        <v>141</v>
      </c>
      <c r="L270" s="31"/>
      <c r="M270" s="127" t="s">
        <v>19</v>
      </c>
      <c r="N270" s="128" t="s">
        <v>45</v>
      </c>
      <c r="P270" s="129">
        <f>O270*H270</f>
        <v>0</v>
      </c>
      <c r="Q270" s="129">
        <v>0.23</v>
      </c>
      <c r="R270" s="129">
        <f>Q270*H270</f>
        <v>0.23</v>
      </c>
      <c r="S270" s="129">
        <v>0</v>
      </c>
      <c r="T270" s="130">
        <f>S270*H270</f>
        <v>0</v>
      </c>
      <c r="AR270" s="131" t="s">
        <v>142</v>
      </c>
      <c r="AT270" s="131" t="s">
        <v>137</v>
      </c>
      <c r="AU270" s="131" t="s">
        <v>82</v>
      </c>
      <c r="AY270" s="16" t="s">
        <v>136</v>
      </c>
      <c r="BE270" s="132">
        <f>IF(N270="základní",J270,0)</f>
        <v>0</v>
      </c>
      <c r="BF270" s="132">
        <f>IF(N270="snížená",J270,0)</f>
        <v>0</v>
      </c>
      <c r="BG270" s="132">
        <f>IF(N270="zákl. přenesená",J270,0)</f>
        <v>0</v>
      </c>
      <c r="BH270" s="132">
        <f>IF(N270="sníž. přenesená",J270,0)</f>
        <v>0</v>
      </c>
      <c r="BI270" s="132">
        <f>IF(N270="nulová",J270,0)</f>
        <v>0</v>
      </c>
      <c r="BJ270" s="16" t="s">
        <v>82</v>
      </c>
      <c r="BK270" s="132">
        <f>ROUND(I270*H270,2)</f>
        <v>0</v>
      </c>
      <c r="BL270" s="16" t="s">
        <v>142</v>
      </c>
      <c r="BM270" s="131" t="s">
        <v>443</v>
      </c>
    </row>
    <row r="271" spans="2:65" s="1" customFormat="1" ht="10.199999999999999">
      <c r="B271" s="31"/>
      <c r="D271" s="133" t="s">
        <v>143</v>
      </c>
      <c r="F271" s="134" t="s">
        <v>442</v>
      </c>
      <c r="I271" s="135"/>
      <c r="L271" s="31"/>
      <c r="M271" s="136"/>
      <c r="T271" s="52"/>
      <c r="AT271" s="16" t="s">
        <v>143</v>
      </c>
      <c r="AU271" s="16" t="s">
        <v>82</v>
      </c>
    </row>
    <row r="272" spans="2:65" s="1" customFormat="1" ht="16.5" customHeight="1">
      <c r="B272" s="31"/>
      <c r="C272" s="120" t="s">
        <v>296</v>
      </c>
      <c r="D272" s="120" t="s">
        <v>137</v>
      </c>
      <c r="E272" s="121" t="s">
        <v>444</v>
      </c>
      <c r="F272" s="122" t="s">
        <v>445</v>
      </c>
      <c r="G272" s="123" t="s">
        <v>252</v>
      </c>
      <c r="H272" s="124">
        <v>1</v>
      </c>
      <c r="I272" s="125"/>
      <c r="J272" s="126">
        <f>ROUND(I272*H272,2)</f>
        <v>0</v>
      </c>
      <c r="K272" s="122" t="s">
        <v>141</v>
      </c>
      <c r="L272" s="31"/>
      <c r="M272" s="127" t="s">
        <v>19</v>
      </c>
      <c r="N272" s="128" t="s">
        <v>45</v>
      </c>
      <c r="P272" s="129">
        <f>O272*H272</f>
        <v>0</v>
      </c>
      <c r="Q272" s="129">
        <v>0.34</v>
      </c>
      <c r="R272" s="129">
        <f>Q272*H272</f>
        <v>0.34</v>
      </c>
      <c r="S272" s="129">
        <v>0</v>
      </c>
      <c r="T272" s="130">
        <f>S272*H272</f>
        <v>0</v>
      </c>
      <c r="AR272" s="131" t="s">
        <v>142</v>
      </c>
      <c r="AT272" s="131" t="s">
        <v>137</v>
      </c>
      <c r="AU272" s="131" t="s">
        <v>82</v>
      </c>
      <c r="AY272" s="16" t="s">
        <v>136</v>
      </c>
      <c r="BE272" s="132">
        <f>IF(N272="základní",J272,0)</f>
        <v>0</v>
      </c>
      <c r="BF272" s="132">
        <f>IF(N272="snížená",J272,0)</f>
        <v>0</v>
      </c>
      <c r="BG272" s="132">
        <f>IF(N272="zákl. přenesená",J272,0)</f>
        <v>0</v>
      </c>
      <c r="BH272" s="132">
        <f>IF(N272="sníž. přenesená",J272,0)</f>
        <v>0</v>
      </c>
      <c r="BI272" s="132">
        <f>IF(N272="nulová",J272,0)</f>
        <v>0</v>
      </c>
      <c r="BJ272" s="16" t="s">
        <v>82</v>
      </c>
      <c r="BK272" s="132">
        <f>ROUND(I272*H272,2)</f>
        <v>0</v>
      </c>
      <c r="BL272" s="16" t="s">
        <v>142</v>
      </c>
      <c r="BM272" s="131" t="s">
        <v>446</v>
      </c>
    </row>
    <row r="273" spans="2:65" s="1" customFormat="1" ht="10.199999999999999">
      <c r="B273" s="31"/>
      <c r="D273" s="133" t="s">
        <v>143</v>
      </c>
      <c r="F273" s="134" t="s">
        <v>445</v>
      </c>
      <c r="I273" s="135"/>
      <c r="L273" s="31"/>
      <c r="M273" s="136"/>
      <c r="T273" s="52"/>
      <c r="AT273" s="16" t="s">
        <v>143</v>
      </c>
      <c r="AU273" s="16" t="s">
        <v>82</v>
      </c>
    </row>
    <row r="274" spans="2:65" s="1" customFormat="1" ht="16.5" customHeight="1">
      <c r="B274" s="31"/>
      <c r="C274" s="120" t="s">
        <v>447</v>
      </c>
      <c r="D274" s="120" t="s">
        <v>137</v>
      </c>
      <c r="E274" s="121" t="s">
        <v>448</v>
      </c>
      <c r="F274" s="122" t="s">
        <v>449</v>
      </c>
      <c r="G274" s="123" t="s">
        <v>239</v>
      </c>
      <c r="H274" s="124">
        <v>74.5</v>
      </c>
      <c r="I274" s="125"/>
      <c r="J274" s="126">
        <f>ROUND(I274*H274,2)</f>
        <v>0</v>
      </c>
      <c r="K274" s="122" t="s">
        <v>141</v>
      </c>
      <c r="L274" s="31"/>
      <c r="M274" s="127" t="s">
        <v>19</v>
      </c>
      <c r="N274" s="128" t="s">
        <v>45</v>
      </c>
      <c r="P274" s="129">
        <f>O274*H274</f>
        <v>0</v>
      </c>
      <c r="Q274" s="129">
        <v>1</v>
      </c>
      <c r="R274" s="129">
        <f>Q274*H274</f>
        <v>74.5</v>
      </c>
      <c r="S274" s="129">
        <v>0</v>
      </c>
      <c r="T274" s="130">
        <f>S274*H274</f>
        <v>0</v>
      </c>
      <c r="AR274" s="131" t="s">
        <v>142</v>
      </c>
      <c r="AT274" s="131" t="s">
        <v>137</v>
      </c>
      <c r="AU274" s="131" t="s">
        <v>82</v>
      </c>
      <c r="AY274" s="16" t="s">
        <v>136</v>
      </c>
      <c r="BE274" s="132">
        <f>IF(N274="základní",J274,0)</f>
        <v>0</v>
      </c>
      <c r="BF274" s="132">
        <f>IF(N274="snížená",J274,0)</f>
        <v>0</v>
      </c>
      <c r="BG274" s="132">
        <f>IF(N274="zákl. přenesená",J274,0)</f>
        <v>0</v>
      </c>
      <c r="BH274" s="132">
        <f>IF(N274="sníž. přenesená",J274,0)</f>
        <v>0</v>
      </c>
      <c r="BI274" s="132">
        <f>IF(N274="nulová",J274,0)</f>
        <v>0</v>
      </c>
      <c r="BJ274" s="16" t="s">
        <v>82</v>
      </c>
      <c r="BK274" s="132">
        <f>ROUND(I274*H274,2)</f>
        <v>0</v>
      </c>
      <c r="BL274" s="16" t="s">
        <v>142</v>
      </c>
      <c r="BM274" s="131" t="s">
        <v>450</v>
      </c>
    </row>
    <row r="275" spans="2:65" s="1" customFormat="1" ht="10.199999999999999">
      <c r="B275" s="31"/>
      <c r="D275" s="133" t="s">
        <v>143</v>
      </c>
      <c r="F275" s="134" t="s">
        <v>449</v>
      </c>
      <c r="I275" s="135"/>
      <c r="L275" s="31"/>
      <c r="M275" s="136"/>
      <c r="T275" s="52"/>
      <c r="AT275" s="16" t="s">
        <v>143</v>
      </c>
      <c r="AU275" s="16" t="s">
        <v>82</v>
      </c>
    </row>
    <row r="276" spans="2:65" s="1" customFormat="1" ht="16.5" customHeight="1">
      <c r="B276" s="31"/>
      <c r="C276" s="120" t="s">
        <v>299</v>
      </c>
      <c r="D276" s="120" t="s">
        <v>137</v>
      </c>
      <c r="E276" s="121" t="s">
        <v>451</v>
      </c>
      <c r="F276" s="122" t="s">
        <v>452</v>
      </c>
      <c r="G276" s="123" t="s">
        <v>252</v>
      </c>
      <c r="H276" s="124">
        <v>10</v>
      </c>
      <c r="I276" s="125"/>
      <c r="J276" s="126">
        <f>ROUND(I276*H276,2)</f>
        <v>0</v>
      </c>
      <c r="K276" s="122" t="s">
        <v>141</v>
      </c>
      <c r="L276" s="31"/>
      <c r="M276" s="127" t="s">
        <v>19</v>
      </c>
      <c r="N276" s="128" t="s">
        <v>45</v>
      </c>
      <c r="P276" s="129">
        <f>O276*H276</f>
        <v>0</v>
      </c>
      <c r="Q276" s="129">
        <v>0</v>
      </c>
      <c r="R276" s="129">
        <f>Q276*H276</f>
        <v>0</v>
      </c>
      <c r="S276" s="129">
        <v>0</v>
      </c>
      <c r="T276" s="130">
        <f>S276*H276</f>
        <v>0</v>
      </c>
      <c r="AR276" s="131" t="s">
        <v>142</v>
      </c>
      <c r="AT276" s="131" t="s">
        <v>137</v>
      </c>
      <c r="AU276" s="131" t="s">
        <v>82</v>
      </c>
      <c r="AY276" s="16" t="s">
        <v>136</v>
      </c>
      <c r="BE276" s="132">
        <f>IF(N276="základní",J276,0)</f>
        <v>0</v>
      </c>
      <c r="BF276" s="132">
        <f>IF(N276="snížená",J276,0)</f>
        <v>0</v>
      </c>
      <c r="BG276" s="132">
        <f>IF(N276="zákl. přenesená",J276,0)</f>
        <v>0</v>
      </c>
      <c r="BH276" s="132">
        <f>IF(N276="sníž. přenesená",J276,0)</f>
        <v>0</v>
      </c>
      <c r="BI276" s="132">
        <f>IF(N276="nulová",J276,0)</f>
        <v>0</v>
      </c>
      <c r="BJ276" s="16" t="s">
        <v>82</v>
      </c>
      <c r="BK276" s="132">
        <f>ROUND(I276*H276,2)</f>
        <v>0</v>
      </c>
      <c r="BL276" s="16" t="s">
        <v>142</v>
      </c>
      <c r="BM276" s="131" t="s">
        <v>453</v>
      </c>
    </row>
    <row r="277" spans="2:65" s="1" customFormat="1" ht="10.199999999999999">
      <c r="B277" s="31"/>
      <c r="D277" s="133" t="s">
        <v>143</v>
      </c>
      <c r="F277" s="134" t="s">
        <v>452</v>
      </c>
      <c r="I277" s="135"/>
      <c r="L277" s="31"/>
      <c r="M277" s="136"/>
      <c r="T277" s="52"/>
      <c r="AT277" s="16" t="s">
        <v>143</v>
      </c>
      <c r="AU277" s="16" t="s">
        <v>82</v>
      </c>
    </row>
    <row r="278" spans="2:65" s="1" customFormat="1" ht="16.5" customHeight="1">
      <c r="B278" s="31"/>
      <c r="C278" s="120" t="s">
        <v>454</v>
      </c>
      <c r="D278" s="120" t="s">
        <v>137</v>
      </c>
      <c r="E278" s="121" t="s">
        <v>455</v>
      </c>
      <c r="F278" s="122" t="s">
        <v>456</v>
      </c>
      <c r="G278" s="123" t="s">
        <v>252</v>
      </c>
      <c r="H278" s="124">
        <v>4</v>
      </c>
      <c r="I278" s="125"/>
      <c r="J278" s="126">
        <f>ROUND(I278*H278,2)</f>
        <v>0</v>
      </c>
      <c r="K278" s="122" t="s">
        <v>141</v>
      </c>
      <c r="L278" s="31"/>
      <c r="M278" s="127" t="s">
        <v>19</v>
      </c>
      <c r="N278" s="128" t="s">
        <v>45</v>
      </c>
      <c r="P278" s="129">
        <f>O278*H278</f>
        <v>0</v>
      </c>
      <c r="Q278" s="129">
        <v>0.25</v>
      </c>
      <c r="R278" s="129">
        <f>Q278*H278</f>
        <v>1</v>
      </c>
      <c r="S278" s="129">
        <v>0</v>
      </c>
      <c r="T278" s="130">
        <f>S278*H278</f>
        <v>0</v>
      </c>
      <c r="AR278" s="131" t="s">
        <v>142</v>
      </c>
      <c r="AT278" s="131" t="s">
        <v>137</v>
      </c>
      <c r="AU278" s="131" t="s">
        <v>82</v>
      </c>
      <c r="AY278" s="16" t="s">
        <v>136</v>
      </c>
      <c r="BE278" s="132">
        <f>IF(N278="základní",J278,0)</f>
        <v>0</v>
      </c>
      <c r="BF278" s="132">
        <f>IF(N278="snížená",J278,0)</f>
        <v>0</v>
      </c>
      <c r="BG278" s="132">
        <f>IF(N278="zákl. přenesená",J278,0)</f>
        <v>0</v>
      </c>
      <c r="BH278" s="132">
        <f>IF(N278="sníž. přenesená",J278,0)</f>
        <v>0</v>
      </c>
      <c r="BI278" s="132">
        <f>IF(N278="nulová",J278,0)</f>
        <v>0</v>
      </c>
      <c r="BJ278" s="16" t="s">
        <v>82</v>
      </c>
      <c r="BK278" s="132">
        <f>ROUND(I278*H278,2)</f>
        <v>0</v>
      </c>
      <c r="BL278" s="16" t="s">
        <v>142</v>
      </c>
      <c r="BM278" s="131" t="s">
        <v>457</v>
      </c>
    </row>
    <row r="279" spans="2:65" s="1" customFormat="1" ht="10.199999999999999">
      <c r="B279" s="31"/>
      <c r="D279" s="133" t="s">
        <v>143</v>
      </c>
      <c r="F279" s="134" t="s">
        <v>456</v>
      </c>
      <c r="I279" s="135"/>
      <c r="L279" s="31"/>
      <c r="M279" s="136"/>
      <c r="T279" s="52"/>
      <c r="AT279" s="16" t="s">
        <v>143</v>
      </c>
      <c r="AU279" s="16" t="s">
        <v>82</v>
      </c>
    </row>
    <row r="280" spans="2:65" s="1" customFormat="1" ht="16.5" customHeight="1">
      <c r="B280" s="31"/>
      <c r="C280" s="120" t="s">
        <v>303</v>
      </c>
      <c r="D280" s="120" t="s">
        <v>137</v>
      </c>
      <c r="E280" s="121" t="s">
        <v>458</v>
      </c>
      <c r="F280" s="122" t="s">
        <v>459</v>
      </c>
      <c r="G280" s="123" t="s">
        <v>252</v>
      </c>
      <c r="H280" s="124">
        <v>4</v>
      </c>
      <c r="I280" s="125"/>
      <c r="J280" s="126">
        <f>ROUND(I280*H280,2)</f>
        <v>0</v>
      </c>
      <c r="K280" s="122" t="s">
        <v>141</v>
      </c>
      <c r="L280" s="31"/>
      <c r="M280" s="127" t="s">
        <v>19</v>
      </c>
      <c r="N280" s="128" t="s">
        <v>45</v>
      </c>
      <c r="P280" s="129">
        <f>O280*H280</f>
        <v>0</v>
      </c>
      <c r="Q280" s="129">
        <v>0.52</v>
      </c>
      <c r="R280" s="129">
        <f>Q280*H280</f>
        <v>2.08</v>
      </c>
      <c r="S280" s="129">
        <v>0</v>
      </c>
      <c r="T280" s="130">
        <f>S280*H280</f>
        <v>0</v>
      </c>
      <c r="AR280" s="131" t="s">
        <v>142</v>
      </c>
      <c r="AT280" s="131" t="s">
        <v>137</v>
      </c>
      <c r="AU280" s="131" t="s">
        <v>82</v>
      </c>
      <c r="AY280" s="16" t="s">
        <v>136</v>
      </c>
      <c r="BE280" s="132">
        <f>IF(N280="základní",J280,0)</f>
        <v>0</v>
      </c>
      <c r="BF280" s="132">
        <f>IF(N280="snížená",J280,0)</f>
        <v>0</v>
      </c>
      <c r="BG280" s="132">
        <f>IF(N280="zákl. přenesená",J280,0)</f>
        <v>0</v>
      </c>
      <c r="BH280" s="132">
        <f>IF(N280="sníž. přenesená",J280,0)</f>
        <v>0</v>
      </c>
      <c r="BI280" s="132">
        <f>IF(N280="nulová",J280,0)</f>
        <v>0</v>
      </c>
      <c r="BJ280" s="16" t="s">
        <v>82</v>
      </c>
      <c r="BK280" s="132">
        <f>ROUND(I280*H280,2)</f>
        <v>0</v>
      </c>
      <c r="BL280" s="16" t="s">
        <v>142</v>
      </c>
      <c r="BM280" s="131" t="s">
        <v>460</v>
      </c>
    </row>
    <row r="281" spans="2:65" s="1" customFormat="1" ht="10.199999999999999">
      <c r="B281" s="31"/>
      <c r="D281" s="133" t="s">
        <v>143</v>
      </c>
      <c r="F281" s="134" t="s">
        <v>459</v>
      </c>
      <c r="I281" s="135"/>
      <c r="L281" s="31"/>
      <c r="M281" s="136"/>
      <c r="T281" s="52"/>
      <c r="AT281" s="16" t="s">
        <v>143</v>
      </c>
      <c r="AU281" s="16" t="s">
        <v>82</v>
      </c>
    </row>
    <row r="282" spans="2:65" s="1" customFormat="1" ht="16.5" customHeight="1">
      <c r="B282" s="31"/>
      <c r="C282" s="120" t="s">
        <v>275</v>
      </c>
      <c r="D282" s="120" t="s">
        <v>137</v>
      </c>
      <c r="E282" s="121" t="s">
        <v>461</v>
      </c>
      <c r="F282" s="122" t="s">
        <v>462</v>
      </c>
      <c r="G282" s="123" t="s">
        <v>252</v>
      </c>
      <c r="H282" s="124">
        <v>1</v>
      </c>
      <c r="I282" s="125"/>
      <c r="J282" s="126">
        <f>ROUND(I282*H282,2)</f>
        <v>0</v>
      </c>
      <c r="K282" s="122" t="s">
        <v>141</v>
      </c>
      <c r="L282" s="31"/>
      <c r="M282" s="127" t="s">
        <v>19</v>
      </c>
      <c r="N282" s="128" t="s">
        <v>45</v>
      </c>
      <c r="P282" s="129">
        <f>O282*H282</f>
        <v>0</v>
      </c>
      <c r="Q282" s="129">
        <v>1.0349999999999999</v>
      </c>
      <c r="R282" s="129">
        <f>Q282*H282</f>
        <v>1.0349999999999999</v>
      </c>
      <c r="S282" s="129">
        <v>0</v>
      </c>
      <c r="T282" s="130">
        <f>S282*H282</f>
        <v>0</v>
      </c>
      <c r="AR282" s="131" t="s">
        <v>142</v>
      </c>
      <c r="AT282" s="131" t="s">
        <v>137</v>
      </c>
      <c r="AU282" s="131" t="s">
        <v>82</v>
      </c>
      <c r="AY282" s="16" t="s">
        <v>136</v>
      </c>
      <c r="BE282" s="132">
        <f>IF(N282="základní",J282,0)</f>
        <v>0</v>
      </c>
      <c r="BF282" s="132">
        <f>IF(N282="snížená",J282,0)</f>
        <v>0</v>
      </c>
      <c r="BG282" s="132">
        <f>IF(N282="zákl. přenesená",J282,0)</f>
        <v>0</v>
      </c>
      <c r="BH282" s="132">
        <f>IF(N282="sníž. přenesená",J282,0)</f>
        <v>0</v>
      </c>
      <c r="BI282" s="132">
        <f>IF(N282="nulová",J282,0)</f>
        <v>0</v>
      </c>
      <c r="BJ282" s="16" t="s">
        <v>82</v>
      </c>
      <c r="BK282" s="132">
        <f>ROUND(I282*H282,2)</f>
        <v>0</v>
      </c>
      <c r="BL282" s="16" t="s">
        <v>142</v>
      </c>
      <c r="BM282" s="131" t="s">
        <v>463</v>
      </c>
    </row>
    <row r="283" spans="2:65" s="1" customFormat="1" ht="10.199999999999999">
      <c r="B283" s="31"/>
      <c r="D283" s="133" t="s">
        <v>143</v>
      </c>
      <c r="F283" s="134" t="s">
        <v>462</v>
      </c>
      <c r="I283" s="135"/>
      <c r="L283" s="31"/>
      <c r="M283" s="136"/>
      <c r="T283" s="52"/>
      <c r="AT283" s="16" t="s">
        <v>143</v>
      </c>
      <c r="AU283" s="16" t="s">
        <v>82</v>
      </c>
    </row>
    <row r="284" spans="2:65" s="1" customFormat="1" ht="16.5" customHeight="1">
      <c r="B284" s="31"/>
      <c r="C284" s="120" t="s">
        <v>306</v>
      </c>
      <c r="D284" s="120" t="s">
        <v>137</v>
      </c>
      <c r="E284" s="121" t="s">
        <v>464</v>
      </c>
      <c r="F284" s="122" t="s">
        <v>465</v>
      </c>
      <c r="G284" s="123" t="s">
        <v>252</v>
      </c>
      <c r="H284" s="124">
        <v>10</v>
      </c>
      <c r="I284" s="125"/>
      <c r="J284" s="126">
        <f>ROUND(I284*H284,2)</f>
        <v>0</v>
      </c>
      <c r="K284" s="122" t="s">
        <v>141</v>
      </c>
      <c r="L284" s="31"/>
      <c r="M284" s="127" t="s">
        <v>19</v>
      </c>
      <c r="N284" s="128" t="s">
        <v>45</v>
      </c>
      <c r="P284" s="129">
        <f>O284*H284</f>
        <v>0</v>
      </c>
      <c r="Q284" s="129">
        <v>0</v>
      </c>
      <c r="R284" s="129">
        <f>Q284*H284</f>
        <v>0</v>
      </c>
      <c r="S284" s="129">
        <v>0</v>
      </c>
      <c r="T284" s="130">
        <f>S284*H284</f>
        <v>0</v>
      </c>
      <c r="AR284" s="131" t="s">
        <v>142</v>
      </c>
      <c r="AT284" s="131" t="s">
        <v>137</v>
      </c>
      <c r="AU284" s="131" t="s">
        <v>82</v>
      </c>
      <c r="AY284" s="16" t="s">
        <v>136</v>
      </c>
      <c r="BE284" s="132">
        <f>IF(N284="základní",J284,0)</f>
        <v>0</v>
      </c>
      <c r="BF284" s="132">
        <f>IF(N284="snížená",J284,0)</f>
        <v>0</v>
      </c>
      <c r="BG284" s="132">
        <f>IF(N284="zákl. přenesená",J284,0)</f>
        <v>0</v>
      </c>
      <c r="BH284" s="132">
        <f>IF(N284="sníž. přenesená",J284,0)</f>
        <v>0</v>
      </c>
      <c r="BI284" s="132">
        <f>IF(N284="nulová",J284,0)</f>
        <v>0</v>
      </c>
      <c r="BJ284" s="16" t="s">
        <v>82</v>
      </c>
      <c r="BK284" s="132">
        <f>ROUND(I284*H284,2)</f>
        <v>0</v>
      </c>
      <c r="BL284" s="16" t="s">
        <v>142</v>
      </c>
      <c r="BM284" s="131" t="s">
        <v>466</v>
      </c>
    </row>
    <row r="285" spans="2:65" s="1" customFormat="1" ht="10.199999999999999">
      <c r="B285" s="31"/>
      <c r="D285" s="133" t="s">
        <v>143</v>
      </c>
      <c r="F285" s="134" t="s">
        <v>465</v>
      </c>
      <c r="I285" s="135"/>
      <c r="L285" s="31"/>
      <c r="M285" s="136"/>
      <c r="T285" s="52"/>
      <c r="AT285" s="16" t="s">
        <v>143</v>
      </c>
      <c r="AU285" s="16" t="s">
        <v>82</v>
      </c>
    </row>
    <row r="286" spans="2:65" s="1" customFormat="1" ht="16.5" customHeight="1">
      <c r="B286" s="31"/>
      <c r="C286" s="120" t="s">
        <v>467</v>
      </c>
      <c r="D286" s="120" t="s">
        <v>137</v>
      </c>
      <c r="E286" s="121" t="s">
        <v>468</v>
      </c>
      <c r="F286" s="122" t="s">
        <v>469</v>
      </c>
      <c r="G286" s="123" t="s">
        <v>252</v>
      </c>
      <c r="H286" s="124">
        <v>1</v>
      </c>
      <c r="I286" s="125"/>
      <c r="J286" s="126">
        <f>ROUND(I286*H286,2)</f>
        <v>0</v>
      </c>
      <c r="K286" s="122" t="s">
        <v>141</v>
      </c>
      <c r="L286" s="31"/>
      <c r="M286" s="127" t="s">
        <v>19</v>
      </c>
      <c r="N286" s="128" t="s">
        <v>45</v>
      </c>
      <c r="P286" s="129">
        <f>O286*H286</f>
        <v>0</v>
      </c>
      <c r="Q286" s="129">
        <v>2.4E-2</v>
      </c>
      <c r="R286" s="129">
        <f>Q286*H286</f>
        <v>2.4E-2</v>
      </c>
      <c r="S286" s="129">
        <v>0</v>
      </c>
      <c r="T286" s="130">
        <f>S286*H286</f>
        <v>0</v>
      </c>
      <c r="AR286" s="131" t="s">
        <v>142</v>
      </c>
      <c r="AT286" s="131" t="s">
        <v>137</v>
      </c>
      <c r="AU286" s="131" t="s">
        <v>82</v>
      </c>
      <c r="AY286" s="16" t="s">
        <v>136</v>
      </c>
      <c r="BE286" s="132">
        <f>IF(N286="základní",J286,0)</f>
        <v>0</v>
      </c>
      <c r="BF286" s="132">
        <f>IF(N286="snížená",J286,0)</f>
        <v>0</v>
      </c>
      <c r="BG286" s="132">
        <f>IF(N286="zákl. přenesená",J286,0)</f>
        <v>0</v>
      </c>
      <c r="BH286" s="132">
        <f>IF(N286="sníž. přenesená",J286,0)</f>
        <v>0</v>
      </c>
      <c r="BI286" s="132">
        <f>IF(N286="nulová",J286,0)</f>
        <v>0</v>
      </c>
      <c r="BJ286" s="16" t="s">
        <v>82</v>
      </c>
      <c r="BK286" s="132">
        <f>ROUND(I286*H286,2)</f>
        <v>0</v>
      </c>
      <c r="BL286" s="16" t="s">
        <v>142</v>
      </c>
      <c r="BM286" s="131" t="s">
        <v>470</v>
      </c>
    </row>
    <row r="287" spans="2:65" s="1" customFormat="1" ht="10.199999999999999">
      <c r="B287" s="31"/>
      <c r="D287" s="133" t="s">
        <v>143</v>
      </c>
      <c r="F287" s="134" t="s">
        <v>469</v>
      </c>
      <c r="I287" s="135"/>
      <c r="L287" s="31"/>
      <c r="M287" s="136"/>
      <c r="T287" s="52"/>
      <c r="AT287" s="16" t="s">
        <v>143</v>
      </c>
      <c r="AU287" s="16" t="s">
        <v>82</v>
      </c>
    </row>
    <row r="288" spans="2:65" s="1" customFormat="1" ht="16.5" customHeight="1">
      <c r="B288" s="31"/>
      <c r="C288" s="120" t="s">
        <v>310</v>
      </c>
      <c r="D288" s="120" t="s">
        <v>137</v>
      </c>
      <c r="E288" s="121" t="s">
        <v>471</v>
      </c>
      <c r="F288" s="122" t="s">
        <v>472</v>
      </c>
      <c r="G288" s="123" t="s">
        <v>252</v>
      </c>
      <c r="H288" s="124">
        <v>4</v>
      </c>
      <c r="I288" s="125"/>
      <c r="J288" s="126">
        <f>ROUND(I288*H288,2)</f>
        <v>0</v>
      </c>
      <c r="K288" s="122" t="s">
        <v>141</v>
      </c>
      <c r="L288" s="31"/>
      <c r="M288" s="127" t="s">
        <v>19</v>
      </c>
      <c r="N288" s="128" t="s">
        <v>45</v>
      </c>
      <c r="P288" s="129">
        <f>O288*H288</f>
        <v>0</v>
      </c>
      <c r="Q288" s="129">
        <v>3.9E-2</v>
      </c>
      <c r="R288" s="129">
        <f>Q288*H288</f>
        <v>0.156</v>
      </c>
      <c r="S288" s="129">
        <v>0</v>
      </c>
      <c r="T288" s="130">
        <f>S288*H288</f>
        <v>0</v>
      </c>
      <c r="AR288" s="131" t="s">
        <v>142</v>
      </c>
      <c r="AT288" s="131" t="s">
        <v>137</v>
      </c>
      <c r="AU288" s="131" t="s">
        <v>82</v>
      </c>
      <c r="AY288" s="16" t="s">
        <v>136</v>
      </c>
      <c r="BE288" s="132">
        <f>IF(N288="základní",J288,0)</f>
        <v>0</v>
      </c>
      <c r="BF288" s="132">
        <f>IF(N288="snížená",J288,0)</f>
        <v>0</v>
      </c>
      <c r="BG288" s="132">
        <f>IF(N288="zákl. přenesená",J288,0)</f>
        <v>0</v>
      </c>
      <c r="BH288" s="132">
        <f>IF(N288="sníž. přenesená",J288,0)</f>
        <v>0</v>
      </c>
      <c r="BI288" s="132">
        <f>IF(N288="nulová",J288,0)</f>
        <v>0</v>
      </c>
      <c r="BJ288" s="16" t="s">
        <v>82</v>
      </c>
      <c r="BK288" s="132">
        <f>ROUND(I288*H288,2)</f>
        <v>0</v>
      </c>
      <c r="BL288" s="16" t="s">
        <v>142</v>
      </c>
      <c r="BM288" s="131" t="s">
        <v>473</v>
      </c>
    </row>
    <row r="289" spans="2:65" s="1" customFormat="1" ht="10.199999999999999">
      <c r="B289" s="31"/>
      <c r="D289" s="133" t="s">
        <v>143</v>
      </c>
      <c r="F289" s="134" t="s">
        <v>472</v>
      </c>
      <c r="I289" s="135"/>
      <c r="L289" s="31"/>
      <c r="M289" s="136"/>
      <c r="T289" s="52"/>
      <c r="AT289" s="16" t="s">
        <v>143</v>
      </c>
      <c r="AU289" s="16" t="s">
        <v>82</v>
      </c>
    </row>
    <row r="290" spans="2:65" s="1" customFormat="1" ht="16.5" customHeight="1">
      <c r="B290" s="31"/>
      <c r="C290" s="120" t="s">
        <v>281</v>
      </c>
      <c r="D290" s="120" t="s">
        <v>137</v>
      </c>
      <c r="E290" s="121" t="s">
        <v>474</v>
      </c>
      <c r="F290" s="122" t="s">
        <v>475</v>
      </c>
      <c r="G290" s="123" t="s">
        <v>252</v>
      </c>
      <c r="H290" s="124">
        <v>1</v>
      </c>
      <c r="I290" s="125"/>
      <c r="J290" s="126">
        <f>ROUND(I290*H290,2)</f>
        <v>0</v>
      </c>
      <c r="K290" s="122" t="s">
        <v>141</v>
      </c>
      <c r="L290" s="31"/>
      <c r="M290" s="127" t="s">
        <v>19</v>
      </c>
      <c r="N290" s="128" t="s">
        <v>45</v>
      </c>
      <c r="P290" s="129">
        <f>O290*H290</f>
        <v>0</v>
      </c>
      <c r="Q290" s="129">
        <v>5.0999999999999997E-2</v>
      </c>
      <c r="R290" s="129">
        <f>Q290*H290</f>
        <v>5.0999999999999997E-2</v>
      </c>
      <c r="S290" s="129">
        <v>0</v>
      </c>
      <c r="T290" s="130">
        <f>S290*H290</f>
        <v>0</v>
      </c>
      <c r="AR290" s="131" t="s">
        <v>142</v>
      </c>
      <c r="AT290" s="131" t="s">
        <v>137</v>
      </c>
      <c r="AU290" s="131" t="s">
        <v>82</v>
      </c>
      <c r="AY290" s="16" t="s">
        <v>136</v>
      </c>
      <c r="BE290" s="132">
        <f>IF(N290="základní",J290,0)</f>
        <v>0</v>
      </c>
      <c r="BF290" s="132">
        <f>IF(N290="snížená",J290,0)</f>
        <v>0</v>
      </c>
      <c r="BG290" s="132">
        <f>IF(N290="zákl. přenesená",J290,0)</f>
        <v>0</v>
      </c>
      <c r="BH290" s="132">
        <f>IF(N290="sníž. přenesená",J290,0)</f>
        <v>0</v>
      </c>
      <c r="BI290" s="132">
        <f>IF(N290="nulová",J290,0)</f>
        <v>0</v>
      </c>
      <c r="BJ290" s="16" t="s">
        <v>82</v>
      </c>
      <c r="BK290" s="132">
        <f>ROUND(I290*H290,2)</f>
        <v>0</v>
      </c>
      <c r="BL290" s="16" t="s">
        <v>142</v>
      </c>
      <c r="BM290" s="131" t="s">
        <v>476</v>
      </c>
    </row>
    <row r="291" spans="2:65" s="1" customFormat="1" ht="10.199999999999999">
      <c r="B291" s="31"/>
      <c r="D291" s="133" t="s">
        <v>143</v>
      </c>
      <c r="F291" s="134" t="s">
        <v>475</v>
      </c>
      <c r="I291" s="135"/>
      <c r="L291" s="31"/>
      <c r="M291" s="136"/>
      <c r="T291" s="52"/>
      <c r="AT291" s="16" t="s">
        <v>143</v>
      </c>
      <c r="AU291" s="16" t="s">
        <v>82</v>
      </c>
    </row>
    <row r="292" spans="2:65" s="1" customFormat="1" ht="16.5" customHeight="1">
      <c r="B292" s="31"/>
      <c r="C292" s="120" t="s">
        <v>313</v>
      </c>
      <c r="D292" s="120" t="s">
        <v>137</v>
      </c>
      <c r="E292" s="121" t="s">
        <v>477</v>
      </c>
      <c r="F292" s="122" t="s">
        <v>478</v>
      </c>
      <c r="G292" s="123" t="s">
        <v>252</v>
      </c>
      <c r="H292" s="124">
        <v>3</v>
      </c>
      <c r="I292" s="125"/>
      <c r="J292" s="126">
        <f>ROUND(I292*H292,2)</f>
        <v>0</v>
      </c>
      <c r="K292" s="122" t="s">
        <v>141</v>
      </c>
      <c r="L292" s="31"/>
      <c r="M292" s="127" t="s">
        <v>19</v>
      </c>
      <c r="N292" s="128" t="s">
        <v>45</v>
      </c>
      <c r="P292" s="129">
        <f>O292*H292</f>
        <v>0</v>
      </c>
      <c r="Q292" s="129">
        <v>6.8000000000000005E-2</v>
      </c>
      <c r="R292" s="129">
        <f>Q292*H292</f>
        <v>0.20400000000000001</v>
      </c>
      <c r="S292" s="129">
        <v>0</v>
      </c>
      <c r="T292" s="130">
        <f>S292*H292</f>
        <v>0</v>
      </c>
      <c r="AR292" s="131" t="s">
        <v>142</v>
      </c>
      <c r="AT292" s="131" t="s">
        <v>137</v>
      </c>
      <c r="AU292" s="131" t="s">
        <v>82</v>
      </c>
      <c r="AY292" s="16" t="s">
        <v>136</v>
      </c>
      <c r="BE292" s="132">
        <f>IF(N292="základní",J292,0)</f>
        <v>0</v>
      </c>
      <c r="BF292" s="132">
        <f>IF(N292="snížená",J292,0)</f>
        <v>0</v>
      </c>
      <c r="BG292" s="132">
        <f>IF(N292="zákl. přenesená",J292,0)</f>
        <v>0</v>
      </c>
      <c r="BH292" s="132">
        <f>IF(N292="sníž. přenesená",J292,0)</f>
        <v>0</v>
      </c>
      <c r="BI292" s="132">
        <f>IF(N292="nulová",J292,0)</f>
        <v>0</v>
      </c>
      <c r="BJ292" s="16" t="s">
        <v>82</v>
      </c>
      <c r="BK292" s="132">
        <f>ROUND(I292*H292,2)</f>
        <v>0</v>
      </c>
      <c r="BL292" s="16" t="s">
        <v>142</v>
      </c>
      <c r="BM292" s="131" t="s">
        <v>479</v>
      </c>
    </row>
    <row r="293" spans="2:65" s="1" customFormat="1" ht="10.199999999999999">
      <c r="B293" s="31"/>
      <c r="D293" s="133" t="s">
        <v>143</v>
      </c>
      <c r="F293" s="134" t="s">
        <v>478</v>
      </c>
      <c r="I293" s="135"/>
      <c r="L293" s="31"/>
      <c r="M293" s="136"/>
      <c r="T293" s="52"/>
      <c r="AT293" s="16" t="s">
        <v>143</v>
      </c>
      <c r="AU293" s="16" t="s">
        <v>82</v>
      </c>
    </row>
    <row r="294" spans="2:65" s="1" customFormat="1" ht="16.5" customHeight="1">
      <c r="B294" s="31"/>
      <c r="C294" s="120" t="s">
        <v>314</v>
      </c>
      <c r="D294" s="120" t="s">
        <v>137</v>
      </c>
      <c r="E294" s="121" t="s">
        <v>480</v>
      </c>
      <c r="F294" s="122" t="s">
        <v>481</v>
      </c>
      <c r="G294" s="123" t="s">
        <v>252</v>
      </c>
      <c r="H294" s="124">
        <v>2</v>
      </c>
      <c r="I294" s="125"/>
      <c r="J294" s="126">
        <f>ROUND(I294*H294,2)</f>
        <v>0</v>
      </c>
      <c r="K294" s="122" t="s">
        <v>141</v>
      </c>
      <c r="L294" s="31"/>
      <c r="M294" s="127" t="s">
        <v>19</v>
      </c>
      <c r="N294" s="128" t="s">
        <v>45</v>
      </c>
      <c r="P294" s="129">
        <f>O294*H294</f>
        <v>0</v>
      </c>
      <c r="Q294" s="129">
        <v>0.08</v>
      </c>
      <c r="R294" s="129">
        <f>Q294*H294</f>
        <v>0.16</v>
      </c>
      <c r="S294" s="129">
        <v>0</v>
      </c>
      <c r="T294" s="130">
        <f>S294*H294</f>
        <v>0</v>
      </c>
      <c r="AR294" s="131" t="s">
        <v>142</v>
      </c>
      <c r="AT294" s="131" t="s">
        <v>137</v>
      </c>
      <c r="AU294" s="131" t="s">
        <v>82</v>
      </c>
      <c r="AY294" s="16" t="s">
        <v>136</v>
      </c>
      <c r="BE294" s="132">
        <f>IF(N294="základní",J294,0)</f>
        <v>0</v>
      </c>
      <c r="BF294" s="132">
        <f>IF(N294="snížená",J294,0)</f>
        <v>0</v>
      </c>
      <c r="BG294" s="132">
        <f>IF(N294="zákl. přenesená",J294,0)</f>
        <v>0</v>
      </c>
      <c r="BH294" s="132">
        <f>IF(N294="sníž. přenesená",J294,0)</f>
        <v>0</v>
      </c>
      <c r="BI294" s="132">
        <f>IF(N294="nulová",J294,0)</f>
        <v>0</v>
      </c>
      <c r="BJ294" s="16" t="s">
        <v>82</v>
      </c>
      <c r="BK294" s="132">
        <f>ROUND(I294*H294,2)</f>
        <v>0</v>
      </c>
      <c r="BL294" s="16" t="s">
        <v>142</v>
      </c>
      <c r="BM294" s="131" t="s">
        <v>482</v>
      </c>
    </row>
    <row r="295" spans="2:65" s="1" customFormat="1" ht="10.199999999999999">
      <c r="B295" s="31"/>
      <c r="D295" s="133" t="s">
        <v>143</v>
      </c>
      <c r="F295" s="134" t="s">
        <v>481</v>
      </c>
      <c r="I295" s="135"/>
      <c r="L295" s="31"/>
      <c r="M295" s="136"/>
      <c r="T295" s="52"/>
      <c r="AT295" s="16" t="s">
        <v>143</v>
      </c>
      <c r="AU295" s="16" t="s">
        <v>82</v>
      </c>
    </row>
    <row r="296" spans="2:65" s="1" customFormat="1" ht="24.15" customHeight="1">
      <c r="B296" s="31"/>
      <c r="C296" s="120" t="s">
        <v>318</v>
      </c>
      <c r="D296" s="120" t="s">
        <v>137</v>
      </c>
      <c r="E296" s="121" t="s">
        <v>483</v>
      </c>
      <c r="F296" s="122" t="s">
        <v>484</v>
      </c>
      <c r="G296" s="123" t="s">
        <v>485</v>
      </c>
      <c r="H296" s="124">
        <v>26</v>
      </c>
      <c r="I296" s="125"/>
      <c r="J296" s="126">
        <f>ROUND(I296*H296,2)</f>
        <v>0</v>
      </c>
      <c r="K296" s="122" t="s">
        <v>19</v>
      </c>
      <c r="L296" s="31"/>
      <c r="M296" s="127" t="s">
        <v>19</v>
      </c>
      <c r="N296" s="128" t="s">
        <v>45</v>
      </c>
      <c r="P296" s="129">
        <f>O296*H296</f>
        <v>0</v>
      </c>
      <c r="Q296" s="129">
        <v>4.0000000000000001E-3</v>
      </c>
      <c r="R296" s="129">
        <f>Q296*H296</f>
        <v>0.10400000000000001</v>
      </c>
      <c r="S296" s="129">
        <v>0</v>
      </c>
      <c r="T296" s="130">
        <f>S296*H296</f>
        <v>0</v>
      </c>
      <c r="AR296" s="131" t="s">
        <v>142</v>
      </c>
      <c r="AT296" s="131" t="s">
        <v>137</v>
      </c>
      <c r="AU296" s="131" t="s">
        <v>82</v>
      </c>
      <c r="AY296" s="16" t="s">
        <v>136</v>
      </c>
      <c r="BE296" s="132">
        <f>IF(N296="základní",J296,0)</f>
        <v>0</v>
      </c>
      <c r="BF296" s="132">
        <f>IF(N296="snížená",J296,0)</f>
        <v>0</v>
      </c>
      <c r="BG296" s="132">
        <f>IF(N296="zákl. přenesená",J296,0)</f>
        <v>0</v>
      </c>
      <c r="BH296" s="132">
        <f>IF(N296="sníž. přenesená",J296,0)</f>
        <v>0</v>
      </c>
      <c r="BI296" s="132">
        <f>IF(N296="nulová",J296,0)</f>
        <v>0</v>
      </c>
      <c r="BJ296" s="16" t="s">
        <v>82</v>
      </c>
      <c r="BK296" s="132">
        <f>ROUND(I296*H296,2)</f>
        <v>0</v>
      </c>
      <c r="BL296" s="16" t="s">
        <v>142</v>
      </c>
      <c r="BM296" s="131" t="s">
        <v>486</v>
      </c>
    </row>
    <row r="297" spans="2:65" s="1" customFormat="1" ht="10.199999999999999">
      <c r="B297" s="31"/>
      <c r="D297" s="133" t="s">
        <v>143</v>
      </c>
      <c r="F297" s="134" t="s">
        <v>487</v>
      </c>
      <c r="I297" s="135"/>
      <c r="L297" s="31"/>
      <c r="M297" s="136"/>
      <c r="T297" s="52"/>
      <c r="AT297" s="16" t="s">
        <v>143</v>
      </c>
      <c r="AU297" s="16" t="s">
        <v>82</v>
      </c>
    </row>
    <row r="298" spans="2:65" s="1" customFormat="1" ht="24.15" customHeight="1">
      <c r="B298" s="31"/>
      <c r="C298" s="120" t="s">
        <v>488</v>
      </c>
      <c r="D298" s="120" t="s">
        <v>137</v>
      </c>
      <c r="E298" s="121" t="s">
        <v>489</v>
      </c>
      <c r="F298" s="122" t="s">
        <v>490</v>
      </c>
      <c r="G298" s="123" t="s">
        <v>485</v>
      </c>
      <c r="H298" s="124">
        <v>128</v>
      </c>
      <c r="I298" s="125"/>
      <c r="J298" s="126">
        <f>ROUND(I298*H298,2)</f>
        <v>0</v>
      </c>
      <c r="K298" s="122" t="s">
        <v>19</v>
      </c>
      <c r="L298" s="31"/>
      <c r="M298" s="127" t="s">
        <v>19</v>
      </c>
      <c r="N298" s="128" t="s">
        <v>45</v>
      </c>
      <c r="P298" s="129">
        <f>O298*H298</f>
        <v>0</v>
      </c>
      <c r="Q298" s="129">
        <v>4.0000000000000001E-3</v>
      </c>
      <c r="R298" s="129">
        <f>Q298*H298</f>
        <v>0.51200000000000001</v>
      </c>
      <c r="S298" s="129">
        <v>0</v>
      </c>
      <c r="T298" s="130">
        <f>S298*H298</f>
        <v>0</v>
      </c>
      <c r="AR298" s="131" t="s">
        <v>142</v>
      </c>
      <c r="AT298" s="131" t="s">
        <v>137</v>
      </c>
      <c r="AU298" s="131" t="s">
        <v>82</v>
      </c>
      <c r="AY298" s="16" t="s">
        <v>136</v>
      </c>
      <c r="BE298" s="132">
        <f>IF(N298="základní",J298,0)</f>
        <v>0</v>
      </c>
      <c r="BF298" s="132">
        <f>IF(N298="snížená",J298,0)</f>
        <v>0</v>
      </c>
      <c r="BG298" s="132">
        <f>IF(N298="zákl. přenesená",J298,0)</f>
        <v>0</v>
      </c>
      <c r="BH298" s="132">
        <f>IF(N298="sníž. přenesená",J298,0)</f>
        <v>0</v>
      </c>
      <c r="BI298" s="132">
        <f>IF(N298="nulová",J298,0)</f>
        <v>0</v>
      </c>
      <c r="BJ298" s="16" t="s">
        <v>82</v>
      </c>
      <c r="BK298" s="132">
        <f>ROUND(I298*H298,2)</f>
        <v>0</v>
      </c>
      <c r="BL298" s="16" t="s">
        <v>142</v>
      </c>
      <c r="BM298" s="131" t="s">
        <v>491</v>
      </c>
    </row>
    <row r="299" spans="2:65" s="1" customFormat="1" ht="10.199999999999999">
      <c r="B299" s="31"/>
      <c r="D299" s="133" t="s">
        <v>143</v>
      </c>
      <c r="F299" s="134" t="s">
        <v>492</v>
      </c>
      <c r="I299" s="135"/>
      <c r="L299" s="31"/>
      <c r="M299" s="136"/>
      <c r="T299" s="52"/>
      <c r="AT299" s="16" t="s">
        <v>143</v>
      </c>
      <c r="AU299" s="16" t="s">
        <v>82</v>
      </c>
    </row>
    <row r="300" spans="2:65" s="1" customFormat="1" ht="16.5" customHeight="1">
      <c r="B300" s="31"/>
      <c r="C300" s="120" t="s">
        <v>322</v>
      </c>
      <c r="D300" s="120" t="s">
        <v>137</v>
      </c>
      <c r="E300" s="121" t="s">
        <v>493</v>
      </c>
      <c r="F300" s="122" t="s">
        <v>494</v>
      </c>
      <c r="G300" s="123" t="s">
        <v>485</v>
      </c>
      <c r="H300" s="124">
        <v>340</v>
      </c>
      <c r="I300" s="125"/>
      <c r="J300" s="126">
        <f>ROUND(I300*H300,2)</f>
        <v>0</v>
      </c>
      <c r="K300" s="122" t="s">
        <v>19</v>
      </c>
      <c r="L300" s="31"/>
      <c r="M300" s="127" t="s">
        <v>19</v>
      </c>
      <c r="N300" s="128" t="s">
        <v>45</v>
      </c>
      <c r="P300" s="129">
        <f>O300*H300</f>
        <v>0</v>
      </c>
      <c r="Q300" s="129">
        <v>8.0000000000000002E-3</v>
      </c>
      <c r="R300" s="129">
        <f>Q300*H300</f>
        <v>2.72</v>
      </c>
      <c r="S300" s="129">
        <v>0</v>
      </c>
      <c r="T300" s="130">
        <f>S300*H300</f>
        <v>0</v>
      </c>
      <c r="AR300" s="131" t="s">
        <v>142</v>
      </c>
      <c r="AT300" s="131" t="s">
        <v>137</v>
      </c>
      <c r="AU300" s="131" t="s">
        <v>82</v>
      </c>
      <c r="AY300" s="16" t="s">
        <v>136</v>
      </c>
      <c r="BE300" s="132">
        <f>IF(N300="základní",J300,0)</f>
        <v>0</v>
      </c>
      <c r="BF300" s="132">
        <f>IF(N300="snížená",J300,0)</f>
        <v>0</v>
      </c>
      <c r="BG300" s="132">
        <f>IF(N300="zákl. přenesená",J300,0)</f>
        <v>0</v>
      </c>
      <c r="BH300" s="132">
        <f>IF(N300="sníž. přenesená",J300,0)</f>
        <v>0</v>
      </c>
      <c r="BI300" s="132">
        <f>IF(N300="nulová",J300,0)</f>
        <v>0</v>
      </c>
      <c r="BJ300" s="16" t="s">
        <v>82</v>
      </c>
      <c r="BK300" s="132">
        <f>ROUND(I300*H300,2)</f>
        <v>0</v>
      </c>
      <c r="BL300" s="16" t="s">
        <v>142</v>
      </c>
      <c r="BM300" s="131" t="s">
        <v>495</v>
      </c>
    </row>
    <row r="301" spans="2:65" s="1" customFormat="1" ht="10.199999999999999">
      <c r="B301" s="31"/>
      <c r="D301" s="133" t="s">
        <v>143</v>
      </c>
      <c r="F301" s="134" t="s">
        <v>496</v>
      </c>
      <c r="I301" s="135"/>
      <c r="L301" s="31"/>
      <c r="M301" s="136"/>
      <c r="T301" s="52"/>
      <c r="AT301" s="16" t="s">
        <v>143</v>
      </c>
      <c r="AU301" s="16" t="s">
        <v>82</v>
      </c>
    </row>
    <row r="302" spans="2:65" s="1" customFormat="1" ht="24.15" customHeight="1">
      <c r="B302" s="31"/>
      <c r="C302" s="120" t="s">
        <v>497</v>
      </c>
      <c r="D302" s="120" t="s">
        <v>137</v>
      </c>
      <c r="E302" s="121" t="s">
        <v>498</v>
      </c>
      <c r="F302" s="122" t="s">
        <v>499</v>
      </c>
      <c r="G302" s="123" t="s">
        <v>140</v>
      </c>
      <c r="H302" s="124">
        <v>610.4</v>
      </c>
      <c r="I302" s="125"/>
      <c r="J302" s="126">
        <f>ROUND(I302*H302,2)</f>
        <v>0</v>
      </c>
      <c r="K302" s="122" t="s">
        <v>19</v>
      </c>
      <c r="L302" s="31"/>
      <c r="M302" s="127" t="s">
        <v>19</v>
      </c>
      <c r="N302" s="128" t="s">
        <v>45</v>
      </c>
      <c r="P302" s="129">
        <f>O302*H302</f>
        <v>0</v>
      </c>
      <c r="Q302" s="129">
        <v>2.0000000000000001E-4</v>
      </c>
      <c r="R302" s="129">
        <f>Q302*H302</f>
        <v>0.12208000000000001</v>
      </c>
      <c r="S302" s="129">
        <v>0</v>
      </c>
      <c r="T302" s="130">
        <f>S302*H302</f>
        <v>0</v>
      </c>
      <c r="AR302" s="131" t="s">
        <v>142</v>
      </c>
      <c r="AT302" s="131" t="s">
        <v>137</v>
      </c>
      <c r="AU302" s="131" t="s">
        <v>82</v>
      </c>
      <c r="AY302" s="16" t="s">
        <v>136</v>
      </c>
      <c r="BE302" s="132">
        <f>IF(N302="základní",J302,0)</f>
        <v>0</v>
      </c>
      <c r="BF302" s="132">
        <f>IF(N302="snížená",J302,0)</f>
        <v>0</v>
      </c>
      <c r="BG302" s="132">
        <f>IF(N302="zákl. přenesená",J302,0)</f>
        <v>0</v>
      </c>
      <c r="BH302" s="132">
        <f>IF(N302="sníž. přenesená",J302,0)</f>
        <v>0</v>
      </c>
      <c r="BI302" s="132">
        <f>IF(N302="nulová",J302,0)</f>
        <v>0</v>
      </c>
      <c r="BJ302" s="16" t="s">
        <v>82</v>
      </c>
      <c r="BK302" s="132">
        <f>ROUND(I302*H302,2)</f>
        <v>0</v>
      </c>
      <c r="BL302" s="16" t="s">
        <v>142</v>
      </c>
      <c r="BM302" s="131" t="s">
        <v>500</v>
      </c>
    </row>
    <row r="303" spans="2:65" s="1" customFormat="1" ht="10.199999999999999">
      <c r="B303" s="31"/>
      <c r="D303" s="133" t="s">
        <v>143</v>
      </c>
      <c r="F303" s="134" t="s">
        <v>501</v>
      </c>
      <c r="I303" s="135"/>
      <c r="L303" s="31"/>
      <c r="M303" s="136"/>
      <c r="T303" s="52"/>
      <c r="AT303" s="16" t="s">
        <v>143</v>
      </c>
      <c r="AU303" s="16" t="s">
        <v>82</v>
      </c>
    </row>
    <row r="304" spans="2:65" s="1" customFormat="1" ht="24.15" customHeight="1">
      <c r="B304" s="31"/>
      <c r="C304" s="120" t="s">
        <v>326</v>
      </c>
      <c r="D304" s="120" t="s">
        <v>137</v>
      </c>
      <c r="E304" s="121" t="s">
        <v>502</v>
      </c>
      <c r="F304" s="122" t="s">
        <v>503</v>
      </c>
      <c r="G304" s="123" t="s">
        <v>485</v>
      </c>
      <c r="H304" s="124">
        <v>3</v>
      </c>
      <c r="I304" s="125"/>
      <c r="J304" s="126">
        <f>ROUND(I304*H304,2)</f>
        <v>0</v>
      </c>
      <c r="K304" s="122" t="s">
        <v>19</v>
      </c>
      <c r="L304" s="31"/>
      <c r="M304" s="127" t="s">
        <v>19</v>
      </c>
      <c r="N304" s="128" t="s">
        <v>45</v>
      </c>
      <c r="P304" s="129">
        <f>O304*H304</f>
        <v>0</v>
      </c>
      <c r="Q304" s="129">
        <v>1E-3</v>
      </c>
      <c r="R304" s="129">
        <f>Q304*H304</f>
        <v>3.0000000000000001E-3</v>
      </c>
      <c r="S304" s="129">
        <v>0</v>
      </c>
      <c r="T304" s="130">
        <f>S304*H304</f>
        <v>0</v>
      </c>
      <c r="AR304" s="131" t="s">
        <v>142</v>
      </c>
      <c r="AT304" s="131" t="s">
        <v>137</v>
      </c>
      <c r="AU304" s="131" t="s">
        <v>82</v>
      </c>
      <c r="AY304" s="16" t="s">
        <v>136</v>
      </c>
      <c r="BE304" s="132">
        <f>IF(N304="základní",J304,0)</f>
        <v>0</v>
      </c>
      <c r="BF304" s="132">
        <f>IF(N304="snížená",J304,0)</f>
        <v>0</v>
      </c>
      <c r="BG304" s="132">
        <f>IF(N304="zákl. přenesená",J304,0)</f>
        <v>0</v>
      </c>
      <c r="BH304" s="132">
        <f>IF(N304="sníž. přenesená",J304,0)</f>
        <v>0</v>
      </c>
      <c r="BI304" s="132">
        <f>IF(N304="nulová",J304,0)</f>
        <v>0</v>
      </c>
      <c r="BJ304" s="16" t="s">
        <v>82</v>
      </c>
      <c r="BK304" s="132">
        <f>ROUND(I304*H304,2)</f>
        <v>0</v>
      </c>
      <c r="BL304" s="16" t="s">
        <v>142</v>
      </c>
      <c r="BM304" s="131" t="s">
        <v>504</v>
      </c>
    </row>
    <row r="305" spans="2:65" s="1" customFormat="1" ht="10.199999999999999">
      <c r="B305" s="31"/>
      <c r="D305" s="133" t="s">
        <v>143</v>
      </c>
      <c r="F305" s="134" t="s">
        <v>503</v>
      </c>
      <c r="I305" s="135"/>
      <c r="L305" s="31"/>
      <c r="M305" s="136"/>
      <c r="T305" s="52"/>
      <c r="AT305" s="16" t="s">
        <v>143</v>
      </c>
      <c r="AU305" s="16" t="s">
        <v>82</v>
      </c>
    </row>
    <row r="306" spans="2:65" s="1" customFormat="1" ht="16.5" customHeight="1">
      <c r="B306" s="31"/>
      <c r="C306" s="120" t="s">
        <v>505</v>
      </c>
      <c r="D306" s="120" t="s">
        <v>137</v>
      </c>
      <c r="E306" s="121" t="s">
        <v>506</v>
      </c>
      <c r="F306" s="122" t="s">
        <v>507</v>
      </c>
      <c r="G306" s="123" t="s">
        <v>140</v>
      </c>
      <c r="H306" s="124">
        <v>305.2</v>
      </c>
      <c r="I306" s="125"/>
      <c r="J306" s="126">
        <f>ROUND(I306*H306,2)</f>
        <v>0</v>
      </c>
      <c r="K306" s="122" t="s">
        <v>19</v>
      </c>
      <c r="L306" s="31"/>
      <c r="M306" s="127" t="s">
        <v>19</v>
      </c>
      <c r="N306" s="128" t="s">
        <v>45</v>
      </c>
      <c r="P306" s="129">
        <f>O306*H306</f>
        <v>0</v>
      </c>
      <c r="Q306" s="129">
        <v>2.2499999999999998E-3</v>
      </c>
      <c r="R306" s="129">
        <f>Q306*H306</f>
        <v>0.68669999999999998</v>
      </c>
      <c r="S306" s="129">
        <v>0</v>
      </c>
      <c r="T306" s="130">
        <f>S306*H306</f>
        <v>0</v>
      </c>
      <c r="AR306" s="131" t="s">
        <v>142</v>
      </c>
      <c r="AT306" s="131" t="s">
        <v>137</v>
      </c>
      <c r="AU306" s="131" t="s">
        <v>82</v>
      </c>
      <c r="AY306" s="16" t="s">
        <v>136</v>
      </c>
      <c r="BE306" s="132">
        <f>IF(N306="základní",J306,0)</f>
        <v>0</v>
      </c>
      <c r="BF306" s="132">
        <f>IF(N306="snížená",J306,0)</f>
        <v>0</v>
      </c>
      <c r="BG306" s="132">
        <f>IF(N306="zákl. přenesená",J306,0)</f>
        <v>0</v>
      </c>
      <c r="BH306" s="132">
        <f>IF(N306="sníž. přenesená",J306,0)</f>
        <v>0</v>
      </c>
      <c r="BI306" s="132">
        <f>IF(N306="nulová",J306,0)</f>
        <v>0</v>
      </c>
      <c r="BJ306" s="16" t="s">
        <v>82</v>
      </c>
      <c r="BK306" s="132">
        <f>ROUND(I306*H306,2)</f>
        <v>0</v>
      </c>
      <c r="BL306" s="16" t="s">
        <v>142</v>
      </c>
      <c r="BM306" s="131" t="s">
        <v>508</v>
      </c>
    </row>
    <row r="307" spans="2:65" s="1" customFormat="1" ht="10.199999999999999">
      <c r="B307" s="31"/>
      <c r="D307" s="133" t="s">
        <v>143</v>
      </c>
      <c r="F307" s="134" t="s">
        <v>509</v>
      </c>
      <c r="I307" s="135"/>
      <c r="L307" s="31"/>
      <c r="M307" s="136"/>
      <c r="T307" s="52"/>
      <c r="AT307" s="16" t="s">
        <v>143</v>
      </c>
      <c r="AU307" s="16" t="s">
        <v>82</v>
      </c>
    </row>
    <row r="308" spans="2:65" s="1" customFormat="1" ht="16.5" customHeight="1">
      <c r="B308" s="31"/>
      <c r="C308" s="120" t="s">
        <v>329</v>
      </c>
      <c r="D308" s="120" t="s">
        <v>137</v>
      </c>
      <c r="E308" s="121" t="s">
        <v>510</v>
      </c>
      <c r="F308" s="122" t="s">
        <v>511</v>
      </c>
      <c r="G308" s="123" t="s">
        <v>485</v>
      </c>
      <c r="H308" s="124">
        <v>1</v>
      </c>
      <c r="I308" s="125"/>
      <c r="J308" s="126">
        <f>ROUND(I308*H308,2)</f>
        <v>0</v>
      </c>
      <c r="K308" s="122" t="s">
        <v>19</v>
      </c>
      <c r="L308" s="31"/>
      <c r="M308" s="127" t="s">
        <v>19</v>
      </c>
      <c r="N308" s="128" t="s">
        <v>45</v>
      </c>
      <c r="P308" s="129">
        <f>O308*H308</f>
        <v>0</v>
      </c>
      <c r="Q308" s="129">
        <v>0.06</v>
      </c>
      <c r="R308" s="129">
        <f>Q308*H308</f>
        <v>0.06</v>
      </c>
      <c r="S308" s="129">
        <v>0</v>
      </c>
      <c r="T308" s="130">
        <f>S308*H308</f>
        <v>0</v>
      </c>
      <c r="AR308" s="131" t="s">
        <v>142</v>
      </c>
      <c r="AT308" s="131" t="s">
        <v>137</v>
      </c>
      <c r="AU308" s="131" t="s">
        <v>82</v>
      </c>
      <c r="AY308" s="16" t="s">
        <v>136</v>
      </c>
      <c r="BE308" s="132">
        <f>IF(N308="základní",J308,0)</f>
        <v>0</v>
      </c>
      <c r="BF308" s="132">
        <f>IF(N308="snížená",J308,0)</f>
        <v>0</v>
      </c>
      <c r="BG308" s="132">
        <f>IF(N308="zákl. přenesená",J308,0)</f>
        <v>0</v>
      </c>
      <c r="BH308" s="132">
        <f>IF(N308="sníž. přenesená",J308,0)</f>
        <v>0</v>
      </c>
      <c r="BI308" s="132">
        <f>IF(N308="nulová",J308,0)</f>
        <v>0</v>
      </c>
      <c r="BJ308" s="16" t="s">
        <v>82</v>
      </c>
      <c r="BK308" s="132">
        <f>ROUND(I308*H308,2)</f>
        <v>0</v>
      </c>
      <c r="BL308" s="16" t="s">
        <v>142</v>
      </c>
      <c r="BM308" s="131" t="s">
        <v>512</v>
      </c>
    </row>
    <row r="309" spans="2:65" s="1" customFormat="1" ht="10.199999999999999">
      <c r="B309" s="31"/>
      <c r="D309" s="133" t="s">
        <v>143</v>
      </c>
      <c r="F309" s="134" t="s">
        <v>511</v>
      </c>
      <c r="I309" s="135"/>
      <c r="L309" s="31"/>
      <c r="M309" s="136"/>
      <c r="T309" s="52"/>
      <c r="AT309" s="16" t="s">
        <v>143</v>
      </c>
      <c r="AU309" s="16" t="s">
        <v>82</v>
      </c>
    </row>
    <row r="310" spans="2:65" s="1" customFormat="1" ht="16.5" customHeight="1">
      <c r="B310" s="31"/>
      <c r="C310" s="120" t="s">
        <v>358</v>
      </c>
      <c r="D310" s="120" t="s">
        <v>137</v>
      </c>
      <c r="E310" s="121" t="s">
        <v>513</v>
      </c>
      <c r="F310" s="122" t="s">
        <v>514</v>
      </c>
      <c r="G310" s="123" t="s">
        <v>485</v>
      </c>
      <c r="H310" s="124">
        <v>1</v>
      </c>
      <c r="I310" s="125"/>
      <c r="J310" s="126">
        <f>ROUND(I310*H310,2)</f>
        <v>0</v>
      </c>
      <c r="K310" s="122" t="s">
        <v>19</v>
      </c>
      <c r="L310" s="31"/>
      <c r="M310" s="127" t="s">
        <v>19</v>
      </c>
      <c r="N310" s="128" t="s">
        <v>45</v>
      </c>
      <c r="P310" s="129">
        <f>O310*H310</f>
        <v>0</v>
      </c>
      <c r="Q310" s="129">
        <v>0.06</v>
      </c>
      <c r="R310" s="129">
        <f>Q310*H310</f>
        <v>0.06</v>
      </c>
      <c r="S310" s="129">
        <v>0</v>
      </c>
      <c r="T310" s="130">
        <f>S310*H310</f>
        <v>0</v>
      </c>
      <c r="AR310" s="131" t="s">
        <v>142</v>
      </c>
      <c r="AT310" s="131" t="s">
        <v>137</v>
      </c>
      <c r="AU310" s="131" t="s">
        <v>82</v>
      </c>
      <c r="AY310" s="16" t="s">
        <v>136</v>
      </c>
      <c r="BE310" s="132">
        <f>IF(N310="základní",J310,0)</f>
        <v>0</v>
      </c>
      <c r="BF310" s="132">
        <f>IF(N310="snížená",J310,0)</f>
        <v>0</v>
      </c>
      <c r="BG310" s="132">
        <f>IF(N310="zákl. přenesená",J310,0)</f>
        <v>0</v>
      </c>
      <c r="BH310" s="132">
        <f>IF(N310="sníž. přenesená",J310,0)</f>
        <v>0</v>
      </c>
      <c r="BI310" s="132">
        <f>IF(N310="nulová",J310,0)</f>
        <v>0</v>
      </c>
      <c r="BJ310" s="16" t="s">
        <v>82</v>
      </c>
      <c r="BK310" s="132">
        <f>ROUND(I310*H310,2)</f>
        <v>0</v>
      </c>
      <c r="BL310" s="16" t="s">
        <v>142</v>
      </c>
      <c r="BM310" s="131" t="s">
        <v>515</v>
      </c>
    </row>
    <row r="311" spans="2:65" s="1" customFormat="1" ht="10.199999999999999">
      <c r="B311" s="31"/>
      <c r="D311" s="133" t="s">
        <v>143</v>
      </c>
      <c r="F311" s="134" t="s">
        <v>514</v>
      </c>
      <c r="I311" s="135"/>
      <c r="L311" s="31"/>
      <c r="M311" s="136"/>
      <c r="T311" s="52"/>
      <c r="AT311" s="16" t="s">
        <v>143</v>
      </c>
      <c r="AU311" s="16" t="s">
        <v>82</v>
      </c>
    </row>
    <row r="312" spans="2:65" s="1" customFormat="1" ht="16.5" customHeight="1">
      <c r="B312" s="31"/>
      <c r="C312" s="120" t="s">
        <v>333</v>
      </c>
      <c r="D312" s="120" t="s">
        <v>137</v>
      </c>
      <c r="E312" s="121" t="s">
        <v>516</v>
      </c>
      <c r="F312" s="122" t="s">
        <v>517</v>
      </c>
      <c r="G312" s="123" t="s">
        <v>485</v>
      </c>
      <c r="H312" s="124">
        <v>1</v>
      </c>
      <c r="I312" s="125"/>
      <c r="J312" s="126">
        <f>ROUND(I312*H312,2)</f>
        <v>0</v>
      </c>
      <c r="K312" s="122" t="s">
        <v>19</v>
      </c>
      <c r="L312" s="31"/>
      <c r="M312" s="127" t="s">
        <v>19</v>
      </c>
      <c r="N312" s="128" t="s">
        <v>45</v>
      </c>
      <c r="P312" s="129">
        <f>O312*H312</f>
        <v>0</v>
      </c>
      <c r="Q312" s="129">
        <v>0.06</v>
      </c>
      <c r="R312" s="129">
        <f>Q312*H312</f>
        <v>0.06</v>
      </c>
      <c r="S312" s="129">
        <v>0</v>
      </c>
      <c r="T312" s="130">
        <f>S312*H312</f>
        <v>0</v>
      </c>
      <c r="AR312" s="131" t="s">
        <v>142</v>
      </c>
      <c r="AT312" s="131" t="s">
        <v>137</v>
      </c>
      <c r="AU312" s="131" t="s">
        <v>82</v>
      </c>
      <c r="AY312" s="16" t="s">
        <v>136</v>
      </c>
      <c r="BE312" s="132">
        <f>IF(N312="základní",J312,0)</f>
        <v>0</v>
      </c>
      <c r="BF312" s="132">
        <f>IF(N312="snížená",J312,0)</f>
        <v>0</v>
      </c>
      <c r="BG312" s="132">
        <f>IF(N312="zákl. přenesená",J312,0)</f>
        <v>0</v>
      </c>
      <c r="BH312" s="132">
        <f>IF(N312="sníž. přenesená",J312,0)</f>
        <v>0</v>
      </c>
      <c r="BI312" s="132">
        <f>IF(N312="nulová",J312,0)</f>
        <v>0</v>
      </c>
      <c r="BJ312" s="16" t="s">
        <v>82</v>
      </c>
      <c r="BK312" s="132">
        <f>ROUND(I312*H312,2)</f>
        <v>0</v>
      </c>
      <c r="BL312" s="16" t="s">
        <v>142</v>
      </c>
      <c r="BM312" s="131" t="s">
        <v>518</v>
      </c>
    </row>
    <row r="313" spans="2:65" s="1" customFormat="1" ht="10.199999999999999">
      <c r="B313" s="31"/>
      <c r="D313" s="133" t="s">
        <v>143</v>
      </c>
      <c r="F313" s="134" t="s">
        <v>517</v>
      </c>
      <c r="I313" s="135"/>
      <c r="L313" s="31"/>
      <c r="M313" s="136"/>
      <c r="T313" s="52"/>
      <c r="AT313" s="16" t="s">
        <v>143</v>
      </c>
      <c r="AU313" s="16" t="s">
        <v>82</v>
      </c>
    </row>
    <row r="314" spans="2:65" s="1" customFormat="1" ht="24.15" customHeight="1">
      <c r="B314" s="31"/>
      <c r="C314" s="120" t="s">
        <v>519</v>
      </c>
      <c r="D314" s="120" t="s">
        <v>137</v>
      </c>
      <c r="E314" s="121" t="s">
        <v>520</v>
      </c>
      <c r="F314" s="122" t="s">
        <v>521</v>
      </c>
      <c r="G314" s="123" t="s">
        <v>485</v>
      </c>
      <c r="H314" s="124">
        <v>1</v>
      </c>
      <c r="I314" s="125"/>
      <c r="J314" s="126">
        <f>ROUND(I314*H314,2)</f>
        <v>0</v>
      </c>
      <c r="K314" s="122" t="s">
        <v>19</v>
      </c>
      <c r="L314" s="31"/>
      <c r="M314" s="127" t="s">
        <v>19</v>
      </c>
      <c r="N314" s="128" t="s">
        <v>45</v>
      </c>
      <c r="P314" s="129">
        <f>O314*H314</f>
        <v>0</v>
      </c>
      <c r="Q314" s="129">
        <v>0.15</v>
      </c>
      <c r="R314" s="129">
        <f>Q314*H314</f>
        <v>0.15</v>
      </c>
      <c r="S314" s="129">
        <v>0</v>
      </c>
      <c r="T314" s="130">
        <f>S314*H314</f>
        <v>0</v>
      </c>
      <c r="AR314" s="131" t="s">
        <v>142</v>
      </c>
      <c r="AT314" s="131" t="s">
        <v>137</v>
      </c>
      <c r="AU314" s="131" t="s">
        <v>82</v>
      </c>
      <c r="AY314" s="16" t="s">
        <v>136</v>
      </c>
      <c r="BE314" s="132">
        <f>IF(N314="základní",J314,0)</f>
        <v>0</v>
      </c>
      <c r="BF314" s="132">
        <f>IF(N314="snížená",J314,0)</f>
        <v>0</v>
      </c>
      <c r="BG314" s="132">
        <f>IF(N314="zákl. přenesená",J314,0)</f>
        <v>0</v>
      </c>
      <c r="BH314" s="132">
        <f>IF(N314="sníž. přenesená",J314,0)</f>
        <v>0</v>
      </c>
      <c r="BI314" s="132">
        <f>IF(N314="nulová",J314,0)</f>
        <v>0</v>
      </c>
      <c r="BJ314" s="16" t="s">
        <v>82</v>
      </c>
      <c r="BK314" s="132">
        <f>ROUND(I314*H314,2)</f>
        <v>0</v>
      </c>
      <c r="BL314" s="16" t="s">
        <v>142</v>
      </c>
      <c r="BM314" s="131" t="s">
        <v>522</v>
      </c>
    </row>
    <row r="315" spans="2:65" s="1" customFormat="1" ht="10.199999999999999">
      <c r="B315" s="31"/>
      <c r="D315" s="133" t="s">
        <v>143</v>
      </c>
      <c r="F315" s="134" t="s">
        <v>523</v>
      </c>
      <c r="I315" s="135"/>
      <c r="L315" s="31"/>
      <c r="M315" s="136"/>
      <c r="T315" s="52"/>
      <c r="AT315" s="16" t="s">
        <v>143</v>
      </c>
      <c r="AU315" s="16" t="s">
        <v>82</v>
      </c>
    </row>
    <row r="316" spans="2:65" s="1" customFormat="1" ht="24.15" customHeight="1">
      <c r="B316" s="31"/>
      <c r="C316" s="120" t="s">
        <v>336</v>
      </c>
      <c r="D316" s="120" t="s">
        <v>137</v>
      </c>
      <c r="E316" s="121" t="s">
        <v>524</v>
      </c>
      <c r="F316" s="122" t="s">
        <v>525</v>
      </c>
      <c r="G316" s="123" t="s">
        <v>485</v>
      </c>
      <c r="H316" s="124">
        <v>1</v>
      </c>
      <c r="I316" s="125"/>
      <c r="J316" s="126">
        <f>ROUND(I316*H316,2)</f>
        <v>0</v>
      </c>
      <c r="K316" s="122" t="s">
        <v>19</v>
      </c>
      <c r="L316" s="31"/>
      <c r="M316" s="127" t="s">
        <v>19</v>
      </c>
      <c r="N316" s="128" t="s">
        <v>45</v>
      </c>
      <c r="P316" s="129">
        <f>O316*H316</f>
        <v>0</v>
      </c>
      <c r="Q316" s="129">
        <v>0.15</v>
      </c>
      <c r="R316" s="129">
        <f>Q316*H316</f>
        <v>0.15</v>
      </c>
      <c r="S316" s="129">
        <v>0</v>
      </c>
      <c r="T316" s="130">
        <f>S316*H316</f>
        <v>0</v>
      </c>
      <c r="AR316" s="131" t="s">
        <v>142</v>
      </c>
      <c r="AT316" s="131" t="s">
        <v>137</v>
      </c>
      <c r="AU316" s="131" t="s">
        <v>82</v>
      </c>
      <c r="AY316" s="16" t="s">
        <v>136</v>
      </c>
      <c r="BE316" s="132">
        <f>IF(N316="základní",J316,0)</f>
        <v>0</v>
      </c>
      <c r="BF316" s="132">
        <f>IF(N316="snížená",J316,0)</f>
        <v>0</v>
      </c>
      <c r="BG316" s="132">
        <f>IF(N316="zákl. přenesená",J316,0)</f>
        <v>0</v>
      </c>
      <c r="BH316" s="132">
        <f>IF(N316="sníž. přenesená",J316,0)</f>
        <v>0</v>
      </c>
      <c r="BI316" s="132">
        <f>IF(N316="nulová",J316,0)</f>
        <v>0</v>
      </c>
      <c r="BJ316" s="16" t="s">
        <v>82</v>
      </c>
      <c r="BK316" s="132">
        <f>ROUND(I316*H316,2)</f>
        <v>0</v>
      </c>
      <c r="BL316" s="16" t="s">
        <v>142</v>
      </c>
      <c r="BM316" s="131" t="s">
        <v>526</v>
      </c>
    </row>
    <row r="317" spans="2:65" s="1" customFormat="1" ht="10.199999999999999">
      <c r="B317" s="31"/>
      <c r="D317" s="133" t="s">
        <v>143</v>
      </c>
      <c r="F317" s="134" t="s">
        <v>527</v>
      </c>
      <c r="I317" s="135"/>
      <c r="L317" s="31"/>
      <c r="M317" s="136"/>
      <c r="T317" s="52"/>
      <c r="AT317" s="16" t="s">
        <v>143</v>
      </c>
      <c r="AU317" s="16" t="s">
        <v>82</v>
      </c>
    </row>
    <row r="318" spans="2:65" s="1" customFormat="1" ht="24.15" customHeight="1">
      <c r="B318" s="31"/>
      <c r="C318" s="120" t="s">
        <v>528</v>
      </c>
      <c r="D318" s="120" t="s">
        <v>137</v>
      </c>
      <c r="E318" s="121" t="s">
        <v>529</v>
      </c>
      <c r="F318" s="122" t="s">
        <v>530</v>
      </c>
      <c r="G318" s="123" t="s">
        <v>485</v>
      </c>
      <c r="H318" s="124">
        <v>1</v>
      </c>
      <c r="I318" s="125"/>
      <c r="J318" s="126">
        <f>ROUND(I318*H318,2)</f>
        <v>0</v>
      </c>
      <c r="K318" s="122" t="s">
        <v>19</v>
      </c>
      <c r="L318" s="31"/>
      <c r="M318" s="127" t="s">
        <v>19</v>
      </c>
      <c r="N318" s="128" t="s">
        <v>45</v>
      </c>
      <c r="P318" s="129">
        <f>O318*H318</f>
        <v>0</v>
      </c>
      <c r="Q318" s="129">
        <v>0.15</v>
      </c>
      <c r="R318" s="129">
        <f>Q318*H318</f>
        <v>0.15</v>
      </c>
      <c r="S318" s="129">
        <v>0</v>
      </c>
      <c r="T318" s="130">
        <f>S318*H318</f>
        <v>0</v>
      </c>
      <c r="AR318" s="131" t="s">
        <v>142</v>
      </c>
      <c r="AT318" s="131" t="s">
        <v>137</v>
      </c>
      <c r="AU318" s="131" t="s">
        <v>82</v>
      </c>
      <c r="AY318" s="16" t="s">
        <v>136</v>
      </c>
      <c r="BE318" s="132">
        <f>IF(N318="základní",J318,0)</f>
        <v>0</v>
      </c>
      <c r="BF318" s="132">
        <f>IF(N318="snížená",J318,0)</f>
        <v>0</v>
      </c>
      <c r="BG318" s="132">
        <f>IF(N318="zákl. přenesená",J318,0)</f>
        <v>0</v>
      </c>
      <c r="BH318" s="132">
        <f>IF(N318="sníž. přenesená",J318,0)</f>
        <v>0</v>
      </c>
      <c r="BI318" s="132">
        <f>IF(N318="nulová",J318,0)</f>
        <v>0</v>
      </c>
      <c r="BJ318" s="16" t="s">
        <v>82</v>
      </c>
      <c r="BK318" s="132">
        <f>ROUND(I318*H318,2)</f>
        <v>0</v>
      </c>
      <c r="BL318" s="16" t="s">
        <v>142</v>
      </c>
      <c r="BM318" s="131" t="s">
        <v>531</v>
      </c>
    </row>
    <row r="319" spans="2:65" s="1" customFormat="1" ht="10.199999999999999">
      <c r="B319" s="31"/>
      <c r="D319" s="133" t="s">
        <v>143</v>
      </c>
      <c r="F319" s="134" t="s">
        <v>532</v>
      </c>
      <c r="I319" s="135"/>
      <c r="L319" s="31"/>
      <c r="M319" s="137"/>
      <c r="N319" s="138"/>
      <c r="O319" s="138"/>
      <c r="P319" s="138"/>
      <c r="Q319" s="138"/>
      <c r="R319" s="138"/>
      <c r="S319" s="138"/>
      <c r="T319" s="139"/>
      <c r="AT319" s="16" t="s">
        <v>143</v>
      </c>
      <c r="AU319" s="16" t="s">
        <v>82</v>
      </c>
    </row>
    <row r="320" spans="2:65" s="1" customFormat="1" ht="6.9" customHeight="1">
      <c r="B320" s="40"/>
      <c r="C320" s="41"/>
      <c r="D320" s="41"/>
      <c r="E320" s="41"/>
      <c r="F320" s="41"/>
      <c r="G320" s="41"/>
      <c r="H320" s="41"/>
      <c r="I320" s="41"/>
      <c r="J320" s="41"/>
      <c r="K320" s="41"/>
      <c r="L320" s="31"/>
    </row>
  </sheetData>
  <sheetProtection algorithmName="SHA-512" hashValue="7yVEAlWZdYVL34ENRAMn8U5SztDW2agKqjvzPkFUXcOXSzwtPoR/HHsX9BTRq9XatkzLDh8FI6Jt5MO/ZFQe9Q==" saltValue="vUzMXmzvEcmWI8Nuf6zASqj+/btxh/ChJIyqr44pRj1iZp1sX/jmhwdnCEVujCJz5mpjlYLPAbGoTLqqPzDXlQ==" spinCount="100000" sheet="1" objects="1" scenarios="1" formatColumns="0" formatRows="0" autoFilter="0"/>
  <autoFilter ref="C97:K319" xr:uid="{00000000-0009-0000-0000-000001000000}"/>
  <mergeCells count="9">
    <mergeCell ref="E50:H50"/>
    <mergeCell ref="E88:H88"/>
    <mergeCell ref="E90:H9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87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" customHeight="1">
      <c r="B4" s="19"/>
      <c r="D4" s="20" t="s">
        <v>94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89" t="str">
        <f>'Rekapitulace stavby'!K6</f>
        <v>Obytná zóna Včelnice</v>
      </c>
      <c r="F7" s="290"/>
      <c r="G7" s="290"/>
      <c r="H7" s="290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52" t="s">
        <v>533</v>
      </c>
      <c r="F9" s="291"/>
      <c r="G9" s="291"/>
      <c r="H9" s="29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8. 3. 2023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19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19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29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92" t="str">
        <f>'Rekapitulace stavby'!E14</f>
        <v>Vyplň údaj</v>
      </c>
      <c r="F18" s="273"/>
      <c r="G18" s="273"/>
      <c r="H18" s="27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31</v>
      </c>
      <c r="I20" s="26" t="s">
        <v>26</v>
      </c>
      <c r="J20" s="24" t="s">
        <v>19</v>
      </c>
      <c r="L20" s="31"/>
    </row>
    <row r="21" spans="2:12" s="1" customFormat="1" ht="18" customHeight="1">
      <c r="B21" s="31"/>
      <c r="E21" s="24" t="s">
        <v>97</v>
      </c>
      <c r="I21" s="26" t="s">
        <v>28</v>
      </c>
      <c r="J21" s="24" t="s">
        <v>19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">
        <v>19</v>
      </c>
      <c r="L23" s="31"/>
    </row>
    <row r="24" spans="2:12" s="1" customFormat="1" ht="18" customHeight="1">
      <c r="B24" s="31"/>
      <c r="E24" s="24" t="s">
        <v>97</v>
      </c>
      <c r="I24" s="26" t="s">
        <v>28</v>
      </c>
      <c r="J24" s="24" t="s">
        <v>19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5"/>
      <c r="E27" s="278" t="s">
        <v>19</v>
      </c>
      <c r="F27" s="278"/>
      <c r="G27" s="278"/>
      <c r="H27" s="278"/>
      <c r="L27" s="85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40</v>
      </c>
      <c r="J30" s="62">
        <f>ROUND(J93, 2)</f>
        <v>0</v>
      </c>
      <c r="L30" s="31"/>
    </row>
    <row r="31" spans="2:12" s="1" customFormat="1" ht="6.9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" customHeight="1">
      <c r="B33" s="31"/>
      <c r="D33" s="51" t="s">
        <v>44</v>
      </c>
      <c r="E33" s="26" t="s">
        <v>45</v>
      </c>
      <c r="F33" s="87">
        <f>ROUND((SUM(BE93:BE177)),  2)</f>
        <v>0</v>
      </c>
      <c r="I33" s="88">
        <v>0.21</v>
      </c>
      <c r="J33" s="87">
        <f>ROUND(((SUM(BE93:BE177))*I33),  2)</f>
        <v>0</v>
      </c>
      <c r="L33" s="31"/>
    </row>
    <row r="34" spans="2:12" s="1" customFormat="1" ht="14.4" customHeight="1">
      <c r="B34" s="31"/>
      <c r="E34" s="26" t="s">
        <v>46</v>
      </c>
      <c r="F34" s="87">
        <f>ROUND((SUM(BF93:BF177)),  2)</f>
        <v>0</v>
      </c>
      <c r="I34" s="88">
        <v>0.15</v>
      </c>
      <c r="J34" s="87">
        <f>ROUND(((SUM(BF93:BF177))*I34),  2)</f>
        <v>0</v>
      </c>
      <c r="L34" s="31"/>
    </row>
    <row r="35" spans="2:12" s="1" customFormat="1" ht="14.4" hidden="1" customHeight="1">
      <c r="B35" s="31"/>
      <c r="E35" s="26" t="s">
        <v>47</v>
      </c>
      <c r="F35" s="87">
        <f>ROUND((SUM(BG93:BG177)),  2)</f>
        <v>0</v>
      </c>
      <c r="I35" s="88">
        <v>0.21</v>
      </c>
      <c r="J35" s="87">
        <f>0</f>
        <v>0</v>
      </c>
      <c r="L35" s="31"/>
    </row>
    <row r="36" spans="2:12" s="1" customFormat="1" ht="14.4" hidden="1" customHeight="1">
      <c r="B36" s="31"/>
      <c r="E36" s="26" t="s">
        <v>48</v>
      </c>
      <c r="F36" s="87">
        <f>ROUND((SUM(BH93:BH177)),  2)</f>
        <v>0</v>
      </c>
      <c r="I36" s="88">
        <v>0.15</v>
      </c>
      <c r="J36" s="87">
        <f>0</f>
        <v>0</v>
      </c>
      <c r="L36" s="31"/>
    </row>
    <row r="37" spans="2:12" s="1" customFormat="1" ht="14.4" hidden="1" customHeight="1">
      <c r="B37" s="31"/>
      <c r="E37" s="26" t="s">
        <v>49</v>
      </c>
      <c r="F37" s="87">
        <f>ROUND((SUM(BI93:BI177)),  2)</f>
        <v>0</v>
      </c>
      <c r="I37" s="88">
        <v>0</v>
      </c>
      <c r="J37" s="87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89"/>
      <c r="D39" s="90" t="s">
        <v>50</v>
      </c>
      <c r="E39" s="53"/>
      <c r="F39" s="53"/>
      <c r="G39" s="91" t="s">
        <v>51</v>
      </c>
      <c r="H39" s="92" t="s">
        <v>52</v>
      </c>
      <c r="I39" s="53"/>
      <c r="J39" s="93">
        <f>SUM(J30:J37)</f>
        <v>0</v>
      </c>
      <c r="K39" s="94"/>
      <c r="L39" s="31"/>
    </row>
    <row r="40" spans="2:12" s="1" customFormat="1" ht="14.4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" customHeight="1">
      <c r="B45" s="31"/>
      <c r="C45" s="20" t="s">
        <v>98</v>
      </c>
      <c r="L45" s="31"/>
    </row>
    <row r="46" spans="2:12" s="1" customFormat="1" ht="6.9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89" t="str">
        <f>E7</f>
        <v>Obytná zóna Včelnice</v>
      </c>
      <c r="F48" s="290"/>
      <c r="G48" s="290"/>
      <c r="H48" s="290"/>
      <c r="L48" s="31"/>
    </row>
    <row r="49" spans="2:47" s="1" customFormat="1" ht="12" customHeight="1">
      <c r="B49" s="31"/>
      <c r="C49" s="26" t="s">
        <v>95</v>
      </c>
      <c r="L49" s="31"/>
    </row>
    <row r="50" spans="2:47" s="1" customFormat="1" ht="16.5" customHeight="1">
      <c r="B50" s="31"/>
      <c r="E50" s="252" t="str">
        <f>E9</f>
        <v>SO101-D.02 - splašková kanalizace</v>
      </c>
      <c r="F50" s="291"/>
      <c r="G50" s="291"/>
      <c r="H50" s="291"/>
      <c r="L50" s="31"/>
    </row>
    <row r="51" spans="2:47" s="1" customFormat="1" ht="6.9" customHeight="1">
      <c r="B51" s="31"/>
      <c r="L51" s="31"/>
    </row>
    <row r="52" spans="2:47" s="1" customFormat="1" ht="12" customHeight="1">
      <c r="B52" s="31"/>
      <c r="C52" s="26" t="s">
        <v>21</v>
      </c>
      <c r="F52" s="24" t="str">
        <f>F12</f>
        <v>Chodová Planá</v>
      </c>
      <c r="I52" s="26" t="s">
        <v>23</v>
      </c>
      <c r="J52" s="48" t="str">
        <f>IF(J12="","",J12)</f>
        <v>8. 3. 2023</v>
      </c>
      <c r="L52" s="31"/>
    </row>
    <row r="53" spans="2:47" s="1" customFormat="1" ht="6.9" customHeight="1">
      <c r="B53" s="31"/>
      <c r="L53" s="31"/>
    </row>
    <row r="54" spans="2:47" s="1" customFormat="1" ht="25.65" customHeight="1">
      <c r="B54" s="31"/>
      <c r="C54" s="26" t="s">
        <v>25</v>
      </c>
      <c r="F54" s="24" t="str">
        <f>E15</f>
        <v>Městys Chodová Planá</v>
      </c>
      <c r="I54" s="26" t="s">
        <v>31</v>
      </c>
      <c r="J54" s="29" t="str">
        <f>E21</f>
        <v>ing. Jaroslav Krystyník</v>
      </c>
      <c r="L54" s="31"/>
    </row>
    <row r="55" spans="2:47" s="1" customFormat="1" ht="25.65" customHeight="1">
      <c r="B55" s="31"/>
      <c r="C55" s="26" t="s">
        <v>29</v>
      </c>
      <c r="F55" s="24" t="str">
        <f>IF(E18="","",E18)</f>
        <v>Vyplň údaj</v>
      </c>
      <c r="I55" s="26" t="s">
        <v>36</v>
      </c>
      <c r="J55" s="29" t="str">
        <f>E24</f>
        <v>ing. Jaroslav Krystyník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8" customHeight="1">
      <c r="B59" s="31"/>
      <c r="C59" s="97" t="s">
        <v>72</v>
      </c>
      <c r="J59" s="62">
        <f>J93</f>
        <v>0</v>
      </c>
      <c r="L59" s="31"/>
      <c r="AU59" s="16" t="s">
        <v>101</v>
      </c>
    </row>
    <row r="60" spans="2:47" s="8" customFormat="1" ht="24.9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J94</f>
        <v>0</v>
      </c>
      <c r="L60" s="98"/>
    </row>
    <row r="61" spans="2:47" s="8" customFormat="1" ht="24.9" customHeight="1">
      <c r="B61" s="98"/>
      <c r="D61" s="99" t="s">
        <v>104</v>
      </c>
      <c r="E61" s="100"/>
      <c r="F61" s="100"/>
      <c r="G61" s="100"/>
      <c r="H61" s="100"/>
      <c r="I61" s="100"/>
      <c r="J61" s="101">
        <f>J97</f>
        <v>0</v>
      </c>
      <c r="L61" s="98"/>
    </row>
    <row r="62" spans="2:47" s="8" customFormat="1" ht="24.9" customHeight="1">
      <c r="B62" s="98"/>
      <c r="D62" s="99" t="s">
        <v>105</v>
      </c>
      <c r="E62" s="100"/>
      <c r="F62" s="100"/>
      <c r="G62" s="100"/>
      <c r="H62" s="100"/>
      <c r="I62" s="100"/>
      <c r="J62" s="101">
        <f>J108</f>
        <v>0</v>
      </c>
      <c r="L62" s="98"/>
    </row>
    <row r="63" spans="2:47" s="8" customFormat="1" ht="24.9" customHeight="1">
      <c r="B63" s="98"/>
      <c r="D63" s="99" t="s">
        <v>106</v>
      </c>
      <c r="E63" s="100"/>
      <c r="F63" s="100"/>
      <c r="G63" s="100"/>
      <c r="H63" s="100"/>
      <c r="I63" s="100"/>
      <c r="J63" s="101">
        <f>J117</f>
        <v>0</v>
      </c>
      <c r="L63" s="98"/>
    </row>
    <row r="64" spans="2:47" s="8" customFormat="1" ht="24.9" customHeight="1">
      <c r="B64" s="98"/>
      <c r="D64" s="99" t="s">
        <v>107</v>
      </c>
      <c r="E64" s="100"/>
      <c r="F64" s="100"/>
      <c r="G64" s="100"/>
      <c r="H64" s="100"/>
      <c r="I64" s="100"/>
      <c r="J64" s="101">
        <f>J122</f>
        <v>0</v>
      </c>
      <c r="L64" s="98"/>
    </row>
    <row r="65" spans="2:12" s="8" customFormat="1" ht="24.9" customHeight="1">
      <c r="B65" s="98"/>
      <c r="D65" s="99" t="s">
        <v>108</v>
      </c>
      <c r="E65" s="100"/>
      <c r="F65" s="100"/>
      <c r="G65" s="100"/>
      <c r="H65" s="100"/>
      <c r="I65" s="100"/>
      <c r="J65" s="101">
        <f>J129</f>
        <v>0</v>
      </c>
      <c r="L65" s="98"/>
    </row>
    <row r="66" spans="2:12" s="8" customFormat="1" ht="24.9" customHeight="1">
      <c r="B66" s="98"/>
      <c r="D66" s="99" t="s">
        <v>534</v>
      </c>
      <c r="E66" s="100"/>
      <c r="F66" s="100"/>
      <c r="G66" s="100"/>
      <c r="H66" s="100"/>
      <c r="I66" s="100"/>
      <c r="J66" s="101">
        <f>J132</f>
        <v>0</v>
      </c>
      <c r="L66" s="98"/>
    </row>
    <row r="67" spans="2:12" s="8" customFormat="1" ht="24.9" customHeight="1">
      <c r="B67" s="98"/>
      <c r="D67" s="99" t="s">
        <v>111</v>
      </c>
      <c r="E67" s="100"/>
      <c r="F67" s="100"/>
      <c r="G67" s="100"/>
      <c r="H67" s="100"/>
      <c r="I67" s="100"/>
      <c r="J67" s="101">
        <f>J137</f>
        <v>0</v>
      </c>
      <c r="L67" s="98"/>
    </row>
    <row r="68" spans="2:12" s="8" customFormat="1" ht="24.9" customHeight="1">
      <c r="B68" s="98"/>
      <c r="D68" s="99" t="s">
        <v>115</v>
      </c>
      <c r="E68" s="100"/>
      <c r="F68" s="100"/>
      <c r="G68" s="100"/>
      <c r="H68" s="100"/>
      <c r="I68" s="100"/>
      <c r="J68" s="101">
        <f>J140</f>
        <v>0</v>
      </c>
      <c r="L68" s="98"/>
    </row>
    <row r="69" spans="2:12" s="8" customFormat="1" ht="24.9" customHeight="1">
      <c r="B69" s="98"/>
      <c r="D69" s="99" t="s">
        <v>117</v>
      </c>
      <c r="E69" s="100"/>
      <c r="F69" s="100"/>
      <c r="G69" s="100"/>
      <c r="H69" s="100"/>
      <c r="I69" s="100"/>
      <c r="J69" s="101">
        <f>J145</f>
        <v>0</v>
      </c>
      <c r="L69" s="98"/>
    </row>
    <row r="70" spans="2:12" s="8" customFormat="1" ht="24.9" customHeight="1">
      <c r="B70" s="98"/>
      <c r="D70" s="99" t="s">
        <v>535</v>
      </c>
      <c r="E70" s="100"/>
      <c r="F70" s="100"/>
      <c r="G70" s="100"/>
      <c r="H70" s="100"/>
      <c r="I70" s="100"/>
      <c r="J70" s="101">
        <f>J154</f>
        <v>0</v>
      </c>
      <c r="L70" s="98"/>
    </row>
    <row r="71" spans="2:12" s="8" customFormat="1" ht="24.9" customHeight="1">
      <c r="B71" s="98"/>
      <c r="D71" s="99" t="s">
        <v>118</v>
      </c>
      <c r="E71" s="100"/>
      <c r="F71" s="100"/>
      <c r="G71" s="100"/>
      <c r="H71" s="100"/>
      <c r="I71" s="100"/>
      <c r="J71" s="101">
        <f>J157</f>
        <v>0</v>
      </c>
      <c r="L71" s="98"/>
    </row>
    <row r="72" spans="2:12" s="8" customFormat="1" ht="24.9" customHeight="1">
      <c r="B72" s="98"/>
      <c r="D72" s="99" t="s">
        <v>119</v>
      </c>
      <c r="E72" s="100"/>
      <c r="F72" s="100"/>
      <c r="G72" s="100"/>
      <c r="H72" s="100"/>
      <c r="I72" s="100"/>
      <c r="J72" s="101">
        <f>J160</f>
        <v>0</v>
      </c>
      <c r="L72" s="98"/>
    </row>
    <row r="73" spans="2:12" s="8" customFormat="1" ht="24.9" customHeight="1">
      <c r="B73" s="98"/>
      <c r="D73" s="99" t="s">
        <v>120</v>
      </c>
      <c r="E73" s="100"/>
      <c r="F73" s="100"/>
      <c r="G73" s="100"/>
      <c r="H73" s="100"/>
      <c r="I73" s="100"/>
      <c r="J73" s="101">
        <f>J165</f>
        <v>0</v>
      </c>
      <c r="L73" s="98"/>
    </row>
    <row r="74" spans="2:12" s="1" customFormat="1" ht="21.75" customHeight="1">
      <c r="B74" s="31"/>
      <c r="L74" s="31"/>
    </row>
    <row r="75" spans="2:12" s="1" customFormat="1" ht="6.9" customHeight="1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31"/>
    </row>
    <row r="79" spans="2:12" s="1" customFormat="1" ht="6.9" customHeight="1"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31"/>
    </row>
    <row r="80" spans="2:12" s="1" customFormat="1" ht="24.9" customHeight="1">
      <c r="B80" s="31"/>
      <c r="C80" s="20" t="s">
        <v>121</v>
      </c>
      <c r="L80" s="31"/>
    </row>
    <row r="81" spans="2:65" s="1" customFormat="1" ht="6.9" customHeight="1">
      <c r="B81" s="31"/>
      <c r="L81" s="31"/>
    </row>
    <row r="82" spans="2:65" s="1" customFormat="1" ht="12" customHeight="1">
      <c r="B82" s="31"/>
      <c r="C82" s="26" t="s">
        <v>16</v>
      </c>
      <c r="L82" s="31"/>
    </row>
    <row r="83" spans="2:65" s="1" customFormat="1" ht="16.5" customHeight="1">
      <c r="B83" s="31"/>
      <c r="E83" s="289" t="str">
        <f>E7</f>
        <v>Obytná zóna Včelnice</v>
      </c>
      <c r="F83" s="290"/>
      <c r="G83" s="290"/>
      <c r="H83" s="290"/>
      <c r="L83" s="31"/>
    </row>
    <row r="84" spans="2:65" s="1" customFormat="1" ht="12" customHeight="1">
      <c r="B84" s="31"/>
      <c r="C84" s="26" t="s">
        <v>95</v>
      </c>
      <c r="L84" s="31"/>
    </row>
    <row r="85" spans="2:65" s="1" customFormat="1" ht="16.5" customHeight="1">
      <c r="B85" s="31"/>
      <c r="E85" s="252" t="str">
        <f>E9</f>
        <v>SO101-D.02 - splašková kanalizace</v>
      </c>
      <c r="F85" s="291"/>
      <c r="G85" s="291"/>
      <c r="H85" s="291"/>
      <c r="L85" s="31"/>
    </row>
    <row r="86" spans="2:65" s="1" customFormat="1" ht="6.9" customHeight="1">
      <c r="B86" s="31"/>
      <c r="L86" s="31"/>
    </row>
    <row r="87" spans="2:65" s="1" customFormat="1" ht="12" customHeight="1">
      <c r="B87" s="31"/>
      <c r="C87" s="26" t="s">
        <v>21</v>
      </c>
      <c r="F87" s="24" t="str">
        <f>F12</f>
        <v>Chodová Planá</v>
      </c>
      <c r="I87" s="26" t="s">
        <v>23</v>
      </c>
      <c r="J87" s="48" t="str">
        <f>IF(J12="","",J12)</f>
        <v>8. 3. 2023</v>
      </c>
      <c r="L87" s="31"/>
    </row>
    <row r="88" spans="2:65" s="1" customFormat="1" ht="6.9" customHeight="1">
      <c r="B88" s="31"/>
      <c r="L88" s="31"/>
    </row>
    <row r="89" spans="2:65" s="1" customFormat="1" ht="25.65" customHeight="1">
      <c r="B89" s="31"/>
      <c r="C89" s="26" t="s">
        <v>25</v>
      </c>
      <c r="F89" s="24" t="str">
        <f>E15</f>
        <v>Městys Chodová Planá</v>
      </c>
      <c r="I89" s="26" t="s">
        <v>31</v>
      </c>
      <c r="J89" s="29" t="str">
        <f>E21</f>
        <v>ing. Jaroslav Krystyník</v>
      </c>
      <c r="L89" s="31"/>
    </row>
    <row r="90" spans="2:65" s="1" customFormat="1" ht="25.65" customHeight="1">
      <c r="B90" s="31"/>
      <c r="C90" s="26" t="s">
        <v>29</v>
      </c>
      <c r="F90" s="24" t="str">
        <f>IF(E18="","",E18)</f>
        <v>Vyplň údaj</v>
      </c>
      <c r="I90" s="26" t="s">
        <v>36</v>
      </c>
      <c r="J90" s="29" t="str">
        <f>E24</f>
        <v>ing. Jaroslav Krystyník</v>
      </c>
      <c r="L90" s="31"/>
    </row>
    <row r="91" spans="2:65" s="1" customFormat="1" ht="10.35" customHeight="1">
      <c r="B91" s="31"/>
      <c r="L91" s="31"/>
    </row>
    <row r="92" spans="2:65" s="9" customFormat="1" ht="29.25" customHeight="1">
      <c r="B92" s="102"/>
      <c r="C92" s="103" t="s">
        <v>122</v>
      </c>
      <c r="D92" s="104" t="s">
        <v>59</v>
      </c>
      <c r="E92" s="104" t="s">
        <v>55</v>
      </c>
      <c r="F92" s="104" t="s">
        <v>56</v>
      </c>
      <c r="G92" s="104" t="s">
        <v>123</v>
      </c>
      <c r="H92" s="104" t="s">
        <v>124</v>
      </c>
      <c r="I92" s="104" t="s">
        <v>125</v>
      </c>
      <c r="J92" s="104" t="s">
        <v>100</v>
      </c>
      <c r="K92" s="105" t="s">
        <v>126</v>
      </c>
      <c r="L92" s="102"/>
      <c r="M92" s="55" t="s">
        <v>19</v>
      </c>
      <c r="N92" s="56" t="s">
        <v>44</v>
      </c>
      <c r="O92" s="56" t="s">
        <v>127</v>
      </c>
      <c r="P92" s="56" t="s">
        <v>128</v>
      </c>
      <c r="Q92" s="56" t="s">
        <v>129</v>
      </c>
      <c r="R92" s="56" t="s">
        <v>130</v>
      </c>
      <c r="S92" s="56" t="s">
        <v>131</v>
      </c>
      <c r="T92" s="57" t="s">
        <v>132</v>
      </c>
    </row>
    <row r="93" spans="2:65" s="1" customFormat="1" ht="22.8" customHeight="1">
      <c r="B93" s="31"/>
      <c r="C93" s="60" t="s">
        <v>133</v>
      </c>
      <c r="J93" s="106">
        <f>BK93</f>
        <v>0</v>
      </c>
      <c r="L93" s="31"/>
      <c r="M93" s="58"/>
      <c r="N93" s="49"/>
      <c r="O93" s="49"/>
      <c r="P93" s="107">
        <f>P94+P97+P108+P117+P122+P129+P132+P137+P140+P145+P154+P157+P160+P165</f>
        <v>0</v>
      </c>
      <c r="Q93" s="49"/>
      <c r="R93" s="107">
        <f>R94+R97+R108+R117+R122+R129+R132+R137+R140+R145+R154+R157+R160+R165</f>
        <v>58.088377999999999</v>
      </c>
      <c r="S93" s="49"/>
      <c r="T93" s="108">
        <f>T94+T97+T108+T117+T122+T129+T132+T137+T140+T145+T154+T157+T160+T165</f>
        <v>0</v>
      </c>
      <c r="AT93" s="16" t="s">
        <v>73</v>
      </c>
      <c r="AU93" s="16" t="s">
        <v>101</v>
      </c>
      <c r="BK93" s="109">
        <f>BK94+BK97+BK108+BK117+BK122+BK129+BK132+BK137+BK140+BK145+BK154+BK157+BK160+BK165</f>
        <v>0</v>
      </c>
    </row>
    <row r="94" spans="2:65" s="10" customFormat="1" ht="25.95" customHeight="1">
      <c r="B94" s="110"/>
      <c r="D94" s="111" t="s">
        <v>73</v>
      </c>
      <c r="E94" s="112" t="s">
        <v>134</v>
      </c>
      <c r="F94" s="112" t="s">
        <v>135</v>
      </c>
      <c r="I94" s="113"/>
      <c r="J94" s="114">
        <f>BK94</f>
        <v>0</v>
      </c>
      <c r="L94" s="110"/>
      <c r="M94" s="115"/>
      <c r="P94" s="116">
        <f>SUM(P95:P96)</f>
        <v>0</v>
      </c>
      <c r="R94" s="116">
        <f>SUM(R95:R96)</f>
        <v>7.4340000000000003E-2</v>
      </c>
      <c r="T94" s="117">
        <f>SUM(T95:T96)</f>
        <v>0</v>
      </c>
      <c r="AR94" s="111" t="s">
        <v>82</v>
      </c>
      <c r="AT94" s="118" t="s">
        <v>73</v>
      </c>
      <c r="AU94" s="118" t="s">
        <v>74</v>
      </c>
      <c r="AY94" s="111" t="s">
        <v>136</v>
      </c>
      <c r="BK94" s="119">
        <f>SUM(BK95:BK96)</f>
        <v>0</v>
      </c>
    </row>
    <row r="95" spans="2:65" s="1" customFormat="1" ht="16.5" customHeight="1">
      <c r="B95" s="31"/>
      <c r="C95" s="120" t="s">
        <v>82</v>
      </c>
      <c r="D95" s="120" t="s">
        <v>137</v>
      </c>
      <c r="E95" s="121" t="s">
        <v>155</v>
      </c>
      <c r="F95" s="122" t="s">
        <v>156</v>
      </c>
      <c r="G95" s="123" t="s">
        <v>149</v>
      </c>
      <c r="H95" s="124">
        <v>3</v>
      </c>
      <c r="I95" s="125"/>
      <c r="J95" s="126">
        <f>ROUND(I95*H95,2)</f>
        <v>0</v>
      </c>
      <c r="K95" s="122" t="s">
        <v>141</v>
      </c>
      <c r="L95" s="31"/>
      <c r="M95" s="127" t="s">
        <v>19</v>
      </c>
      <c r="N95" s="128" t="s">
        <v>45</v>
      </c>
      <c r="P95" s="129">
        <f>O95*H95</f>
        <v>0</v>
      </c>
      <c r="Q95" s="129">
        <v>2.478E-2</v>
      </c>
      <c r="R95" s="129">
        <f>Q95*H95</f>
        <v>7.4340000000000003E-2</v>
      </c>
      <c r="S95" s="129">
        <v>0</v>
      </c>
      <c r="T95" s="130">
        <f>S95*H95</f>
        <v>0</v>
      </c>
      <c r="AR95" s="131" t="s">
        <v>142</v>
      </c>
      <c r="AT95" s="131" t="s">
        <v>137</v>
      </c>
      <c r="AU95" s="131" t="s">
        <v>82</v>
      </c>
      <c r="AY95" s="16" t="s">
        <v>136</v>
      </c>
      <c r="BE95" s="132">
        <f>IF(N95="základní",J95,0)</f>
        <v>0</v>
      </c>
      <c r="BF95" s="132">
        <f>IF(N95="snížená",J95,0)</f>
        <v>0</v>
      </c>
      <c r="BG95" s="132">
        <f>IF(N95="zákl. přenesená",J95,0)</f>
        <v>0</v>
      </c>
      <c r="BH95" s="132">
        <f>IF(N95="sníž. přenesená",J95,0)</f>
        <v>0</v>
      </c>
      <c r="BI95" s="132">
        <f>IF(N95="nulová",J95,0)</f>
        <v>0</v>
      </c>
      <c r="BJ95" s="16" t="s">
        <v>82</v>
      </c>
      <c r="BK95" s="132">
        <f>ROUND(I95*H95,2)</f>
        <v>0</v>
      </c>
      <c r="BL95" s="16" t="s">
        <v>142</v>
      </c>
      <c r="BM95" s="131" t="s">
        <v>84</v>
      </c>
    </row>
    <row r="96" spans="2:65" s="1" customFormat="1" ht="10.199999999999999">
      <c r="B96" s="31"/>
      <c r="D96" s="133" t="s">
        <v>143</v>
      </c>
      <c r="F96" s="134" t="s">
        <v>156</v>
      </c>
      <c r="I96" s="135"/>
      <c r="L96" s="31"/>
      <c r="M96" s="136"/>
      <c r="T96" s="52"/>
      <c r="AT96" s="16" t="s">
        <v>143</v>
      </c>
      <c r="AU96" s="16" t="s">
        <v>82</v>
      </c>
    </row>
    <row r="97" spans="2:65" s="10" customFormat="1" ht="25.95" customHeight="1">
      <c r="B97" s="110"/>
      <c r="D97" s="111" t="s">
        <v>73</v>
      </c>
      <c r="E97" s="112" t="s">
        <v>167</v>
      </c>
      <c r="F97" s="112" t="s">
        <v>168</v>
      </c>
      <c r="I97" s="113"/>
      <c r="J97" s="114">
        <f>BK97</f>
        <v>0</v>
      </c>
      <c r="L97" s="110"/>
      <c r="M97" s="115"/>
      <c r="P97" s="116">
        <f>SUM(P98:P107)</f>
        <v>0</v>
      </c>
      <c r="R97" s="116">
        <f>SUM(R98:R107)</f>
        <v>0</v>
      </c>
      <c r="T97" s="117">
        <f>SUM(T98:T107)</f>
        <v>0</v>
      </c>
      <c r="AR97" s="111" t="s">
        <v>82</v>
      </c>
      <c r="AT97" s="118" t="s">
        <v>73</v>
      </c>
      <c r="AU97" s="118" t="s">
        <v>74</v>
      </c>
      <c r="AY97" s="111" t="s">
        <v>136</v>
      </c>
      <c r="BK97" s="119">
        <f>SUM(BK98:BK107)</f>
        <v>0</v>
      </c>
    </row>
    <row r="98" spans="2:65" s="1" customFormat="1" ht="16.5" customHeight="1">
      <c r="B98" s="31"/>
      <c r="C98" s="120" t="s">
        <v>84</v>
      </c>
      <c r="D98" s="120" t="s">
        <v>137</v>
      </c>
      <c r="E98" s="121" t="s">
        <v>169</v>
      </c>
      <c r="F98" s="122" t="s">
        <v>170</v>
      </c>
      <c r="G98" s="123" t="s">
        <v>165</v>
      </c>
      <c r="H98" s="124">
        <v>10.8</v>
      </c>
      <c r="I98" s="125"/>
      <c r="J98" s="126">
        <f>ROUND(I98*H98,2)</f>
        <v>0</v>
      </c>
      <c r="K98" s="122" t="s">
        <v>141</v>
      </c>
      <c r="L98" s="31"/>
      <c r="M98" s="127" t="s">
        <v>19</v>
      </c>
      <c r="N98" s="128" t="s">
        <v>45</v>
      </c>
      <c r="P98" s="129">
        <f>O98*H98</f>
        <v>0</v>
      </c>
      <c r="Q98" s="129">
        <v>0</v>
      </c>
      <c r="R98" s="129">
        <f>Q98*H98</f>
        <v>0</v>
      </c>
      <c r="S98" s="129">
        <v>0</v>
      </c>
      <c r="T98" s="130">
        <f>S98*H98</f>
        <v>0</v>
      </c>
      <c r="AR98" s="131" t="s">
        <v>142</v>
      </c>
      <c r="AT98" s="131" t="s">
        <v>137</v>
      </c>
      <c r="AU98" s="131" t="s">
        <v>82</v>
      </c>
      <c r="AY98" s="16" t="s">
        <v>136</v>
      </c>
      <c r="BE98" s="132">
        <f>IF(N98="základní",J98,0)</f>
        <v>0</v>
      </c>
      <c r="BF98" s="132">
        <f>IF(N98="snížená",J98,0)</f>
        <v>0</v>
      </c>
      <c r="BG98" s="132">
        <f>IF(N98="zákl. přenesená",J98,0)</f>
        <v>0</v>
      </c>
      <c r="BH98" s="132">
        <f>IF(N98="sníž. přenesená",J98,0)</f>
        <v>0</v>
      </c>
      <c r="BI98" s="132">
        <f>IF(N98="nulová",J98,0)</f>
        <v>0</v>
      </c>
      <c r="BJ98" s="16" t="s">
        <v>82</v>
      </c>
      <c r="BK98" s="132">
        <f>ROUND(I98*H98,2)</f>
        <v>0</v>
      </c>
      <c r="BL98" s="16" t="s">
        <v>142</v>
      </c>
      <c r="BM98" s="131" t="s">
        <v>142</v>
      </c>
    </row>
    <row r="99" spans="2:65" s="1" customFormat="1" ht="10.199999999999999">
      <c r="B99" s="31"/>
      <c r="D99" s="133" t="s">
        <v>143</v>
      </c>
      <c r="F99" s="134" t="s">
        <v>170</v>
      </c>
      <c r="I99" s="135"/>
      <c r="L99" s="31"/>
      <c r="M99" s="136"/>
      <c r="T99" s="52"/>
      <c r="AT99" s="16" t="s">
        <v>143</v>
      </c>
      <c r="AU99" s="16" t="s">
        <v>82</v>
      </c>
    </row>
    <row r="100" spans="2:65" s="1" customFormat="1" ht="16.5" customHeight="1">
      <c r="B100" s="31"/>
      <c r="C100" s="120" t="s">
        <v>146</v>
      </c>
      <c r="D100" s="120" t="s">
        <v>137</v>
      </c>
      <c r="E100" s="121" t="s">
        <v>536</v>
      </c>
      <c r="F100" s="122" t="s">
        <v>537</v>
      </c>
      <c r="G100" s="123" t="s">
        <v>165</v>
      </c>
      <c r="H100" s="124">
        <v>43.8</v>
      </c>
      <c r="I100" s="125"/>
      <c r="J100" s="126">
        <f>ROUND(I100*H100,2)</f>
        <v>0</v>
      </c>
      <c r="K100" s="122" t="s">
        <v>141</v>
      </c>
      <c r="L100" s="31"/>
      <c r="M100" s="127" t="s">
        <v>19</v>
      </c>
      <c r="N100" s="128" t="s">
        <v>45</v>
      </c>
      <c r="P100" s="129">
        <f>O100*H100</f>
        <v>0</v>
      </c>
      <c r="Q100" s="129">
        <v>0</v>
      </c>
      <c r="R100" s="129">
        <f>Q100*H100</f>
        <v>0</v>
      </c>
      <c r="S100" s="129">
        <v>0</v>
      </c>
      <c r="T100" s="130">
        <f>S100*H100</f>
        <v>0</v>
      </c>
      <c r="AR100" s="131" t="s">
        <v>142</v>
      </c>
      <c r="AT100" s="131" t="s">
        <v>137</v>
      </c>
      <c r="AU100" s="131" t="s">
        <v>82</v>
      </c>
      <c r="AY100" s="16" t="s">
        <v>136</v>
      </c>
      <c r="BE100" s="132">
        <f>IF(N100="základní",J100,0)</f>
        <v>0</v>
      </c>
      <c r="BF100" s="132">
        <f>IF(N100="snížená",J100,0)</f>
        <v>0</v>
      </c>
      <c r="BG100" s="132">
        <f>IF(N100="zákl. přenesená",J100,0)</f>
        <v>0</v>
      </c>
      <c r="BH100" s="132">
        <f>IF(N100="sníž. přenesená",J100,0)</f>
        <v>0</v>
      </c>
      <c r="BI100" s="132">
        <f>IF(N100="nulová",J100,0)</f>
        <v>0</v>
      </c>
      <c r="BJ100" s="16" t="s">
        <v>82</v>
      </c>
      <c r="BK100" s="132">
        <f>ROUND(I100*H100,2)</f>
        <v>0</v>
      </c>
      <c r="BL100" s="16" t="s">
        <v>142</v>
      </c>
      <c r="BM100" s="131" t="s">
        <v>150</v>
      </c>
    </row>
    <row r="101" spans="2:65" s="1" customFormat="1" ht="10.199999999999999">
      <c r="B101" s="31"/>
      <c r="D101" s="133" t="s">
        <v>143</v>
      </c>
      <c r="F101" s="134" t="s">
        <v>537</v>
      </c>
      <c r="I101" s="135"/>
      <c r="L101" s="31"/>
      <c r="M101" s="136"/>
      <c r="T101" s="52"/>
      <c r="AT101" s="16" t="s">
        <v>143</v>
      </c>
      <c r="AU101" s="16" t="s">
        <v>82</v>
      </c>
    </row>
    <row r="102" spans="2:65" s="1" customFormat="1" ht="16.5" customHeight="1">
      <c r="B102" s="31"/>
      <c r="C102" s="120" t="s">
        <v>142</v>
      </c>
      <c r="D102" s="120" t="s">
        <v>137</v>
      </c>
      <c r="E102" s="121" t="s">
        <v>176</v>
      </c>
      <c r="F102" s="122" t="s">
        <v>177</v>
      </c>
      <c r="G102" s="123" t="s">
        <v>165</v>
      </c>
      <c r="H102" s="124">
        <v>21.9</v>
      </c>
      <c r="I102" s="125"/>
      <c r="J102" s="126">
        <f>ROUND(I102*H102,2)</f>
        <v>0</v>
      </c>
      <c r="K102" s="122" t="s">
        <v>141</v>
      </c>
      <c r="L102" s="31"/>
      <c r="M102" s="127" t="s">
        <v>19</v>
      </c>
      <c r="N102" s="128" t="s">
        <v>45</v>
      </c>
      <c r="P102" s="129">
        <f>O102*H102</f>
        <v>0</v>
      </c>
      <c r="Q102" s="129">
        <v>0</v>
      </c>
      <c r="R102" s="129">
        <f>Q102*H102</f>
        <v>0</v>
      </c>
      <c r="S102" s="129">
        <v>0</v>
      </c>
      <c r="T102" s="130">
        <f>S102*H102</f>
        <v>0</v>
      </c>
      <c r="AR102" s="131" t="s">
        <v>142</v>
      </c>
      <c r="AT102" s="131" t="s">
        <v>137</v>
      </c>
      <c r="AU102" s="131" t="s">
        <v>82</v>
      </c>
      <c r="AY102" s="16" t="s">
        <v>136</v>
      </c>
      <c r="BE102" s="132">
        <f>IF(N102="základní",J102,0)</f>
        <v>0</v>
      </c>
      <c r="BF102" s="132">
        <f>IF(N102="snížená",J102,0)</f>
        <v>0</v>
      </c>
      <c r="BG102" s="132">
        <f>IF(N102="zákl. přenesená",J102,0)</f>
        <v>0</v>
      </c>
      <c r="BH102" s="132">
        <f>IF(N102="sníž. přenesená",J102,0)</f>
        <v>0</v>
      </c>
      <c r="BI102" s="132">
        <f>IF(N102="nulová",J102,0)</f>
        <v>0</v>
      </c>
      <c r="BJ102" s="16" t="s">
        <v>82</v>
      </c>
      <c r="BK102" s="132">
        <f>ROUND(I102*H102,2)</f>
        <v>0</v>
      </c>
      <c r="BL102" s="16" t="s">
        <v>142</v>
      </c>
      <c r="BM102" s="131" t="s">
        <v>153</v>
      </c>
    </row>
    <row r="103" spans="2:65" s="1" customFormat="1" ht="10.199999999999999">
      <c r="B103" s="31"/>
      <c r="D103" s="133" t="s">
        <v>143</v>
      </c>
      <c r="F103" s="134" t="s">
        <v>177</v>
      </c>
      <c r="I103" s="135"/>
      <c r="L103" s="31"/>
      <c r="M103" s="136"/>
      <c r="T103" s="52"/>
      <c r="AT103" s="16" t="s">
        <v>143</v>
      </c>
      <c r="AU103" s="16" t="s">
        <v>82</v>
      </c>
    </row>
    <row r="104" spans="2:65" s="1" customFormat="1" ht="16.5" customHeight="1">
      <c r="B104" s="31"/>
      <c r="C104" s="120" t="s">
        <v>154</v>
      </c>
      <c r="D104" s="120" t="s">
        <v>137</v>
      </c>
      <c r="E104" s="121" t="s">
        <v>538</v>
      </c>
      <c r="F104" s="122" t="s">
        <v>539</v>
      </c>
      <c r="G104" s="123" t="s">
        <v>165</v>
      </c>
      <c r="H104" s="124">
        <v>43.8</v>
      </c>
      <c r="I104" s="125"/>
      <c r="J104" s="126">
        <f>ROUND(I104*H104,2)</f>
        <v>0</v>
      </c>
      <c r="K104" s="122" t="s">
        <v>141</v>
      </c>
      <c r="L104" s="31"/>
      <c r="M104" s="127" t="s">
        <v>19</v>
      </c>
      <c r="N104" s="128" t="s">
        <v>45</v>
      </c>
      <c r="P104" s="129">
        <f>O104*H104</f>
        <v>0</v>
      </c>
      <c r="Q104" s="129">
        <v>0</v>
      </c>
      <c r="R104" s="129">
        <f>Q104*H104</f>
        <v>0</v>
      </c>
      <c r="S104" s="129">
        <v>0</v>
      </c>
      <c r="T104" s="130">
        <f>S104*H104</f>
        <v>0</v>
      </c>
      <c r="AR104" s="131" t="s">
        <v>142</v>
      </c>
      <c r="AT104" s="131" t="s">
        <v>137</v>
      </c>
      <c r="AU104" s="131" t="s">
        <v>82</v>
      </c>
      <c r="AY104" s="16" t="s">
        <v>136</v>
      </c>
      <c r="BE104" s="132">
        <f>IF(N104="základní",J104,0)</f>
        <v>0</v>
      </c>
      <c r="BF104" s="132">
        <f>IF(N104="snížená",J104,0)</f>
        <v>0</v>
      </c>
      <c r="BG104" s="132">
        <f>IF(N104="zákl. přenesená",J104,0)</f>
        <v>0</v>
      </c>
      <c r="BH104" s="132">
        <f>IF(N104="sníž. přenesená",J104,0)</f>
        <v>0</v>
      </c>
      <c r="BI104" s="132">
        <f>IF(N104="nulová",J104,0)</f>
        <v>0</v>
      </c>
      <c r="BJ104" s="16" t="s">
        <v>82</v>
      </c>
      <c r="BK104" s="132">
        <f>ROUND(I104*H104,2)</f>
        <v>0</v>
      </c>
      <c r="BL104" s="16" t="s">
        <v>142</v>
      </c>
      <c r="BM104" s="131" t="s">
        <v>157</v>
      </c>
    </row>
    <row r="105" spans="2:65" s="1" customFormat="1" ht="10.199999999999999">
      <c r="B105" s="31"/>
      <c r="D105" s="133" t="s">
        <v>143</v>
      </c>
      <c r="F105" s="134" t="s">
        <v>539</v>
      </c>
      <c r="I105" s="135"/>
      <c r="L105" s="31"/>
      <c r="M105" s="136"/>
      <c r="T105" s="52"/>
      <c r="AT105" s="16" t="s">
        <v>143</v>
      </c>
      <c r="AU105" s="16" t="s">
        <v>82</v>
      </c>
    </row>
    <row r="106" spans="2:65" s="1" customFormat="1" ht="16.5" customHeight="1">
      <c r="B106" s="31"/>
      <c r="C106" s="120" t="s">
        <v>150</v>
      </c>
      <c r="D106" s="120" t="s">
        <v>137</v>
      </c>
      <c r="E106" s="121" t="s">
        <v>182</v>
      </c>
      <c r="F106" s="122" t="s">
        <v>183</v>
      </c>
      <c r="G106" s="123" t="s">
        <v>165</v>
      </c>
      <c r="H106" s="124">
        <v>21.9</v>
      </c>
      <c r="I106" s="125"/>
      <c r="J106" s="126">
        <f>ROUND(I106*H106,2)</f>
        <v>0</v>
      </c>
      <c r="K106" s="122" t="s">
        <v>141</v>
      </c>
      <c r="L106" s="31"/>
      <c r="M106" s="127" t="s">
        <v>19</v>
      </c>
      <c r="N106" s="128" t="s">
        <v>45</v>
      </c>
      <c r="P106" s="129">
        <f>O106*H106</f>
        <v>0</v>
      </c>
      <c r="Q106" s="129">
        <v>0</v>
      </c>
      <c r="R106" s="129">
        <f>Q106*H106</f>
        <v>0</v>
      </c>
      <c r="S106" s="129">
        <v>0</v>
      </c>
      <c r="T106" s="130">
        <f>S106*H106</f>
        <v>0</v>
      </c>
      <c r="AR106" s="131" t="s">
        <v>142</v>
      </c>
      <c r="AT106" s="131" t="s">
        <v>137</v>
      </c>
      <c r="AU106" s="131" t="s">
        <v>82</v>
      </c>
      <c r="AY106" s="16" t="s">
        <v>136</v>
      </c>
      <c r="BE106" s="132">
        <f>IF(N106="základní",J106,0)</f>
        <v>0</v>
      </c>
      <c r="BF106" s="132">
        <f>IF(N106="snížená",J106,0)</f>
        <v>0</v>
      </c>
      <c r="BG106" s="132">
        <f>IF(N106="zákl. přenesená",J106,0)</f>
        <v>0</v>
      </c>
      <c r="BH106" s="132">
        <f>IF(N106="sníž. přenesená",J106,0)</f>
        <v>0</v>
      </c>
      <c r="BI106" s="132">
        <f>IF(N106="nulová",J106,0)</f>
        <v>0</v>
      </c>
      <c r="BJ106" s="16" t="s">
        <v>82</v>
      </c>
      <c r="BK106" s="132">
        <f>ROUND(I106*H106,2)</f>
        <v>0</v>
      </c>
      <c r="BL106" s="16" t="s">
        <v>142</v>
      </c>
      <c r="BM106" s="131" t="s">
        <v>160</v>
      </c>
    </row>
    <row r="107" spans="2:65" s="1" customFormat="1" ht="10.199999999999999">
      <c r="B107" s="31"/>
      <c r="D107" s="133" t="s">
        <v>143</v>
      </c>
      <c r="F107" s="134" t="s">
        <v>183</v>
      </c>
      <c r="I107" s="135"/>
      <c r="L107" s="31"/>
      <c r="M107" s="136"/>
      <c r="T107" s="52"/>
      <c r="AT107" s="16" t="s">
        <v>143</v>
      </c>
      <c r="AU107" s="16" t="s">
        <v>82</v>
      </c>
    </row>
    <row r="108" spans="2:65" s="10" customFormat="1" ht="25.95" customHeight="1">
      <c r="B108" s="110"/>
      <c r="D108" s="111" t="s">
        <v>73</v>
      </c>
      <c r="E108" s="112" t="s">
        <v>8</v>
      </c>
      <c r="F108" s="112" t="s">
        <v>197</v>
      </c>
      <c r="I108" s="113"/>
      <c r="J108" s="114">
        <f>BK108</f>
        <v>0</v>
      </c>
      <c r="L108" s="110"/>
      <c r="M108" s="115"/>
      <c r="P108" s="116">
        <f>SUM(P109:P116)</f>
        <v>0</v>
      </c>
      <c r="R108" s="116">
        <f>SUM(R109:R116)</f>
        <v>0.14236799999999999</v>
      </c>
      <c r="T108" s="117">
        <f>SUM(T109:T116)</f>
        <v>0</v>
      </c>
      <c r="AR108" s="111" t="s">
        <v>82</v>
      </c>
      <c r="AT108" s="118" t="s">
        <v>73</v>
      </c>
      <c r="AU108" s="118" t="s">
        <v>74</v>
      </c>
      <c r="AY108" s="111" t="s">
        <v>136</v>
      </c>
      <c r="BK108" s="119">
        <f>SUM(BK109:BK116)</f>
        <v>0</v>
      </c>
    </row>
    <row r="109" spans="2:65" s="1" customFormat="1" ht="16.5" customHeight="1">
      <c r="B109" s="31"/>
      <c r="C109" s="120" t="s">
        <v>162</v>
      </c>
      <c r="D109" s="120" t="s">
        <v>137</v>
      </c>
      <c r="E109" s="121" t="s">
        <v>199</v>
      </c>
      <c r="F109" s="122" t="s">
        <v>200</v>
      </c>
      <c r="G109" s="123" t="s">
        <v>140</v>
      </c>
      <c r="H109" s="124">
        <v>72.400000000000006</v>
      </c>
      <c r="I109" s="125"/>
      <c r="J109" s="126">
        <f>ROUND(I109*H109,2)</f>
        <v>0</v>
      </c>
      <c r="K109" s="122" t="s">
        <v>141</v>
      </c>
      <c r="L109" s="31"/>
      <c r="M109" s="127" t="s">
        <v>19</v>
      </c>
      <c r="N109" s="128" t="s">
        <v>45</v>
      </c>
      <c r="P109" s="129">
        <f>O109*H109</f>
        <v>0</v>
      </c>
      <c r="Q109" s="129">
        <v>9.8999999999999999E-4</v>
      </c>
      <c r="R109" s="129">
        <f>Q109*H109</f>
        <v>7.1676000000000004E-2</v>
      </c>
      <c r="S109" s="129">
        <v>0</v>
      </c>
      <c r="T109" s="130">
        <f>S109*H109</f>
        <v>0</v>
      </c>
      <c r="AR109" s="131" t="s">
        <v>142</v>
      </c>
      <c r="AT109" s="131" t="s">
        <v>137</v>
      </c>
      <c r="AU109" s="131" t="s">
        <v>82</v>
      </c>
      <c r="AY109" s="16" t="s">
        <v>136</v>
      </c>
      <c r="BE109" s="132">
        <f>IF(N109="základní",J109,0)</f>
        <v>0</v>
      </c>
      <c r="BF109" s="132">
        <f>IF(N109="snížená",J109,0)</f>
        <v>0</v>
      </c>
      <c r="BG109" s="132">
        <f>IF(N109="zákl. přenesená",J109,0)</f>
        <v>0</v>
      </c>
      <c r="BH109" s="132">
        <f>IF(N109="sníž. přenesená",J109,0)</f>
        <v>0</v>
      </c>
      <c r="BI109" s="132">
        <f>IF(N109="nulová",J109,0)</f>
        <v>0</v>
      </c>
      <c r="BJ109" s="16" t="s">
        <v>82</v>
      </c>
      <c r="BK109" s="132">
        <f>ROUND(I109*H109,2)</f>
        <v>0</v>
      </c>
      <c r="BL109" s="16" t="s">
        <v>142</v>
      </c>
      <c r="BM109" s="131" t="s">
        <v>166</v>
      </c>
    </row>
    <row r="110" spans="2:65" s="1" customFormat="1" ht="10.199999999999999">
      <c r="B110" s="31"/>
      <c r="D110" s="133" t="s">
        <v>143</v>
      </c>
      <c r="F110" s="134" t="s">
        <v>200</v>
      </c>
      <c r="I110" s="135"/>
      <c r="L110" s="31"/>
      <c r="M110" s="136"/>
      <c r="T110" s="52"/>
      <c r="AT110" s="16" t="s">
        <v>143</v>
      </c>
      <c r="AU110" s="16" t="s">
        <v>82</v>
      </c>
    </row>
    <row r="111" spans="2:65" s="1" customFormat="1" ht="16.5" customHeight="1">
      <c r="B111" s="31"/>
      <c r="C111" s="120" t="s">
        <v>153</v>
      </c>
      <c r="D111" s="120" t="s">
        <v>137</v>
      </c>
      <c r="E111" s="121" t="s">
        <v>202</v>
      </c>
      <c r="F111" s="122" t="s">
        <v>203</v>
      </c>
      <c r="G111" s="123" t="s">
        <v>140</v>
      </c>
      <c r="H111" s="124">
        <v>82.2</v>
      </c>
      <c r="I111" s="125"/>
      <c r="J111" s="126">
        <f>ROUND(I111*H111,2)</f>
        <v>0</v>
      </c>
      <c r="K111" s="122" t="s">
        <v>141</v>
      </c>
      <c r="L111" s="31"/>
      <c r="M111" s="127" t="s">
        <v>19</v>
      </c>
      <c r="N111" s="128" t="s">
        <v>45</v>
      </c>
      <c r="P111" s="129">
        <f>O111*H111</f>
        <v>0</v>
      </c>
      <c r="Q111" s="129">
        <v>8.5999999999999998E-4</v>
      </c>
      <c r="R111" s="129">
        <f>Q111*H111</f>
        <v>7.0692000000000005E-2</v>
      </c>
      <c r="S111" s="129">
        <v>0</v>
      </c>
      <c r="T111" s="130">
        <f>S111*H111</f>
        <v>0</v>
      </c>
      <c r="AR111" s="131" t="s">
        <v>142</v>
      </c>
      <c r="AT111" s="131" t="s">
        <v>137</v>
      </c>
      <c r="AU111" s="131" t="s">
        <v>82</v>
      </c>
      <c r="AY111" s="16" t="s">
        <v>136</v>
      </c>
      <c r="BE111" s="132">
        <f>IF(N111="základní",J111,0)</f>
        <v>0</v>
      </c>
      <c r="BF111" s="132">
        <f>IF(N111="snížená",J111,0)</f>
        <v>0</v>
      </c>
      <c r="BG111" s="132">
        <f>IF(N111="zákl. přenesená",J111,0)</f>
        <v>0</v>
      </c>
      <c r="BH111" s="132">
        <f>IF(N111="sníž. přenesená",J111,0)</f>
        <v>0</v>
      </c>
      <c r="BI111" s="132">
        <f>IF(N111="nulová",J111,0)</f>
        <v>0</v>
      </c>
      <c r="BJ111" s="16" t="s">
        <v>82</v>
      </c>
      <c r="BK111" s="132">
        <f>ROUND(I111*H111,2)</f>
        <v>0</v>
      </c>
      <c r="BL111" s="16" t="s">
        <v>142</v>
      </c>
      <c r="BM111" s="131" t="s">
        <v>171</v>
      </c>
    </row>
    <row r="112" spans="2:65" s="1" customFormat="1" ht="10.199999999999999">
      <c r="B112" s="31"/>
      <c r="D112" s="133" t="s">
        <v>143</v>
      </c>
      <c r="F112" s="134" t="s">
        <v>203</v>
      </c>
      <c r="I112" s="135"/>
      <c r="L112" s="31"/>
      <c r="M112" s="136"/>
      <c r="T112" s="52"/>
      <c r="AT112" s="16" t="s">
        <v>143</v>
      </c>
      <c r="AU112" s="16" t="s">
        <v>82</v>
      </c>
    </row>
    <row r="113" spans="2:65" s="1" customFormat="1" ht="16.5" customHeight="1">
      <c r="B113" s="31"/>
      <c r="C113" s="120" t="s">
        <v>172</v>
      </c>
      <c r="D113" s="120" t="s">
        <v>137</v>
      </c>
      <c r="E113" s="121" t="s">
        <v>206</v>
      </c>
      <c r="F113" s="122" t="s">
        <v>207</v>
      </c>
      <c r="G113" s="123" t="s">
        <v>140</v>
      </c>
      <c r="H113" s="124">
        <v>72.400000000000006</v>
      </c>
      <c r="I113" s="125"/>
      <c r="J113" s="126">
        <f>ROUND(I113*H113,2)</f>
        <v>0</v>
      </c>
      <c r="K113" s="122" t="s">
        <v>141</v>
      </c>
      <c r="L113" s="31"/>
      <c r="M113" s="127" t="s">
        <v>19</v>
      </c>
      <c r="N113" s="128" t="s">
        <v>45</v>
      </c>
      <c r="P113" s="129">
        <f>O113*H113</f>
        <v>0</v>
      </c>
      <c r="Q113" s="129">
        <v>0</v>
      </c>
      <c r="R113" s="129">
        <f>Q113*H113</f>
        <v>0</v>
      </c>
      <c r="S113" s="129">
        <v>0</v>
      </c>
      <c r="T113" s="130">
        <f>S113*H113</f>
        <v>0</v>
      </c>
      <c r="AR113" s="131" t="s">
        <v>142</v>
      </c>
      <c r="AT113" s="131" t="s">
        <v>137</v>
      </c>
      <c r="AU113" s="131" t="s">
        <v>82</v>
      </c>
      <c r="AY113" s="16" t="s">
        <v>136</v>
      </c>
      <c r="BE113" s="132">
        <f>IF(N113="základní",J113,0)</f>
        <v>0</v>
      </c>
      <c r="BF113" s="132">
        <f>IF(N113="snížená",J113,0)</f>
        <v>0</v>
      </c>
      <c r="BG113" s="132">
        <f>IF(N113="zákl. přenesená",J113,0)</f>
        <v>0</v>
      </c>
      <c r="BH113" s="132">
        <f>IF(N113="sníž. přenesená",J113,0)</f>
        <v>0</v>
      </c>
      <c r="BI113" s="132">
        <f>IF(N113="nulová",J113,0)</f>
        <v>0</v>
      </c>
      <c r="BJ113" s="16" t="s">
        <v>82</v>
      </c>
      <c r="BK113" s="132">
        <f>ROUND(I113*H113,2)</f>
        <v>0</v>
      </c>
      <c r="BL113" s="16" t="s">
        <v>142</v>
      </c>
      <c r="BM113" s="131" t="s">
        <v>175</v>
      </c>
    </row>
    <row r="114" spans="2:65" s="1" customFormat="1" ht="10.199999999999999">
      <c r="B114" s="31"/>
      <c r="D114" s="133" t="s">
        <v>143</v>
      </c>
      <c r="F114" s="134" t="s">
        <v>207</v>
      </c>
      <c r="I114" s="135"/>
      <c r="L114" s="31"/>
      <c r="M114" s="136"/>
      <c r="T114" s="52"/>
      <c r="AT114" s="16" t="s">
        <v>143</v>
      </c>
      <c r="AU114" s="16" t="s">
        <v>82</v>
      </c>
    </row>
    <row r="115" spans="2:65" s="1" customFormat="1" ht="16.5" customHeight="1">
      <c r="B115" s="31"/>
      <c r="C115" s="120" t="s">
        <v>157</v>
      </c>
      <c r="D115" s="120" t="s">
        <v>137</v>
      </c>
      <c r="E115" s="121" t="s">
        <v>209</v>
      </c>
      <c r="F115" s="122" t="s">
        <v>210</v>
      </c>
      <c r="G115" s="123" t="s">
        <v>140</v>
      </c>
      <c r="H115" s="124">
        <v>82.2</v>
      </c>
      <c r="I115" s="125"/>
      <c r="J115" s="126">
        <f>ROUND(I115*H115,2)</f>
        <v>0</v>
      </c>
      <c r="K115" s="122" t="s">
        <v>141</v>
      </c>
      <c r="L115" s="31"/>
      <c r="M115" s="127" t="s">
        <v>19</v>
      </c>
      <c r="N115" s="128" t="s">
        <v>45</v>
      </c>
      <c r="P115" s="129">
        <f>O115*H115</f>
        <v>0</v>
      </c>
      <c r="Q115" s="129">
        <v>0</v>
      </c>
      <c r="R115" s="129">
        <f>Q115*H115</f>
        <v>0</v>
      </c>
      <c r="S115" s="129">
        <v>0</v>
      </c>
      <c r="T115" s="130">
        <f>S115*H115</f>
        <v>0</v>
      </c>
      <c r="AR115" s="131" t="s">
        <v>142</v>
      </c>
      <c r="AT115" s="131" t="s">
        <v>137</v>
      </c>
      <c r="AU115" s="131" t="s">
        <v>82</v>
      </c>
      <c r="AY115" s="16" t="s">
        <v>136</v>
      </c>
      <c r="BE115" s="132">
        <f>IF(N115="základní",J115,0)</f>
        <v>0</v>
      </c>
      <c r="BF115" s="132">
        <f>IF(N115="snížená",J115,0)</f>
        <v>0</v>
      </c>
      <c r="BG115" s="132">
        <f>IF(N115="zákl. přenesená",J115,0)</f>
        <v>0</v>
      </c>
      <c r="BH115" s="132">
        <f>IF(N115="sníž. přenesená",J115,0)</f>
        <v>0</v>
      </c>
      <c r="BI115" s="132">
        <f>IF(N115="nulová",J115,0)</f>
        <v>0</v>
      </c>
      <c r="BJ115" s="16" t="s">
        <v>82</v>
      </c>
      <c r="BK115" s="132">
        <f>ROUND(I115*H115,2)</f>
        <v>0</v>
      </c>
      <c r="BL115" s="16" t="s">
        <v>142</v>
      </c>
      <c r="BM115" s="131" t="s">
        <v>178</v>
      </c>
    </row>
    <row r="116" spans="2:65" s="1" customFormat="1" ht="10.199999999999999">
      <c r="B116" s="31"/>
      <c r="D116" s="133" t="s">
        <v>143</v>
      </c>
      <c r="F116" s="134" t="s">
        <v>210</v>
      </c>
      <c r="I116" s="135"/>
      <c r="L116" s="31"/>
      <c r="M116" s="136"/>
      <c r="T116" s="52"/>
      <c r="AT116" s="16" t="s">
        <v>143</v>
      </c>
      <c r="AU116" s="16" t="s">
        <v>82</v>
      </c>
    </row>
    <row r="117" spans="2:65" s="10" customFormat="1" ht="25.95" customHeight="1">
      <c r="B117" s="110"/>
      <c r="D117" s="111" t="s">
        <v>73</v>
      </c>
      <c r="E117" s="112" t="s">
        <v>171</v>
      </c>
      <c r="F117" s="112" t="s">
        <v>212</v>
      </c>
      <c r="I117" s="113"/>
      <c r="J117" s="114">
        <f>BK117</f>
        <v>0</v>
      </c>
      <c r="L117" s="110"/>
      <c r="M117" s="115"/>
      <c r="P117" s="116">
        <f>SUM(P118:P121)</f>
        <v>0</v>
      </c>
      <c r="R117" s="116">
        <f>SUM(R118:R121)</f>
        <v>0</v>
      </c>
      <c r="T117" s="117">
        <f>SUM(T118:T121)</f>
        <v>0</v>
      </c>
      <c r="AR117" s="111" t="s">
        <v>82</v>
      </c>
      <c r="AT117" s="118" t="s">
        <v>73</v>
      </c>
      <c r="AU117" s="118" t="s">
        <v>74</v>
      </c>
      <c r="AY117" s="111" t="s">
        <v>136</v>
      </c>
      <c r="BK117" s="119">
        <f>SUM(BK118:BK121)</f>
        <v>0</v>
      </c>
    </row>
    <row r="118" spans="2:65" s="1" customFormat="1" ht="16.5" customHeight="1">
      <c r="B118" s="31"/>
      <c r="C118" s="120" t="s">
        <v>134</v>
      </c>
      <c r="D118" s="120" t="s">
        <v>137</v>
      </c>
      <c r="E118" s="121" t="s">
        <v>213</v>
      </c>
      <c r="F118" s="122" t="s">
        <v>214</v>
      </c>
      <c r="G118" s="123" t="s">
        <v>165</v>
      </c>
      <c r="H118" s="124">
        <v>87.6</v>
      </c>
      <c r="I118" s="125"/>
      <c r="J118" s="126">
        <f>ROUND(I118*H118,2)</f>
        <v>0</v>
      </c>
      <c r="K118" s="122" t="s">
        <v>141</v>
      </c>
      <c r="L118" s="31"/>
      <c r="M118" s="127" t="s">
        <v>19</v>
      </c>
      <c r="N118" s="128" t="s">
        <v>45</v>
      </c>
      <c r="P118" s="129">
        <f>O118*H118</f>
        <v>0</v>
      </c>
      <c r="Q118" s="129">
        <v>0</v>
      </c>
      <c r="R118" s="129">
        <f>Q118*H118</f>
        <v>0</v>
      </c>
      <c r="S118" s="129">
        <v>0</v>
      </c>
      <c r="T118" s="130">
        <f>S118*H118</f>
        <v>0</v>
      </c>
      <c r="AR118" s="131" t="s">
        <v>142</v>
      </c>
      <c r="AT118" s="131" t="s">
        <v>137</v>
      </c>
      <c r="AU118" s="131" t="s">
        <v>82</v>
      </c>
      <c r="AY118" s="16" t="s">
        <v>136</v>
      </c>
      <c r="BE118" s="132">
        <f>IF(N118="základní",J118,0)</f>
        <v>0</v>
      </c>
      <c r="BF118" s="132">
        <f>IF(N118="snížená",J118,0)</f>
        <v>0</v>
      </c>
      <c r="BG118" s="132">
        <f>IF(N118="zákl. přenesená",J118,0)</f>
        <v>0</v>
      </c>
      <c r="BH118" s="132">
        <f>IF(N118="sníž. přenesená",J118,0)</f>
        <v>0</v>
      </c>
      <c r="BI118" s="132">
        <f>IF(N118="nulová",J118,0)</f>
        <v>0</v>
      </c>
      <c r="BJ118" s="16" t="s">
        <v>82</v>
      </c>
      <c r="BK118" s="132">
        <f>ROUND(I118*H118,2)</f>
        <v>0</v>
      </c>
      <c r="BL118" s="16" t="s">
        <v>142</v>
      </c>
      <c r="BM118" s="131" t="s">
        <v>181</v>
      </c>
    </row>
    <row r="119" spans="2:65" s="1" customFormat="1" ht="10.199999999999999">
      <c r="B119" s="31"/>
      <c r="D119" s="133" t="s">
        <v>143</v>
      </c>
      <c r="F119" s="134" t="s">
        <v>214</v>
      </c>
      <c r="I119" s="135"/>
      <c r="L119" s="31"/>
      <c r="M119" s="136"/>
      <c r="T119" s="52"/>
      <c r="AT119" s="16" t="s">
        <v>143</v>
      </c>
      <c r="AU119" s="16" t="s">
        <v>82</v>
      </c>
    </row>
    <row r="120" spans="2:65" s="1" customFormat="1" ht="16.5" customHeight="1">
      <c r="B120" s="31"/>
      <c r="C120" s="120" t="s">
        <v>160</v>
      </c>
      <c r="D120" s="120" t="s">
        <v>137</v>
      </c>
      <c r="E120" s="121" t="s">
        <v>216</v>
      </c>
      <c r="F120" s="122" t="s">
        <v>217</v>
      </c>
      <c r="G120" s="123" t="s">
        <v>165</v>
      </c>
      <c r="H120" s="124">
        <v>31</v>
      </c>
      <c r="I120" s="125"/>
      <c r="J120" s="126">
        <f>ROUND(I120*H120,2)</f>
        <v>0</v>
      </c>
      <c r="K120" s="122" t="s">
        <v>141</v>
      </c>
      <c r="L120" s="31"/>
      <c r="M120" s="127" t="s">
        <v>19</v>
      </c>
      <c r="N120" s="128" t="s">
        <v>45</v>
      </c>
      <c r="P120" s="129">
        <f>O120*H120</f>
        <v>0</v>
      </c>
      <c r="Q120" s="129">
        <v>0</v>
      </c>
      <c r="R120" s="129">
        <f>Q120*H120</f>
        <v>0</v>
      </c>
      <c r="S120" s="129">
        <v>0</v>
      </c>
      <c r="T120" s="130">
        <f>S120*H120</f>
        <v>0</v>
      </c>
      <c r="AR120" s="131" t="s">
        <v>142</v>
      </c>
      <c r="AT120" s="131" t="s">
        <v>137</v>
      </c>
      <c r="AU120" s="131" t="s">
        <v>82</v>
      </c>
      <c r="AY120" s="16" t="s">
        <v>136</v>
      </c>
      <c r="BE120" s="132">
        <f>IF(N120="základní",J120,0)</f>
        <v>0</v>
      </c>
      <c r="BF120" s="132">
        <f>IF(N120="snížená",J120,0)</f>
        <v>0</v>
      </c>
      <c r="BG120" s="132">
        <f>IF(N120="zákl. přenesená",J120,0)</f>
        <v>0</v>
      </c>
      <c r="BH120" s="132">
        <f>IF(N120="sníž. přenesená",J120,0)</f>
        <v>0</v>
      </c>
      <c r="BI120" s="132">
        <f>IF(N120="nulová",J120,0)</f>
        <v>0</v>
      </c>
      <c r="BJ120" s="16" t="s">
        <v>82</v>
      </c>
      <c r="BK120" s="132">
        <f>ROUND(I120*H120,2)</f>
        <v>0</v>
      </c>
      <c r="BL120" s="16" t="s">
        <v>142</v>
      </c>
      <c r="BM120" s="131" t="s">
        <v>184</v>
      </c>
    </row>
    <row r="121" spans="2:65" s="1" customFormat="1" ht="10.199999999999999">
      <c r="B121" s="31"/>
      <c r="D121" s="133" t="s">
        <v>143</v>
      </c>
      <c r="F121" s="134" t="s">
        <v>217</v>
      </c>
      <c r="I121" s="135"/>
      <c r="L121" s="31"/>
      <c r="M121" s="136"/>
      <c r="T121" s="52"/>
      <c r="AT121" s="16" t="s">
        <v>143</v>
      </c>
      <c r="AU121" s="16" t="s">
        <v>82</v>
      </c>
    </row>
    <row r="122" spans="2:65" s="10" customFormat="1" ht="25.95" customHeight="1">
      <c r="B122" s="110"/>
      <c r="D122" s="111" t="s">
        <v>73</v>
      </c>
      <c r="E122" s="112" t="s">
        <v>198</v>
      </c>
      <c r="F122" s="112" t="s">
        <v>219</v>
      </c>
      <c r="I122" s="113"/>
      <c r="J122" s="114">
        <f>BK122</f>
        <v>0</v>
      </c>
      <c r="L122" s="110"/>
      <c r="M122" s="115"/>
      <c r="P122" s="116">
        <f>SUM(P123:P128)</f>
        <v>0</v>
      </c>
      <c r="R122" s="116">
        <f>SUM(R123:R128)</f>
        <v>34.85</v>
      </c>
      <c r="T122" s="117">
        <f>SUM(T123:T128)</f>
        <v>0</v>
      </c>
      <c r="AR122" s="111" t="s">
        <v>82</v>
      </c>
      <c r="AT122" s="118" t="s">
        <v>73</v>
      </c>
      <c r="AU122" s="118" t="s">
        <v>74</v>
      </c>
      <c r="AY122" s="111" t="s">
        <v>136</v>
      </c>
      <c r="BK122" s="119">
        <f>SUM(BK123:BK128)</f>
        <v>0</v>
      </c>
    </row>
    <row r="123" spans="2:65" s="1" customFormat="1" ht="16.5" customHeight="1">
      <c r="B123" s="31"/>
      <c r="C123" s="120" t="s">
        <v>167</v>
      </c>
      <c r="D123" s="120" t="s">
        <v>137</v>
      </c>
      <c r="E123" s="121" t="s">
        <v>221</v>
      </c>
      <c r="F123" s="122" t="s">
        <v>222</v>
      </c>
      <c r="G123" s="123" t="s">
        <v>165</v>
      </c>
      <c r="H123" s="124">
        <v>31</v>
      </c>
      <c r="I123" s="125"/>
      <c r="J123" s="126">
        <f>ROUND(I123*H123,2)</f>
        <v>0</v>
      </c>
      <c r="K123" s="122" t="s">
        <v>141</v>
      </c>
      <c r="L123" s="31"/>
      <c r="M123" s="127" t="s">
        <v>19</v>
      </c>
      <c r="N123" s="128" t="s">
        <v>45</v>
      </c>
      <c r="P123" s="129">
        <f>O123*H123</f>
        <v>0</v>
      </c>
      <c r="Q123" s="129">
        <v>0</v>
      </c>
      <c r="R123" s="129">
        <f>Q123*H123</f>
        <v>0</v>
      </c>
      <c r="S123" s="129">
        <v>0</v>
      </c>
      <c r="T123" s="130">
        <f>S123*H123</f>
        <v>0</v>
      </c>
      <c r="AR123" s="131" t="s">
        <v>142</v>
      </c>
      <c r="AT123" s="131" t="s">
        <v>137</v>
      </c>
      <c r="AU123" s="131" t="s">
        <v>82</v>
      </c>
      <c r="AY123" s="16" t="s">
        <v>136</v>
      </c>
      <c r="BE123" s="132">
        <f>IF(N123="základní",J123,0)</f>
        <v>0</v>
      </c>
      <c r="BF123" s="132">
        <f>IF(N123="snížená",J123,0)</f>
        <v>0</v>
      </c>
      <c r="BG123" s="132">
        <f>IF(N123="zákl. přenesená",J123,0)</f>
        <v>0</v>
      </c>
      <c r="BH123" s="132">
        <f>IF(N123="sníž. přenesená",J123,0)</f>
        <v>0</v>
      </c>
      <c r="BI123" s="132">
        <f>IF(N123="nulová",J123,0)</f>
        <v>0</v>
      </c>
      <c r="BJ123" s="16" t="s">
        <v>82</v>
      </c>
      <c r="BK123" s="132">
        <f>ROUND(I123*H123,2)</f>
        <v>0</v>
      </c>
      <c r="BL123" s="16" t="s">
        <v>142</v>
      </c>
      <c r="BM123" s="131" t="s">
        <v>187</v>
      </c>
    </row>
    <row r="124" spans="2:65" s="1" customFormat="1" ht="10.199999999999999">
      <c r="B124" s="31"/>
      <c r="D124" s="133" t="s">
        <v>143</v>
      </c>
      <c r="F124" s="134" t="s">
        <v>222</v>
      </c>
      <c r="I124" s="135"/>
      <c r="L124" s="31"/>
      <c r="M124" s="136"/>
      <c r="T124" s="52"/>
      <c r="AT124" s="16" t="s">
        <v>143</v>
      </c>
      <c r="AU124" s="16" t="s">
        <v>82</v>
      </c>
    </row>
    <row r="125" spans="2:65" s="1" customFormat="1" ht="16.5" customHeight="1">
      <c r="B125" s="31"/>
      <c r="C125" s="120" t="s">
        <v>166</v>
      </c>
      <c r="D125" s="120" t="s">
        <v>137</v>
      </c>
      <c r="E125" s="121" t="s">
        <v>224</v>
      </c>
      <c r="F125" s="122" t="s">
        <v>225</v>
      </c>
      <c r="G125" s="123" t="s">
        <v>165</v>
      </c>
      <c r="H125" s="124">
        <v>56.6</v>
      </c>
      <c r="I125" s="125"/>
      <c r="J125" s="126">
        <f>ROUND(I125*H125,2)</f>
        <v>0</v>
      </c>
      <c r="K125" s="122" t="s">
        <v>141</v>
      </c>
      <c r="L125" s="31"/>
      <c r="M125" s="127" t="s">
        <v>19</v>
      </c>
      <c r="N125" s="128" t="s">
        <v>45</v>
      </c>
      <c r="P125" s="129">
        <f>O125*H125</f>
        <v>0</v>
      </c>
      <c r="Q125" s="129">
        <v>0</v>
      </c>
      <c r="R125" s="129">
        <f>Q125*H125</f>
        <v>0</v>
      </c>
      <c r="S125" s="129">
        <v>0</v>
      </c>
      <c r="T125" s="130">
        <f>S125*H125</f>
        <v>0</v>
      </c>
      <c r="AR125" s="131" t="s">
        <v>142</v>
      </c>
      <c r="AT125" s="131" t="s">
        <v>137</v>
      </c>
      <c r="AU125" s="131" t="s">
        <v>82</v>
      </c>
      <c r="AY125" s="16" t="s">
        <v>136</v>
      </c>
      <c r="BE125" s="132">
        <f>IF(N125="základní",J125,0)</f>
        <v>0</v>
      </c>
      <c r="BF125" s="132">
        <f>IF(N125="snížená",J125,0)</f>
        <v>0</v>
      </c>
      <c r="BG125" s="132">
        <f>IF(N125="zákl. přenesená",J125,0)</f>
        <v>0</v>
      </c>
      <c r="BH125" s="132">
        <f>IF(N125="sníž. přenesená",J125,0)</f>
        <v>0</v>
      </c>
      <c r="BI125" s="132">
        <f>IF(N125="nulová",J125,0)</f>
        <v>0</v>
      </c>
      <c r="BJ125" s="16" t="s">
        <v>82</v>
      </c>
      <c r="BK125" s="132">
        <f>ROUND(I125*H125,2)</f>
        <v>0</v>
      </c>
      <c r="BL125" s="16" t="s">
        <v>142</v>
      </c>
      <c r="BM125" s="131" t="s">
        <v>190</v>
      </c>
    </row>
    <row r="126" spans="2:65" s="1" customFormat="1" ht="10.199999999999999">
      <c r="B126" s="31"/>
      <c r="D126" s="133" t="s">
        <v>143</v>
      </c>
      <c r="F126" s="134" t="s">
        <v>225</v>
      </c>
      <c r="I126" s="135"/>
      <c r="L126" s="31"/>
      <c r="M126" s="136"/>
      <c r="T126" s="52"/>
      <c r="AT126" s="16" t="s">
        <v>143</v>
      </c>
      <c r="AU126" s="16" t="s">
        <v>82</v>
      </c>
    </row>
    <row r="127" spans="2:65" s="1" customFormat="1" ht="16.5" customHeight="1">
      <c r="B127" s="31"/>
      <c r="C127" s="120" t="s">
        <v>8</v>
      </c>
      <c r="D127" s="120" t="s">
        <v>137</v>
      </c>
      <c r="E127" s="121" t="s">
        <v>228</v>
      </c>
      <c r="F127" s="122" t="s">
        <v>229</v>
      </c>
      <c r="G127" s="123" t="s">
        <v>165</v>
      </c>
      <c r="H127" s="124">
        <v>20.5</v>
      </c>
      <c r="I127" s="125"/>
      <c r="J127" s="126">
        <f>ROUND(I127*H127,2)</f>
        <v>0</v>
      </c>
      <c r="K127" s="122" t="s">
        <v>141</v>
      </c>
      <c r="L127" s="31"/>
      <c r="M127" s="127" t="s">
        <v>19</v>
      </c>
      <c r="N127" s="128" t="s">
        <v>45</v>
      </c>
      <c r="P127" s="129">
        <f>O127*H127</f>
        <v>0</v>
      </c>
      <c r="Q127" s="129">
        <v>1.7</v>
      </c>
      <c r="R127" s="129">
        <f>Q127*H127</f>
        <v>34.85</v>
      </c>
      <c r="S127" s="129">
        <v>0</v>
      </c>
      <c r="T127" s="130">
        <f>S127*H127</f>
        <v>0</v>
      </c>
      <c r="AR127" s="131" t="s">
        <v>142</v>
      </c>
      <c r="AT127" s="131" t="s">
        <v>137</v>
      </c>
      <c r="AU127" s="131" t="s">
        <v>82</v>
      </c>
      <c r="AY127" s="16" t="s">
        <v>136</v>
      </c>
      <c r="BE127" s="132">
        <f>IF(N127="základní",J127,0)</f>
        <v>0</v>
      </c>
      <c r="BF127" s="132">
        <f>IF(N127="snížená",J127,0)</f>
        <v>0</v>
      </c>
      <c r="BG127" s="132">
        <f>IF(N127="zákl. přenesená",J127,0)</f>
        <v>0</v>
      </c>
      <c r="BH127" s="132">
        <f>IF(N127="sníž. přenesená",J127,0)</f>
        <v>0</v>
      </c>
      <c r="BI127" s="132">
        <f>IF(N127="nulová",J127,0)</f>
        <v>0</v>
      </c>
      <c r="BJ127" s="16" t="s">
        <v>82</v>
      </c>
      <c r="BK127" s="132">
        <f>ROUND(I127*H127,2)</f>
        <v>0</v>
      </c>
      <c r="BL127" s="16" t="s">
        <v>142</v>
      </c>
      <c r="BM127" s="131" t="s">
        <v>193</v>
      </c>
    </row>
    <row r="128" spans="2:65" s="1" customFormat="1" ht="10.199999999999999">
      <c r="B128" s="31"/>
      <c r="D128" s="133" t="s">
        <v>143</v>
      </c>
      <c r="F128" s="134" t="s">
        <v>229</v>
      </c>
      <c r="I128" s="135"/>
      <c r="L128" s="31"/>
      <c r="M128" s="136"/>
      <c r="T128" s="52"/>
      <c r="AT128" s="16" t="s">
        <v>143</v>
      </c>
      <c r="AU128" s="16" t="s">
        <v>82</v>
      </c>
    </row>
    <row r="129" spans="2:65" s="10" customFormat="1" ht="25.95" customHeight="1">
      <c r="B129" s="110"/>
      <c r="D129" s="111" t="s">
        <v>73</v>
      </c>
      <c r="E129" s="112" t="s">
        <v>234</v>
      </c>
      <c r="F129" s="112" t="s">
        <v>235</v>
      </c>
      <c r="I129" s="113"/>
      <c r="J129" s="114">
        <f>BK129</f>
        <v>0</v>
      </c>
      <c r="L129" s="110"/>
      <c r="M129" s="115"/>
      <c r="P129" s="116">
        <f>SUM(P130:P131)</f>
        <v>0</v>
      </c>
      <c r="R129" s="116">
        <f>SUM(R130:R131)</f>
        <v>0</v>
      </c>
      <c r="T129" s="117">
        <f>SUM(T130:T131)</f>
        <v>0</v>
      </c>
      <c r="AR129" s="111" t="s">
        <v>82</v>
      </c>
      <c r="AT129" s="118" t="s">
        <v>73</v>
      </c>
      <c r="AU129" s="118" t="s">
        <v>74</v>
      </c>
      <c r="AY129" s="111" t="s">
        <v>136</v>
      </c>
      <c r="BK129" s="119">
        <f>SUM(BK130:BK131)</f>
        <v>0</v>
      </c>
    </row>
    <row r="130" spans="2:65" s="1" customFormat="1" ht="24.15" customHeight="1">
      <c r="B130" s="31"/>
      <c r="C130" s="120" t="s">
        <v>171</v>
      </c>
      <c r="D130" s="120" t="s">
        <v>137</v>
      </c>
      <c r="E130" s="121" t="s">
        <v>237</v>
      </c>
      <c r="F130" s="122" t="s">
        <v>238</v>
      </c>
      <c r="G130" s="123" t="s">
        <v>239</v>
      </c>
      <c r="H130" s="124">
        <v>51.5</v>
      </c>
      <c r="I130" s="125"/>
      <c r="J130" s="126">
        <f>ROUND(I130*H130,2)</f>
        <v>0</v>
      </c>
      <c r="K130" s="122" t="s">
        <v>19</v>
      </c>
      <c r="L130" s="31"/>
      <c r="M130" s="127" t="s">
        <v>19</v>
      </c>
      <c r="N130" s="128" t="s">
        <v>45</v>
      </c>
      <c r="P130" s="129">
        <f>O130*H130</f>
        <v>0</v>
      </c>
      <c r="Q130" s="129">
        <v>0</v>
      </c>
      <c r="R130" s="129">
        <f>Q130*H130</f>
        <v>0</v>
      </c>
      <c r="S130" s="129">
        <v>0</v>
      </c>
      <c r="T130" s="130">
        <f>S130*H130</f>
        <v>0</v>
      </c>
      <c r="AR130" s="131" t="s">
        <v>142</v>
      </c>
      <c r="AT130" s="131" t="s">
        <v>137</v>
      </c>
      <c r="AU130" s="131" t="s">
        <v>82</v>
      </c>
      <c r="AY130" s="16" t="s">
        <v>136</v>
      </c>
      <c r="BE130" s="132">
        <f>IF(N130="základní",J130,0)</f>
        <v>0</v>
      </c>
      <c r="BF130" s="132">
        <f>IF(N130="snížená",J130,0)</f>
        <v>0</v>
      </c>
      <c r="BG130" s="132">
        <f>IF(N130="zákl. přenesená",J130,0)</f>
        <v>0</v>
      </c>
      <c r="BH130" s="132">
        <f>IF(N130="sníž. přenesená",J130,0)</f>
        <v>0</v>
      </c>
      <c r="BI130" s="132">
        <f>IF(N130="nulová",J130,0)</f>
        <v>0</v>
      </c>
      <c r="BJ130" s="16" t="s">
        <v>82</v>
      </c>
      <c r="BK130" s="132">
        <f>ROUND(I130*H130,2)</f>
        <v>0</v>
      </c>
      <c r="BL130" s="16" t="s">
        <v>142</v>
      </c>
      <c r="BM130" s="131" t="s">
        <v>196</v>
      </c>
    </row>
    <row r="131" spans="2:65" s="1" customFormat="1" ht="10.199999999999999">
      <c r="B131" s="31"/>
      <c r="D131" s="133" t="s">
        <v>143</v>
      </c>
      <c r="F131" s="134" t="s">
        <v>238</v>
      </c>
      <c r="I131" s="135"/>
      <c r="L131" s="31"/>
      <c r="M131" s="136"/>
      <c r="T131" s="52"/>
      <c r="AT131" s="16" t="s">
        <v>143</v>
      </c>
      <c r="AU131" s="16" t="s">
        <v>82</v>
      </c>
    </row>
    <row r="132" spans="2:65" s="10" customFormat="1" ht="25.95" customHeight="1">
      <c r="B132" s="110"/>
      <c r="D132" s="111" t="s">
        <v>73</v>
      </c>
      <c r="E132" s="112" t="s">
        <v>7</v>
      </c>
      <c r="F132" s="112" t="s">
        <v>540</v>
      </c>
      <c r="I132" s="113"/>
      <c r="J132" s="114">
        <f>BK132</f>
        <v>0</v>
      </c>
      <c r="L132" s="110"/>
      <c r="M132" s="115"/>
      <c r="P132" s="116">
        <f>SUM(P133:P136)</f>
        <v>0</v>
      </c>
      <c r="R132" s="116">
        <f>SUM(R133:R136)</f>
        <v>7.4899500000000003</v>
      </c>
      <c r="T132" s="117">
        <f>SUM(T133:T136)</f>
        <v>0</v>
      </c>
      <c r="AR132" s="111" t="s">
        <v>82</v>
      </c>
      <c r="AT132" s="118" t="s">
        <v>73</v>
      </c>
      <c r="AU132" s="118" t="s">
        <v>74</v>
      </c>
      <c r="AY132" s="111" t="s">
        <v>136</v>
      </c>
      <c r="BK132" s="119">
        <f>SUM(BK133:BK136)</f>
        <v>0</v>
      </c>
    </row>
    <row r="133" spans="2:65" s="1" customFormat="1" ht="16.5" customHeight="1">
      <c r="B133" s="31"/>
      <c r="C133" s="120" t="s">
        <v>198</v>
      </c>
      <c r="D133" s="120" t="s">
        <v>137</v>
      </c>
      <c r="E133" s="121" t="s">
        <v>541</v>
      </c>
      <c r="F133" s="122" t="s">
        <v>542</v>
      </c>
      <c r="G133" s="123" t="s">
        <v>165</v>
      </c>
      <c r="H133" s="124">
        <v>3.9</v>
      </c>
      <c r="I133" s="125"/>
      <c r="J133" s="126">
        <f>ROUND(I133*H133,2)</f>
        <v>0</v>
      </c>
      <c r="K133" s="122" t="s">
        <v>141</v>
      </c>
      <c r="L133" s="31"/>
      <c r="M133" s="127" t="s">
        <v>19</v>
      </c>
      <c r="N133" s="128" t="s">
        <v>45</v>
      </c>
      <c r="P133" s="129">
        <f>O133*H133</f>
        <v>0</v>
      </c>
      <c r="Q133" s="129">
        <v>1.9205000000000001</v>
      </c>
      <c r="R133" s="129">
        <f>Q133*H133</f>
        <v>7.4899500000000003</v>
      </c>
      <c r="S133" s="129">
        <v>0</v>
      </c>
      <c r="T133" s="130">
        <f>S133*H133</f>
        <v>0</v>
      </c>
      <c r="AR133" s="131" t="s">
        <v>142</v>
      </c>
      <c r="AT133" s="131" t="s">
        <v>137</v>
      </c>
      <c r="AU133" s="131" t="s">
        <v>82</v>
      </c>
      <c r="AY133" s="16" t="s">
        <v>136</v>
      </c>
      <c r="BE133" s="132">
        <f>IF(N133="základní",J133,0)</f>
        <v>0</v>
      </c>
      <c r="BF133" s="132">
        <f>IF(N133="snížená",J133,0)</f>
        <v>0</v>
      </c>
      <c r="BG133" s="132">
        <f>IF(N133="zákl. přenesená",J133,0)</f>
        <v>0</v>
      </c>
      <c r="BH133" s="132">
        <f>IF(N133="sníž. přenesená",J133,0)</f>
        <v>0</v>
      </c>
      <c r="BI133" s="132">
        <f>IF(N133="nulová",J133,0)</f>
        <v>0</v>
      </c>
      <c r="BJ133" s="16" t="s">
        <v>82</v>
      </c>
      <c r="BK133" s="132">
        <f>ROUND(I133*H133,2)</f>
        <v>0</v>
      </c>
      <c r="BL133" s="16" t="s">
        <v>142</v>
      </c>
      <c r="BM133" s="131" t="s">
        <v>201</v>
      </c>
    </row>
    <row r="134" spans="2:65" s="1" customFormat="1" ht="10.199999999999999">
      <c r="B134" s="31"/>
      <c r="D134" s="133" t="s">
        <v>143</v>
      </c>
      <c r="F134" s="134" t="s">
        <v>542</v>
      </c>
      <c r="I134" s="135"/>
      <c r="L134" s="31"/>
      <c r="M134" s="136"/>
      <c r="T134" s="52"/>
      <c r="AT134" s="16" t="s">
        <v>143</v>
      </c>
      <c r="AU134" s="16" t="s">
        <v>82</v>
      </c>
    </row>
    <row r="135" spans="2:65" s="1" customFormat="1" ht="16.5" customHeight="1">
      <c r="B135" s="31"/>
      <c r="C135" s="120" t="s">
        <v>175</v>
      </c>
      <c r="D135" s="120" t="s">
        <v>137</v>
      </c>
      <c r="E135" s="121" t="s">
        <v>543</v>
      </c>
      <c r="F135" s="122" t="s">
        <v>544</v>
      </c>
      <c r="G135" s="123" t="s">
        <v>149</v>
      </c>
      <c r="H135" s="124">
        <v>39</v>
      </c>
      <c r="I135" s="125"/>
      <c r="J135" s="126">
        <f>ROUND(I135*H135,2)</f>
        <v>0</v>
      </c>
      <c r="K135" s="122" t="s">
        <v>141</v>
      </c>
      <c r="L135" s="31"/>
      <c r="M135" s="127" t="s">
        <v>19</v>
      </c>
      <c r="N135" s="128" t="s">
        <v>45</v>
      </c>
      <c r="P135" s="129">
        <f>O135*H135</f>
        <v>0</v>
      </c>
      <c r="Q135" s="129">
        <v>0</v>
      </c>
      <c r="R135" s="129">
        <f>Q135*H135</f>
        <v>0</v>
      </c>
      <c r="S135" s="129">
        <v>0</v>
      </c>
      <c r="T135" s="130">
        <f>S135*H135</f>
        <v>0</v>
      </c>
      <c r="AR135" s="131" t="s">
        <v>142</v>
      </c>
      <c r="AT135" s="131" t="s">
        <v>137</v>
      </c>
      <c r="AU135" s="131" t="s">
        <v>82</v>
      </c>
      <c r="AY135" s="16" t="s">
        <v>136</v>
      </c>
      <c r="BE135" s="132">
        <f>IF(N135="základní",J135,0)</f>
        <v>0</v>
      </c>
      <c r="BF135" s="132">
        <f>IF(N135="snížená",J135,0)</f>
        <v>0</v>
      </c>
      <c r="BG135" s="132">
        <f>IF(N135="zákl. přenesená",J135,0)</f>
        <v>0</v>
      </c>
      <c r="BH135" s="132">
        <f>IF(N135="sníž. přenesená",J135,0)</f>
        <v>0</v>
      </c>
      <c r="BI135" s="132">
        <f>IF(N135="nulová",J135,0)</f>
        <v>0</v>
      </c>
      <c r="BJ135" s="16" t="s">
        <v>82</v>
      </c>
      <c r="BK135" s="132">
        <f>ROUND(I135*H135,2)</f>
        <v>0</v>
      </c>
      <c r="BL135" s="16" t="s">
        <v>142</v>
      </c>
      <c r="BM135" s="131" t="s">
        <v>204</v>
      </c>
    </row>
    <row r="136" spans="2:65" s="1" customFormat="1" ht="10.199999999999999">
      <c r="B136" s="31"/>
      <c r="D136" s="133" t="s">
        <v>143</v>
      </c>
      <c r="F136" s="134" t="s">
        <v>544</v>
      </c>
      <c r="I136" s="135"/>
      <c r="L136" s="31"/>
      <c r="M136" s="136"/>
      <c r="T136" s="52"/>
      <c r="AT136" s="16" t="s">
        <v>143</v>
      </c>
      <c r="AU136" s="16" t="s">
        <v>82</v>
      </c>
    </row>
    <row r="137" spans="2:65" s="10" customFormat="1" ht="25.95" customHeight="1">
      <c r="B137" s="110"/>
      <c r="D137" s="111" t="s">
        <v>73</v>
      </c>
      <c r="E137" s="112" t="s">
        <v>254</v>
      </c>
      <c r="F137" s="112" t="s">
        <v>255</v>
      </c>
      <c r="I137" s="113"/>
      <c r="J137" s="114">
        <f>BK137</f>
        <v>0</v>
      </c>
      <c r="L137" s="110"/>
      <c r="M137" s="115"/>
      <c r="P137" s="116">
        <f>SUM(P138:P139)</f>
        <v>0</v>
      </c>
      <c r="R137" s="116">
        <f>SUM(R138:R139)</f>
        <v>9.8797200000000007</v>
      </c>
      <c r="T137" s="117">
        <f>SUM(T138:T139)</f>
        <v>0</v>
      </c>
      <c r="AR137" s="111" t="s">
        <v>82</v>
      </c>
      <c r="AT137" s="118" t="s">
        <v>73</v>
      </c>
      <c r="AU137" s="118" t="s">
        <v>74</v>
      </c>
      <c r="AY137" s="111" t="s">
        <v>136</v>
      </c>
      <c r="BK137" s="119">
        <f>SUM(BK138:BK139)</f>
        <v>0</v>
      </c>
    </row>
    <row r="138" spans="2:65" s="1" customFormat="1" ht="16.5" customHeight="1">
      <c r="B138" s="31"/>
      <c r="C138" s="120" t="s">
        <v>205</v>
      </c>
      <c r="D138" s="120" t="s">
        <v>137</v>
      </c>
      <c r="E138" s="121" t="s">
        <v>257</v>
      </c>
      <c r="F138" s="122" t="s">
        <v>258</v>
      </c>
      <c r="G138" s="123" t="s">
        <v>165</v>
      </c>
      <c r="H138" s="124">
        <v>5.8</v>
      </c>
      <c r="I138" s="125"/>
      <c r="J138" s="126">
        <f>ROUND(I138*H138,2)</f>
        <v>0</v>
      </c>
      <c r="K138" s="122" t="s">
        <v>141</v>
      </c>
      <c r="L138" s="31"/>
      <c r="M138" s="127" t="s">
        <v>19</v>
      </c>
      <c r="N138" s="128" t="s">
        <v>45</v>
      </c>
      <c r="P138" s="129">
        <f>O138*H138</f>
        <v>0</v>
      </c>
      <c r="Q138" s="129">
        <v>1.7034</v>
      </c>
      <c r="R138" s="129">
        <f>Q138*H138</f>
        <v>9.8797200000000007</v>
      </c>
      <c r="S138" s="129">
        <v>0</v>
      </c>
      <c r="T138" s="130">
        <f>S138*H138</f>
        <v>0</v>
      </c>
      <c r="AR138" s="131" t="s">
        <v>142</v>
      </c>
      <c r="AT138" s="131" t="s">
        <v>137</v>
      </c>
      <c r="AU138" s="131" t="s">
        <v>82</v>
      </c>
      <c r="AY138" s="16" t="s">
        <v>136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6" t="s">
        <v>82</v>
      </c>
      <c r="BK138" s="132">
        <f>ROUND(I138*H138,2)</f>
        <v>0</v>
      </c>
      <c r="BL138" s="16" t="s">
        <v>142</v>
      </c>
      <c r="BM138" s="131" t="s">
        <v>208</v>
      </c>
    </row>
    <row r="139" spans="2:65" s="1" customFormat="1" ht="10.199999999999999">
      <c r="B139" s="31"/>
      <c r="D139" s="133" t="s">
        <v>143</v>
      </c>
      <c r="F139" s="134" t="s">
        <v>258</v>
      </c>
      <c r="I139" s="135"/>
      <c r="L139" s="31"/>
      <c r="M139" s="136"/>
      <c r="T139" s="52"/>
      <c r="AT139" s="16" t="s">
        <v>143</v>
      </c>
      <c r="AU139" s="16" t="s">
        <v>82</v>
      </c>
    </row>
    <row r="140" spans="2:65" s="10" customFormat="1" ht="25.95" customHeight="1">
      <c r="B140" s="110"/>
      <c r="D140" s="111" t="s">
        <v>73</v>
      </c>
      <c r="E140" s="112" t="s">
        <v>275</v>
      </c>
      <c r="F140" s="112" t="s">
        <v>276</v>
      </c>
      <c r="I140" s="113"/>
      <c r="J140" s="114">
        <f>BK140</f>
        <v>0</v>
      </c>
      <c r="L140" s="110"/>
      <c r="M140" s="115"/>
      <c r="P140" s="116">
        <f>SUM(P141:P144)</f>
        <v>0</v>
      </c>
      <c r="R140" s="116">
        <f>SUM(R141:R144)</f>
        <v>2.45689</v>
      </c>
      <c r="T140" s="117">
        <f>SUM(T141:T144)</f>
        <v>0</v>
      </c>
      <c r="AR140" s="111" t="s">
        <v>82</v>
      </c>
      <c r="AT140" s="118" t="s">
        <v>73</v>
      </c>
      <c r="AU140" s="118" t="s">
        <v>74</v>
      </c>
      <c r="AY140" s="111" t="s">
        <v>136</v>
      </c>
      <c r="BK140" s="119">
        <f>SUM(BK141:BK144)</f>
        <v>0</v>
      </c>
    </row>
    <row r="141" spans="2:65" s="1" customFormat="1" ht="21.75" customHeight="1">
      <c r="B141" s="31"/>
      <c r="C141" s="120" t="s">
        <v>178</v>
      </c>
      <c r="D141" s="120" t="s">
        <v>137</v>
      </c>
      <c r="E141" s="121" t="s">
        <v>545</v>
      </c>
      <c r="F141" s="122" t="s">
        <v>546</v>
      </c>
      <c r="G141" s="123" t="s">
        <v>149</v>
      </c>
      <c r="H141" s="124">
        <v>39</v>
      </c>
      <c r="I141" s="125"/>
      <c r="J141" s="126">
        <f>ROUND(I141*H141,2)</f>
        <v>0</v>
      </c>
      <c r="K141" s="122" t="s">
        <v>141</v>
      </c>
      <c r="L141" s="31"/>
      <c r="M141" s="127" t="s">
        <v>19</v>
      </c>
      <c r="N141" s="128" t="s">
        <v>45</v>
      </c>
      <c r="P141" s="129">
        <f>O141*H141</f>
        <v>0</v>
      </c>
      <c r="Q141" s="129">
        <v>5.3830000000000003E-2</v>
      </c>
      <c r="R141" s="129">
        <f>Q141*H141</f>
        <v>2.09937</v>
      </c>
      <c r="S141" s="129">
        <v>0</v>
      </c>
      <c r="T141" s="130">
        <f>S141*H141</f>
        <v>0</v>
      </c>
      <c r="AR141" s="131" t="s">
        <v>142</v>
      </c>
      <c r="AT141" s="131" t="s">
        <v>137</v>
      </c>
      <c r="AU141" s="131" t="s">
        <v>82</v>
      </c>
      <c r="AY141" s="16" t="s">
        <v>136</v>
      </c>
      <c r="BE141" s="132">
        <f>IF(N141="základní",J141,0)</f>
        <v>0</v>
      </c>
      <c r="BF141" s="132">
        <f>IF(N141="snížená",J141,0)</f>
        <v>0</v>
      </c>
      <c r="BG141" s="132">
        <f>IF(N141="zákl. přenesená",J141,0)</f>
        <v>0</v>
      </c>
      <c r="BH141" s="132">
        <f>IF(N141="sníž. přenesená",J141,0)</f>
        <v>0</v>
      </c>
      <c r="BI141" s="132">
        <f>IF(N141="nulová",J141,0)</f>
        <v>0</v>
      </c>
      <c r="BJ141" s="16" t="s">
        <v>82</v>
      </c>
      <c r="BK141" s="132">
        <f>ROUND(I141*H141,2)</f>
        <v>0</v>
      </c>
      <c r="BL141" s="16" t="s">
        <v>142</v>
      </c>
      <c r="BM141" s="131" t="s">
        <v>211</v>
      </c>
    </row>
    <row r="142" spans="2:65" s="1" customFormat="1" ht="10.199999999999999">
      <c r="B142" s="31"/>
      <c r="D142" s="133" t="s">
        <v>143</v>
      </c>
      <c r="F142" s="134" t="s">
        <v>546</v>
      </c>
      <c r="I142" s="135"/>
      <c r="L142" s="31"/>
      <c r="M142" s="136"/>
      <c r="T142" s="52"/>
      <c r="AT142" s="16" t="s">
        <v>143</v>
      </c>
      <c r="AU142" s="16" t="s">
        <v>82</v>
      </c>
    </row>
    <row r="143" spans="2:65" s="1" customFormat="1" ht="16.5" customHeight="1">
      <c r="B143" s="31"/>
      <c r="C143" s="120" t="s">
        <v>7</v>
      </c>
      <c r="D143" s="120" t="s">
        <v>137</v>
      </c>
      <c r="E143" s="121" t="s">
        <v>547</v>
      </c>
      <c r="F143" s="122" t="s">
        <v>548</v>
      </c>
      <c r="G143" s="123" t="s">
        <v>252</v>
      </c>
      <c r="H143" s="124">
        <v>1</v>
      </c>
      <c r="I143" s="125"/>
      <c r="J143" s="126">
        <f>ROUND(I143*H143,2)</f>
        <v>0</v>
      </c>
      <c r="K143" s="122" t="s">
        <v>141</v>
      </c>
      <c r="L143" s="31"/>
      <c r="M143" s="127" t="s">
        <v>19</v>
      </c>
      <c r="N143" s="128" t="s">
        <v>45</v>
      </c>
      <c r="P143" s="129">
        <f>O143*H143</f>
        <v>0</v>
      </c>
      <c r="Q143" s="129">
        <v>0.35752</v>
      </c>
      <c r="R143" s="129">
        <f>Q143*H143</f>
        <v>0.35752</v>
      </c>
      <c r="S143" s="129">
        <v>0</v>
      </c>
      <c r="T143" s="130">
        <f>S143*H143</f>
        <v>0</v>
      </c>
      <c r="AR143" s="131" t="s">
        <v>142</v>
      </c>
      <c r="AT143" s="131" t="s">
        <v>137</v>
      </c>
      <c r="AU143" s="131" t="s">
        <v>82</v>
      </c>
      <c r="AY143" s="16" t="s">
        <v>136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6" t="s">
        <v>82</v>
      </c>
      <c r="BK143" s="132">
        <f>ROUND(I143*H143,2)</f>
        <v>0</v>
      </c>
      <c r="BL143" s="16" t="s">
        <v>142</v>
      </c>
      <c r="BM143" s="131" t="s">
        <v>215</v>
      </c>
    </row>
    <row r="144" spans="2:65" s="1" customFormat="1" ht="10.199999999999999">
      <c r="B144" s="31"/>
      <c r="D144" s="133" t="s">
        <v>143</v>
      </c>
      <c r="F144" s="134" t="s">
        <v>548</v>
      </c>
      <c r="I144" s="135"/>
      <c r="L144" s="31"/>
      <c r="M144" s="136"/>
      <c r="T144" s="52"/>
      <c r="AT144" s="16" t="s">
        <v>143</v>
      </c>
      <c r="AU144" s="16" t="s">
        <v>82</v>
      </c>
    </row>
    <row r="145" spans="2:65" s="10" customFormat="1" ht="25.95" customHeight="1">
      <c r="B145" s="110"/>
      <c r="D145" s="111" t="s">
        <v>73</v>
      </c>
      <c r="E145" s="112" t="s">
        <v>314</v>
      </c>
      <c r="F145" s="112" t="s">
        <v>315</v>
      </c>
      <c r="I145" s="113"/>
      <c r="J145" s="114">
        <f>BK145</f>
        <v>0</v>
      </c>
      <c r="L145" s="110"/>
      <c r="M145" s="115"/>
      <c r="P145" s="116">
        <f>SUM(P146:P153)</f>
        <v>0</v>
      </c>
      <c r="R145" s="116">
        <f>SUM(R146:R153)</f>
        <v>2.3741699999999999</v>
      </c>
      <c r="T145" s="117">
        <f>SUM(T146:T153)</f>
        <v>0</v>
      </c>
      <c r="AR145" s="111" t="s">
        <v>82</v>
      </c>
      <c r="AT145" s="118" t="s">
        <v>73</v>
      </c>
      <c r="AU145" s="118" t="s">
        <v>74</v>
      </c>
      <c r="AY145" s="111" t="s">
        <v>136</v>
      </c>
      <c r="BK145" s="119">
        <f>SUM(BK146:BK153)</f>
        <v>0</v>
      </c>
    </row>
    <row r="146" spans="2:65" s="1" customFormat="1" ht="16.5" customHeight="1">
      <c r="B146" s="31"/>
      <c r="C146" s="120" t="s">
        <v>181</v>
      </c>
      <c r="D146" s="120" t="s">
        <v>137</v>
      </c>
      <c r="E146" s="121" t="s">
        <v>334</v>
      </c>
      <c r="F146" s="122" t="s">
        <v>335</v>
      </c>
      <c r="G146" s="123" t="s">
        <v>252</v>
      </c>
      <c r="H146" s="124">
        <v>1</v>
      </c>
      <c r="I146" s="125"/>
      <c r="J146" s="126">
        <f>ROUND(I146*H146,2)</f>
        <v>0</v>
      </c>
      <c r="K146" s="122" t="s">
        <v>141</v>
      </c>
      <c r="L146" s="31"/>
      <c r="M146" s="127" t="s">
        <v>19</v>
      </c>
      <c r="N146" s="128" t="s">
        <v>45</v>
      </c>
      <c r="P146" s="129">
        <f>O146*H146</f>
        <v>0</v>
      </c>
      <c r="Q146" s="129">
        <v>2.2089799999999999</v>
      </c>
      <c r="R146" s="129">
        <f>Q146*H146</f>
        <v>2.2089799999999999</v>
      </c>
      <c r="S146" s="129">
        <v>0</v>
      </c>
      <c r="T146" s="130">
        <f>S146*H146</f>
        <v>0</v>
      </c>
      <c r="AR146" s="131" t="s">
        <v>142</v>
      </c>
      <c r="AT146" s="131" t="s">
        <v>137</v>
      </c>
      <c r="AU146" s="131" t="s">
        <v>82</v>
      </c>
      <c r="AY146" s="16" t="s">
        <v>136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6" t="s">
        <v>82</v>
      </c>
      <c r="BK146" s="132">
        <f>ROUND(I146*H146,2)</f>
        <v>0</v>
      </c>
      <c r="BL146" s="16" t="s">
        <v>142</v>
      </c>
      <c r="BM146" s="131" t="s">
        <v>218</v>
      </c>
    </row>
    <row r="147" spans="2:65" s="1" customFormat="1" ht="10.199999999999999">
      <c r="B147" s="31"/>
      <c r="D147" s="133" t="s">
        <v>143</v>
      </c>
      <c r="F147" s="134" t="s">
        <v>335</v>
      </c>
      <c r="I147" s="135"/>
      <c r="L147" s="31"/>
      <c r="M147" s="136"/>
      <c r="T147" s="52"/>
      <c r="AT147" s="16" t="s">
        <v>143</v>
      </c>
      <c r="AU147" s="16" t="s">
        <v>82</v>
      </c>
    </row>
    <row r="148" spans="2:65" s="1" customFormat="1" ht="16.5" customHeight="1">
      <c r="B148" s="31"/>
      <c r="C148" s="120" t="s">
        <v>220</v>
      </c>
      <c r="D148" s="120" t="s">
        <v>137</v>
      </c>
      <c r="E148" s="121" t="s">
        <v>352</v>
      </c>
      <c r="F148" s="122" t="s">
        <v>549</v>
      </c>
      <c r="G148" s="123" t="s">
        <v>252</v>
      </c>
      <c r="H148" s="124">
        <v>1</v>
      </c>
      <c r="I148" s="125"/>
      <c r="J148" s="126">
        <f>ROUND(I148*H148,2)</f>
        <v>0</v>
      </c>
      <c r="K148" s="122" t="s">
        <v>141</v>
      </c>
      <c r="L148" s="31"/>
      <c r="M148" s="127" t="s">
        <v>19</v>
      </c>
      <c r="N148" s="128" t="s">
        <v>45</v>
      </c>
      <c r="P148" s="129">
        <f>O148*H148</f>
        <v>0</v>
      </c>
      <c r="Q148" s="129">
        <v>0.16502</v>
      </c>
      <c r="R148" s="129">
        <f>Q148*H148</f>
        <v>0.16502</v>
      </c>
      <c r="S148" s="129">
        <v>0</v>
      </c>
      <c r="T148" s="130">
        <f>S148*H148</f>
        <v>0</v>
      </c>
      <c r="AR148" s="131" t="s">
        <v>142</v>
      </c>
      <c r="AT148" s="131" t="s">
        <v>137</v>
      </c>
      <c r="AU148" s="131" t="s">
        <v>82</v>
      </c>
      <c r="AY148" s="16" t="s">
        <v>136</v>
      </c>
      <c r="BE148" s="132">
        <f>IF(N148="základní",J148,0)</f>
        <v>0</v>
      </c>
      <c r="BF148" s="132">
        <f>IF(N148="snížená",J148,0)</f>
        <v>0</v>
      </c>
      <c r="BG148" s="132">
        <f>IF(N148="zákl. přenesená",J148,0)</f>
        <v>0</v>
      </c>
      <c r="BH148" s="132">
        <f>IF(N148="sníž. přenesená",J148,0)</f>
        <v>0</v>
      </c>
      <c r="BI148" s="132">
        <f>IF(N148="nulová",J148,0)</f>
        <v>0</v>
      </c>
      <c r="BJ148" s="16" t="s">
        <v>82</v>
      </c>
      <c r="BK148" s="132">
        <f>ROUND(I148*H148,2)</f>
        <v>0</v>
      </c>
      <c r="BL148" s="16" t="s">
        <v>142</v>
      </c>
      <c r="BM148" s="131" t="s">
        <v>223</v>
      </c>
    </row>
    <row r="149" spans="2:65" s="1" customFormat="1" ht="10.199999999999999">
      <c r="B149" s="31"/>
      <c r="D149" s="133" t="s">
        <v>143</v>
      </c>
      <c r="F149" s="134" t="s">
        <v>549</v>
      </c>
      <c r="I149" s="135"/>
      <c r="L149" s="31"/>
      <c r="M149" s="136"/>
      <c r="T149" s="52"/>
      <c r="AT149" s="16" t="s">
        <v>143</v>
      </c>
      <c r="AU149" s="16" t="s">
        <v>82</v>
      </c>
    </row>
    <row r="150" spans="2:65" s="1" customFormat="1" ht="16.5" customHeight="1">
      <c r="B150" s="31"/>
      <c r="C150" s="120" t="s">
        <v>184</v>
      </c>
      <c r="D150" s="120" t="s">
        <v>137</v>
      </c>
      <c r="E150" s="121" t="s">
        <v>324</v>
      </c>
      <c r="F150" s="122" t="s">
        <v>325</v>
      </c>
      <c r="G150" s="123" t="s">
        <v>149</v>
      </c>
      <c r="H150" s="124">
        <v>39</v>
      </c>
      <c r="I150" s="125"/>
      <c r="J150" s="126">
        <f>ROUND(I150*H150,2)</f>
        <v>0</v>
      </c>
      <c r="K150" s="122" t="s">
        <v>141</v>
      </c>
      <c r="L150" s="31"/>
      <c r="M150" s="127" t="s">
        <v>19</v>
      </c>
      <c r="N150" s="128" t="s">
        <v>45</v>
      </c>
      <c r="P150" s="129">
        <f>O150*H150</f>
        <v>0</v>
      </c>
      <c r="Q150" s="129">
        <v>0</v>
      </c>
      <c r="R150" s="129">
        <f>Q150*H150</f>
        <v>0</v>
      </c>
      <c r="S150" s="129">
        <v>0</v>
      </c>
      <c r="T150" s="130">
        <f>S150*H150</f>
        <v>0</v>
      </c>
      <c r="AR150" s="131" t="s">
        <v>142</v>
      </c>
      <c r="AT150" s="131" t="s">
        <v>137</v>
      </c>
      <c r="AU150" s="131" t="s">
        <v>82</v>
      </c>
      <c r="AY150" s="16" t="s">
        <v>136</v>
      </c>
      <c r="BE150" s="132">
        <f>IF(N150="základní",J150,0)</f>
        <v>0</v>
      </c>
      <c r="BF150" s="132">
        <f>IF(N150="snížená",J150,0)</f>
        <v>0</v>
      </c>
      <c r="BG150" s="132">
        <f>IF(N150="zákl. přenesená",J150,0)</f>
        <v>0</v>
      </c>
      <c r="BH150" s="132">
        <f>IF(N150="sníž. přenesená",J150,0)</f>
        <v>0</v>
      </c>
      <c r="BI150" s="132">
        <f>IF(N150="nulová",J150,0)</f>
        <v>0</v>
      </c>
      <c r="BJ150" s="16" t="s">
        <v>82</v>
      </c>
      <c r="BK150" s="132">
        <f>ROUND(I150*H150,2)</f>
        <v>0</v>
      </c>
      <c r="BL150" s="16" t="s">
        <v>142</v>
      </c>
      <c r="BM150" s="131" t="s">
        <v>226</v>
      </c>
    </row>
    <row r="151" spans="2:65" s="1" customFormat="1" ht="10.199999999999999">
      <c r="B151" s="31"/>
      <c r="D151" s="133" t="s">
        <v>143</v>
      </c>
      <c r="F151" s="134" t="s">
        <v>325</v>
      </c>
      <c r="I151" s="135"/>
      <c r="L151" s="31"/>
      <c r="M151" s="136"/>
      <c r="T151" s="52"/>
      <c r="AT151" s="16" t="s">
        <v>143</v>
      </c>
      <c r="AU151" s="16" t="s">
        <v>82</v>
      </c>
    </row>
    <row r="152" spans="2:65" s="1" customFormat="1" ht="16.5" customHeight="1">
      <c r="B152" s="31"/>
      <c r="C152" s="120" t="s">
        <v>227</v>
      </c>
      <c r="D152" s="120" t="s">
        <v>137</v>
      </c>
      <c r="E152" s="121" t="s">
        <v>327</v>
      </c>
      <c r="F152" s="122" t="s">
        <v>328</v>
      </c>
      <c r="G152" s="123" t="s">
        <v>321</v>
      </c>
      <c r="H152" s="124">
        <v>1</v>
      </c>
      <c r="I152" s="125"/>
      <c r="J152" s="126">
        <f>ROUND(I152*H152,2)</f>
        <v>0</v>
      </c>
      <c r="K152" s="122" t="s">
        <v>141</v>
      </c>
      <c r="L152" s="31"/>
      <c r="M152" s="127" t="s">
        <v>19</v>
      </c>
      <c r="N152" s="128" t="s">
        <v>45</v>
      </c>
      <c r="P152" s="129">
        <f>O152*H152</f>
        <v>0</v>
      </c>
      <c r="Q152" s="129">
        <v>1.7000000000000001E-4</v>
      </c>
      <c r="R152" s="129">
        <f>Q152*H152</f>
        <v>1.7000000000000001E-4</v>
      </c>
      <c r="S152" s="129">
        <v>0</v>
      </c>
      <c r="T152" s="130">
        <f>S152*H152</f>
        <v>0</v>
      </c>
      <c r="AR152" s="131" t="s">
        <v>142</v>
      </c>
      <c r="AT152" s="131" t="s">
        <v>137</v>
      </c>
      <c r="AU152" s="131" t="s">
        <v>82</v>
      </c>
      <c r="AY152" s="16" t="s">
        <v>136</v>
      </c>
      <c r="BE152" s="132">
        <f>IF(N152="základní",J152,0)</f>
        <v>0</v>
      </c>
      <c r="BF152" s="132">
        <f>IF(N152="snížená",J152,0)</f>
        <v>0</v>
      </c>
      <c r="BG152" s="132">
        <f>IF(N152="zákl. přenesená",J152,0)</f>
        <v>0</v>
      </c>
      <c r="BH152" s="132">
        <f>IF(N152="sníž. přenesená",J152,0)</f>
        <v>0</v>
      </c>
      <c r="BI152" s="132">
        <f>IF(N152="nulová",J152,0)</f>
        <v>0</v>
      </c>
      <c r="BJ152" s="16" t="s">
        <v>82</v>
      </c>
      <c r="BK152" s="132">
        <f>ROUND(I152*H152,2)</f>
        <v>0</v>
      </c>
      <c r="BL152" s="16" t="s">
        <v>142</v>
      </c>
      <c r="BM152" s="131" t="s">
        <v>230</v>
      </c>
    </row>
    <row r="153" spans="2:65" s="1" customFormat="1" ht="10.199999999999999">
      <c r="B153" s="31"/>
      <c r="D153" s="133" t="s">
        <v>143</v>
      </c>
      <c r="F153" s="134" t="s">
        <v>328</v>
      </c>
      <c r="I153" s="135"/>
      <c r="L153" s="31"/>
      <c r="M153" s="136"/>
      <c r="T153" s="52"/>
      <c r="AT153" s="16" t="s">
        <v>143</v>
      </c>
      <c r="AU153" s="16" t="s">
        <v>82</v>
      </c>
    </row>
    <row r="154" spans="2:65" s="10" customFormat="1" ht="25.95" customHeight="1">
      <c r="B154" s="110"/>
      <c r="D154" s="111" t="s">
        <v>73</v>
      </c>
      <c r="E154" s="112" t="s">
        <v>329</v>
      </c>
      <c r="F154" s="112" t="s">
        <v>550</v>
      </c>
      <c r="I154" s="113"/>
      <c r="J154" s="114">
        <f>BK154</f>
        <v>0</v>
      </c>
      <c r="L154" s="110"/>
      <c r="M154" s="115"/>
      <c r="P154" s="116">
        <f>SUM(P155:P156)</f>
        <v>0</v>
      </c>
      <c r="R154" s="116">
        <f>SUM(R155:R156)</f>
        <v>5.0600000000000006E-2</v>
      </c>
      <c r="T154" s="117">
        <f>SUM(T155:T156)</f>
        <v>0</v>
      </c>
      <c r="AR154" s="111" t="s">
        <v>82</v>
      </c>
      <c r="AT154" s="118" t="s">
        <v>73</v>
      </c>
      <c r="AU154" s="118" t="s">
        <v>74</v>
      </c>
      <c r="AY154" s="111" t="s">
        <v>136</v>
      </c>
      <c r="BK154" s="119">
        <f>SUM(BK155:BK156)</f>
        <v>0</v>
      </c>
    </row>
    <row r="155" spans="2:65" s="1" customFormat="1" ht="16.5" customHeight="1">
      <c r="B155" s="31"/>
      <c r="C155" s="120" t="s">
        <v>187</v>
      </c>
      <c r="D155" s="120" t="s">
        <v>137</v>
      </c>
      <c r="E155" s="121" t="s">
        <v>551</v>
      </c>
      <c r="F155" s="122" t="s">
        <v>552</v>
      </c>
      <c r="G155" s="123" t="s">
        <v>140</v>
      </c>
      <c r="H155" s="124">
        <v>0.1</v>
      </c>
      <c r="I155" s="125"/>
      <c r="J155" s="126">
        <f>ROUND(I155*H155,2)</f>
        <v>0</v>
      </c>
      <c r="K155" s="122" t="s">
        <v>141</v>
      </c>
      <c r="L155" s="31"/>
      <c r="M155" s="127" t="s">
        <v>19</v>
      </c>
      <c r="N155" s="128" t="s">
        <v>45</v>
      </c>
      <c r="P155" s="129">
        <f>O155*H155</f>
        <v>0</v>
      </c>
      <c r="Q155" s="129">
        <v>0.50600000000000001</v>
      </c>
      <c r="R155" s="129">
        <f>Q155*H155</f>
        <v>5.0600000000000006E-2</v>
      </c>
      <c r="S155" s="129">
        <v>0</v>
      </c>
      <c r="T155" s="130">
        <f>S155*H155</f>
        <v>0</v>
      </c>
      <c r="AR155" s="131" t="s">
        <v>142</v>
      </c>
      <c r="AT155" s="131" t="s">
        <v>137</v>
      </c>
      <c r="AU155" s="131" t="s">
        <v>82</v>
      </c>
      <c r="AY155" s="16" t="s">
        <v>136</v>
      </c>
      <c r="BE155" s="132">
        <f>IF(N155="základní",J155,0)</f>
        <v>0</v>
      </c>
      <c r="BF155" s="132">
        <f>IF(N155="snížená",J155,0)</f>
        <v>0</v>
      </c>
      <c r="BG155" s="132">
        <f>IF(N155="zákl. přenesená",J155,0)</f>
        <v>0</v>
      </c>
      <c r="BH155" s="132">
        <f>IF(N155="sníž. přenesená",J155,0)</f>
        <v>0</v>
      </c>
      <c r="BI155" s="132">
        <f>IF(N155="nulová",J155,0)</f>
        <v>0</v>
      </c>
      <c r="BJ155" s="16" t="s">
        <v>82</v>
      </c>
      <c r="BK155" s="132">
        <f>ROUND(I155*H155,2)</f>
        <v>0</v>
      </c>
      <c r="BL155" s="16" t="s">
        <v>142</v>
      </c>
      <c r="BM155" s="131" t="s">
        <v>233</v>
      </c>
    </row>
    <row r="156" spans="2:65" s="1" customFormat="1" ht="10.199999999999999">
      <c r="B156" s="31"/>
      <c r="D156" s="133" t="s">
        <v>143</v>
      </c>
      <c r="F156" s="134" t="s">
        <v>552</v>
      </c>
      <c r="I156" s="135"/>
      <c r="L156" s="31"/>
      <c r="M156" s="136"/>
      <c r="T156" s="52"/>
      <c r="AT156" s="16" t="s">
        <v>143</v>
      </c>
      <c r="AU156" s="16" t="s">
        <v>82</v>
      </c>
    </row>
    <row r="157" spans="2:65" s="10" customFormat="1" ht="25.95" customHeight="1">
      <c r="B157" s="110"/>
      <c r="D157" s="111" t="s">
        <v>73</v>
      </c>
      <c r="E157" s="112" t="s">
        <v>358</v>
      </c>
      <c r="F157" s="112" t="s">
        <v>359</v>
      </c>
      <c r="I157" s="113"/>
      <c r="J157" s="114">
        <f>BK157</f>
        <v>0</v>
      </c>
      <c r="L157" s="110"/>
      <c r="M157" s="115"/>
      <c r="P157" s="116">
        <f>SUM(P158:P159)</f>
        <v>0</v>
      </c>
      <c r="R157" s="116">
        <f>SUM(R158:R159)</f>
        <v>0.16533999999999999</v>
      </c>
      <c r="T157" s="117">
        <f>SUM(T158:T159)</f>
        <v>0</v>
      </c>
      <c r="AR157" s="111" t="s">
        <v>82</v>
      </c>
      <c r="AT157" s="118" t="s">
        <v>73</v>
      </c>
      <c r="AU157" s="118" t="s">
        <v>74</v>
      </c>
      <c r="AY157" s="111" t="s">
        <v>136</v>
      </c>
      <c r="BK157" s="119">
        <f>SUM(BK158:BK159)</f>
        <v>0</v>
      </c>
    </row>
    <row r="158" spans="2:65" s="1" customFormat="1" ht="16.5" customHeight="1">
      <c r="B158" s="31"/>
      <c r="C158" s="120" t="s">
        <v>236</v>
      </c>
      <c r="D158" s="120" t="s">
        <v>137</v>
      </c>
      <c r="E158" s="121" t="s">
        <v>553</v>
      </c>
      <c r="F158" s="122" t="s">
        <v>554</v>
      </c>
      <c r="G158" s="123" t="s">
        <v>252</v>
      </c>
      <c r="H158" s="124">
        <v>1</v>
      </c>
      <c r="I158" s="125"/>
      <c r="J158" s="126">
        <f>ROUND(I158*H158,2)</f>
        <v>0</v>
      </c>
      <c r="K158" s="122" t="s">
        <v>141</v>
      </c>
      <c r="L158" s="31"/>
      <c r="M158" s="127" t="s">
        <v>19</v>
      </c>
      <c r="N158" s="128" t="s">
        <v>45</v>
      </c>
      <c r="P158" s="129">
        <f>O158*H158</f>
        <v>0</v>
      </c>
      <c r="Q158" s="129">
        <v>0.16533999999999999</v>
      </c>
      <c r="R158" s="129">
        <f>Q158*H158</f>
        <v>0.16533999999999999</v>
      </c>
      <c r="S158" s="129">
        <v>0</v>
      </c>
      <c r="T158" s="130">
        <f>S158*H158</f>
        <v>0</v>
      </c>
      <c r="AR158" s="131" t="s">
        <v>142</v>
      </c>
      <c r="AT158" s="131" t="s">
        <v>137</v>
      </c>
      <c r="AU158" s="131" t="s">
        <v>82</v>
      </c>
      <c r="AY158" s="16" t="s">
        <v>136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6" t="s">
        <v>82</v>
      </c>
      <c r="BK158" s="132">
        <f>ROUND(I158*H158,2)</f>
        <v>0</v>
      </c>
      <c r="BL158" s="16" t="s">
        <v>142</v>
      </c>
      <c r="BM158" s="131" t="s">
        <v>240</v>
      </c>
    </row>
    <row r="159" spans="2:65" s="1" customFormat="1" ht="10.199999999999999">
      <c r="B159" s="31"/>
      <c r="D159" s="133" t="s">
        <v>143</v>
      </c>
      <c r="F159" s="134" t="s">
        <v>554</v>
      </c>
      <c r="I159" s="135"/>
      <c r="L159" s="31"/>
      <c r="M159" s="136"/>
      <c r="T159" s="52"/>
      <c r="AT159" s="16" t="s">
        <v>143</v>
      </c>
      <c r="AU159" s="16" t="s">
        <v>82</v>
      </c>
    </row>
    <row r="160" spans="2:65" s="10" customFormat="1" ht="25.95" customHeight="1">
      <c r="B160" s="110"/>
      <c r="D160" s="111" t="s">
        <v>73</v>
      </c>
      <c r="E160" s="112" t="s">
        <v>364</v>
      </c>
      <c r="F160" s="112" t="s">
        <v>365</v>
      </c>
      <c r="I160" s="113"/>
      <c r="J160" s="114">
        <f>BK160</f>
        <v>0</v>
      </c>
      <c r="L160" s="110"/>
      <c r="M160" s="115"/>
      <c r="P160" s="116">
        <f>SUM(P161:P164)</f>
        <v>0</v>
      </c>
      <c r="R160" s="116">
        <f>SUM(R161:R164)</f>
        <v>0</v>
      </c>
      <c r="T160" s="117">
        <f>SUM(T161:T164)</f>
        <v>0</v>
      </c>
      <c r="AR160" s="111" t="s">
        <v>82</v>
      </c>
      <c r="AT160" s="118" t="s">
        <v>73</v>
      </c>
      <c r="AU160" s="118" t="s">
        <v>74</v>
      </c>
      <c r="AY160" s="111" t="s">
        <v>136</v>
      </c>
      <c r="BK160" s="119">
        <f>SUM(BK161:BK164)</f>
        <v>0</v>
      </c>
    </row>
    <row r="161" spans="2:65" s="1" customFormat="1" ht="16.5" customHeight="1">
      <c r="B161" s="31"/>
      <c r="C161" s="120" t="s">
        <v>190</v>
      </c>
      <c r="D161" s="120" t="s">
        <v>137</v>
      </c>
      <c r="E161" s="121" t="s">
        <v>555</v>
      </c>
      <c r="F161" s="122" t="s">
        <v>556</v>
      </c>
      <c r="G161" s="123" t="s">
        <v>239</v>
      </c>
      <c r="H161" s="124">
        <v>58.088000000000001</v>
      </c>
      <c r="I161" s="125"/>
      <c r="J161" s="126">
        <f>ROUND(I161*H161,2)</f>
        <v>0</v>
      </c>
      <c r="K161" s="122" t="s">
        <v>141</v>
      </c>
      <c r="L161" s="31"/>
      <c r="M161" s="127" t="s">
        <v>19</v>
      </c>
      <c r="N161" s="128" t="s">
        <v>45</v>
      </c>
      <c r="P161" s="129">
        <f>O161*H161</f>
        <v>0</v>
      </c>
      <c r="Q161" s="129">
        <v>0</v>
      </c>
      <c r="R161" s="129">
        <f>Q161*H161</f>
        <v>0</v>
      </c>
      <c r="S161" s="129">
        <v>0</v>
      </c>
      <c r="T161" s="130">
        <f>S161*H161</f>
        <v>0</v>
      </c>
      <c r="AR161" s="131" t="s">
        <v>142</v>
      </c>
      <c r="AT161" s="131" t="s">
        <v>137</v>
      </c>
      <c r="AU161" s="131" t="s">
        <v>82</v>
      </c>
      <c r="AY161" s="16" t="s">
        <v>136</v>
      </c>
      <c r="BE161" s="132">
        <f>IF(N161="základní",J161,0)</f>
        <v>0</v>
      </c>
      <c r="BF161" s="132">
        <f>IF(N161="snížená",J161,0)</f>
        <v>0</v>
      </c>
      <c r="BG161" s="132">
        <f>IF(N161="zákl. přenesená",J161,0)</f>
        <v>0</v>
      </c>
      <c r="BH161" s="132">
        <f>IF(N161="sníž. přenesená",J161,0)</f>
        <v>0</v>
      </c>
      <c r="BI161" s="132">
        <f>IF(N161="nulová",J161,0)</f>
        <v>0</v>
      </c>
      <c r="BJ161" s="16" t="s">
        <v>82</v>
      </c>
      <c r="BK161" s="132">
        <f>ROUND(I161*H161,2)</f>
        <v>0</v>
      </c>
      <c r="BL161" s="16" t="s">
        <v>142</v>
      </c>
      <c r="BM161" s="131" t="s">
        <v>244</v>
      </c>
    </row>
    <row r="162" spans="2:65" s="1" customFormat="1" ht="10.199999999999999">
      <c r="B162" s="31"/>
      <c r="D162" s="133" t="s">
        <v>143</v>
      </c>
      <c r="F162" s="134" t="s">
        <v>556</v>
      </c>
      <c r="I162" s="135"/>
      <c r="L162" s="31"/>
      <c r="M162" s="136"/>
      <c r="T162" s="52"/>
      <c r="AT162" s="16" t="s">
        <v>143</v>
      </c>
      <c r="AU162" s="16" t="s">
        <v>82</v>
      </c>
    </row>
    <row r="163" spans="2:65" s="1" customFormat="1" ht="16.5" customHeight="1">
      <c r="B163" s="31"/>
      <c r="C163" s="120" t="s">
        <v>245</v>
      </c>
      <c r="D163" s="120" t="s">
        <v>137</v>
      </c>
      <c r="E163" s="121" t="s">
        <v>557</v>
      </c>
      <c r="F163" s="122" t="s">
        <v>558</v>
      </c>
      <c r="G163" s="123" t="s">
        <v>239</v>
      </c>
      <c r="H163" s="124">
        <v>58.088000000000001</v>
      </c>
      <c r="I163" s="125"/>
      <c r="J163" s="126">
        <f>ROUND(I163*H163,2)</f>
        <v>0</v>
      </c>
      <c r="K163" s="122" t="s">
        <v>141</v>
      </c>
      <c r="L163" s="31"/>
      <c r="M163" s="127" t="s">
        <v>19</v>
      </c>
      <c r="N163" s="128" t="s">
        <v>45</v>
      </c>
      <c r="P163" s="129">
        <f>O163*H163</f>
        <v>0</v>
      </c>
      <c r="Q163" s="129">
        <v>0</v>
      </c>
      <c r="R163" s="129">
        <f>Q163*H163</f>
        <v>0</v>
      </c>
      <c r="S163" s="129">
        <v>0</v>
      </c>
      <c r="T163" s="130">
        <f>S163*H163</f>
        <v>0</v>
      </c>
      <c r="AR163" s="131" t="s">
        <v>142</v>
      </c>
      <c r="AT163" s="131" t="s">
        <v>137</v>
      </c>
      <c r="AU163" s="131" t="s">
        <v>82</v>
      </c>
      <c r="AY163" s="16" t="s">
        <v>136</v>
      </c>
      <c r="BE163" s="132">
        <f>IF(N163="základní",J163,0)</f>
        <v>0</v>
      </c>
      <c r="BF163" s="132">
        <f>IF(N163="snížená",J163,0)</f>
        <v>0</v>
      </c>
      <c r="BG163" s="132">
        <f>IF(N163="zákl. přenesená",J163,0)</f>
        <v>0</v>
      </c>
      <c r="BH163" s="132">
        <f>IF(N163="sníž. přenesená",J163,0)</f>
        <v>0</v>
      </c>
      <c r="BI163" s="132">
        <f>IF(N163="nulová",J163,0)</f>
        <v>0</v>
      </c>
      <c r="BJ163" s="16" t="s">
        <v>82</v>
      </c>
      <c r="BK163" s="132">
        <f>ROUND(I163*H163,2)</f>
        <v>0</v>
      </c>
      <c r="BL163" s="16" t="s">
        <v>142</v>
      </c>
      <c r="BM163" s="131" t="s">
        <v>248</v>
      </c>
    </row>
    <row r="164" spans="2:65" s="1" customFormat="1" ht="10.199999999999999">
      <c r="B164" s="31"/>
      <c r="D164" s="133" t="s">
        <v>143</v>
      </c>
      <c r="F164" s="134" t="s">
        <v>558</v>
      </c>
      <c r="I164" s="135"/>
      <c r="L164" s="31"/>
      <c r="M164" s="136"/>
      <c r="T164" s="52"/>
      <c r="AT164" s="16" t="s">
        <v>143</v>
      </c>
      <c r="AU164" s="16" t="s">
        <v>82</v>
      </c>
    </row>
    <row r="165" spans="2:65" s="10" customFormat="1" ht="25.95" customHeight="1">
      <c r="B165" s="110"/>
      <c r="D165" s="111" t="s">
        <v>73</v>
      </c>
      <c r="E165" s="112" t="s">
        <v>372</v>
      </c>
      <c r="F165" s="112" t="s">
        <v>373</v>
      </c>
      <c r="I165" s="113"/>
      <c r="J165" s="114">
        <f>BK165</f>
        <v>0</v>
      </c>
      <c r="L165" s="110"/>
      <c r="M165" s="115"/>
      <c r="P165" s="116">
        <f>SUM(P166:P177)</f>
        <v>0</v>
      </c>
      <c r="R165" s="116">
        <f>SUM(R166:R177)</f>
        <v>0.60499999999999998</v>
      </c>
      <c r="T165" s="117">
        <f>SUM(T166:T177)</f>
        <v>0</v>
      </c>
      <c r="AR165" s="111" t="s">
        <v>82</v>
      </c>
      <c r="AT165" s="118" t="s">
        <v>73</v>
      </c>
      <c r="AU165" s="118" t="s">
        <v>74</v>
      </c>
      <c r="AY165" s="111" t="s">
        <v>136</v>
      </c>
      <c r="BK165" s="119">
        <f>SUM(BK166:BK177)</f>
        <v>0</v>
      </c>
    </row>
    <row r="166" spans="2:65" s="1" customFormat="1" ht="16.5" customHeight="1">
      <c r="B166" s="31"/>
      <c r="C166" s="120" t="s">
        <v>193</v>
      </c>
      <c r="D166" s="120" t="s">
        <v>137</v>
      </c>
      <c r="E166" s="121" t="s">
        <v>379</v>
      </c>
      <c r="F166" s="122" t="s">
        <v>380</v>
      </c>
      <c r="G166" s="123" t="s">
        <v>149</v>
      </c>
      <c r="H166" s="124">
        <v>39</v>
      </c>
      <c r="I166" s="125"/>
      <c r="J166" s="126">
        <f>ROUND(I166*H166,2)</f>
        <v>0</v>
      </c>
      <c r="K166" s="122" t="s">
        <v>141</v>
      </c>
      <c r="L166" s="31"/>
      <c r="M166" s="127" t="s">
        <v>19</v>
      </c>
      <c r="N166" s="128" t="s">
        <v>45</v>
      </c>
      <c r="P166" s="129">
        <f>O166*H166</f>
        <v>0</v>
      </c>
      <c r="Q166" s="129">
        <v>0</v>
      </c>
      <c r="R166" s="129">
        <f>Q166*H166</f>
        <v>0</v>
      </c>
      <c r="S166" s="129">
        <v>0</v>
      </c>
      <c r="T166" s="130">
        <f>S166*H166</f>
        <v>0</v>
      </c>
      <c r="AR166" s="131" t="s">
        <v>142</v>
      </c>
      <c r="AT166" s="131" t="s">
        <v>137</v>
      </c>
      <c r="AU166" s="131" t="s">
        <v>82</v>
      </c>
      <c r="AY166" s="16" t="s">
        <v>136</v>
      </c>
      <c r="BE166" s="132">
        <f>IF(N166="základní",J166,0)</f>
        <v>0</v>
      </c>
      <c r="BF166" s="132">
        <f>IF(N166="snížená",J166,0)</f>
        <v>0</v>
      </c>
      <c r="BG166" s="132">
        <f>IF(N166="zákl. přenesená",J166,0)</f>
        <v>0</v>
      </c>
      <c r="BH166" s="132">
        <f>IF(N166="sníž. přenesená",J166,0)</f>
        <v>0</v>
      </c>
      <c r="BI166" s="132">
        <f>IF(N166="nulová",J166,0)</f>
        <v>0</v>
      </c>
      <c r="BJ166" s="16" t="s">
        <v>82</v>
      </c>
      <c r="BK166" s="132">
        <f>ROUND(I166*H166,2)</f>
        <v>0</v>
      </c>
      <c r="BL166" s="16" t="s">
        <v>142</v>
      </c>
      <c r="BM166" s="131" t="s">
        <v>253</v>
      </c>
    </row>
    <row r="167" spans="2:65" s="1" customFormat="1" ht="10.199999999999999">
      <c r="B167" s="31"/>
      <c r="D167" s="133" t="s">
        <v>143</v>
      </c>
      <c r="F167" s="134" t="s">
        <v>380</v>
      </c>
      <c r="I167" s="135"/>
      <c r="L167" s="31"/>
      <c r="M167" s="136"/>
      <c r="T167" s="52"/>
      <c r="AT167" s="16" t="s">
        <v>143</v>
      </c>
      <c r="AU167" s="16" t="s">
        <v>82</v>
      </c>
    </row>
    <row r="168" spans="2:65" s="1" customFormat="1" ht="16.5" customHeight="1">
      <c r="B168" s="31"/>
      <c r="C168" s="120" t="s">
        <v>256</v>
      </c>
      <c r="D168" s="120" t="s">
        <v>137</v>
      </c>
      <c r="E168" s="121" t="s">
        <v>451</v>
      </c>
      <c r="F168" s="122" t="s">
        <v>559</v>
      </c>
      <c r="G168" s="123" t="s">
        <v>252</v>
      </c>
      <c r="H168" s="124">
        <v>1</v>
      </c>
      <c r="I168" s="125"/>
      <c r="J168" s="126">
        <f>ROUND(I168*H168,2)</f>
        <v>0</v>
      </c>
      <c r="K168" s="122" t="s">
        <v>141</v>
      </c>
      <c r="L168" s="31"/>
      <c r="M168" s="127" t="s">
        <v>19</v>
      </c>
      <c r="N168" s="128" t="s">
        <v>45</v>
      </c>
      <c r="P168" s="129">
        <f>O168*H168</f>
        <v>0</v>
      </c>
      <c r="Q168" s="129">
        <v>0</v>
      </c>
      <c r="R168" s="129">
        <f>Q168*H168</f>
        <v>0</v>
      </c>
      <c r="S168" s="129">
        <v>0</v>
      </c>
      <c r="T168" s="130">
        <f>S168*H168</f>
        <v>0</v>
      </c>
      <c r="AR168" s="131" t="s">
        <v>142</v>
      </c>
      <c r="AT168" s="131" t="s">
        <v>137</v>
      </c>
      <c r="AU168" s="131" t="s">
        <v>82</v>
      </c>
      <c r="AY168" s="16" t="s">
        <v>136</v>
      </c>
      <c r="BE168" s="132">
        <f>IF(N168="základní",J168,0)</f>
        <v>0</v>
      </c>
      <c r="BF168" s="132">
        <f>IF(N168="snížená",J168,0)</f>
        <v>0</v>
      </c>
      <c r="BG168" s="132">
        <f>IF(N168="zákl. přenesená",J168,0)</f>
        <v>0</v>
      </c>
      <c r="BH168" s="132">
        <f>IF(N168="sníž. přenesená",J168,0)</f>
        <v>0</v>
      </c>
      <c r="BI168" s="132">
        <f>IF(N168="nulová",J168,0)</f>
        <v>0</v>
      </c>
      <c r="BJ168" s="16" t="s">
        <v>82</v>
      </c>
      <c r="BK168" s="132">
        <f>ROUND(I168*H168,2)</f>
        <v>0</v>
      </c>
      <c r="BL168" s="16" t="s">
        <v>142</v>
      </c>
      <c r="BM168" s="131" t="s">
        <v>259</v>
      </c>
    </row>
    <row r="169" spans="2:65" s="1" customFormat="1" ht="10.199999999999999">
      <c r="B169" s="31"/>
      <c r="D169" s="133" t="s">
        <v>143</v>
      </c>
      <c r="F169" s="134" t="s">
        <v>559</v>
      </c>
      <c r="I169" s="135"/>
      <c r="L169" s="31"/>
      <c r="M169" s="136"/>
      <c r="T169" s="52"/>
      <c r="AT169" s="16" t="s">
        <v>143</v>
      </c>
      <c r="AU169" s="16" t="s">
        <v>82</v>
      </c>
    </row>
    <row r="170" spans="2:65" s="1" customFormat="1" ht="16.5" customHeight="1">
      <c r="B170" s="31"/>
      <c r="C170" s="120" t="s">
        <v>196</v>
      </c>
      <c r="D170" s="120" t="s">
        <v>137</v>
      </c>
      <c r="E170" s="121" t="s">
        <v>458</v>
      </c>
      <c r="F170" s="122" t="s">
        <v>459</v>
      </c>
      <c r="G170" s="123" t="s">
        <v>252</v>
      </c>
      <c r="H170" s="124">
        <v>1</v>
      </c>
      <c r="I170" s="125"/>
      <c r="J170" s="126">
        <f>ROUND(I170*H170,2)</f>
        <v>0</v>
      </c>
      <c r="K170" s="122" t="s">
        <v>141</v>
      </c>
      <c r="L170" s="31"/>
      <c r="M170" s="127" t="s">
        <v>19</v>
      </c>
      <c r="N170" s="128" t="s">
        <v>45</v>
      </c>
      <c r="P170" s="129">
        <f>O170*H170</f>
        <v>0</v>
      </c>
      <c r="Q170" s="129">
        <v>0.52</v>
      </c>
      <c r="R170" s="129">
        <f>Q170*H170</f>
        <v>0.52</v>
      </c>
      <c r="S170" s="129">
        <v>0</v>
      </c>
      <c r="T170" s="130">
        <f>S170*H170</f>
        <v>0</v>
      </c>
      <c r="AR170" s="131" t="s">
        <v>142</v>
      </c>
      <c r="AT170" s="131" t="s">
        <v>137</v>
      </c>
      <c r="AU170" s="131" t="s">
        <v>82</v>
      </c>
      <c r="AY170" s="16" t="s">
        <v>136</v>
      </c>
      <c r="BE170" s="132">
        <f>IF(N170="základní",J170,0)</f>
        <v>0</v>
      </c>
      <c r="BF170" s="132">
        <f>IF(N170="snížená",J170,0)</f>
        <v>0</v>
      </c>
      <c r="BG170" s="132">
        <f>IF(N170="zákl. přenesená",J170,0)</f>
        <v>0</v>
      </c>
      <c r="BH170" s="132">
        <f>IF(N170="sníž. přenesená",J170,0)</f>
        <v>0</v>
      </c>
      <c r="BI170" s="132">
        <f>IF(N170="nulová",J170,0)</f>
        <v>0</v>
      </c>
      <c r="BJ170" s="16" t="s">
        <v>82</v>
      </c>
      <c r="BK170" s="132">
        <f>ROUND(I170*H170,2)</f>
        <v>0</v>
      </c>
      <c r="BL170" s="16" t="s">
        <v>142</v>
      </c>
      <c r="BM170" s="131" t="s">
        <v>263</v>
      </c>
    </row>
    <row r="171" spans="2:65" s="1" customFormat="1" ht="10.199999999999999">
      <c r="B171" s="31"/>
      <c r="D171" s="133" t="s">
        <v>143</v>
      </c>
      <c r="F171" s="134" t="s">
        <v>459</v>
      </c>
      <c r="I171" s="135"/>
      <c r="L171" s="31"/>
      <c r="M171" s="136"/>
      <c r="T171" s="52"/>
      <c r="AT171" s="16" t="s">
        <v>143</v>
      </c>
      <c r="AU171" s="16" t="s">
        <v>82</v>
      </c>
    </row>
    <row r="172" spans="2:65" s="1" customFormat="1" ht="16.5" customHeight="1">
      <c r="B172" s="31"/>
      <c r="C172" s="120" t="s">
        <v>266</v>
      </c>
      <c r="D172" s="120" t="s">
        <v>137</v>
      </c>
      <c r="E172" s="121" t="s">
        <v>464</v>
      </c>
      <c r="F172" s="122" t="s">
        <v>465</v>
      </c>
      <c r="G172" s="123" t="s">
        <v>252</v>
      </c>
      <c r="H172" s="124">
        <v>1</v>
      </c>
      <c r="I172" s="125"/>
      <c r="J172" s="126">
        <f>ROUND(I172*H172,2)</f>
        <v>0</v>
      </c>
      <c r="K172" s="122" t="s">
        <v>141</v>
      </c>
      <c r="L172" s="31"/>
      <c r="M172" s="127" t="s">
        <v>19</v>
      </c>
      <c r="N172" s="128" t="s">
        <v>45</v>
      </c>
      <c r="P172" s="129">
        <f>O172*H172</f>
        <v>0</v>
      </c>
      <c r="Q172" s="129">
        <v>0</v>
      </c>
      <c r="R172" s="129">
        <f>Q172*H172</f>
        <v>0</v>
      </c>
      <c r="S172" s="129">
        <v>0</v>
      </c>
      <c r="T172" s="130">
        <f>S172*H172</f>
        <v>0</v>
      </c>
      <c r="AR172" s="131" t="s">
        <v>142</v>
      </c>
      <c r="AT172" s="131" t="s">
        <v>137</v>
      </c>
      <c r="AU172" s="131" t="s">
        <v>82</v>
      </c>
      <c r="AY172" s="16" t="s">
        <v>136</v>
      </c>
      <c r="BE172" s="132">
        <f>IF(N172="základní",J172,0)</f>
        <v>0</v>
      </c>
      <c r="BF172" s="132">
        <f>IF(N172="snížená",J172,0)</f>
        <v>0</v>
      </c>
      <c r="BG172" s="132">
        <f>IF(N172="zákl. přenesená",J172,0)</f>
        <v>0</v>
      </c>
      <c r="BH172" s="132">
        <f>IF(N172="sníž. přenesená",J172,0)</f>
        <v>0</v>
      </c>
      <c r="BI172" s="132">
        <f>IF(N172="nulová",J172,0)</f>
        <v>0</v>
      </c>
      <c r="BJ172" s="16" t="s">
        <v>82</v>
      </c>
      <c r="BK172" s="132">
        <f>ROUND(I172*H172,2)</f>
        <v>0</v>
      </c>
      <c r="BL172" s="16" t="s">
        <v>142</v>
      </c>
      <c r="BM172" s="131" t="s">
        <v>269</v>
      </c>
    </row>
    <row r="173" spans="2:65" s="1" customFormat="1" ht="10.199999999999999">
      <c r="B173" s="31"/>
      <c r="D173" s="133" t="s">
        <v>143</v>
      </c>
      <c r="F173" s="134" t="s">
        <v>465</v>
      </c>
      <c r="I173" s="135"/>
      <c r="L173" s="31"/>
      <c r="M173" s="136"/>
      <c r="T173" s="52"/>
      <c r="AT173" s="16" t="s">
        <v>143</v>
      </c>
      <c r="AU173" s="16" t="s">
        <v>82</v>
      </c>
    </row>
    <row r="174" spans="2:65" s="1" customFormat="1" ht="16.5" customHeight="1">
      <c r="B174" s="31"/>
      <c r="C174" s="120" t="s">
        <v>201</v>
      </c>
      <c r="D174" s="120" t="s">
        <v>137</v>
      </c>
      <c r="E174" s="121" t="s">
        <v>480</v>
      </c>
      <c r="F174" s="122" t="s">
        <v>481</v>
      </c>
      <c r="G174" s="123" t="s">
        <v>252</v>
      </c>
      <c r="H174" s="124">
        <v>1</v>
      </c>
      <c r="I174" s="125"/>
      <c r="J174" s="126">
        <f>ROUND(I174*H174,2)</f>
        <v>0</v>
      </c>
      <c r="K174" s="122" t="s">
        <v>141</v>
      </c>
      <c r="L174" s="31"/>
      <c r="M174" s="127" t="s">
        <v>19</v>
      </c>
      <c r="N174" s="128" t="s">
        <v>45</v>
      </c>
      <c r="P174" s="129">
        <f>O174*H174</f>
        <v>0</v>
      </c>
      <c r="Q174" s="129">
        <v>0.08</v>
      </c>
      <c r="R174" s="129">
        <f>Q174*H174</f>
        <v>0.08</v>
      </c>
      <c r="S174" s="129">
        <v>0</v>
      </c>
      <c r="T174" s="130">
        <f>S174*H174</f>
        <v>0</v>
      </c>
      <c r="AR174" s="131" t="s">
        <v>142</v>
      </c>
      <c r="AT174" s="131" t="s">
        <v>137</v>
      </c>
      <c r="AU174" s="131" t="s">
        <v>82</v>
      </c>
      <c r="AY174" s="16" t="s">
        <v>136</v>
      </c>
      <c r="BE174" s="132">
        <f>IF(N174="základní",J174,0)</f>
        <v>0</v>
      </c>
      <c r="BF174" s="132">
        <f>IF(N174="snížená",J174,0)</f>
        <v>0</v>
      </c>
      <c r="BG174" s="132">
        <f>IF(N174="zákl. přenesená",J174,0)</f>
        <v>0</v>
      </c>
      <c r="BH174" s="132">
        <f>IF(N174="sníž. přenesená",J174,0)</f>
        <v>0</v>
      </c>
      <c r="BI174" s="132">
        <f>IF(N174="nulová",J174,0)</f>
        <v>0</v>
      </c>
      <c r="BJ174" s="16" t="s">
        <v>82</v>
      </c>
      <c r="BK174" s="132">
        <f>ROUND(I174*H174,2)</f>
        <v>0</v>
      </c>
      <c r="BL174" s="16" t="s">
        <v>142</v>
      </c>
      <c r="BM174" s="131" t="s">
        <v>274</v>
      </c>
    </row>
    <row r="175" spans="2:65" s="1" customFormat="1" ht="10.199999999999999">
      <c r="B175" s="31"/>
      <c r="D175" s="133" t="s">
        <v>143</v>
      </c>
      <c r="F175" s="134" t="s">
        <v>481</v>
      </c>
      <c r="I175" s="135"/>
      <c r="L175" s="31"/>
      <c r="M175" s="136"/>
      <c r="T175" s="52"/>
      <c r="AT175" s="16" t="s">
        <v>143</v>
      </c>
      <c r="AU175" s="16" t="s">
        <v>82</v>
      </c>
    </row>
    <row r="176" spans="2:65" s="1" customFormat="1" ht="16.5" customHeight="1">
      <c r="B176" s="31"/>
      <c r="C176" s="120" t="s">
        <v>277</v>
      </c>
      <c r="D176" s="120" t="s">
        <v>137</v>
      </c>
      <c r="E176" s="121" t="s">
        <v>560</v>
      </c>
      <c r="F176" s="122" t="s">
        <v>561</v>
      </c>
      <c r="G176" s="123" t="s">
        <v>252</v>
      </c>
      <c r="H176" s="124">
        <v>1</v>
      </c>
      <c r="I176" s="125"/>
      <c r="J176" s="126">
        <f>ROUND(I176*H176,2)</f>
        <v>0</v>
      </c>
      <c r="K176" s="122" t="s">
        <v>141</v>
      </c>
      <c r="L176" s="31"/>
      <c r="M176" s="127" t="s">
        <v>19</v>
      </c>
      <c r="N176" s="128" t="s">
        <v>45</v>
      </c>
      <c r="P176" s="129">
        <f>O176*H176</f>
        <v>0</v>
      </c>
      <c r="Q176" s="129">
        <v>5.0000000000000001E-3</v>
      </c>
      <c r="R176" s="129">
        <f>Q176*H176</f>
        <v>5.0000000000000001E-3</v>
      </c>
      <c r="S176" s="129">
        <v>0</v>
      </c>
      <c r="T176" s="130">
        <f>S176*H176</f>
        <v>0</v>
      </c>
      <c r="AR176" s="131" t="s">
        <v>142</v>
      </c>
      <c r="AT176" s="131" t="s">
        <v>137</v>
      </c>
      <c r="AU176" s="131" t="s">
        <v>82</v>
      </c>
      <c r="AY176" s="16" t="s">
        <v>136</v>
      </c>
      <c r="BE176" s="132">
        <f>IF(N176="základní",J176,0)</f>
        <v>0</v>
      </c>
      <c r="BF176" s="132">
        <f>IF(N176="snížená",J176,0)</f>
        <v>0</v>
      </c>
      <c r="BG176" s="132">
        <f>IF(N176="zákl. přenesená",J176,0)</f>
        <v>0</v>
      </c>
      <c r="BH176" s="132">
        <f>IF(N176="sníž. přenesená",J176,0)</f>
        <v>0</v>
      </c>
      <c r="BI176" s="132">
        <f>IF(N176="nulová",J176,0)</f>
        <v>0</v>
      </c>
      <c r="BJ176" s="16" t="s">
        <v>82</v>
      </c>
      <c r="BK176" s="132">
        <f>ROUND(I176*H176,2)</f>
        <v>0</v>
      </c>
      <c r="BL176" s="16" t="s">
        <v>142</v>
      </c>
      <c r="BM176" s="131" t="s">
        <v>280</v>
      </c>
    </row>
    <row r="177" spans="2:47" s="1" customFormat="1" ht="10.199999999999999">
      <c r="B177" s="31"/>
      <c r="D177" s="133" t="s">
        <v>143</v>
      </c>
      <c r="F177" s="134" t="s">
        <v>561</v>
      </c>
      <c r="I177" s="135"/>
      <c r="L177" s="31"/>
      <c r="M177" s="137"/>
      <c r="N177" s="138"/>
      <c r="O177" s="138"/>
      <c r="P177" s="138"/>
      <c r="Q177" s="138"/>
      <c r="R177" s="138"/>
      <c r="S177" s="138"/>
      <c r="T177" s="139"/>
      <c r="AT177" s="16" t="s">
        <v>143</v>
      </c>
      <c r="AU177" s="16" t="s">
        <v>82</v>
      </c>
    </row>
    <row r="178" spans="2:47" s="1" customFormat="1" ht="6.9" customHeight="1">
      <c r="B178" s="40"/>
      <c r="C178" s="41"/>
      <c r="D178" s="41"/>
      <c r="E178" s="41"/>
      <c r="F178" s="41"/>
      <c r="G178" s="41"/>
      <c r="H178" s="41"/>
      <c r="I178" s="41"/>
      <c r="J178" s="41"/>
      <c r="K178" s="41"/>
      <c r="L178" s="31"/>
    </row>
  </sheetData>
  <sheetProtection algorithmName="SHA-512" hashValue="NVYsJOxMmH6ueGUsYRVrq7CMnwzdFnfmJTqeTeoqbDoeSfhW1TMw7lexVVTQ7ou38QjFFlM7O9tQDlCQY8slUw==" saltValue="E0ciz0xT+VuaaOlx8/xf60aGpHv9ISikzMMQ5Piq0mhRHLWHTcTY+h1D84M/mOu6ZPvJUXR6skaE7VfrtH7zUA==" spinCount="100000" sheet="1" objects="1" scenarios="1" formatColumns="0" formatRows="0" autoFilter="0"/>
  <autoFilter ref="C92:K177" xr:uid="{00000000-0009-0000-0000-000002000000}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90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" customHeight="1">
      <c r="B4" s="19"/>
      <c r="D4" s="20" t="s">
        <v>94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89" t="str">
        <f>'Rekapitulace stavby'!K6</f>
        <v>Obytná zóna Včelnice</v>
      </c>
      <c r="F7" s="290"/>
      <c r="G7" s="290"/>
      <c r="H7" s="290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52" t="s">
        <v>562</v>
      </c>
      <c r="F9" s="291"/>
      <c r="G9" s="291"/>
      <c r="H9" s="29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8. 3. 2023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19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19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29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92" t="str">
        <f>'Rekapitulace stavby'!E14</f>
        <v>Vyplň údaj</v>
      </c>
      <c r="F18" s="273"/>
      <c r="G18" s="273"/>
      <c r="H18" s="27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31</v>
      </c>
      <c r="I20" s="26" t="s">
        <v>26</v>
      </c>
      <c r="J20" s="24" t="s">
        <v>19</v>
      </c>
      <c r="L20" s="31"/>
    </row>
    <row r="21" spans="2:12" s="1" customFormat="1" ht="18" customHeight="1">
      <c r="B21" s="31"/>
      <c r="E21" s="24" t="s">
        <v>563</v>
      </c>
      <c r="I21" s="26" t="s">
        <v>28</v>
      </c>
      <c r="J21" s="24" t="s">
        <v>19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">
        <v>19</v>
      </c>
      <c r="L23" s="31"/>
    </row>
    <row r="24" spans="2:12" s="1" customFormat="1" ht="18" customHeight="1">
      <c r="B24" s="31"/>
      <c r="E24" s="24" t="s">
        <v>563</v>
      </c>
      <c r="I24" s="26" t="s">
        <v>28</v>
      </c>
      <c r="J24" s="24" t="s">
        <v>19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5"/>
      <c r="E27" s="278" t="s">
        <v>19</v>
      </c>
      <c r="F27" s="278"/>
      <c r="G27" s="278"/>
      <c r="H27" s="278"/>
      <c r="L27" s="85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40</v>
      </c>
      <c r="J30" s="62">
        <f>ROUND(J83, 2)</f>
        <v>0</v>
      </c>
      <c r="L30" s="31"/>
    </row>
    <row r="31" spans="2:12" s="1" customFormat="1" ht="6.9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" customHeight="1">
      <c r="B33" s="31"/>
      <c r="D33" s="51" t="s">
        <v>44</v>
      </c>
      <c r="E33" s="26" t="s">
        <v>45</v>
      </c>
      <c r="F33" s="87">
        <f>ROUND((SUM(BE83:BE155)),  2)</f>
        <v>0</v>
      </c>
      <c r="I33" s="88">
        <v>0.21</v>
      </c>
      <c r="J33" s="87">
        <f>ROUND(((SUM(BE83:BE155))*I33),  2)</f>
        <v>0</v>
      </c>
      <c r="L33" s="31"/>
    </row>
    <row r="34" spans="2:12" s="1" customFormat="1" ht="14.4" customHeight="1">
      <c r="B34" s="31"/>
      <c r="E34" s="26" t="s">
        <v>46</v>
      </c>
      <c r="F34" s="87">
        <f>ROUND((SUM(BF83:BF155)),  2)</f>
        <v>0</v>
      </c>
      <c r="I34" s="88">
        <v>0.15</v>
      </c>
      <c r="J34" s="87">
        <f>ROUND(((SUM(BF83:BF155))*I34),  2)</f>
        <v>0</v>
      </c>
      <c r="L34" s="31"/>
    </row>
    <row r="35" spans="2:12" s="1" customFormat="1" ht="14.4" hidden="1" customHeight="1">
      <c r="B35" s="31"/>
      <c r="E35" s="26" t="s">
        <v>47</v>
      </c>
      <c r="F35" s="87">
        <f>ROUND((SUM(BG83:BG155)),  2)</f>
        <v>0</v>
      </c>
      <c r="I35" s="88">
        <v>0.21</v>
      </c>
      <c r="J35" s="87">
        <f>0</f>
        <v>0</v>
      </c>
      <c r="L35" s="31"/>
    </row>
    <row r="36" spans="2:12" s="1" customFormat="1" ht="14.4" hidden="1" customHeight="1">
      <c r="B36" s="31"/>
      <c r="E36" s="26" t="s">
        <v>48</v>
      </c>
      <c r="F36" s="87">
        <f>ROUND((SUM(BH83:BH155)),  2)</f>
        <v>0</v>
      </c>
      <c r="I36" s="88">
        <v>0.15</v>
      </c>
      <c r="J36" s="87">
        <f>0</f>
        <v>0</v>
      </c>
      <c r="L36" s="31"/>
    </row>
    <row r="37" spans="2:12" s="1" customFormat="1" ht="14.4" hidden="1" customHeight="1">
      <c r="B37" s="31"/>
      <c r="E37" s="26" t="s">
        <v>49</v>
      </c>
      <c r="F37" s="87">
        <f>ROUND((SUM(BI83:BI155)),  2)</f>
        <v>0</v>
      </c>
      <c r="I37" s="88">
        <v>0</v>
      </c>
      <c r="J37" s="87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89"/>
      <c r="D39" s="90" t="s">
        <v>50</v>
      </c>
      <c r="E39" s="53"/>
      <c r="F39" s="53"/>
      <c r="G39" s="91" t="s">
        <v>51</v>
      </c>
      <c r="H39" s="92" t="s">
        <v>52</v>
      </c>
      <c r="I39" s="53"/>
      <c r="J39" s="93">
        <f>SUM(J30:J37)</f>
        <v>0</v>
      </c>
      <c r="K39" s="94"/>
      <c r="L39" s="31"/>
    </row>
    <row r="40" spans="2:12" s="1" customFormat="1" ht="14.4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" customHeight="1">
      <c r="B45" s="31"/>
      <c r="C45" s="20" t="s">
        <v>98</v>
      </c>
      <c r="L45" s="31"/>
    </row>
    <row r="46" spans="2:12" s="1" customFormat="1" ht="6.9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89" t="str">
        <f>E7</f>
        <v>Obytná zóna Včelnice</v>
      </c>
      <c r="F48" s="290"/>
      <c r="G48" s="290"/>
      <c r="H48" s="290"/>
      <c r="L48" s="31"/>
    </row>
    <row r="49" spans="2:47" s="1" customFormat="1" ht="12" customHeight="1">
      <c r="B49" s="31"/>
      <c r="C49" s="26" t="s">
        <v>95</v>
      </c>
      <c r="L49" s="31"/>
    </row>
    <row r="50" spans="2:47" s="1" customFormat="1" ht="16.5" customHeight="1">
      <c r="B50" s="31"/>
      <c r="E50" s="252" t="str">
        <f>E9</f>
        <v>SO101-D.05 - veřejné osvětlení</v>
      </c>
      <c r="F50" s="291"/>
      <c r="G50" s="291"/>
      <c r="H50" s="291"/>
      <c r="L50" s="31"/>
    </row>
    <row r="51" spans="2:47" s="1" customFormat="1" ht="6.9" customHeight="1">
      <c r="B51" s="31"/>
      <c r="L51" s="31"/>
    </row>
    <row r="52" spans="2:47" s="1" customFormat="1" ht="12" customHeight="1">
      <c r="B52" s="31"/>
      <c r="C52" s="26" t="s">
        <v>21</v>
      </c>
      <c r="F52" s="24" t="str">
        <f>F12</f>
        <v>Chodová Planá</v>
      </c>
      <c r="I52" s="26" t="s">
        <v>23</v>
      </c>
      <c r="J52" s="48" t="str">
        <f>IF(J12="","",J12)</f>
        <v>8. 3. 2023</v>
      </c>
      <c r="L52" s="31"/>
    </row>
    <row r="53" spans="2:47" s="1" customFormat="1" ht="6.9" customHeight="1">
      <c r="B53" s="31"/>
      <c r="L53" s="31"/>
    </row>
    <row r="54" spans="2:47" s="1" customFormat="1" ht="15.15" customHeight="1">
      <c r="B54" s="31"/>
      <c r="C54" s="26" t="s">
        <v>25</v>
      </c>
      <c r="F54" s="24" t="str">
        <f>E15</f>
        <v>Městys Chodová Planá</v>
      </c>
      <c r="I54" s="26" t="s">
        <v>31</v>
      </c>
      <c r="J54" s="29" t="str">
        <f>E21</f>
        <v>ing. Miroslav Křístek</v>
      </c>
      <c r="L54" s="31"/>
    </row>
    <row r="55" spans="2:47" s="1" customFormat="1" ht="15.15" customHeight="1">
      <c r="B55" s="31"/>
      <c r="C55" s="26" t="s">
        <v>29</v>
      </c>
      <c r="F55" s="24" t="str">
        <f>IF(E18="","",E18)</f>
        <v>Vyplň údaj</v>
      </c>
      <c r="I55" s="26" t="s">
        <v>36</v>
      </c>
      <c r="J55" s="29" t="str">
        <f>E24</f>
        <v>ing. Miroslav Křístek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8" customHeight="1">
      <c r="B59" s="31"/>
      <c r="C59" s="97" t="s">
        <v>72</v>
      </c>
      <c r="J59" s="62">
        <f>J83</f>
        <v>0</v>
      </c>
      <c r="L59" s="31"/>
      <c r="AU59" s="16" t="s">
        <v>101</v>
      </c>
    </row>
    <row r="60" spans="2:47" s="8" customFormat="1" ht="24.9" customHeight="1">
      <c r="B60" s="98"/>
      <c r="D60" s="99" t="s">
        <v>564</v>
      </c>
      <c r="E60" s="100"/>
      <c r="F60" s="100"/>
      <c r="G60" s="100"/>
      <c r="H60" s="100"/>
      <c r="I60" s="100"/>
      <c r="J60" s="101">
        <f>J84</f>
        <v>0</v>
      </c>
      <c r="L60" s="98"/>
    </row>
    <row r="61" spans="2:47" s="8" customFormat="1" ht="24.9" customHeight="1">
      <c r="B61" s="98"/>
      <c r="D61" s="99" t="s">
        <v>565</v>
      </c>
      <c r="E61" s="100"/>
      <c r="F61" s="100"/>
      <c r="G61" s="100"/>
      <c r="H61" s="100"/>
      <c r="I61" s="100"/>
      <c r="J61" s="101">
        <f>J117</f>
        <v>0</v>
      </c>
      <c r="L61" s="98"/>
    </row>
    <row r="62" spans="2:47" s="8" customFormat="1" ht="24.9" customHeight="1">
      <c r="B62" s="98"/>
      <c r="D62" s="99" t="s">
        <v>566</v>
      </c>
      <c r="E62" s="100"/>
      <c r="F62" s="100"/>
      <c r="G62" s="100"/>
      <c r="H62" s="100"/>
      <c r="I62" s="100"/>
      <c r="J62" s="101">
        <f>J146</f>
        <v>0</v>
      </c>
      <c r="L62" s="98"/>
    </row>
    <row r="63" spans="2:47" s="8" customFormat="1" ht="24.9" customHeight="1">
      <c r="B63" s="98"/>
      <c r="D63" s="99" t="s">
        <v>567</v>
      </c>
      <c r="E63" s="100"/>
      <c r="F63" s="100"/>
      <c r="G63" s="100"/>
      <c r="H63" s="100"/>
      <c r="I63" s="100"/>
      <c r="J63" s="101">
        <f>J153</f>
        <v>0</v>
      </c>
      <c r="L63" s="98"/>
    </row>
    <row r="64" spans="2:47" s="1" customFormat="1" ht="21.75" customHeight="1">
      <c r="B64" s="31"/>
      <c r="L64" s="31"/>
    </row>
    <row r="65" spans="2:12" s="1" customFormat="1" ht="6.9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1"/>
    </row>
    <row r="69" spans="2:12" s="1" customFormat="1" ht="6.9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1"/>
    </row>
    <row r="70" spans="2:12" s="1" customFormat="1" ht="24.9" customHeight="1">
      <c r="B70" s="31"/>
      <c r="C70" s="20" t="s">
        <v>121</v>
      </c>
      <c r="L70" s="31"/>
    </row>
    <row r="71" spans="2:12" s="1" customFormat="1" ht="6.9" customHeight="1">
      <c r="B71" s="31"/>
      <c r="L71" s="31"/>
    </row>
    <row r="72" spans="2:12" s="1" customFormat="1" ht="12" customHeight="1">
      <c r="B72" s="31"/>
      <c r="C72" s="26" t="s">
        <v>16</v>
      </c>
      <c r="L72" s="31"/>
    </row>
    <row r="73" spans="2:12" s="1" customFormat="1" ht="16.5" customHeight="1">
      <c r="B73" s="31"/>
      <c r="E73" s="289" t="str">
        <f>E7</f>
        <v>Obytná zóna Včelnice</v>
      </c>
      <c r="F73" s="290"/>
      <c r="G73" s="290"/>
      <c r="H73" s="290"/>
      <c r="L73" s="31"/>
    </row>
    <row r="74" spans="2:12" s="1" customFormat="1" ht="12" customHeight="1">
      <c r="B74" s="31"/>
      <c r="C74" s="26" t="s">
        <v>95</v>
      </c>
      <c r="L74" s="31"/>
    </row>
    <row r="75" spans="2:12" s="1" customFormat="1" ht="16.5" customHeight="1">
      <c r="B75" s="31"/>
      <c r="E75" s="252" t="str">
        <f>E9</f>
        <v>SO101-D.05 - veřejné osvětlení</v>
      </c>
      <c r="F75" s="291"/>
      <c r="G75" s="291"/>
      <c r="H75" s="291"/>
      <c r="L75" s="31"/>
    </row>
    <row r="76" spans="2:12" s="1" customFormat="1" ht="6.9" customHeight="1">
      <c r="B76" s="31"/>
      <c r="L76" s="31"/>
    </row>
    <row r="77" spans="2:12" s="1" customFormat="1" ht="12" customHeight="1">
      <c r="B77" s="31"/>
      <c r="C77" s="26" t="s">
        <v>21</v>
      </c>
      <c r="F77" s="24" t="str">
        <f>F12</f>
        <v>Chodová Planá</v>
      </c>
      <c r="I77" s="26" t="s">
        <v>23</v>
      </c>
      <c r="J77" s="48" t="str">
        <f>IF(J12="","",J12)</f>
        <v>8. 3. 2023</v>
      </c>
      <c r="L77" s="31"/>
    </row>
    <row r="78" spans="2:12" s="1" customFormat="1" ht="6.9" customHeight="1">
      <c r="B78" s="31"/>
      <c r="L78" s="31"/>
    </row>
    <row r="79" spans="2:12" s="1" customFormat="1" ht="15.15" customHeight="1">
      <c r="B79" s="31"/>
      <c r="C79" s="26" t="s">
        <v>25</v>
      </c>
      <c r="F79" s="24" t="str">
        <f>E15</f>
        <v>Městys Chodová Planá</v>
      </c>
      <c r="I79" s="26" t="s">
        <v>31</v>
      </c>
      <c r="J79" s="29" t="str">
        <f>E21</f>
        <v>ing. Miroslav Křístek</v>
      </c>
      <c r="L79" s="31"/>
    </row>
    <row r="80" spans="2:12" s="1" customFormat="1" ht="15.15" customHeight="1">
      <c r="B80" s="31"/>
      <c r="C80" s="26" t="s">
        <v>29</v>
      </c>
      <c r="F80" s="24" t="str">
        <f>IF(E18="","",E18)</f>
        <v>Vyplň údaj</v>
      </c>
      <c r="I80" s="26" t="s">
        <v>36</v>
      </c>
      <c r="J80" s="29" t="str">
        <f>E24</f>
        <v>ing. Miroslav Křístek</v>
      </c>
      <c r="L80" s="31"/>
    </row>
    <row r="81" spans="2:65" s="1" customFormat="1" ht="10.35" customHeight="1">
      <c r="B81" s="31"/>
      <c r="L81" s="31"/>
    </row>
    <row r="82" spans="2:65" s="9" customFormat="1" ht="29.25" customHeight="1">
      <c r="B82" s="102"/>
      <c r="C82" s="103" t="s">
        <v>122</v>
      </c>
      <c r="D82" s="104" t="s">
        <v>59</v>
      </c>
      <c r="E82" s="104" t="s">
        <v>55</v>
      </c>
      <c r="F82" s="104" t="s">
        <v>56</v>
      </c>
      <c r="G82" s="104" t="s">
        <v>123</v>
      </c>
      <c r="H82" s="104" t="s">
        <v>124</v>
      </c>
      <c r="I82" s="104" t="s">
        <v>125</v>
      </c>
      <c r="J82" s="104" t="s">
        <v>100</v>
      </c>
      <c r="K82" s="105" t="s">
        <v>126</v>
      </c>
      <c r="L82" s="102"/>
      <c r="M82" s="55" t="s">
        <v>19</v>
      </c>
      <c r="N82" s="56" t="s">
        <v>44</v>
      </c>
      <c r="O82" s="56" t="s">
        <v>127</v>
      </c>
      <c r="P82" s="56" t="s">
        <v>128</v>
      </c>
      <c r="Q82" s="56" t="s">
        <v>129</v>
      </c>
      <c r="R82" s="56" t="s">
        <v>130</v>
      </c>
      <c r="S82" s="56" t="s">
        <v>131</v>
      </c>
      <c r="T82" s="57" t="s">
        <v>132</v>
      </c>
    </row>
    <row r="83" spans="2:65" s="1" customFormat="1" ht="22.8" customHeight="1">
      <c r="B83" s="31"/>
      <c r="C83" s="60" t="s">
        <v>133</v>
      </c>
      <c r="J83" s="106">
        <f>BK83</f>
        <v>0</v>
      </c>
      <c r="L83" s="31"/>
      <c r="M83" s="58"/>
      <c r="N83" s="49"/>
      <c r="O83" s="49"/>
      <c r="P83" s="107">
        <f>P84+P117+P146+P153</f>
        <v>0</v>
      </c>
      <c r="Q83" s="49"/>
      <c r="R83" s="107">
        <f>R84+R117+R146+R153</f>
        <v>0</v>
      </c>
      <c r="S83" s="49"/>
      <c r="T83" s="108">
        <f>T84+T117+T146+T153</f>
        <v>0</v>
      </c>
      <c r="AT83" s="16" t="s">
        <v>73</v>
      </c>
      <c r="AU83" s="16" t="s">
        <v>101</v>
      </c>
      <c r="BK83" s="109">
        <f>BK84+BK117+BK146+BK153</f>
        <v>0</v>
      </c>
    </row>
    <row r="84" spans="2:65" s="10" customFormat="1" ht="25.95" customHeight="1">
      <c r="B84" s="110"/>
      <c r="D84" s="111" t="s">
        <v>73</v>
      </c>
      <c r="E84" s="112" t="s">
        <v>372</v>
      </c>
      <c r="F84" s="112" t="s">
        <v>568</v>
      </c>
      <c r="I84" s="113"/>
      <c r="J84" s="114">
        <f>BK84</f>
        <v>0</v>
      </c>
      <c r="L84" s="110"/>
      <c r="M84" s="115"/>
      <c r="P84" s="116">
        <f>SUM(P85:P116)</f>
        <v>0</v>
      </c>
      <c r="R84" s="116">
        <f>SUM(R85:R116)</f>
        <v>0</v>
      </c>
      <c r="T84" s="117">
        <f>SUM(T85:T116)</f>
        <v>0</v>
      </c>
      <c r="AR84" s="111" t="s">
        <v>82</v>
      </c>
      <c r="AT84" s="118" t="s">
        <v>73</v>
      </c>
      <c r="AU84" s="118" t="s">
        <v>74</v>
      </c>
      <c r="AY84" s="111" t="s">
        <v>136</v>
      </c>
      <c r="BK84" s="119">
        <f>SUM(BK85:BK116)</f>
        <v>0</v>
      </c>
    </row>
    <row r="85" spans="2:65" s="1" customFormat="1" ht="16.5" customHeight="1">
      <c r="B85" s="31"/>
      <c r="C85" s="120" t="s">
        <v>82</v>
      </c>
      <c r="D85" s="120" t="s">
        <v>137</v>
      </c>
      <c r="E85" s="121" t="s">
        <v>569</v>
      </c>
      <c r="F85" s="122" t="s">
        <v>570</v>
      </c>
      <c r="G85" s="123" t="s">
        <v>149</v>
      </c>
      <c r="H85" s="124">
        <v>210</v>
      </c>
      <c r="I85" s="125"/>
      <c r="J85" s="126">
        <f>ROUND(I85*H85,2)</f>
        <v>0</v>
      </c>
      <c r="K85" s="122" t="s">
        <v>19</v>
      </c>
      <c r="L85" s="31"/>
      <c r="M85" s="127" t="s">
        <v>19</v>
      </c>
      <c r="N85" s="128" t="s">
        <v>45</v>
      </c>
      <c r="P85" s="129">
        <f>O85*H85</f>
        <v>0</v>
      </c>
      <c r="Q85" s="129">
        <v>0</v>
      </c>
      <c r="R85" s="129">
        <f>Q85*H85</f>
        <v>0</v>
      </c>
      <c r="S85" s="129">
        <v>0</v>
      </c>
      <c r="T85" s="130">
        <f>S85*H85</f>
        <v>0</v>
      </c>
      <c r="AR85" s="131" t="s">
        <v>142</v>
      </c>
      <c r="AT85" s="131" t="s">
        <v>137</v>
      </c>
      <c r="AU85" s="131" t="s">
        <v>82</v>
      </c>
      <c r="AY85" s="16" t="s">
        <v>136</v>
      </c>
      <c r="BE85" s="132">
        <f>IF(N85="základní",J85,0)</f>
        <v>0</v>
      </c>
      <c r="BF85" s="132">
        <f>IF(N85="snížená",J85,0)</f>
        <v>0</v>
      </c>
      <c r="BG85" s="132">
        <f>IF(N85="zákl. přenesená",J85,0)</f>
        <v>0</v>
      </c>
      <c r="BH85" s="132">
        <f>IF(N85="sníž. přenesená",J85,0)</f>
        <v>0</v>
      </c>
      <c r="BI85" s="132">
        <f>IF(N85="nulová",J85,0)</f>
        <v>0</v>
      </c>
      <c r="BJ85" s="16" t="s">
        <v>82</v>
      </c>
      <c r="BK85" s="132">
        <f>ROUND(I85*H85,2)</f>
        <v>0</v>
      </c>
      <c r="BL85" s="16" t="s">
        <v>142</v>
      </c>
      <c r="BM85" s="131" t="s">
        <v>84</v>
      </c>
    </row>
    <row r="86" spans="2:65" s="1" customFormat="1" ht="10.199999999999999">
      <c r="B86" s="31"/>
      <c r="D86" s="133" t="s">
        <v>143</v>
      </c>
      <c r="F86" s="134" t="s">
        <v>570</v>
      </c>
      <c r="I86" s="135"/>
      <c r="L86" s="31"/>
      <c r="M86" s="136"/>
      <c r="T86" s="52"/>
      <c r="AT86" s="16" t="s">
        <v>143</v>
      </c>
      <c r="AU86" s="16" t="s">
        <v>82</v>
      </c>
    </row>
    <row r="87" spans="2:65" s="1" customFormat="1" ht="16.5" customHeight="1">
      <c r="B87" s="31"/>
      <c r="C87" s="120" t="s">
        <v>84</v>
      </c>
      <c r="D87" s="120" t="s">
        <v>137</v>
      </c>
      <c r="E87" s="121" t="s">
        <v>571</v>
      </c>
      <c r="F87" s="122" t="s">
        <v>572</v>
      </c>
      <c r="G87" s="123" t="s">
        <v>485</v>
      </c>
      <c r="H87" s="124">
        <v>7</v>
      </c>
      <c r="I87" s="125"/>
      <c r="J87" s="126">
        <f>ROUND(I87*H87,2)</f>
        <v>0</v>
      </c>
      <c r="K87" s="122" t="s">
        <v>19</v>
      </c>
      <c r="L87" s="31"/>
      <c r="M87" s="127" t="s">
        <v>19</v>
      </c>
      <c r="N87" s="128" t="s">
        <v>45</v>
      </c>
      <c r="P87" s="129">
        <f>O87*H87</f>
        <v>0</v>
      </c>
      <c r="Q87" s="129">
        <v>0</v>
      </c>
      <c r="R87" s="129">
        <f>Q87*H87</f>
        <v>0</v>
      </c>
      <c r="S87" s="129">
        <v>0</v>
      </c>
      <c r="T87" s="130">
        <f>S87*H87</f>
        <v>0</v>
      </c>
      <c r="AR87" s="131" t="s">
        <v>142</v>
      </c>
      <c r="AT87" s="131" t="s">
        <v>137</v>
      </c>
      <c r="AU87" s="131" t="s">
        <v>82</v>
      </c>
      <c r="AY87" s="16" t="s">
        <v>136</v>
      </c>
      <c r="BE87" s="132">
        <f>IF(N87="základní",J87,0)</f>
        <v>0</v>
      </c>
      <c r="BF87" s="132">
        <f>IF(N87="snížená",J87,0)</f>
        <v>0</v>
      </c>
      <c r="BG87" s="132">
        <f>IF(N87="zákl. přenesená",J87,0)</f>
        <v>0</v>
      </c>
      <c r="BH87" s="132">
        <f>IF(N87="sníž. přenesená",J87,0)</f>
        <v>0</v>
      </c>
      <c r="BI87" s="132">
        <f>IF(N87="nulová",J87,0)</f>
        <v>0</v>
      </c>
      <c r="BJ87" s="16" t="s">
        <v>82</v>
      </c>
      <c r="BK87" s="132">
        <f>ROUND(I87*H87,2)</f>
        <v>0</v>
      </c>
      <c r="BL87" s="16" t="s">
        <v>142</v>
      </c>
      <c r="BM87" s="131" t="s">
        <v>142</v>
      </c>
    </row>
    <row r="88" spans="2:65" s="1" customFormat="1" ht="10.199999999999999">
      <c r="B88" s="31"/>
      <c r="D88" s="133" t="s">
        <v>143</v>
      </c>
      <c r="F88" s="134" t="s">
        <v>572</v>
      </c>
      <c r="I88" s="135"/>
      <c r="L88" s="31"/>
      <c r="M88" s="136"/>
      <c r="T88" s="52"/>
      <c r="AT88" s="16" t="s">
        <v>143</v>
      </c>
      <c r="AU88" s="16" t="s">
        <v>82</v>
      </c>
    </row>
    <row r="89" spans="2:65" s="1" customFormat="1" ht="16.5" customHeight="1">
      <c r="B89" s="31"/>
      <c r="C89" s="120" t="s">
        <v>146</v>
      </c>
      <c r="D89" s="120" t="s">
        <v>137</v>
      </c>
      <c r="E89" s="121" t="s">
        <v>573</v>
      </c>
      <c r="F89" s="122" t="s">
        <v>574</v>
      </c>
      <c r="G89" s="123" t="s">
        <v>485</v>
      </c>
      <c r="H89" s="124">
        <v>7</v>
      </c>
      <c r="I89" s="125"/>
      <c r="J89" s="126">
        <f>ROUND(I89*H89,2)</f>
        <v>0</v>
      </c>
      <c r="K89" s="122" t="s">
        <v>19</v>
      </c>
      <c r="L89" s="31"/>
      <c r="M89" s="127" t="s">
        <v>19</v>
      </c>
      <c r="N89" s="128" t="s">
        <v>45</v>
      </c>
      <c r="P89" s="129">
        <f>O89*H89</f>
        <v>0</v>
      </c>
      <c r="Q89" s="129">
        <v>0</v>
      </c>
      <c r="R89" s="129">
        <f>Q89*H89</f>
        <v>0</v>
      </c>
      <c r="S89" s="129">
        <v>0</v>
      </c>
      <c r="T89" s="130">
        <f>S89*H89</f>
        <v>0</v>
      </c>
      <c r="AR89" s="131" t="s">
        <v>142</v>
      </c>
      <c r="AT89" s="131" t="s">
        <v>137</v>
      </c>
      <c r="AU89" s="131" t="s">
        <v>82</v>
      </c>
      <c r="AY89" s="16" t="s">
        <v>136</v>
      </c>
      <c r="BE89" s="132">
        <f>IF(N89="základní",J89,0)</f>
        <v>0</v>
      </c>
      <c r="BF89" s="132">
        <f>IF(N89="snížená",J89,0)</f>
        <v>0</v>
      </c>
      <c r="BG89" s="132">
        <f>IF(N89="zákl. přenesená",J89,0)</f>
        <v>0</v>
      </c>
      <c r="BH89" s="132">
        <f>IF(N89="sníž. přenesená",J89,0)</f>
        <v>0</v>
      </c>
      <c r="BI89" s="132">
        <f>IF(N89="nulová",J89,0)</f>
        <v>0</v>
      </c>
      <c r="BJ89" s="16" t="s">
        <v>82</v>
      </c>
      <c r="BK89" s="132">
        <f>ROUND(I89*H89,2)</f>
        <v>0</v>
      </c>
      <c r="BL89" s="16" t="s">
        <v>142</v>
      </c>
      <c r="BM89" s="131" t="s">
        <v>150</v>
      </c>
    </row>
    <row r="90" spans="2:65" s="1" customFormat="1" ht="10.199999999999999">
      <c r="B90" s="31"/>
      <c r="D90" s="133" t="s">
        <v>143</v>
      </c>
      <c r="F90" s="134" t="s">
        <v>574</v>
      </c>
      <c r="I90" s="135"/>
      <c r="L90" s="31"/>
      <c r="M90" s="136"/>
      <c r="T90" s="52"/>
      <c r="AT90" s="16" t="s">
        <v>143</v>
      </c>
      <c r="AU90" s="16" t="s">
        <v>82</v>
      </c>
    </row>
    <row r="91" spans="2:65" s="1" customFormat="1" ht="16.5" customHeight="1">
      <c r="B91" s="31"/>
      <c r="C91" s="120" t="s">
        <v>142</v>
      </c>
      <c r="D91" s="120" t="s">
        <v>137</v>
      </c>
      <c r="E91" s="121" t="s">
        <v>575</v>
      </c>
      <c r="F91" s="122" t="s">
        <v>576</v>
      </c>
      <c r="G91" s="123" t="s">
        <v>485</v>
      </c>
      <c r="H91" s="124">
        <v>7</v>
      </c>
      <c r="I91" s="125"/>
      <c r="J91" s="126">
        <f>ROUND(I91*H91,2)</f>
        <v>0</v>
      </c>
      <c r="K91" s="122" t="s">
        <v>19</v>
      </c>
      <c r="L91" s="31"/>
      <c r="M91" s="127" t="s">
        <v>19</v>
      </c>
      <c r="N91" s="128" t="s">
        <v>45</v>
      </c>
      <c r="P91" s="129">
        <f>O91*H91</f>
        <v>0</v>
      </c>
      <c r="Q91" s="129">
        <v>0</v>
      </c>
      <c r="R91" s="129">
        <f>Q91*H91</f>
        <v>0</v>
      </c>
      <c r="S91" s="129">
        <v>0</v>
      </c>
      <c r="T91" s="130">
        <f>S91*H91</f>
        <v>0</v>
      </c>
      <c r="AR91" s="131" t="s">
        <v>142</v>
      </c>
      <c r="AT91" s="131" t="s">
        <v>137</v>
      </c>
      <c r="AU91" s="131" t="s">
        <v>82</v>
      </c>
      <c r="AY91" s="16" t="s">
        <v>136</v>
      </c>
      <c r="BE91" s="132">
        <f>IF(N91="základní",J91,0)</f>
        <v>0</v>
      </c>
      <c r="BF91" s="132">
        <f>IF(N91="snížená",J91,0)</f>
        <v>0</v>
      </c>
      <c r="BG91" s="132">
        <f>IF(N91="zákl. přenesená",J91,0)</f>
        <v>0</v>
      </c>
      <c r="BH91" s="132">
        <f>IF(N91="sníž. přenesená",J91,0)</f>
        <v>0</v>
      </c>
      <c r="BI91" s="132">
        <f>IF(N91="nulová",J91,0)</f>
        <v>0</v>
      </c>
      <c r="BJ91" s="16" t="s">
        <v>82</v>
      </c>
      <c r="BK91" s="132">
        <f>ROUND(I91*H91,2)</f>
        <v>0</v>
      </c>
      <c r="BL91" s="16" t="s">
        <v>142</v>
      </c>
      <c r="BM91" s="131" t="s">
        <v>153</v>
      </c>
    </row>
    <row r="92" spans="2:65" s="1" customFormat="1" ht="10.199999999999999">
      <c r="B92" s="31"/>
      <c r="D92" s="133" t="s">
        <v>143</v>
      </c>
      <c r="F92" s="134" t="s">
        <v>576</v>
      </c>
      <c r="I92" s="135"/>
      <c r="L92" s="31"/>
      <c r="M92" s="136"/>
      <c r="T92" s="52"/>
      <c r="AT92" s="16" t="s">
        <v>143</v>
      </c>
      <c r="AU92" s="16" t="s">
        <v>82</v>
      </c>
    </row>
    <row r="93" spans="2:65" s="1" customFormat="1" ht="16.5" customHeight="1">
      <c r="B93" s="31"/>
      <c r="C93" s="120" t="s">
        <v>154</v>
      </c>
      <c r="D93" s="120" t="s">
        <v>137</v>
      </c>
      <c r="E93" s="121" t="s">
        <v>577</v>
      </c>
      <c r="F93" s="122" t="s">
        <v>578</v>
      </c>
      <c r="G93" s="123" t="s">
        <v>485</v>
      </c>
      <c r="H93" s="124">
        <v>7</v>
      </c>
      <c r="I93" s="125"/>
      <c r="J93" s="126">
        <f>ROUND(I93*H93,2)</f>
        <v>0</v>
      </c>
      <c r="K93" s="122" t="s">
        <v>19</v>
      </c>
      <c r="L93" s="31"/>
      <c r="M93" s="127" t="s">
        <v>19</v>
      </c>
      <c r="N93" s="128" t="s">
        <v>45</v>
      </c>
      <c r="P93" s="129">
        <f>O93*H93</f>
        <v>0</v>
      </c>
      <c r="Q93" s="129">
        <v>0</v>
      </c>
      <c r="R93" s="129">
        <f>Q93*H93</f>
        <v>0</v>
      </c>
      <c r="S93" s="129">
        <v>0</v>
      </c>
      <c r="T93" s="130">
        <f>S93*H93</f>
        <v>0</v>
      </c>
      <c r="AR93" s="131" t="s">
        <v>142</v>
      </c>
      <c r="AT93" s="131" t="s">
        <v>137</v>
      </c>
      <c r="AU93" s="131" t="s">
        <v>82</v>
      </c>
      <c r="AY93" s="16" t="s">
        <v>136</v>
      </c>
      <c r="BE93" s="132">
        <f>IF(N93="základní",J93,0)</f>
        <v>0</v>
      </c>
      <c r="BF93" s="132">
        <f>IF(N93="snížená",J93,0)</f>
        <v>0</v>
      </c>
      <c r="BG93" s="132">
        <f>IF(N93="zákl. přenesená",J93,0)</f>
        <v>0</v>
      </c>
      <c r="BH93" s="132">
        <f>IF(N93="sníž. přenesená",J93,0)</f>
        <v>0</v>
      </c>
      <c r="BI93" s="132">
        <f>IF(N93="nulová",J93,0)</f>
        <v>0</v>
      </c>
      <c r="BJ93" s="16" t="s">
        <v>82</v>
      </c>
      <c r="BK93" s="132">
        <f>ROUND(I93*H93,2)</f>
        <v>0</v>
      </c>
      <c r="BL93" s="16" t="s">
        <v>142</v>
      </c>
      <c r="BM93" s="131" t="s">
        <v>157</v>
      </c>
    </row>
    <row r="94" spans="2:65" s="1" customFormat="1" ht="10.199999999999999">
      <c r="B94" s="31"/>
      <c r="D94" s="133" t="s">
        <v>143</v>
      </c>
      <c r="F94" s="134" t="s">
        <v>578</v>
      </c>
      <c r="I94" s="135"/>
      <c r="L94" s="31"/>
      <c r="M94" s="136"/>
      <c r="T94" s="52"/>
      <c r="AT94" s="16" t="s">
        <v>143</v>
      </c>
      <c r="AU94" s="16" t="s">
        <v>82</v>
      </c>
    </row>
    <row r="95" spans="2:65" s="1" customFormat="1" ht="16.5" customHeight="1">
      <c r="B95" s="31"/>
      <c r="C95" s="120" t="s">
        <v>150</v>
      </c>
      <c r="D95" s="120" t="s">
        <v>137</v>
      </c>
      <c r="E95" s="121" t="s">
        <v>579</v>
      </c>
      <c r="F95" s="122" t="s">
        <v>580</v>
      </c>
      <c r="G95" s="123" t="s">
        <v>149</v>
      </c>
      <c r="H95" s="124">
        <v>210</v>
      </c>
      <c r="I95" s="125"/>
      <c r="J95" s="126">
        <f>ROUND(I95*H95,2)</f>
        <v>0</v>
      </c>
      <c r="K95" s="122" t="s">
        <v>19</v>
      </c>
      <c r="L95" s="31"/>
      <c r="M95" s="127" t="s">
        <v>19</v>
      </c>
      <c r="N95" s="128" t="s">
        <v>45</v>
      </c>
      <c r="P95" s="129">
        <f>O95*H95</f>
        <v>0</v>
      </c>
      <c r="Q95" s="129">
        <v>0</v>
      </c>
      <c r="R95" s="129">
        <f>Q95*H95</f>
        <v>0</v>
      </c>
      <c r="S95" s="129">
        <v>0</v>
      </c>
      <c r="T95" s="130">
        <f>S95*H95</f>
        <v>0</v>
      </c>
      <c r="AR95" s="131" t="s">
        <v>142</v>
      </c>
      <c r="AT95" s="131" t="s">
        <v>137</v>
      </c>
      <c r="AU95" s="131" t="s">
        <v>82</v>
      </c>
      <c r="AY95" s="16" t="s">
        <v>136</v>
      </c>
      <c r="BE95" s="132">
        <f>IF(N95="základní",J95,0)</f>
        <v>0</v>
      </c>
      <c r="BF95" s="132">
        <f>IF(N95="snížená",J95,0)</f>
        <v>0</v>
      </c>
      <c r="BG95" s="132">
        <f>IF(N95="zákl. přenesená",J95,0)</f>
        <v>0</v>
      </c>
      <c r="BH95" s="132">
        <f>IF(N95="sníž. přenesená",J95,0)</f>
        <v>0</v>
      </c>
      <c r="BI95" s="132">
        <f>IF(N95="nulová",J95,0)</f>
        <v>0</v>
      </c>
      <c r="BJ95" s="16" t="s">
        <v>82</v>
      </c>
      <c r="BK95" s="132">
        <f>ROUND(I95*H95,2)</f>
        <v>0</v>
      </c>
      <c r="BL95" s="16" t="s">
        <v>142</v>
      </c>
      <c r="BM95" s="131" t="s">
        <v>160</v>
      </c>
    </row>
    <row r="96" spans="2:65" s="1" customFormat="1" ht="10.199999999999999">
      <c r="B96" s="31"/>
      <c r="D96" s="133" t="s">
        <v>143</v>
      </c>
      <c r="F96" s="134" t="s">
        <v>580</v>
      </c>
      <c r="I96" s="135"/>
      <c r="L96" s="31"/>
      <c r="M96" s="136"/>
      <c r="T96" s="52"/>
      <c r="AT96" s="16" t="s">
        <v>143</v>
      </c>
      <c r="AU96" s="16" t="s">
        <v>82</v>
      </c>
    </row>
    <row r="97" spans="2:65" s="1" customFormat="1" ht="16.5" customHeight="1">
      <c r="B97" s="31"/>
      <c r="C97" s="120" t="s">
        <v>162</v>
      </c>
      <c r="D97" s="120" t="s">
        <v>137</v>
      </c>
      <c r="E97" s="121" t="s">
        <v>581</v>
      </c>
      <c r="F97" s="122" t="s">
        <v>582</v>
      </c>
      <c r="G97" s="123" t="s">
        <v>149</v>
      </c>
      <c r="H97" s="124">
        <v>14</v>
      </c>
      <c r="I97" s="125"/>
      <c r="J97" s="126">
        <f>ROUND(I97*H97,2)</f>
        <v>0</v>
      </c>
      <c r="K97" s="122" t="s">
        <v>19</v>
      </c>
      <c r="L97" s="31"/>
      <c r="M97" s="127" t="s">
        <v>19</v>
      </c>
      <c r="N97" s="128" t="s">
        <v>45</v>
      </c>
      <c r="P97" s="129">
        <f>O97*H97</f>
        <v>0</v>
      </c>
      <c r="Q97" s="129">
        <v>0</v>
      </c>
      <c r="R97" s="129">
        <f>Q97*H97</f>
        <v>0</v>
      </c>
      <c r="S97" s="129">
        <v>0</v>
      </c>
      <c r="T97" s="130">
        <f>S97*H97</f>
        <v>0</v>
      </c>
      <c r="AR97" s="131" t="s">
        <v>142</v>
      </c>
      <c r="AT97" s="131" t="s">
        <v>137</v>
      </c>
      <c r="AU97" s="131" t="s">
        <v>82</v>
      </c>
      <c r="AY97" s="16" t="s">
        <v>136</v>
      </c>
      <c r="BE97" s="132">
        <f>IF(N97="základní",J97,0)</f>
        <v>0</v>
      </c>
      <c r="BF97" s="132">
        <f>IF(N97="snížená",J97,0)</f>
        <v>0</v>
      </c>
      <c r="BG97" s="132">
        <f>IF(N97="zákl. přenesená",J97,0)</f>
        <v>0</v>
      </c>
      <c r="BH97" s="132">
        <f>IF(N97="sníž. přenesená",J97,0)</f>
        <v>0</v>
      </c>
      <c r="BI97" s="132">
        <f>IF(N97="nulová",J97,0)</f>
        <v>0</v>
      </c>
      <c r="BJ97" s="16" t="s">
        <v>82</v>
      </c>
      <c r="BK97" s="132">
        <f>ROUND(I97*H97,2)</f>
        <v>0</v>
      </c>
      <c r="BL97" s="16" t="s">
        <v>142</v>
      </c>
      <c r="BM97" s="131" t="s">
        <v>166</v>
      </c>
    </row>
    <row r="98" spans="2:65" s="1" customFormat="1" ht="10.199999999999999">
      <c r="B98" s="31"/>
      <c r="D98" s="133" t="s">
        <v>143</v>
      </c>
      <c r="F98" s="134" t="s">
        <v>582</v>
      </c>
      <c r="I98" s="135"/>
      <c r="L98" s="31"/>
      <c r="M98" s="136"/>
      <c r="T98" s="52"/>
      <c r="AT98" s="16" t="s">
        <v>143</v>
      </c>
      <c r="AU98" s="16" t="s">
        <v>82</v>
      </c>
    </row>
    <row r="99" spans="2:65" s="1" customFormat="1" ht="16.5" customHeight="1">
      <c r="B99" s="31"/>
      <c r="C99" s="120" t="s">
        <v>153</v>
      </c>
      <c r="D99" s="120" t="s">
        <v>137</v>
      </c>
      <c r="E99" s="121" t="s">
        <v>583</v>
      </c>
      <c r="F99" s="122" t="s">
        <v>584</v>
      </c>
      <c r="G99" s="123" t="s">
        <v>149</v>
      </c>
      <c r="H99" s="124">
        <v>70</v>
      </c>
      <c r="I99" s="125"/>
      <c r="J99" s="126">
        <f>ROUND(I99*H99,2)</f>
        <v>0</v>
      </c>
      <c r="K99" s="122" t="s">
        <v>19</v>
      </c>
      <c r="L99" s="31"/>
      <c r="M99" s="127" t="s">
        <v>19</v>
      </c>
      <c r="N99" s="128" t="s">
        <v>45</v>
      </c>
      <c r="P99" s="129">
        <f>O99*H99</f>
        <v>0</v>
      </c>
      <c r="Q99" s="129">
        <v>0</v>
      </c>
      <c r="R99" s="129">
        <f>Q99*H99</f>
        <v>0</v>
      </c>
      <c r="S99" s="129">
        <v>0</v>
      </c>
      <c r="T99" s="130">
        <f>S99*H99</f>
        <v>0</v>
      </c>
      <c r="AR99" s="131" t="s">
        <v>142</v>
      </c>
      <c r="AT99" s="131" t="s">
        <v>137</v>
      </c>
      <c r="AU99" s="131" t="s">
        <v>82</v>
      </c>
      <c r="AY99" s="16" t="s">
        <v>136</v>
      </c>
      <c r="BE99" s="132">
        <f>IF(N99="základní",J99,0)</f>
        <v>0</v>
      </c>
      <c r="BF99" s="132">
        <f>IF(N99="snížená",J99,0)</f>
        <v>0</v>
      </c>
      <c r="BG99" s="132">
        <f>IF(N99="zákl. přenesená",J99,0)</f>
        <v>0</v>
      </c>
      <c r="BH99" s="132">
        <f>IF(N99="sníž. přenesená",J99,0)</f>
        <v>0</v>
      </c>
      <c r="BI99" s="132">
        <f>IF(N99="nulová",J99,0)</f>
        <v>0</v>
      </c>
      <c r="BJ99" s="16" t="s">
        <v>82</v>
      </c>
      <c r="BK99" s="132">
        <f>ROUND(I99*H99,2)</f>
        <v>0</v>
      </c>
      <c r="BL99" s="16" t="s">
        <v>142</v>
      </c>
      <c r="BM99" s="131" t="s">
        <v>171</v>
      </c>
    </row>
    <row r="100" spans="2:65" s="1" customFormat="1" ht="10.199999999999999">
      <c r="B100" s="31"/>
      <c r="D100" s="133" t="s">
        <v>143</v>
      </c>
      <c r="F100" s="134" t="s">
        <v>584</v>
      </c>
      <c r="I100" s="135"/>
      <c r="L100" s="31"/>
      <c r="M100" s="136"/>
      <c r="T100" s="52"/>
      <c r="AT100" s="16" t="s">
        <v>143</v>
      </c>
      <c r="AU100" s="16" t="s">
        <v>82</v>
      </c>
    </row>
    <row r="101" spans="2:65" s="1" customFormat="1" ht="16.5" customHeight="1">
      <c r="B101" s="31"/>
      <c r="C101" s="120" t="s">
        <v>172</v>
      </c>
      <c r="D101" s="120" t="s">
        <v>137</v>
      </c>
      <c r="E101" s="121" t="s">
        <v>585</v>
      </c>
      <c r="F101" s="122" t="s">
        <v>586</v>
      </c>
      <c r="G101" s="123" t="s">
        <v>149</v>
      </c>
      <c r="H101" s="124">
        <v>215</v>
      </c>
      <c r="I101" s="125"/>
      <c r="J101" s="126">
        <f>ROUND(I101*H101,2)</f>
        <v>0</v>
      </c>
      <c r="K101" s="122" t="s">
        <v>19</v>
      </c>
      <c r="L101" s="31"/>
      <c r="M101" s="127" t="s">
        <v>19</v>
      </c>
      <c r="N101" s="128" t="s">
        <v>45</v>
      </c>
      <c r="P101" s="129">
        <f>O101*H101</f>
        <v>0</v>
      </c>
      <c r="Q101" s="129">
        <v>0</v>
      </c>
      <c r="R101" s="129">
        <f>Q101*H101</f>
        <v>0</v>
      </c>
      <c r="S101" s="129">
        <v>0</v>
      </c>
      <c r="T101" s="130">
        <f>S101*H101</f>
        <v>0</v>
      </c>
      <c r="AR101" s="131" t="s">
        <v>142</v>
      </c>
      <c r="AT101" s="131" t="s">
        <v>137</v>
      </c>
      <c r="AU101" s="131" t="s">
        <v>82</v>
      </c>
      <c r="AY101" s="16" t="s">
        <v>136</v>
      </c>
      <c r="BE101" s="132">
        <f>IF(N101="základní",J101,0)</f>
        <v>0</v>
      </c>
      <c r="BF101" s="132">
        <f>IF(N101="snížená",J101,0)</f>
        <v>0</v>
      </c>
      <c r="BG101" s="132">
        <f>IF(N101="zákl. přenesená",J101,0)</f>
        <v>0</v>
      </c>
      <c r="BH101" s="132">
        <f>IF(N101="sníž. přenesená",J101,0)</f>
        <v>0</v>
      </c>
      <c r="BI101" s="132">
        <f>IF(N101="nulová",J101,0)</f>
        <v>0</v>
      </c>
      <c r="BJ101" s="16" t="s">
        <v>82</v>
      </c>
      <c r="BK101" s="132">
        <f>ROUND(I101*H101,2)</f>
        <v>0</v>
      </c>
      <c r="BL101" s="16" t="s">
        <v>142</v>
      </c>
      <c r="BM101" s="131" t="s">
        <v>175</v>
      </c>
    </row>
    <row r="102" spans="2:65" s="1" customFormat="1" ht="10.199999999999999">
      <c r="B102" s="31"/>
      <c r="D102" s="133" t="s">
        <v>143</v>
      </c>
      <c r="F102" s="134" t="s">
        <v>586</v>
      </c>
      <c r="I102" s="135"/>
      <c r="L102" s="31"/>
      <c r="M102" s="136"/>
      <c r="T102" s="52"/>
      <c r="AT102" s="16" t="s">
        <v>143</v>
      </c>
      <c r="AU102" s="16" t="s">
        <v>82</v>
      </c>
    </row>
    <row r="103" spans="2:65" s="1" customFormat="1" ht="16.5" customHeight="1">
      <c r="B103" s="31"/>
      <c r="C103" s="120" t="s">
        <v>157</v>
      </c>
      <c r="D103" s="120" t="s">
        <v>137</v>
      </c>
      <c r="E103" s="121" t="s">
        <v>587</v>
      </c>
      <c r="F103" s="122" t="s">
        <v>588</v>
      </c>
      <c r="G103" s="123" t="s">
        <v>485</v>
      </c>
      <c r="H103" s="124">
        <v>14</v>
      </c>
      <c r="I103" s="125"/>
      <c r="J103" s="126">
        <f>ROUND(I103*H103,2)</f>
        <v>0</v>
      </c>
      <c r="K103" s="122" t="s">
        <v>19</v>
      </c>
      <c r="L103" s="31"/>
      <c r="M103" s="127" t="s">
        <v>19</v>
      </c>
      <c r="N103" s="128" t="s">
        <v>45</v>
      </c>
      <c r="P103" s="129">
        <f>O103*H103</f>
        <v>0</v>
      </c>
      <c r="Q103" s="129">
        <v>0</v>
      </c>
      <c r="R103" s="129">
        <f>Q103*H103</f>
        <v>0</v>
      </c>
      <c r="S103" s="129">
        <v>0</v>
      </c>
      <c r="T103" s="130">
        <f>S103*H103</f>
        <v>0</v>
      </c>
      <c r="AR103" s="131" t="s">
        <v>142</v>
      </c>
      <c r="AT103" s="131" t="s">
        <v>137</v>
      </c>
      <c r="AU103" s="131" t="s">
        <v>82</v>
      </c>
      <c r="AY103" s="16" t="s">
        <v>136</v>
      </c>
      <c r="BE103" s="132">
        <f>IF(N103="základní",J103,0)</f>
        <v>0</v>
      </c>
      <c r="BF103" s="132">
        <f>IF(N103="snížená",J103,0)</f>
        <v>0</v>
      </c>
      <c r="BG103" s="132">
        <f>IF(N103="zákl. přenesená",J103,0)</f>
        <v>0</v>
      </c>
      <c r="BH103" s="132">
        <f>IF(N103="sníž. přenesená",J103,0)</f>
        <v>0</v>
      </c>
      <c r="BI103" s="132">
        <f>IF(N103="nulová",J103,0)</f>
        <v>0</v>
      </c>
      <c r="BJ103" s="16" t="s">
        <v>82</v>
      </c>
      <c r="BK103" s="132">
        <f>ROUND(I103*H103,2)</f>
        <v>0</v>
      </c>
      <c r="BL103" s="16" t="s">
        <v>142</v>
      </c>
      <c r="BM103" s="131" t="s">
        <v>178</v>
      </c>
    </row>
    <row r="104" spans="2:65" s="1" customFormat="1" ht="10.199999999999999">
      <c r="B104" s="31"/>
      <c r="D104" s="133" t="s">
        <v>143</v>
      </c>
      <c r="F104" s="134" t="s">
        <v>588</v>
      </c>
      <c r="I104" s="135"/>
      <c r="L104" s="31"/>
      <c r="M104" s="136"/>
      <c r="T104" s="52"/>
      <c r="AT104" s="16" t="s">
        <v>143</v>
      </c>
      <c r="AU104" s="16" t="s">
        <v>82</v>
      </c>
    </row>
    <row r="105" spans="2:65" s="1" customFormat="1" ht="16.5" customHeight="1">
      <c r="B105" s="31"/>
      <c r="C105" s="120" t="s">
        <v>134</v>
      </c>
      <c r="D105" s="120" t="s">
        <v>137</v>
      </c>
      <c r="E105" s="121" t="s">
        <v>589</v>
      </c>
      <c r="F105" s="122" t="s">
        <v>590</v>
      </c>
      <c r="G105" s="123" t="s">
        <v>591</v>
      </c>
      <c r="H105" s="124">
        <v>0.25</v>
      </c>
      <c r="I105" s="125"/>
      <c r="J105" s="126">
        <f>ROUND(I105*H105,2)</f>
        <v>0</v>
      </c>
      <c r="K105" s="122" t="s">
        <v>19</v>
      </c>
      <c r="L105" s="31"/>
      <c r="M105" s="127" t="s">
        <v>19</v>
      </c>
      <c r="N105" s="128" t="s">
        <v>45</v>
      </c>
      <c r="P105" s="129">
        <f>O105*H105</f>
        <v>0</v>
      </c>
      <c r="Q105" s="129">
        <v>0</v>
      </c>
      <c r="R105" s="129">
        <f>Q105*H105</f>
        <v>0</v>
      </c>
      <c r="S105" s="129">
        <v>0</v>
      </c>
      <c r="T105" s="130">
        <f>S105*H105</f>
        <v>0</v>
      </c>
      <c r="AR105" s="131" t="s">
        <v>142</v>
      </c>
      <c r="AT105" s="131" t="s">
        <v>137</v>
      </c>
      <c r="AU105" s="131" t="s">
        <v>82</v>
      </c>
      <c r="AY105" s="16" t="s">
        <v>136</v>
      </c>
      <c r="BE105" s="132">
        <f>IF(N105="základní",J105,0)</f>
        <v>0</v>
      </c>
      <c r="BF105" s="132">
        <f>IF(N105="snížená",J105,0)</f>
        <v>0</v>
      </c>
      <c r="BG105" s="132">
        <f>IF(N105="zákl. přenesená",J105,0)</f>
        <v>0</v>
      </c>
      <c r="BH105" s="132">
        <f>IF(N105="sníž. přenesená",J105,0)</f>
        <v>0</v>
      </c>
      <c r="BI105" s="132">
        <f>IF(N105="nulová",J105,0)</f>
        <v>0</v>
      </c>
      <c r="BJ105" s="16" t="s">
        <v>82</v>
      </c>
      <c r="BK105" s="132">
        <f>ROUND(I105*H105,2)</f>
        <v>0</v>
      </c>
      <c r="BL105" s="16" t="s">
        <v>142</v>
      </c>
      <c r="BM105" s="131" t="s">
        <v>181</v>
      </c>
    </row>
    <row r="106" spans="2:65" s="1" customFormat="1" ht="10.199999999999999">
      <c r="B106" s="31"/>
      <c r="D106" s="133" t="s">
        <v>143</v>
      </c>
      <c r="F106" s="134" t="s">
        <v>590</v>
      </c>
      <c r="I106" s="135"/>
      <c r="L106" s="31"/>
      <c r="M106" s="136"/>
      <c r="T106" s="52"/>
      <c r="AT106" s="16" t="s">
        <v>143</v>
      </c>
      <c r="AU106" s="16" t="s">
        <v>82</v>
      </c>
    </row>
    <row r="107" spans="2:65" s="1" customFormat="1" ht="16.5" customHeight="1">
      <c r="B107" s="31"/>
      <c r="C107" s="120" t="s">
        <v>160</v>
      </c>
      <c r="D107" s="120" t="s">
        <v>137</v>
      </c>
      <c r="E107" s="121" t="s">
        <v>592</v>
      </c>
      <c r="F107" s="122" t="s">
        <v>593</v>
      </c>
      <c r="G107" s="123" t="s">
        <v>149</v>
      </c>
      <c r="H107" s="124">
        <v>210</v>
      </c>
      <c r="I107" s="125"/>
      <c r="J107" s="126">
        <f>ROUND(I107*H107,2)</f>
        <v>0</v>
      </c>
      <c r="K107" s="122" t="s">
        <v>19</v>
      </c>
      <c r="L107" s="31"/>
      <c r="M107" s="127" t="s">
        <v>19</v>
      </c>
      <c r="N107" s="128" t="s">
        <v>45</v>
      </c>
      <c r="P107" s="129">
        <f>O107*H107</f>
        <v>0</v>
      </c>
      <c r="Q107" s="129">
        <v>0</v>
      </c>
      <c r="R107" s="129">
        <f>Q107*H107</f>
        <v>0</v>
      </c>
      <c r="S107" s="129">
        <v>0</v>
      </c>
      <c r="T107" s="130">
        <f>S107*H107</f>
        <v>0</v>
      </c>
      <c r="AR107" s="131" t="s">
        <v>142</v>
      </c>
      <c r="AT107" s="131" t="s">
        <v>137</v>
      </c>
      <c r="AU107" s="131" t="s">
        <v>82</v>
      </c>
      <c r="AY107" s="16" t="s">
        <v>136</v>
      </c>
      <c r="BE107" s="132">
        <f>IF(N107="základní",J107,0)</f>
        <v>0</v>
      </c>
      <c r="BF107" s="132">
        <f>IF(N107="snížená",J107,0)</f>
        <v>0</v>
      </c>
      <c r="BG107" s="132">
        <f>IF(N107="zákl. přenesená",J107,0)</f>
        <v>0</v>
      </c>
      <c r="BH107" s="132">
        <f>IF(N107="sníž. přenesená",J107,0)</f>
        <v>0</v>
      </c>
      <c r="BI107" s="132">
        <f>IF(N107="nulová",J107,0)</f>
        <v>0</v>
      </c>
      <c r="BJ107" s="16" t="s">
        <v>82</v>
      </c>
      <c r="BK107" s="132">
        <f>ROUND(I107*H107,2)</f>
        <v>0</v>
      </c>
      <c r="BL107" s="16" t="s">
        <v>142</v>
      </c>
      <c r="BM107" s="131" t="s">
        <v>184</v>
      </c>
    </row>
    <row r="108" spans="2:65" s="1" customFormat="1" ht="10.199999999999999">
      <c r="B108" s="31"/>
      <c r="D108" s="133" t="s">
        <v>143</v>
      </c>
      <c r="F108" s="134" t="s">
        <v>593</v>
      </c>
      <c r="I108" s="135"/>
      <c r="L108" s="31"/>
      <c r="M108" s="136"/>
      <c r="T108" s="52"/>
      <c r="AT108" s="16" t="s">
        <v>143</v>
      </c>
      <c r="AU108" s="16" t="s">
        <v>82</v>
      </c>
    </row>
    <row r="109" spans="2:65" s="1" customFormat="1" ht="16.5" customHeight="1">
      <c r="B109" s="31"/>
      <c r="C109" s="120" t="s">
        <v>167</v>
      </c>
      <c r="D109" s="120" t="s">
        <v>137</v>
      </c>
      <c r="E109" s="121" t="s">
        <v>594</v>
      </c>
      <c r="F109" s="122" t="s">
        <v>595</v>
      </c>
      <c r="G109" s="123" t="s">
        <v>149</v>
      </c>
      <c r="H109" s="124">
        <v>210</v>
      </c>
      <c r="I109" s="125"/>
      <c r="J109" s="126">
        <f>ROUND(I109*H109,2)</f>
        <v>0</v>
      </c>
      <c r="K109" s="122" t="s">
        <v>19</v>
      </c>
      <c r="L109" s="31"/>
      <c r="M109" s="127" t="s">
        <v>19</v>
      </c>
      <c r="N109" s="128" t="s">
        <v>45</v>
      </c>
      <c r="P109" s="129">
        <f>O109*H109</f>
        <v>0</v>
      </c>
      <c r="Q109" s="129">
        <v>0</v>
      </c>
      <c r="R109" s="129">
        <f>Q109*H109</f>
        <v>0</v>
      </c>
      <c r="S109" s="129">
        <v>0</v>
      </c>
      <c r="T109" s="130">
        <f>S109*H109</f>
        <v>0</v>
      </c>
      <c r="AR109" s="131" t="s">
        <v>142</v>
      </c>
      <c r="AT109" s="131" t="s">
        <v>137</v>
      </c>
      <c r="AU109" s="131" t="s">
        <v>82</v>
      </c>
      <c r="AY109" s="16" t="s">
        <v>136</v>
      </c>
      <c r="BE109" s="132">
        <f>IF(N109="základní",J109,0)</f>
        <v>0</v>
      </c>
      <c r="BF109" s="132">
        <f>IF(N109="snížená",J109,0)</f>
        <v>0</v>
      </c>
      <c r="BG109" s="132">
        <f>IF(N109="zákl. přenesená",J109,0)</f>
        <v>0</v>
      </c>
      <c r="BH109" s="132">
        <f>IF(N109="sníž. přenesená",J109,0)</f>
        <v>0</v>
      </c>
      <c r="BI109" s="132">
        <f>IF(N109="nulová",J109,0)</f>
        <v>0</v>
      </c>
      <c r="BJ109" s="16" t="s">
        <v>82</v>
      </c>
      <c r="BK109" s="132">
        <f>ROUND(I109*H109,2)</f>
        <v>0</v>
      </c>
      <c r="BL109" s="16" t="s">
        <v>142</v>
      </c>
      <c r="BM109" s="131" t="s">
        <v>187</v>
      </c>
    </row>
    <row r="110" spans="2:65" s="1" customFormat="1" ht="10.199999999999999">
      <c r="B110" s="31"/>
      <c r="D110" s="133" t="s">
        <v>143</v>
      </c>
      <c r="F110" s="134" t="s">
        <v>595</v>
      </c>
      <c r="I110" s="135"/>
      <c r="L110" s="31"/>
      <c r="M110" s="136"/>
      <c r="T110" s="52"/>
      <c r="AT110" s="16" t="s">
        <v>143</v>
      </c>
      <c r="AU110" s="16" t="s">
        <v>82</v>
      </c>
    </row>
    <row r="111" spans="2:65" s="1" customFormat="1" ht="16.5" customHeight="1">
      <c r="B111" s="31"/>
      <c r="C111" s="120" t="s">
        <v>166</v>
      </c>
      <c r="D111" s="120" t="s">
        <v>137</v>
      </c>
      <c r="E111" s="121" t="s">
        <v>596</v>
      </c>
      <c r="F111" s="122" t="s">
        <v>597</v>
      </c>
      <c r="G111" s="123" t="s">
        <v>149</v>
      </c>
      <c r="H111" s="124">
        <v>210</v>
      </c>
      <c r="I111" s="125"/>
      <c r="J111" s="126">
        <f>ROUND(I111*H111,2)</f>
        <v>0</v>
      </c>
      <c r="K111" s="122" t="s">
        <v>19</v>
      </c>
      <c r="L111" s="31"/>
      <c r="M111" s="127" t="s">
        <v>19</v>
      </c>
      <c r="N111" s="128" t="s">
        <v>45</v>
      </c>
      <c r="P111" s="129">
        <f>O111*H111</f>
        <v>0</v>
      </c>
      <c r="Q111" s="129">
        <v>0</v>
      </c>
      <c r="R111" s="129">
        <f>Q111*H111</f>
        <v>0</v>
      </c>
      <c r="S111" s="129">
        <v>0</v>
      </c>
      <c r="T111" s="130">
        <f>S111*H111</f>
        <v>0</v>
      </c>
      <c r="AR111" s="131" t="s">
        <v>142</v>
      </c>
      <c r="AT111" s="131" t="s">
        <v>137</v>
      </c>
      <c r="AU111" s="131" t="s">
        <v>82</v>
      </c>
      <c r="AY111" s="16" t="s">
        <v>136</v>
      </c>
      <c r="BE111" s="132">
        <f>IF(N111="základní",J111,0)</f>
        <v>0</v>
      </c>
      <c r="BF111" s="132">
        <f>IF(N111="snížená",J111,0)</f>
        <v>0</v>
      </c>
      <c r="BG111" s="132">
        <f>IF(N111="zákl. přenesená",J111,0)</f>
        <v>0</v>
      </c>
      <c r="BH111" s="132">
        <f>IF(N111="sníž. přenesená",J111,0)</f>
        <v>0</v>
      </c>
      <c r="BI111" s="132">
        <f>IF(N111="nulová",J111,0)</f>
        <v>0</v>
      </c>
      <c r="BJ111" s="16" t="s">
        <v>82</v>
      </c>
      <c r="BK111" s="132">
        <f>ROUND(I111*H111,2)</f>
        <v>0</v>
      </c>
      <c r="BL111" s="16" t="s">
        <v>142</v>
      </c>
      <c r="BM111" s="131" t="s">
        <v>190</v>
      </c>
    </row>
    <row r="112" spans="2:65" s="1" customFormat="1" ht="10.199999999999999">
      <c r="B112" s="31"/>
      <c r="D112" s="133" t="s">
        <v>143</v>
      </c>
      <c r="F112" s="134" t="s">
        <v>597</v>
      </c>
      <c r="I112" s="135"/>
      <c r="L112" s="31"/>
      <c r="M112" s="136"/>
      <c r="T112" s="52"/>
      <c r="AT112" s="16" t="s">
        <v>143</v>
      </c>
      <c r="AU112" s="16" t="s">
        <v>82</v>
      </c>
    </row>
    <row r="113" spans="2:65" s="1" customFormat="1" ht="16.5" customHeight="1">
      <c r="B113" s="31"/>
      <c r="C113" s="120" t="s">
        <v>8</v>
      </c>
      <c r="D113" s="120" t="s">
        <v>137</v>
      </c>
      <c r="E113" s="121" t="s">
        <v>598</v>
      </c>
      <c r="F113" s="122" t="s">
        <v>599</v>
      </c>
      <c r="G113" s="123" t="s">
        <v>149</v>
      </c>
      <c r="H113" s="124">
        <v>210</v>
      </c>
      <c r="I113" s="125"/>
      <c r="J113" s="126">
        <f>ROUND(I113*H113,2)</f>
        <v>0</v>
      </c>
      <c r="K113" s="122" t="s">
        <v>19</v>
      </c>
      <c r="L113" s="31"/>
      <c r="M113" s="127" t="s">
        <v>19</v>
      </c>
      <c r="N113" s="128" t="s">
        <v>45</v>
      </c>
      <c r="P113" s="129">
        <f>O113*H113</f>
        <v>0</v>
      </c>
      <c r="Q113" s="129">
        <v>0</v>
      </c>
      <c r="R113" s="129">
        <f>Q113*H113</f>
        <v>0</v>
      </c>
      <c r="S113" s="129">
        <v>0</v>
      </c>
      <c r="T113" s="130">
        <f>S113*H113</f>
        <v>0</v>
      </c>
      <c r="AR113" s="131" t="s">
        <v>142</v>
      </c>
      <c r="AT113" s="131" t="s">
        <v>137</v>
      </c>
      <c r="AU113" s="131" t="s">
        <v>82</v>
      </c>
      <c r="AY113" s="16" t="s">
        <v>136</v>
      </c>
      <c r="BE113" s="132">
        <f>IF(N113="základní",J113,0)</f>
        <v>0</v>
      </c>
      <c r="BF113" s="132">
        <f>IF(N113="snížená",J113,0)</f>
        <v>0</v>
      </c>
      <c r="BG113" s="132">
        <f>IF(N113="zákl. přenesená",J113,0)</f>
        <v>0</v>
      </c>
      <c r="BH113" s="132">
        <f>IF(N113="sníž. přenesená",J113,0)</f>
        <v>0</v>
      </c>
      <c r="BI113" s="132">
        <f>IF(N113="nulová",J113,0)</f>
        <v>0</v>
      </c>
      <c r="BJ113" s="16" t="s">
        <v>82</v>
      </c>
      <c r="BK113" s="132">
        <f>ROUND(I113*H113,2)</f>
        <v>0</v>
      </c>
      <c r="BL113" s="16" t="s">
        <v>142</v>
      </c>
      <c r="BM113" s="131" t="s">
        <v>193</v>
      </c>
    </row>
    <row r="114" spans="2:65" s="1" customFormat="1" ht="10.199999999999999">
      <c r="B114" s="31"/>
      <c r="D114" s="133" t="s">
        <v>143</v>
      </c>
      <c r="F114" s="134" t="s">
        <v>599</v>
      </c>
      <c r="I114" s="135"/>
      <c r="L114" s="31"/>
      <c r="M114" s="136"/>
      <c r="T114" s="52"/>
      <c r="AT114" s="16" t="s">
        <v>143</v>
      </c>
      <c r="AU114" s="16" t="s">
        <v>82</v>
      </c>
    </row>
    <row r="115" spans="2:65" s="1" customFormat="1" ht="16.5" customHeight="1">
      <c r="B115" s="31"/>
      <c r="C115" s="120" t="s">
        <v>171</v>
      </c>
      <c r="D115" s="120" t="s">
        <v>137</v>
      </c>
      <c r="E115" s="121" t="s">
        <v>600</v>
      </c>
      <c r="F115" s="122" t="s">
        <v>601</v>
      </c>
      <c r="G115" s="123" t="s">
        <v>485</v>
      </c>
      <c r="H115" s="124">
        <v>7</v>
      </c>
      <c r="I115" s="125"/>
      <c r="J115" s="126">
        <f>ROUND(I115*H115,2)</f>
        <v>0</v>
      </c>
      <c r="K115" s="122" t="s">
        <v>19</v>
      </c>
      <c r="L115" s="31"/>
      <c r="M115" s="127" t="s">
        <v>19</v>
      </c>
      <c r="N115" s="128" t="s">
        <v>45</v>
      </c>
      <c r="P115" s="129">
        <f>O115*H115</f>
        <v>0</v>
      </c>
      <c r="Q115" s="129">
        <v>0</v>
      </c>
      <c r="R115" s="129">
        <f>Q115*H115</f>
        <v>0</v>
      </c>
      <c r="S115" s="129">
        <v>0</v>
      </c>
      <c r="T115" s="130">
        <f>S115*H115</f>
        <v>0</v>
      </c>
      <c r="AR115" s="131" t="s">
        <v>142</v>
      </c>
      <c r="AT115" s="131" t="s">
        <v>137</v>
      </c>
      <c r="AU115" s="131" t="s">
        <v>82</v>
      </c>
      <c r="AY115" s="16" t="s">
        <v>136</v>
      </c>
      <c r="BE115" s="132">
        <f>IF(N115="základní",J115,0)</f>
        <v>0</v>
      </c>
      <c r="BF115" s="132">
        <f>IF(N115="snížená",J115,0)</f>
        <v>0</v>
      </c>
      <c r="BG115" s="132">
        <f>IF(N115="zákl. přenesená",J115,0)</f>
        <v>0</v>
      </c>
      <c r="BH115" s="132">
        <f>IF(N115="sníž. přenesená",J115,0)</f>
        <v>0</v>
      </c>
      <c r="BI115" s="132">
        <f>IF(N115="nulová",J115,0)</f>
        <v>0</v>
      </c>
      <c r="BJ115" s="16" t="s">
        <v>82</v>
      </c>
      <c r="BK115" s="132">
        <f>ROUND(I115*H115,2)</f>
        <v>0</v>
      </c>
      <c r="BL115" s="16" t="s">
        <v>142</v>
      </c>
      <c r="BM115" s="131" t="s">
        <v>196</v>
      </c>
    </row>
    <row r="116" spans="2:65" s="1" customFormat="1" ht="10.199999999999999">
      <c r="B116" s="31"/>
      <c r="D116" s="133" t="s">
        <v>143</v>
      </c>
      <c r="F116" s="134" t="s">
        <v>601</v>
      </c>
      <c r="I116" s="135"/>
      <c r="L116" s="31"/>
      <c r="M116" s="136"/>
      <c r="T116" s="52"/>
      <c r="AT116" s="16" t="s">
        <v>143</v>
      </c>
      <c r="AU116" s="16" t="s">
        <v>82</v>
      </c>
    </row>
    <row r="117" spans="2:65" s="10" customFormat="1" ht="25.95" customHeight="1">
      <c r="B117" s="110"/>
      <c r="D117" s="111" t="s">
        <v>73</v>
      </c>
      <c r="E117" s="112" t="s">
        <v>602</v>
      </c>
      <c r="F117" s="112" t="s">
        <v>603</v>
      </c>
      <c r="I117" s="113"/>
      <c r="J117" s="114">
        <f>BK117</f>
        <v>0</v>
      </c>
      <c r="L117" s="110"/>
      <c r="M117" s="115"/>
      <c r="P117" s="116">
        <f>SUM(P118:P145)</f>
        <v>0</v>
      </c>
      <c r="R117" s="116">
        <f>SUM(R118:R145)</f>
        <v>0</v>
      </c>
      <c r="T117" s="117">
        <f>SUM(T118:T145)</f>
        <v>0</v>
      </c>
      <c r="AR117" s="111" t="s">
        <v>82</v>
      </c>
      <c r="AT117" s="118" t="s">
        <v>73</v>
      </c>
      <c r="AU117" s="118" t="s">
        <v>74</v>
      </c>
      <c r="AY117" s="111" t="s">
        <v>136</v>
      </c>
      <c r="BK117" s="119">
        <f>SUM(BK118:BK145)</f>
        <v>0</v>
      </c>
    </row>
    <row r="118" spans="2:65" s="1" customFormat="1" ht="16.5" customHeight="1">
      <c r="B118" s="31"/>
      <c r="C118" s="120" t="s">
        <v>198</v>
      </c>
      <c r="D118" s="120" t="s">
        <v>137</v>
      </c>
      <c r="E118" s="121" t="s">
        <v>604</v>
      </c>
      <c r="F118" s="122" t="s">
        <v>570</v>
      </c>
      <c r="G118" s="123" t="s">
        <v>149</v>
      </c>
      <c r="H118" s="124">
        <v>210</v>
      </c>
      <c r="I118" s="125"/>
      <c r="J118" s="126">
        <f>ROUND(I118*H118,2)</f>
        <v>0</v>
      </c>
      <c r="K118" s="122" t="s">
        <v>19</v>
      </c>
      <c r="L118" s="31"/>
      <c r="M118" s="127" t="s">
        <v>19</v>
      </c>
      <c r="N118" s="128" t="s">
        <v>45</v>
      </c>
      <c r="P118" s="129">
        <f>O118*H118</f>
        <v>0</v>
      </c>
      <c r="Q118" s="129">
        <v>0</v>
      </c>
      <c r="R118" s="129">
        <f>Q118*H118</f>
        <v>0</v>
      </c>
      <c r="S118" s="129">
        <v>0</v>
      </c>
      <c r="T118" s="130">
        <f>S118*H118</f>
        <v>0</v>
      </c>
      <c r="AR118" s="131" t="s">
        <v>142</v>
      </c>
      <c r="AT118" s="131" t="s">
        <v>137</v>
      </c>
      <c r="AU118" s="131" t="s">
        <v>82</v>
      </c>
      <c r="AY118" s="16" t="s">
        <v>136</v>
      </c>
      <c r="BE118" s="132">
        <f>IF(N118="základní",J118,0)</f>
        <v>0</v>
      </c>
      <c r="BF118" s="132">
        <f>IF(N118="snížená",J118,0)</f>
        <v>0</v>
      </c>
      <c r="BG118" s="132">
        <f>IF(N118="zákl. přenesená",J118,0)</f>
        <v>0</v>
      </c>
      <c r="BH118" s="132">
        <f>IF(N118="sníž. přenesená",J118,0)</f>
        <v>0</v>
      </c>
      <c r="BI118" s="132">
        <f>IF(N118="nulová",J118,0)</f>
        <v>0</v>
      </c>
      <c r="BJ118" s="16" t="s">
        <v>82</v>
      </c>
      <c r="BK118" s="132">
        <f>ROUND(I118*H118,2)</f>
        <v>0</v>
      </c>
      <c r="BL118" s="16" t="s">
        <v>142</v>
      </c>
      <c r="BM118" s="131" t="s">
        <v>201</v>
      </c>
    </row>
    <row r="119" spans="2:65" s="1" customFormat="1" ht="10.199999999999999">
      <c r="B119" s="31"/>
      <c r="D119" s="133" t="s">
        <v>143</v>
      </c>
      <c r="F119" s="134" t="s">
        <v>570</v>
      </c>
      <c r="I119" s="135"/>
      <c r="L119" s="31"/>
      <c r="M119" s="136"/>
      <c r="T119" s="52"/>
      <c r="AT119" s="16" t="s">
        <v>143</v>
      </c>
      <c r="AU119" s="16" t="s">
        <v>82</v>
      </c>
    </row>
    <row r="120" spans="2:65" s="1" customFormat="1" ht="16.5" customHeight="1">
      <c r="B120" s="31"/>
      <c r="C120" s="120" t="s">
        <v>175</v>
      </c>
      <c r="D120" s="120" t="s">
        <v>137</v>
      </c>
      <c r="E120" s="121" t="s">
        <v>605</v>
      </c>
      <c r="F120" s="122" t="s">
        <v>606</v>
      </c>
      <c r="G120" s="123" t="s">
        <v>485</v>
      </c>
      <c r="H120" s="124">
        <v>7</v>
      </c>
      <c r="I120" s="125"/>
      <c r="J120" s="126">
        <f>ROUND(I120*H120,2)</f>
        <v>0</v>
      </c>
      <c r="K120" s="122" t="s">
        <v>19</v>
      </c>
      <c r="L120" s="31"/>
      <c r="M120" s="127" t="s">
        <v>19</v>
      </c>
      <c r="N120" s="128" t="s">
        <v>45</v>
      </c>
      <c r="P120" s="129">
        <f>O120*H120</f>
        <v>0</v>
      </c>
      <c r="Q120" s="129">
        <v>0</v>
      </c>
      <c r="R120" s="129">
        <f>Q120*H120</f>
        <v>0</v>
      </c>
      <c r="S120" s="129">
        <v>0</v>
      </c>
      <c r="T120" s="130">
        <f>S120*H120</f>
        <v>0</v>
      </c>
      <c r="AR120" s="131" t="s">
        <v>142</v>
      </c>
      <c r="AT120" s="131" t="s">
        <v>137</v>
      </c>
      <c r="AU120" s="131" t="s">
        <v>82</v>
      </c>
      <c r="AY120" s="16" t="s">
        <v>136</v>
      </c>
      <c r="BE120" s="132">
        <f>IF(N120="základní",J120,0)</f>
        <v>0</v>
      </c>
      <c r="BF120" s="132">
        <f>IF(N120="snížená",J120,0)</f>
        <v>0</v>
      </c>
      <c r="BG120" s="132">
        <f>IF(N120="zákl. přenesená",J120,0)</f>
        <v>0</v>
      </c>
      <c r="BH120" s="132">
        <f>IF(N120="sníž. přenesená",J120,0)</f>
        <v>0</v>
      </c>
      <c r="BI120" s="132">
        <f>IF(N120="nulová",J120,0)</f>
        <v>0</v>
      </c>
      <c r="BJ120" s="16" t="s">
        <v>82</v>
      </c>
      <c r="BK120" s="132">
        <f>ROUND(I120*H120,2)</f>
        <v>0</v>
      </c>
      <c r="BL120" s="16" t="s">
        <v>142</v>
      </c>
      <c r="BM120" s="131" t="s">
        <v>204</v>
      </c>
    </row>
    <row r="121" spans="2:65" s="1" customFormat="1" ht="10.199999999999999">
      <c r="B121" s="31"/>
      <c r="D121" s="133" t="s">
        <v>143</v>
      </c>
      <c r="F121" s="134" t="s">
        <v>606</v>
      </c>
      <c r="I121" s="135"/>
      <c r="L121" s="31"/>
      <c r="M121" s="136"/>
      <c r="T121" s="52"/>
      <c r="AT121" s="16" t="s">
        <v>143</v>
      </c>
      <c r="AU121" s="16" t="s">
        <v>82</v>
      </c>
    </row>
    <row r="122" spans="2:65" s="1" customFormat="1" ht="16.5" customHeight="1">
      <c r="B122" s="31"/>
      <c r="C122" s="120" t="s">
        <v>205</v>
      </c>
      <c r="D122" s="120" t="s">
        <v>137</v>
      </c>
      <c r="E122" s="121" t="s">
        <v>607</v>
      </c>
      <c r="F122" s="122" t="s">
        <v>608</v>
      </c>
      <c r="G122" s="123" t="s">
        <v>485</v>
      </c>
      <c r="H122" s="124">
        <v>7</v>
      </c>
      <c r="I122" s="125"/>
      <c r="J122" s="126">
        <f>ROUND(I122*H122,2)</f>
        <v>0</v>
      </c>
      <c r="K122" s="122" t="s">
        <v>19</v>
      </c>
      <c r="L122" s="31"/>
      <c r="M122" s="127" t="s">
        <v>19</v>
      </c>
      <c r="N122" s="128" t="s">
        <v>45</v>
      </c>
      <c r="P122" s="129">
        <f>O122*H122</f>
        <v>0</v>
      </c>
      <c r="Q122" s="129">
        <v>0</v>
      </c>
      <c r="R122" s="129">
        <f>Q122*H122</f>
        <v>0</v>
      </c>
      <c r="S122" s="129">
        <v>0</v>
      </c>
      <c r="T122" s="130">
        <f>S122*H122</f>
        <v>0</v>
      </c>
      <c r="AR122" s="131" t="s">
        <v>142</v>
      </c>
      <c r="AT122" s="131" t="s">
        <v>137</v>
      </c>
      <c r="AU122" s="131" t="s">
        <v>82</v>
      </c>
      <c r="AY122" s="16" t="s">
        <v>136</v>
      </c>
      <c r="BE122" s="132">
        <f>IF(N122="základní",J122,0)</f>
        <v>0</v>
      </c>
      <c r="BF122" s="132">
        <f>IF(N122="snížená",J122,0)</f>
        <v>0</v>
      </c>
      <c r="BG122" s="132">
        <f>IF(N122="zákl. přenesená",J122,0)</f>
        <v>0</v>
      </c>
      <c r="BH122" s="132">
        <f>IF(N122="sníž. přenesená",J122,0)</f>
        <v>0</v>
      </c>
      <c r="BI122" s="132">
        <f>IF(N122="nulová",J122,0)</f>
        <v>0</v>
      </c>
      <c r="BJ122" s="16" t="s">
        <v>82</v>
      </c>
      <c r="BK122" s="132">
        <f>ROUND(I122*H122,2)</f>
        <v>0</v>
      </c>
      <c r="BL122" s="16" t="s">
        <v>142</v>
      </c>
      <c r="BM122" s="131" t="s">
        <v>208</v>
      </c>
    </row>
    <row r="123" spans="2:65" s="1" customFormat="1" ht="10.199999999999999">
      <c r="B123" s="31"/>
      <c r="D123" s="133" t="s">
        <v>143</v>
      </c>
      <c r="F123" s="134" t="s">
        <v>608</v>
      </c>
      <c r="I123" s="135"/>
      <c r="L123" s="31"/>
      <c r="M123" s="136"/>
      <c r="T123" s="52"/>
      <c r="AT123" s="16" t="s">
        <v>143</v>
      </c>
      <c r="AU123" s="16" t="s">
        <v>82</v>
      </c>
    </row>
    <row r="124" spans="2:65" s="1" customFormat="1" ht="16.5" customHeight="1">
      <c r="B124" s="31"/>
      <c r="C124" s="120" t="s">
        <v>178</v>
      </c>
      <c r="D124" s="120" t="s">
        <v>137</v>
      </c>
      <c r="E124" s="121" t="s">
        <v>609</v>
      </c>
      <c r="F124" s="122" t="s">
        <v>576</v>
      </c>
      <c r="G124" s="123" t="s">
        <v>485</v>
      </c>
      <c r="H124" s="124">
        <v>7</v>
      </c>
      <c r="I124" s="125"/>
      <c r="J124" s="126">
        <f>ROUND(I124*H124,2)</f>
        <v>0</v>
      </c>
      <c r="K124" s="122" t="s">
        <v>19</v>
      </c>
      <c r="L124" s="31"/>
      <c r="M124" s="127" t="s">
        <v>19</v>
      </c>
      <c r="N124" s="128" t="s">
        <v>45</v>
      </c>
      <c r="P124" s="129">
        <f>O124*H124</f>
        <v>0</v>
      </c>
      <c r="Q124" s="129">
        <v>0</v>
      </c>
      <c r="R124" s="129">
        <f>Q124*H124</f>
        <v>0</v>
      </c>
      <c r="S124" s="129">
        <v>0</v>
      </c>
      <c r="T124" s="130">
        <f>S124*H124</f>
        <v>0</v>
      </c>
      <c r="AR124" s="131" t="s">
        <v>142</v>
      </c>
      <c r="AT124" s="131" t="s">
        <v>137</v>
      </c>
      <c r="AU124" s="131" t="s">
        <v>82</v>
      </c>
      <c r="AY124" s="16" t="s">
        <v>136</v>
      </c>
      <c r="BE124" s="132">
        <f>IF(N124="základní",J124,0)</f>
        <v>0</v>
      </c>
      <c r="BF124" s="132">
        <f>IF(N124="snížená",J124,0)</f>
        <v>0</v>
      </c>
      <c r="BG124" s="132">
        <f>IF(N124="zákl. přenesená",J124,0)</f>
        <v>0</v>
      </c>
      <c r="BH124" s="132">
        <f>IF(N124="sníž. přenesená",J124,0)</f>
        <v>0</v>
      </c>
      <c r="BI124" s="132">
        <f>IF(N124="nulová",J124,0)</f>
        <v>0</v>
      </c>
      <c r="BJ124" s="16" t="s">
        <v>82</v>
      </c>
      <c r="BK124" s="132">
        <f>ROUND(I124*H124,2)</f>
        <v>0</v>
      </c>
      <c r="BL124" s="16" t="s">
        <v>142</v>
      </c>
      <c r="BM124" s="131" t="s">
        <v>211</v>
      </c>
    </row>
    <row r="125" spans="2:65" s="1" customFormat="1" ht="10.199999999999999">
      <c r="B125" s="31"/>
      <c r="D125" s="133" t="s">
        <v>143</v>
      </c>
      <c r="F125" s="134" t="s">
        <v>576</v>
      </c>
      <c r="I125" s="135"/>
      <c r="L125" s="31"/>
      <c r="M125" s="136"/>
      <c r="T125" s="52"/>
      <c r="AT125" s="16" t="s">
        <v>143</v>
      </c>
      <c r="AU125" s="16" t="s">
        <v>82</v>
      </c>
    </row>
    <row r="126" spans="2:65" s="1" customFormat="1" ht="16.5" customHeight="1">
      <c r="B126" s="31"/>
      <c r="C126" s="120" t="s">
        <v>7</v>
      </c>
      <c r="D126" s="120" t="s">
        <v>137</v>
      </c>
      <c r="E126" s="121" t="s">
        <v>610</v>
      </c>
      <c r="F126" s="122" t="s">
        <v>578</v>
      </c>
      <c r="G126" s="123" t="s">
        <v>485</v>
      </c>
      <c r="H126" s="124">
        <v>7</v>
      </c>
      <c r="I126" s="125"/>
      <c r="J126" s="126">
        <f>ROUND(I126*H126,2)</f>
        <v>0</v>
      </c>
      <c r="K126" s="122" t="s">
        <v>19</v>
      </c>
      <c r="L126" s="31"/>
      <c r="M126" s="127" t="s">
        <v>19</v>
      </c>
      <c r="N126" s="128" t="s">
        <v>45</v>
      </c>
      <c r="P126" s="129">
        <f>O126*H126</f>
        <v>0</v>
      </c>
      <c r="Q126" s="129">
        <v>0</v>
      </c>
      <c r="R126" s="129">
        <f>Q126*H126</f>
        <v>0</v>
      </c>
      <c r="S126" s="129">
        <v>0</v>
      </c>
      <c r="T126" s="130">
        <f>S126*H126</f>
        <v>0</v>
      </c>
      <c r="AR126" s="131" t="s">
        <v>142</v>
      </c>
      <c r="AT126" s="131" t="s">
        <v>137</v>
      </c>
      <c r="AU126" s="131" t="s">
        <v>82</v>
      </c>
      <c r="AY126" s="16" t="s">
        <v>136</v>
      </c>
      <c r="BE126" s="132">
        <f>IF(N126="základní",J126,0)</f>
        <v>0</v>
      </c>
      <c r="BF126" s="132">
        <f>IF(N126="snížená",J126,0)</f>
        <v>0</v>
      </c>
      <c r="BG126" s="132">
        <f>IF(N126="zákl. přenesená",J126,0)</f>
        <v>0</v>
      </c>
      <c r="BH126" s="132">
        <f>IF(N126="sníž. přenesená",J126,0)</f>
        <v>0</v>
      </c>
      <c r="BI126" s="132">
        <f>IF(N126="nulová",J126,0)</f>
        <v>0</v>
      </c>
      <c r="BJ126" s="16" t="s">
        <v>82</v>
      </c>
      <c r="BK126" s="132">
        <f>ROUND(I126*H126,2)</f>
        <v>0</v>
      </c>
      <c r="BL126" s="16" t="s">
        <v>142</v>
      </c>
      <c r="BM126" s="131" t="s">
        <v>215</v>
      </c>
    </row>
    <row r="127" spans="2:65" s="1" customFormat="1" ht="10.199999999999999">
      <c r="B127" s="31"/>
      <c r="D127" s="133" t="s">
        <v>143</v>
      </c>
      <c r="F127" s="134" t="s">
        <v>578</v>
      </c>
      <c r="I127" s="135"/>
      <c r="L127" s="31"/>
      <c r="M127" s="136"/>
      <c r="T127" s="52"/>
      <c r="AT127" s="16" t="s">
        <v>143</v>
      </c>
      <c r="AU127" s="16" t="s">
        <v>82</v>
      </c>
    </row>
    <row r="128" spans="2:65" s="1" customFormat="1" ht="16.5" customHeight="1">
      <c r="B128" s="31"/>
      <c r="C128" s="120" t="s">
        <v>181</v>
      </c>
      <c r="D128" s="120" t="s">
        <v>137</v>
      </c>
      <c r="E128" s="121" t="s">
        <v>611</v>
      </c>
      <c r="F128" s="122" t="s">
        <v>612</v>
      </c>
      <c r="G128" s="123" t="s">
        <v>149</v>
      </c>
      <c r="H128" s="124">
        <v>210</v>
      </c>
      <c r="I128" s="125"/>
      <c r="J128" s="126">
        <f>ROUND(I128*H128,2)</f>
        <v>0</v>
      </c>
      <c r="K128" s="122" t="s">
        <v>19</v>
      </c>
      <c r="L128" s="31"/>
      <c r="M128" s="127" t="s">
        <v>19</v>
      </c>
      <c r="N128" s="128" t="s">
        <v>45</v>
      </c>
      <c r="P128" s="129">
        <f>O128*H128</f>
        <v>0</v>
      </c>
      <c r="Q128" s="129">
        <v>0</v>
      </c>
      <c r="R128" s="129">
        <f>Q128*H128</f>
        <v>0</v>
      </c>
      <c r="S128" s="129">
        <v>0</v>
      </c>
      <c r="T128" s="130">
        <f>S128*H128</f>
        <v>0</v>
      </c>
      <c r="AR128" s="131" t="s">
        <v>142</v>
      </c>
      <c r="AT128" s="131" t="s">
        <v>137</v>
      </c>
      <c r="AU128" s="131" t="s">
        <v>82</v>
      </c>
      <c r="AY128" s="16" t="s">
        <v>136</v>
      </c>
      <c r="BE128" s="132">
        <f>IF(N128="základní",J128,0)</f>
        <v>0</v>
      </c>
      <c r="BF128" s="132">
        <f>IF(N128="snížená",J128,0)</f>
        <v>0</v>
      </c>
      <c r="BG128" s="132">
        <f>IF(N128="zákl. přenesená",J128,0)</f>
        <v>0</v>
      </c>
      <c r="BH128" s="132">
        <f>IF(N128="sníž. přenesená",J128,0)</f>
        <v>0</v>
      </c>
      <c r="BI128" s="132">
        <f>IF(N128="nulová",J128,0)</f>
        <v>0</v>
      </c>
      <c r="BJ128" s="16" t="s">
        <v>82</v>
      </c>
      <c r="BK128" s="132">
        <f>ROUND(I128*H128,2)</f>
        <v>0</v>
      </c>
      <c r="BL128" s="16" t="s">
        <v>142</v>
      </c>
      <c r="BM128" s="131" t="s">
        <v>218</v>
      </c>
    </row>
    <row r="129" spans="2:65" s="1" customFormat="1" ht="10.199999999999999">
      <c r="B129" s="31"/>
      <c r="D129" s="133" t="s">
        <v>143</v>
      </c>
      <c r="F129" s="134" t="s">
        <v>612</v>
      </c>
      <c r="I129" s="135"/>
      <c r="L129" s="31"/>
      <c r="M129" s="136"/>
      <c r="T129" s="52"/>
      <c r="AT129" s="16" t="s">
        <v>143</v>
      </c>
      <c r="AU129" s="16" t="s">
        <v>82</v>
      </c>
    </row>
    <row r="130" spans="2:65" s="1" customFormat="1" ht="16.5" customHeight="1">
      <c r="B130" s="31"/>
      <c r="C130" s="120" t="s">
        <v>220</v>
      </c>
      <c r="D130" s="120" t="s">
        <v>137</v>
      </c>
      <c r="E130" s="121" t="s">
        <v>613</v>
      </c>
      <c r="F130" s="122" t="s">
        <v>582</v>
      </c>
      <c r="G130" s="123" t="s">
        <v>149</v>
      </c>
      <c r="H130" s="124">
        <v>14</v>
      </c>
      <c r="I130" s="125"/>
      <c r="J130" s="126">
        <f>ROUND(I130*H130,2)</f>
        <v>0</v>
      </c>
      <c r="K130" s="122" t="s">
        <v>19</v>
      </c>
      <c r="L130" s="31"/>
      <c r="M130" s="127" t="s">
        <v>19</v>
      </c>
      <c r="N130" s="128" t="s">
        <v>45</v>
      </c>
      <c r="P130" s="129">
        <f>O130*H130</f>
        <v>0</v>
      </c>
      <c r="Q130" s="129">
        <v>0</v>
      </c>
      <c r="R130" s="129">
        <f>Q130*H130</f>
        <v>0</v>
      </c>
      <c r="S130" s="129">
        <v>0</v>
      </c>
      <c r="T130" s="130">
        <f>S130*H130</f>
        <v>0</v>
      </c>
      <c r="AR130" s="131" t="s">
        <v>142</v>
      </c>
      <c r="AT130" s="131" t="s">
        <v>137</v>
      </c>
      <c r="AU130" s="131" t="s">
        <v>82</v>
      </c>
      <c r="AY130" s="16" t="s">
        <v>136</v>
      </c>
      <c r="BE130" s="132">
        <f>IF(N130="základní",J130,0)</f>
        <v>0</v>
      </c>
      <c r="BF130" s="132">
        <f>IF(N130="snížená",J130,0)</f>
        <v>0</v>
      </c>
      <c r="BG130" s="132">
        <f>IF(N130="zákl. přenesená",J130,0)</f>
        <v>0</v>
      </c>
      <c r="BH130" s="132">
        <f>IF(N130="sníž. přenesená",J130,0)</f>
        <v>0</v>
      </c>
      <c r="BI130" s="132">
        <f>IF(N130="nulová",J130,0)</f>
        <v>0</v>
      </c>
      <c r="BJ130" s="16" t="s">
        <v>82</v>
      </c>
      <c r="BK130" s="132">
        <f>ROUND(I130*H130,2)</f>
        <v>0</v>
      </c>
      <c r="BL130" s="16" t="s">
        <v>142</v>
      </c>
      <c r="BM130" s="131" t="s">
        <v>223</v>
      </c>
    </row>
    <row r="131" spans="2:65" s="1" customFormat="1" ht="10.199999999999999">
      <c r="B131" s="31"/>
      <c r="D131" s="133" t="s">
        <v>143</v>
      </c>
      <c r="F131" s="134" t="s">
        <v>582</v>
      </c>
      <c r="I131" s="135"/>
      <c r="L131" s="31"/>
      <c r="M131" s="136"/>
      <c r="T131" s="52"/>
      <c r="AT131" s="16" t="s">
        <v>143</v>
      </c>
      <c r="AU131" s="16" t="s">
        <v>82</v>
      </c>
    </row>
    <row r="132" spans="2:65" s="1" customFormat="1" ht="16.5" customHeight="1">
      <c r="B132" s="31"/>
      <c r="C132" s="120" t="s">
        <v>184</v>
      </c>
      <c r="D132" s="120" t="s">
        <v>137</v>
      </c>
      <c r="E132" s="121" t="s">
        <v>614</v>
      </c>
      <c r="F132" s="122" t="s">
        <v>615</v>
      </c>
      <c r="G132" s="123" t="s">
        <v>485</v>
      </c>
      <c r="H132" s="124">
        <v>20</v>
      </c>
      <c r="I132" s="125"/>
      <c r="J132" s="126">
        <f>ROUND(I132*H132,2)</f>
        <v>0</v>
      </c>
      <c r="K132" s="122" t="s">
        <v>19</v>
      </c>
      <c r="L132" s="31"/>
      <c r="M132" s="127" t="s">
        <v>19</v>
      </c>
      <c r="N132" s="128" t="s">
        <v>45</v>
      </c>
      <c r="P132" s="129">
        <f>O132*H132</f>
        <v>0</v>
      </c>
      <c r="Q132" s="129">
        <v>0</v>
      </c>
      <c r="R132" s="129">
        <f>Q132*H132</f>
        <v>0</v>
      </c>
      <c r="S132" s="129">
        <v>0</v>
      </c>
      <c r="T132" s="130">
        <f>S132*H132</f>
        <v>0</v>
      </c>
      <c r="AR132" s="131" t="s">
        <v>142</v>
      </c>
      <c r="AT132" s="131" t="s">
        <v>137</v>
      </c>
      <c r="AU132" s="131" t="s">
        <v>82</v>
      </c>
      <c r="AY132" s="16" t="s">
        <v>136</v>
      </c>
      <c r="BE132" s="132">
        <f>IF(N132="základní",J132,0)</f>
        <v>0</v>
      </c>
      <c r="BF132" s="132">
        <f>IF(N132="snížená",J132,0)</f>
        <v>0</v>
      </c>
      <c r="BG132" s="132">
        <f>IF(N132="zákl. přenesená",J132,0)</f>
        <v>0</v>
      </c>
      <c r="BH132" s="132">
        <f>IF(N132="sníž. přenesená",J132,0)</f>
        <v>0</v>
      </c>
      <c r="BI132" s="132">
        <f>IF(N132="nulová",J132,0)</f>
        <v>0</v>
      </c>
      <c r="BJ132" s="16" t="s">
        <v>82</v>
      </c>
      <c r="BK132" s="132">
        <f>ROUND(I132*H132,2)</f>
        <v>0</v>
      </c>
      <c r="BL132" s="16" t="s">
        <v>142</v>
      </c>
      <c r="BM132" s="131" t="s">
        <v>226</v>
      </c>
    </row>
    <row r="133" spans="2:65" s="1" customFormat="1" ht="10.199999999999999">
      <c r="B133" s="31"/>
      <c r="D133" s="133" t="s">
        <v>143</v>
      </c>
      <c r="F133" s="134" t="s">
        <v>615</v>
      </c>
      <c r="I133" s="135"/>
      <c r="L133" s="31"/>
      <c r="M133" s="136"/>
      <c r="T133" s="52"/>
      <c r="AT133" s="16" t="s">
        <v>143</v>
      </c>
      <c r="AU133" s="16" t="s">
        <v>82</v>
      </c>
    </row>
    <row r="134" spans="2:65" s="1" customFormat="1" ht="16.5" customHeight="1">
      <c r="B134" s="31"/>
      <c r="C134" s="120" t="s">
        <v>227</v>
      </c>
      <c r="D134" s="120" t="s">
        <v>137</v>
      </c>
      <c r="E134" s="121" t="s">
        <v>616</v>
      </c>
      <c r="F134" s="122" t="s">
        <v>584</v>
      </c>
      <c r="G134" s="123" t="s">
        <v>149</v>
      </c>
      <c r="H134" s="124">
        <v>70</v>
      </c>
      <c r="I134" s="125"/>
      <c r="J134" s="126">
        <f>ROUND(I134*H134,2)</f>
        <v>0</v>
      </c>
      <c r="K134" s="122" t="s">
        <v>19</v>
      </c>
      <c r="L134" s="31"/>
      <c r="M134" s="127" t="s">
        <v>19</v>
      </c>
      <c r="N134" s="128" t="s">
        <v>45</v>
      </c>
      <c r="P134" s="129">
        <f>O134*H134</f>
        <v>0</v>
      </c>
      <c r="Q134" s="129">
        <v>0</v>
      </c>
      <c r="R134" s="129">
        <f>Q134*H134</f>
        <v>0</v>
      </c>
      <c r="S134" s="129">
        <v>0</v>
      </c>
      <c r="T134" s="130">
        <f>S134*H134</f>
        <v>0</v>
      </c>
      <c r="AR134" s="131" t="s">
        <v>142</v>
      </c>
      <c r="AT134" s="131" t="s">
        <v>137</v>
      </c>
      <c r="AU134" s="131" t="s">
        <v>82</v>
      </c>
      <c r="AY134" s="16" t="s">
        <v>136</v>
      </c>
      <c r="BE134" s="132">
        <f>IF(N134="základní",J134,0)</f>
        <v>0</v>
      </c>
      <c r="BF134" s="132">
        <f>IF(N134="snížená",J134,0)</f>
        <v>0</v>
      </c>
      <c r="BG134" s="132">
        <f>IF(N134="zákl. přenesená",J134,0)</f>
        <v>0</v>
      </c>
      <c r="BH134" s="132">
        <f>IF(N134="sníž. přenesená",J134,0)</f>
        <v>0</v>
      </c>
      <c r="BI134" s="132">
        <f>IF(N134="nulová",J134,0)</f>
        <v>0</v>
      </c>
      <c r="BJ134" s="16" t="s">
        <v>82</v>
      </c>
      <c r="BK134" s="132">
        <f>ROUND(I134*H134,2)</f>
        <v>0</v>
      </c>
      <c r="BL134" s="16" t="s">
        <v>142</v>
      </c>
      <c r="BM134" s="131" t="s">
        <v>230</v>
      </c>
    </row>
    <row r="135" spans="2:65" s="1" customFormat="1" ht="10.199999999999999">
      <c r="B135" s="31"/>
      <c r="D135" s="133" t="s">
        <v>143</v>
      </c>
      <c r="F135" s="134" t="s">
        <v>584</v>
      </c>
      <c r="I135" s="135"/>
      <c r="L135" s="31"/>
      <c r="M135" s="136"/>
      <c r="T135" s="52"/>
      <c r="AT135" s="16" t="s">
        <v>143</v>
      </c>
      <c r="AU135" s="16" t="s">
        <v>82</v>
      </c>
    </row>
    <row r="136" spans="2:65" s="1" customFormat="1" ht="16.5" customHeight="1">
      <c r="B136" s="31"/>
      <c r="C136" s="120" t="s">
        <v>187</v>
      </c>
      <c r="D136" s="120" t="s">
        <v>137</v>
      </c>
      <c r="E136" s="121" t="s">
        <v>617</v>
      </c>
      <c r="F136" s="122" t="s">
        <v>586</v>
      </c>
      <c r="G136" s="123" t="s">
        <v>149</v>
      </c>
      <c r="H136" s="124">
        <v>215</v>
      </c>
      <c r="I136" s="125"/>
      <c r="J136" s="126">
        <f>ROUND(I136*H136,2)</f>
        <v>0</v>
      </c>
      <c r="K136" s="122" t="s">
        <v>19</v>
      </c>
      <c r="L136" s="31"/>
      <c r="M136" s="127" t="s">
        <v>19</v>
      </c>
      <c r="N136" s="128" t="s">
        <v>45</v>
      </c>
      <c r="P136" s="129">
        <f>O136*H136</f>
        <v>0</v>
      </c>
      <c r="Q136" s="129">
        <v>0</v>
      </c>
      <c r="R136" s="129">
        <f>Q136*H136</f>
        <v>0</v>
      </c>
      <c r="S136" s="129">
        <v>0</v>
      </c>
      <c r="T136" s="130">
        <f>S136*H136</f>
        <v>0</v>
      </c>
      <c r="AR136" s="131" t="s">
        <v>142</v>
      </c>
      <c r="AT136" s="131" t="s">
        <v>137</v>
      </c>
      <c r="AU136" s="131" t="s">
        <v>82</v>
      </c>
      <c r="AY136" s="16" t="s">
        <v>136</v>
      </c>
      <c r="BE136" s="132">
        <f>IF(N136="základní",J136,0)</f>
        <v>0</v>
      </c>
      <c r="BF136" s="132">
        <f>IF(N136="snížená",J136,0)</f>
        <v>0</v>
      </c>
      <c r="BG136" s="132">
        <f>IF(N136="zákl. přenesená",J136,0)</f>
        <v>0</v>
      </c>
      <c r="BH136" s="132">
        <f>IF(N136="sníž. přenesená",J136,0)</f>
        <v>0</v>
      </c>
      <c r="BI136" s="132">
        <f>IF(N136="nulová",J136,0)</f>
        <v>0</v>
      </c>
      <c r="BJ136" s="16" t="s">
        <v>82</v>
      </c>
      <c r="BK136" s="132">
        <f>ROUND(I136*H136,2)</f>
        <v>0</v>
      </c>
      <c r="BL136" s="16" t="s">
        <v>142</v>
      </c>
      <c r="BM136" s="131" t="s">
        <v>233</v>
      </c>
    </row>
    <row r="137" spans="2:65" s="1" customFormat="1" ht="10.199999999999999">
      <c r="B137" s="31"/>
      <c r="D137" s="133" t="s">
        <v>143</v>
      </c>
      <c r="F137" s="134" t="s">
        <v>586</v>
      </c>
      <c r="I137" s="135"/>
      <c r="L137" s="31"/>
      <c r="M137" s="136"/>
      <c r="T137" s="52"/>
      <c r="AT137" s="16" t="s">
        <v>143</v>
      </c>
      <c r="AU137" s="16" t="s">
        <v>82</v>
      </c>
    </row>
    <row r="138" spans="2:65" s="1" customFormat="1" ht="16.5" customHeight="1">
      <c r="B138" s="31"/>
      <c r="C138" s="120" t="s">
        <v>236</v>
      </c>
      <c r="D138" s="120" t="s">
        <v>137</v>
      </c>
      <c r="E138" s="121" t="s">
        <v>618</v>
      </c>
      <c r="F138" s="122" t="s">
        <v>619</v>
      </c>
      <c r="G138" s="123" t="s">
        <v>165</v>
      </c>
      <c r="H138" s="124">
        <v>5</v>
      </c>
      <c r="I138" s="125"/>
      <c r="J138" s="126">
        <f>ROUND(I138*H138,2)</f>
        <v>0</v>
      </c>
      <c r="K138" s="122" t="s">
        <v>19</v>
      </c>
      <c r="L138" s="31"/>
      <c r="M138" s="127" t="s">
        <v>19</v>
      </c>
      <c r="N138" s="128" t="s">
        <v>45</v>
      </c>
      <c r="P138" s="129">
        <f>O138*H138</f>
        <v>0</v>
      </c>
      <c r="Q138" s="129">
        <v>0</v>
      </c>
      <c r="R138" s="129">
        <f>Q138*H138</f>
        <v>0</v>
      </c>
      <c r="S138" s="129">
        <v>0</v>
      </c>
      <c r="T138" s="130">
        <f>S138*H138</f>
        <v>0</v>
      </c>
      <c r="AR138" s="131" t="s">
        <v>142</v>
      </c>
      <c r="AT138" s="131" t="s">
        <v>137</v>
      </c>
      <c r="AU138" s="131" t="s">
        <v>82</v>
      </c>
      <c r="AY138" s="16" t="s">
        <v>136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6" t="s">
        <v>82</v>
      </c>
      <c r="BK138" s="132">
        <f>ROUND(I138*H138,2)</f>
        <v>0</v>
      </c>
      <c r="BL138" s="16" t="s">
        <v>142</v>
      </c>
      <c r="BM138" s="131" t="s">
        <v>240</v>
      </c>
    </row>
    <row r="139" spans="2:65" s="1" customFormat="1" ht="10.199999999999999">
      <c r="B139" s="31"/>
      <c r="D139" s="133" t="s">
        <v>143</v>
      </c>
      <c r="F139" s="134" t="s">
        <v>619</v>
      </c>
      <c r="I139" s="135"/>
      <c r="L139" s="31"/>
      <c r="M139" s="136"/>
      <c r="T139" s="52"/>
      <c r="AT139" s="16" t="s">
        <v>143</v>
      </c>
      <c r="AU139" s="16" t="s">
        <v>82</v>
      </c>
    </row>
    <row r="140" spans="2:65" s="1" customFormat="1" ht="16.5" customHeight="1">
      <c r="B140" s="31"/>
      <c r="C140" s="120" t="s">
        <v>190</v>
      </c>
      <c r="D140" s="120" t="s">
        <v>137</v>
      </c>
      <c r="E140" s="121" t="s">
        <v>620</v>
      </c>
      <c r="F140" s="122" t="s">
        <v>621</v>
      </c>
      <c r="G140" s="123" t="s">
        <v>485</v>
      </c>
      <c r="H140" s="124">
        <v>7</v>
      </c>
      <c r="I140" s="125"/>
      <c r="J140" s="126">
        <f>ROUND(I140*H140,2)</f>
        <v>0</v>
      </c>
      <c r="K140" s="122" t="s">
        <v>19</v>
      </c>
      <c r="L140" s="31"/>
      <c r="M140" s="127" t="s">
        <v>19</v>
      </c>
      <c r="N140" s="128" t="s">
        <v>45</v>
      </c>
      <c r="P140" s="129">
        <f>O140*H140</f>
        <v>0</v>
      </c>
      <c r="Q140" s="129">
        <v>0</v>
      </c>
      <c r="R140" s="129">
        <f>Q140*H140</f>
        <v>0</v>
      </c>
      <c r="S140" s="129">
        <v>0</v>
      </c>
      <c r="T140" s="130">
        <f>S140*H140</f>
        <v>0</v>
      </c>
      <c r="AR140" s="131" t="s">
        <v>142</v>
      </c>
      <c r="AT140" s="131" t="s">
        <v>137</v>
      </c>
      <c r="AU140" s="131" t="s">
        <v>82</v>
      </c>
      <c r="AY140" s="16" t="s">
        <v>136</v>
      </c>
      <c r="BE140" s="132">
        <f>IF(N140="základní",J140,0)</f>
        <v>0</v>
      </c>
      <c r="BF140" s="132">
        <f>IF(N140="snížená",J140,0)</f>
        <v>0</v>
      </c>
      <c r="BG140" s="132">
        <f>IF(N140="zákl. přenesená",J140,0)</f>
        <v>0</v>
      </c>
      <c r="BH140" s="132">
        <f>IF(N140="sníž. přenesená",J140,0)</f>
        <v>0</v>
      </c>
      <c r="BI140" s="132">
        <f>IF(N140="nulová",J140,0)</f>
        <v>0</v>
      </c>
      <c r="BJ140" s="16" t="s">
        <v>82</v>
      </c>
      <c r="BK140" s="132">
        <f>ROUND(I140*H140,2)</f>
        <v>0</v>
      </c>
      <c r="BL140" s="16" t="s">
        <v>142</v>
      </c>
      <c r="BM140" s="131" t="s">
        <v>244</v>
      </c>
    </row>
    <row r="141" spans="2:65" s="1" customFormat="1" ht="10.199999999999999">
      <c r="B141" s="31"/>
      <c r="D141" s="133" t="s">
        <v>143</v>
      </c>
      <c r="F141" s="134" t="s">
        <v>621</v>
      </c>
      <c r="I141" s="135"/>
      <c r="L141" s="31"/>
      <c r="M141" s="136"/>
      <c r="T141" s="52"/>
      <c r="AT141" s="16" t="s">
        <v>143</v>
      </c>
      <c r="AU141" s="16" t="s">
        <v>82</v>
      </c>
    </row>
    <row r="142" spans="2:65" s="1" customFormat="1" ht="16.5" customHeight="1">
      <c r="B142" s="31"/>
      <c r="C142" s="120" t="s">
        <v>245</v>
      </c>
      <c r="D142" s="120" t="s">
        <v>137</v>
      </c>
      <c r="E142" s="121" t="s">
        <v>622</v>
      </c>
      <c r="F142" s="122" t="s">
        <v>623</v>
      </c>
      <c r="G142" s="123" t="s">
        <v>149</v>
      </c>
      <c r="H142" s="124">
        <v>210</v>
      </c>
      <c r="I142" s="125"/>
      <c r="J142" s="126">
        <f>ROUND(I142*H142,2)</f>
        <v>0</v>
      </c>
      <c r="K142" s="122" t="s">
        <v>19</v>
      </c>
      <c r="L142" s="31"/>
      <c r="M142" s="127" t="s">
        <v>19</v>
      </c>
      <c r="N142" s="128" t="s">
        <v>45</v>
      </c>
      <c r="P142" s="129">
        <f>O142*H142</f>
        <v>0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142</v>
      </c>
      <c r="AT142" s="131" t="s">
        <v>137</v>
      </c>
      <c r="AU142" s="131" t="s">
        <v>82</v>
      </c>
      <c r="AY142" s="16" t="s">
        <v>136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6" t="s">
        <v>82</v>
      </c>
      <c r="BK142" s="132">
        <f>ROUND(I142*H142,2)</f>
        <v>0</v>
      </c>
      <c r="BL142" s="16" t="s">
        <v>142</v>
      </c>
      <c r="BM142" s="131" t="s">
        <v>248</v>
      </c>
    </row>
    <row r="143" spans="2:65" s="1" customFormat="1" ht="10.199999999999999">
      <c r="B143" s="31"/>
      <c r="D143" s="133" t="s">
        <v>143</v>
      </c>
      <c r="F143" s="134" t="s">
        <v>623</v>
      </c>
      <c r="I143" s="135"/>
      <c r="L143" s="31"/>
      <c r="M143" s="136"/>
      <c r="T143" s="52"/>
      <c r="AT143" s="16" t="s">
        <v>143</v>
      </c>
      <c r="AU143" s="16" t="s">
        <v>82</v>
      </c>
    </row>
    <row r="144" spans="2:65" s="1" customFormat="1" ht="16.5" customHeight="1">
      <c r="B144" s="31"/>
      <c r="C144" s="120" t="s">
        <v>193</v>
      </c>
      <c r="D144" s="120" t="s">
        <v>137</v>
      </c>
      <c r="E144" s="121" t="s">
        <v>624</v>
      </c>
      <c r="F144" s="122" t="s">
        <v>625</v>
      </c>
      <c r="G144" s="123" t="s">
        <v>165</v>
      </c>
      <c r="H144" s="124">
        <v>14</v>
      </c>
      <c r="I144" s="125"/>
      <c r="J144" s="126">
        <f>ROUND(I144*H144,2)</f>
        <v>0</v>
      </c>
      <c r="K144" s="122" t="s">
        <v>19</v>
      </c>
      <c r="L144" s="31"/>
      <c r="M144" s="127" t="s">
        <v>19</v>
      </c>
      <c r="N144" s="128" t="s">
        <v>45</v>
      </c>
      <c r="P144" s="129">
        <f>O144*H144</f>
        <v>0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AR144" s="131" t="s">
        <v>142</v>
      </c>
      <c r="AT144" s="131" t="s">
        <v>137</v>
      </c>
      <c r="AU144" s="131" t="s">
        <v>82</v>
      </c>
      <c r="AY144" s="16" t="s">
        <v>136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6" t="s">
        <v>82</v>
      </c>
      <c r="BK144" s="132">
        <f>ROUND(I144*H144,2)</f>
        <v>0</v>
      </c>
      <c r="BL144" s="16" t="s">
        <v>142</v>
      </c>
      <c r="BM144" s="131" t="s">
        <v>253</v>
      </c>
    </row>
    <row r="145" spans="2:65" s="1" customFormat="1" ht="10.199999999999999">
      <c r="B145" s="31"/>
      <c r="D145" s="133" t="s">
        <v>143</v>
      </c>
      <c r="F145" s="134" t="s">
        <v>625</v>
      </c>
      <c r="I145" s="135"/>
      <c r="L145" s="31"/>
      <c r="M145" s="136"/>
      <c r="T145" s="52"/>
      <c r="AT145" s="16" t="s">
        <v>143</v>
      </c>
      <c r="AU145" s="16" t="s">
        <v>82</v>
      </c>
    </row>
    <row r="146" spans="2:65" s="10" customFormat="1" ht="25.95" customHeight="1">
      <c r="B146" s="110"/>
      <c r="D146" s="111" t="s">
        <v>73</v>
      </c>
      <c r="E146" s="112" t="s">
        <v>626</v>
      </c>
      <c r="F146" s="112" t="s">
        <v>627</v>
      </c>
      <c r="I146" s="113"/>
      <c r="J146" s="114">
        <f>BK146</f>
        <v>0</v>
      </c>
      <c r="L146" s="110"/>
      <c r="M146" s="115"/>
      <c r="P146" s="116">
        <f>SUM(P147:P152)</f>
        <v>0</v>
      </c>
      <c r="R146" s="116">
        <f>SUM(R147:R152)</f>
        <v>0</v>
      </c>
      <c r="T146" s="117">
        <f>SUM(T147:T152)</f>
        <v>0</v>
      </c>
      <c r="AR146" s="111" t="s">
        <v>82</v>
      </c>
      <c r="AT146" s="118" t="s">
        <v>73</v>
      </c>
      <c r="AU146" s="118" t="s">
        <v>74</v>
      </c>
      <c r="AY146" s="111" t="s">
        <v>136</v>
      </c>
      <c r="BK146" s="119">
        <f>SUM(BK147:BK152)</f>
        <v>0</v>
      </c>
    </row>
    <row r="147" spans="2:65" s="1" customFormat="1" ht="16.5" customHeight="1">
      <c r="B147" s="31"/>
      <c r="C147" s="120" t="s">
        <v>256</v>
      </c>
      <c r="D147" s="120" t="s">
        <v>137</v>
      </c>
      <c r="E147" s="121" t="s">
        <v>628</v>
      </c>
      <c r="F147" s="122" t="s">
        <v>629</v>
      </c>
      <c r="G147" s="123" t="s">
        <v>591</v>
      </c>
      <c r="H147" s="124">
        <v>0.25</v>
      </c>
      <c r="I147" s="125"/>
      <c r="J147" s="126">
        <f>ROUND(I147*H147,2)</f>
        <v>0</v>
      </c>
      <c r="K147" s="122" t="s">
        <v>19</v>
      </c>
      <c r="L147" s="31"/>
      <c r="M147" s="127" t="s">
        <v>19</v>
      </c>
      <c r="N147" s="128" t="s">
        <v>45</v>
      </c>
      <c r="P147" s="129">
        <f>O147*H147</f>
        <v>0</v>
      </c>
      <c r="Q147" s="129">
        <v>0</v>
      </c>
      <c r="R147" s="129">
        <f>Q147*H147</f>
        <v>0</v>
      </c>
      <c r="S147" s="129">
        <v>0</v>
      </c>
      <c r="T147" s="130">
        <f>S147*H147</f>
        <v>0</v>
      </c>
      <c r="AR147" s="131" t="s">
        <v>142</v>
      </c>
      <c r="AT147" s="131" t="s">
        <v>137</v>
      </c>
      <c r="AU147" s="131" t="s">
        <v>82</v>
      </c>
      <c r="AY147" s="16" t="s">
        <v>136</v>
      </c>
      <c r="BE147" s="132">
        <f>IF(N147="základní",J147,0)</f>
        <v>0</v>
      </c>
      <c r="BF147" s="132">
        <f>IF(N147="snížená",J147,0)</f>
        <v>0</v>
      </c>
      <c r="BG147" s="132">
        <f>IF(N147="zákl. přenesená",J147,0)</f>
        <v>0</v>
      </c>
      <c r="BH147" s="132">
        <f>IF(N147="sníž. přenesená",J147,0)</f>
        <v>0</v>
      </c>
      <c r="BI147" s="132">
        <f>IF(N147="nulová",J147,0)</f>
        <v>0</v>
      </c>
      <c r="BJ147" s="16" t="s">
        <v>82</v>
      </c>
      <c r="BK147" s="132">
        <f>ROUND(I147*H147,2)</f>
        <v>0</v>
      </c>
      <c r="BL147" s="16" t="s">
        <v>142</v>
      </c>
      <c r="BM147" s="131" t="s">
        <v>259</v>
      </c>
    </row>
    <row r="148" spans="2:65" s="1" customFormat="1" ht="10.199999999999999">
      <c r="B148" s="31"/>
      <c r="D148" s="133" t="s">
        <v>143</v>
      </c>
      <c r="F148" s="134" t="s">
        <v>629</v>
      </c>
      <c r="I148" s="135"/>
      <c r="L148" s="31"/>
      <c r="M148" s="136"/>
      <c r="T148" s="52"/>
      <c r="AT148" s="16" t="s">
        <v>143</v>
      </c>
      <c r="AU148" s="16" t="s">
        <v>82</v>
      </c>
    </row>
    <row r="149" spans="2:65" s="1" customFormat="1" ht="16.5" customHeight="1">
      <c r="B149" s="31"/>
      <c r="C149" s="120" t="s">
        <v>196</v>
      </c>
      <c r="D149" s="120" t="s">
        <v>137</v>
      </c>
      <c r="E149" s="121" t="s">
        <v>630</v>
      </c>
      <c r="F149" s="122" t="s">
        <v>631</v>
      </c>
      <c r="G149" s="123" t="s">
        <v>632</v>
      </c>
      <c r="H149" s="124">
        <v>7</v>
      </c>
      <c r="I149" s="125"/>
      <c r="J149" s="126">
        <f>ROUND(I149*H149,2)</f>
        <v>0</v>
      </c>
      <c r="K149" s="122" t="s">
        <v>19</v>
      </c>
      <c r="L149" s="31"/>
      <c r="M149" s="127" t="s">
        <v>19</v>
      </c>
      <c r="N149" s="128" t="s">
        <v>45</v>
      </c>
      <c r="P149" s="129">
        <f>O149*H149</f>
        <v>0</v>
      </c>
      <c r="Q149" s="129">
        <v>0</v>
      </c>
      <c r="R149" s="129">
        <f>Q149*H149</f>
        <v>0</v>
      </c>
      <c r="S149" s="129">
        <v>0</v>
      </c>
      <c r="T149" s="130">
        <f>S149*H149</f>
        <v>0</v>
      </c>
      <c r="AR149" s="131" t="s">
        <v>142</v>
      </c>
      <c r="AT149" s="131" t="s">
        <v>137</v>
      </c>
      <c r="AU149" s="131" t="s">
        <v>82</v>
      </c>
      <c r="AY149" s="16" t="s">
        <v>136</v>
      </c>
      <c r="BE149" s="132">
        <f>IF(N149="základní",J149,0)</f>
        <v>0</v>
      </c>
      <c r="BF149" s="132">
        <f>IF(N149="snížená",J149,0)</f>
        <v>0</v>
      </c>
      <c r="BG149" s="132">
        <f>IF(N149="zákl. přenesená",J149,0)</f>
        <v>0</v>
      </c>
      <c r="BH149" s="132">
        <f>IF(N149="sníž. přenesená",J149,0)</f>
        <v>0</v>
      </c>
      <c r="BI149" s="132">
        <f>IF(N149="nulová",J149,0)</f>
        <v>0</v>
      </c>
      <c r="BJ149" s="16" t="s">
        <v>82</v>
      </c>
      <c r="BK149" s="132">
        <f>ROUND(I149*H149,2)</f>
        <v>0</v>
      </c>
      <c r="BL149" s="16" t="s">
        <v>142</v>
      </c>
      <c r="BM149" s="131" t="s">
        <v>263</v>
      </c>
    </row>
    <row r="150" spans="2:65" s="1" customFormat="1" ht="10.199999999999999">
      <c r="B150" s="31"/>
      <c r="D150" s="133" t="s">
        <v>143</v>
      </c>
      <c r="F150" s="134" t="s">
        <v>631</v>
      </c>
      <c r="I150" s="135"/>
      <c r="L150" s="31"/>
      <c r="M150" s="136"/>
      <c r="T150" s="52"/>
      <c r="AT150" s="16" t="s">
        <v>143</v>
      </c>
      <c r="AU150" s="16" t="s">
        <v>82</v>
      </c>
    </row>
    <row r="151" spans="2:65" s="1" customFormat="1" ht="16.5" customHeight="1">
      <c r="B151" s="31"/>
      <c r="C151" s="120" t="s">
        <v>266</v>
      </c>
      <c r="D151" s="120" t="s">
        <v>137</v>
      </c>
      <c r="E151" s="121" t="s">
        <v>633</v>
      </c>
      <c r="F151" s="122" t="s">
        <v>634</v>
      </c>
      <c r="G151" s="123" t="s">
        <v>632</v>
      </c>
      <c r="H151" s="124">
        <v>8</v>
      </c>
      <c r="I151" s="125"/>
      <c r="J151" s="126">
        <f>ROUND(I151*H151,2)</f>
        <v>0</v>
      </c>
      <c r="K151" s="122" t="s">
        <v>19</v>
      </c>
      <c r="L151" s="31"/>
      <c r="M151" s="127" t="s">
        <v>19</v>
      </c>
      <c r="N151" s="128" t="s">
        <v>45</v>
      </c>
      <c r="P151" s="129">
        <f>O151*H151</f>
        <v>0</v>
      </c>
      <c r="Q151" s="129">
        <v>0</v>
      </c>
      <c r="R151" s="129">
        <f>Q151*H151</f>
        <v>0</v>
      </c>
      <c r="S151" s="129">
        <v>0</v>
      </c>
      <c r="T151" s="130">
        <f>S151*H151</f>
        <v>0</v>
      </c>
      <c r="AR151" s="131" t="s">
        <v>142</v>
      </c>
      <c r="AT151" s="131" t="s">
        <v>137</v>
      </c>
      <c r="AU151" s="131" t="s">
        <v>82</v>
      </c>
      <c r="AY151" s="16" t="s">
        <v>136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6" t="s">
        <v>82</v>
      </c>
      <c r="BK151" s="132">
        <f>ROUND(I151*H151,2)</f>
        <v>0</v>
      </c>
      <c r="BL151" s="16" t="s">
        <v>142</v>
      </c>
      <c r="BM151" s="131" t="s">
        <v>269</v>
      </c>
    </row>
    <row r="152" spans="2:65" s="1" customFormat="1" ht="10.199999999999999">
      <c r="B152" s="31"/>
      <c r="D152" s="133" t="s">
        <v>143</v>
      </c>
      <c r="F152" s="134" t="s">
        <v>634</v>
      </c>
      <c r="I152" s="135"/>
      <c r="L152" s="31"/>
      <c r="M152" s="136"/>
      <c r="T152" s="52"/>
      <c r="AT152" s="16" t="s">
        <v>143</v>
      </c>
      <c r="AU152" s="16" t="s">
        <v>82</v>
      </c>
    </row>
    <row r="153" spans="2:65" s="10" customFormat="1" ht="25.95" customHeight="1">
      <c r="B153" s="110"/>
      <c r="D153" s="111" t="s">
        <v>73</v>
      </c>
      <c r="E153" s="112" t="s">
        <v>635</v>
      </c>
      <c r="F153" s="112" t="s">
        <v>636</v>
      </c>
      <c r="I153" s="113"/>
      <c r="J153" s="114">
        <f>BK153</f>
        <v>0</v>
      </c>
      <c r="L153" s="110"/>
      <c r="M153" s="115"/>
      <c r="P153" s="116">
        <f>SUM(P154:P155)</f>
        <v>0</v>
      </c>
      <c r="R153" s="116">
        <f>SUM(R154:R155)</f>
        <v>0</v>
      </c>
      <c r="T153" s="117">
        <f>SUM(T154:T155)</f>
        <v>0</v>
      </c>
      <c r="AR153" s="111" t="s">
        <v>82</v>
      </c>
      <c r="AT153" s="118" t="s">
        <v>73</v>
      </c>
      <c r="AU153" s="118" t="s">
        <v>74</v>
      </c>
      <c r="AY153" s="111" t="s">
        <v>136</v>
      </c>
      <c r="BK153" s="119">
        <f>SUM(BK154:BK155)</f>
        <v>0</v>
      </c>
    </row>
    <row r="154" spans="2:65" s="1" customFormat="1" ht="16.5" customHeight="1">
      <c r="B154" s="31"/>
      <c r="C154" s="120" t="s">
        <v>201</v>
      </c>
      <c r="D154" s="120" t="s">
        <v>137</v>
      </c>
      <c r="E154" s="121" t="s">
        <v>637</v>
      </c>
      <c r="F154" s="122" t="s">
        <v>638</v>
      </c>
      <c r="G154" s="123" t="s">
        <v>639</v>
      </c>
      <c r="H154" s="140"/>
      <c r="I154" s="125"/>
      <c r="J154" s="126">
        <f>ROUND(I154*H154,2)</f>
        <v>0</v>
      </c>
      <c r="K154" s="122" t="s">
        <v>19</v>
      </c>
      <c r="L154" s="31"/>
      <c r="M154" s="127" t="s">
        <v>19</v>
      </c>
      <c r="N154" s="128" t="s">
        <v>45</v>
      </c>
      <c r="P154" s="129">
        <f>O154*H154</f>
        <v>0</v>
      </c>
      <c r="Q154" s="129">
        <v>0</v>
      </c>
      <c r="R154" s="129">
        <f>Q154*H154</f>
        <v>0</v>
      </c>
      <c r="S154" s="129">
        <v>0</v>
      </c>
      <c r="T154" s="130">
        <f>S154*H154</f>
        <v>0</v>
      </c>
      <c r="AR154" s="131" t="s">
        <v>142</v>
      </c>
      <c r="AT154" s="131" t="s">
        <v>137</v>
      </c>
      <c r="AU154" s="131" t="s">
        <v>82</v>
      </c>
      <c r="AY154" s="16" t="s">
        <v>136</v>
      </c>
      <c r="BE154" s="132">
        <f>IF(N154="základní",J154,0)</f>
        <v>0</v>
      </c>
      <c r="BF154" s="132">
        <f>IF(N154="snížená",J154,0)</f>
        <v>0</v>
      </c>
      <c r="BG154" s="132">
        <f>IF(N154="zákl. přenesená",J154,0)</f>
        <v>0</v>
      </c>
      <c r="BH154" s="132">
        <f>IF(N154="sníž. přenesená",J154,0)</f>
        <v>0</v>
      </c>
      <c r="BI154" s="132">
        <f>IF(N154="nulová",J154,0)</f>
        <v>0</v>
      </c>
      <c r="BJ154" s="16" t="s">
        <v>82</v>
      </c>
      <c r="BK154" s="132">
        <f>ROUND(I154*H154,2)</f>
        <v>0</v>
      </c>
      <c r="BL154" s="16" t="s">
        <v>142</v>
      </c>
      <c r="BM154" s="131" t="s">
        <v>274</v>
      </c>
    </row>
    <row r="155" spans="2:65" s="1" customFormat="1" ht="10.199999999999999">
      <c r="B155" s="31"/>
      <c r="D155" s="133" t="s">
        <v>143</v>
      </c>
      <c r="F155" s="134" t="s">
        <v>638</v>
      </c>
      <c r="I155" s="135"/>
      <c r="L155" s="31"/>
      <c r="M155" s="137"/>
      <c r="N155" s="138"/>
      <c r="O155" s="138"/>
      <c r="P155" s="138"/>
      <c r="Q155" s="138"/>
      <c r="R155" s="138"/>
      <c r="S155" s="138"/>
      <c r="T155" s="139"/>
      <c r="AT155" s="16" t="s">
        <v>143</v>
      </c>
      <c r="AU155" s="16" t="s">
        <v>82</v>
      </c>
    </row>
    <row r="156" spans="2:65" s="1" customFormat="1" ht="6.9" customHeight="1"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31"/>
    </row>
  </sheetData>
  <sheetProtection algorithmName="SHA-512" hashValue="TEvFM2suIllzg0q+xhpQBFaVMH5yCtFucXsAqXO9gZjno3fkrX0KlG6O1cwafADKYYu7jylV/zNJ+Cjp/+kjwg==" saltValue="BKxCLayTawRzQn6zfSMLCXoo5ULSIcfZeYHut1KuhrSCJ2B5TkByiwQiXy+FuiPCV7P5RBJA0rCHFBgBr6/dzg==" spinCount="100000" sheet="1" objects="1" scenarios="1" formatColumns="0" formatRows="0" autoFilter="0"/>
  <autoFilter ref="C82:K155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48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93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" customHeight="1">
      <c r="B4" s="19"/>
      <c r="D4" s="20" t="s">
        <v>94</v>
      </c>
      <c r="L4" s="19"/>
      <c r="M4" s="84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89" t="str">
        <f>'Rekapitulace stavby'!K6</f>
        <v>Obytná zóna Včelnice</v>
      </c>
      <c r="F7" s="290"/>
      <c r="G7" s="290"/>
      <c r="H7" s="290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52" t="s">
        <v>640</v>
      </c>
      <c r="F9" s="291"/>
      <c r="G9" s="291"/>
      <c r="H9" s="29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8. 3. 2023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19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19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29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92" t="str">
        <f>'Rekapitulace stavby'!E14</f>
        <v>Vyplň údaj</v>
      </c>
      <c r="F18" s="273"/>
      <c r="G18" s="273"/>
      <c r="H18" s="27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31</v>
      </c>
      <c r="I20" s="26" t="s">
        <v>26</v>
      </c>
      <c r="J20" s="24" t="s">
        <v>19</v>
      </c>
      <c r="L20" s="31"/>
    </row>
    <row r="21" spans="2:12" s="1" customFormat="1" ht="18" customHeight="1">
      <c r="B21" s="31"/>
      <c r="E21" s="24" t="s">
        <v>641</v>
      </c>
      <c r="I21" s="26" t="s">
        <v>28</v>
      </c>
      <c r="J21" s="24" t="s">
        <v>19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">
        <v>19</v>
      </c>
      <c r="L23" s="31"/>
    </row>
    <row r="24" spans="2:12" s="1" customFormat="1" ht="18" customHeight="1">
      <c r="B24" s="31"/>
      <c r="E24" s="24" t="s">
        <v>37</v>
      </c>
      <c r="I24" s="26" t="s">
        <v>28</v>
      </c>
      <c r="J24" s="24" t="s">
        <v>19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5"/>
      <c r="E27" s="278" t="s">
        <v>19</v>
      </c>
      <c r="F27" s="278"/>
      <c r="G27" s="278"/>
      <c r="H27" s="278"/>
      <c r="L27" s="85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40</v>
      </c>
      <c r="J30" s="62">
        <f>ROUND(J91, 2)</f>
        <v>0</v>
      </c>
      <c r="L30" s="31"/>
    </row>
    <row r="31" spans="2:12" s="1" customFormat="1" ht="6.9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" customHeight="1">
      <c r="B32" s="31"/>
      <c r="F32" s="34" t="s">
        <v>42</v>
      </c>
      <c r="I32" s="34" t="s">
        <v>41</v>
      </c>
      <c r="J32" s="34" t="s">
        <v>43</v>
      </c>
      <c r="L32" s="31"/>
    </row>
    <row r="33" spans="2:12" s="1" customFormat="1" ht="14.4" customHeight="1">
      <c r="B33" s="31"/>
      <c r="D33" s="51" t="s">
        <v>44</v>
      </c>
      <c r="E33" s="26" t="s">
        <v>45</v>
      </c>
      <c r="F33" s="87">
        <f>ROUND((SUM(BE91:BE483)),  2)</f>
        <v>0</v>
      </c>
      <c r="I33" s="88">
        <v>0.21</v>
      </c>
      <c r="J33" s="87">
        <f>ROUND(((SUM(BE91:BE483))*I33),  2)</f>
        <v>0</v>
      </c>
      <c r="L33" s="31"/>
    </row>
    <row r="34" spans="2:12" s="1" customFormat="1" ht="14.4" customHeight="1">
      <c r="B34" s="31"/>
      <c r="E34" s="26" t="s">
        <v>46</v>
      </c>
      <c r="F34" s="87">
        <f>ROUND((SUM(BF91:BF483)),  2)</f>
        <v>0</v>
      </c>
      <c r="I34" s="88">
        <v>0.15</v>
      </c>
      <c r="J34" s="87">
        <f>ROUND(((SUM(BF91:BF483))*I34),  2)</f>
        <v>0</v>
      </c>
      <c r="L34" s="31"/>
    </row>
    <row r="35" spans="2:12" s="1" customFormat="1" ht="14.4" hidden="1" customHeight="1">
      <c r="B35" s="31"/>
      <c r="E35" s="26" t="s">
        <v>47</v>
      </c>
      <c r="F35" s="87">
        <f>ROUND((SUM(BG91:BG483)),  2)</f>
        <v>0</v>
      </c>
      <c r="I35" s="88">
        <v>0.21</v>
      </c>
      <c r="J35" s="87">
        <f>0</f>
        <v>0</v>
      </c>
      <c r="L35" s="31"/>
    </row>
    <row r="36" spans="2:12" s="1" customFormat="1" ht="14.4" hidden="1" customHeight="1">
      <c r="B36" s="31"/>
      <c r="E36" s="26" t="s">
        <v>48</v>
      </c>
      <c r="F36" s="87">
        <f>ROUND((SUM(BH91:BH483)),  2)</f>
        <v>0</v>
      </c>
      <c r="I36" s="88">
        <v>0.15</v>
      </c>
      <c r="J36" s="87">
        <f>0</f>
        <v>0</v>
      </c>
      <c r="L36" s="31"/>
    </row>
    <row r="37" spans="2:12" s="1" customFormat="1" ht="14.4" hidden="1" customHeight="1">
      <c r="B37" s="31"/>
      <c r="E37" s="26" t="s">
        <v>49</v>
      </c>
      <c r="F37" s="87">
        <f>ROUND((SUM(BI91:BI483)),  2)</f>
        <v>0</v>
      </c>
      <c r="I37" s="88">
        <v>0</v>
      </c>
      <c r="J37" s="87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89"/>
      <c r="D39" s="90" t="s">
        <v>50</v>
      </c>
      <c r="E39" s="53"/>
      <c r="F39" s="53"/>
      <c r="G39" s="91" t="s">
        <v>51</v>
      </c>
      <c r="H39" s="92" t="s">
        <v>52</v>
      </c>
      <c r="I39" s="53"/>
      <c r="J39" s="93">
        <f>SUM(J30:J37)</f>
        <v>0</v>
      </c>
      <c r="K39" s="94"/>
      <c r="L39" s="31"/>
    </row>
    <row r="40" spans="2:12" s="1" customFormat="1" ht="14.4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" customHeight="1">
      <c r="B45" s="31"/>
      <c r="C45" s="20" t="s">
        <v>98</v>
      </c>
      <c r="L45" s="31"/>
    </row>
    <row r="46" spans="2:12" s="1" customFormat="1" ht="6.9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89" t="str">
        <f>E7</f>
        <v>Obytná zóna Včelnice</v>
      </c>
      <c r="F48" s="290"/>
      <c r="G48" s="290"/>
      <c r="H48" s="290"/>
      <c r="L48" s="31"/>
    </row>
    <row r="49" spans="2:47" s="1" customFormat="1" ht="12" customHeight="1">
      <c r="B49" s="31"/>
      <c r="C49" s="26" t="s">
        <v>95</v>
      </c>
      <c r="L49" s="31"/>
    </row>
    <row r="50" spans="2:47" s="1" customFormat="1" ht="16.5" customHeight="1">
      <c r="B50" s="31"/>
      <c r="E50" s="252" t="str">
        <f>E9</f>
        <v>SO101-D.100 - komunikace a zpevněné plochy</v>
      </c>
      <c r="F50" s="291"/>
      <c r="G50" s="291"/>
      <c r="H50" s="291"/>
      <c r="L50" s="31"/>
    </row>
    <row r="51" spans="2:47" s="1" customFormat="1" ht="6.9" customHeight="1">
      <c r="B51" s="31"/>
      <c r="L51" s="31"/>
    </row>
    <row r="52" spans="2:47" s="1" customFormat="1" ht="12" customHeight="1">
      <c r="B52" s="31"/>
      <c r="C52" s="26" t="s">
        <v>21</v>
      </c>
      <c r="F52" s="24" t="str">
        <f>F12</f>
        <v>Chodová Planá</v>
      </c>
      <c r="I52" s="26" t="s">
        <v>23</v>
      </c>
      <c r="J52" s="48" t="str">
        <f>IF(J12="","",J12)</f>
        <v>8. 3. 2023</v>
      </c>
      <c r="L52" s="31"/>
    </row>
    <row r="53" spans="2:47" s="1" customFormat="1" ht="6.9" customHeight="1">
      <c r="B53" s="31"/>
      <c r="L53" s="31"/>
    </row>
    <row r="54" spans="2:47" s="1" customFormat="1" ht="15.15" customHeight="1">
      <c r="B54" s="31"/>
      <c r="C54" s="26" t="s">
        <v>25</v>
      </c>
      <c r="F54" s="24" t="str">
        <f>E15</f>
        <v>Městys Chodová Planá</v>
      </c>
      <c r="I54" s="26" t="s">
        <v>31</v>
      </c>
      <c r="J54" s="29" t="str">
        <f>E21</f>
        <v>Bc. Michal Pašava</v>
      </c>
      <c r="L54" s="31"/>
    </row>
    <row r="55" spans="2:47" s="1" customFormat="1" ht="15.15" customHeight="1">
      <c r="B55" s="31"/>
      <c r="C55" s="26" t="s">
        <v>29</v>
      </c>
      <c r="F55" s="24" t="str">
        <f>IF(E18="","",E18)</f>
        <v>Vyplň údaj</v>
      </c>
      <c r="I55" s="26" t="s">
        <v>36</v>
      </c>
      <c r="J55" s="29" t="str">
        <f>E24</f>
        <v>Milan Hájek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customHeight="1">
      <c r="B58" s="31"/>
      <c r="L58" s="31"/>
    </row>
    <row r="59" spans="2:47" s="1" customFormat="1" ht="22.8" customHeight="1">
      <c r="B59" s="31"/>
      <c r="C59" s="97" t="s">
        <v>72</v>
      </c>
      <c r="J59" s="62">
        <f>J91</f>
        <v>0</v>
      </c>
      <c r="L59" s="31"/>
      <c r="AU59" s="16" t="s">
        <v>101</v>
      </c>
    </row>
    <row r="60" spans="2:47" s="8" customFormat="1" ht="24.9" customHeight="1">
      <c r="B60" s="98"/>
      <c r="D60" s="99" t="s">
        <v>642</v>
      </c>
      <c r="E60" s="100"/>
      <c r="F60" s="100"/>
      <c r="G60" s="100"/>
      <c r="H60" s="100"/>
      <c r="I60" s="100"/>
      <c r="J60" s="101">
        <f>J92</f>
        <v>0</v>
      </c>
      <c r="L60" s="98"/>
    </row>
    <row r="61" spans="2:47" s="11" customFormat="1" ht="19.95" customHeight="1">
      <c r="B61" s="141"/>
      <c r="D61" s="142" t="s">
        <v>643</v>
      </c>
      <c r="E61" s="143"/>
      <c r="F61" s="143"/>
      <c r="G61" s="143"/>
      <c r="H61" s="143"/>
      <c r="I61" s="143"/>
      <c r="J61" s="144">
        <f>J93</f>
        <v>0</v>
      </c>
      <c r="L61" s="141"/>
    </row>
    <row r="62" spans="2:47" s="11" customFormat="1" ht="19.95" customHeight="1">
      <c r="B62" s="141"/>
      <c r="D62" s="142" t="s">
        <v>644</v>
      </c>
      <c r="E62" s="143"/>
      <c r="F62" s="143"/>
      <c r="G62" s="143"/>
      <c r="H62" s="143"/>
      <c r="I62" s="143"/>
      <c r="J62" s="144">
        <f>J200</f>
        <v>0</v>
      </c>
      <c r="L62" s="141"/>
    </row>
    <row r="63" spans="2:47" s="11" customFormat="1" ht="19.95" customHeight="1">
      <c r="B63" s="141"/>
      <c r="D63" s="142" t="s">
        <v>645</v>
      </c>
      <c r="E63" s="143"/>
      <c r="F63" s="143"/>
      <c r="G63" s="143"/>
      <c r="H63" s="143"/>
      <c r="I63" s="143"/>
      <c r="J63" s="144">
        <f>J221</f>
        <v>0</v>
      </c>
      <c r="L63" s="141"/>
    </row>
    <row r="64" spans="2:47" s="11" customFormat="1" ht="19.95" customHeight="1">
      <c r="B64" s="141"/>
      <c r="D64" s="142" t="s">
        <v>646</v>
      </c>
      <c r="E64" s="143"/>
      <c r="F64" s="143"/>
      <c r="G64" s="143"/>
      <c r="H64" s="143"/>
      <c r="I64" s="143"/>
      <c r="J64" s="144">
        <f>J315</f>
        <v>0</v>
      </c>
      <c r="L64" s="141"/>
    </row>
    <row r="65" spans="2:12" s="11" customFormat="1" ht="19.95" customHeight="1">
      <c r="B65" s="141"/>
      <c r="D65" s="142" t="s">
        <v>647</v>
      </c>
      <c r="E65" s="143"/>
      <c r="F65" s="143"/>
      <c r="G65" s="143"/>
      <c r="H65" s="143"/>
      <c r="I65" s="143"/>
      <c r="J65" s="144">
        <f>J355</f>
        <v>0</v>
      </c>
      <c r="L65" s="141"/>
    </row>
    <row r="66" spans="2:12" s="11" customFormat="1" ht="19.95" customHeight="1">
      <c r="B66" s="141"/>
      <c r="D66" s="142" t="s">
        <v>648</v>
      </c>
      <c r="E66" s="143"/>
      <c r="F66" s="143"/>
      <c r="G66" s="143"/>
      <c r="H66" s="143"/>
      <c r="I66" s="143"/>
      <c r="J66" s="144">
        <f>J425</f>
        <v>0</v>
      </c>
      <c r="L66" s="141"/>
    </row>
    <row r="67" spans="2:12" s="11" customFormat="1" ht="19.95" customHeight="1">
      <c r="B67" s="141"/>
      <c r="D67" s="142" t="s">
        <v>649</v>
      </c>
      <c r="E67" s="143"/>
      <c r="F67" s="143"/>
      <c r="G67" s="143"/>
      <c r="H67" s="143"/>
      <c r="I67" s="143"/>
      <c r="J67" s="144">
        <f>J440</f>
        <v>0</v>
      </c>
      <c r="L67" s="141"/>
    </row>
    <row r="68" spans="2:12" s="8" customFormat="1" ht="24.9" customHeight="1">
      <c r="B68" s="98"/>
      <c r="D68" s="99" t="s">
        <v>650</v>
      </c>
      <c r="E68" s="100"/>
      <c r="F68" s="100"/>
      <c r="G68" s="100"/>
      <c r="H68" s="100"/>
      <c r="I68" s="100"/>
      <c r="J68" s="101">
        <f>J444</f>
        <v>0</v>
      </c>
      <c r="L68" s="98"/>
    </row>
    <row r="69" spans="2:12" s="11" customFormat="1" ht="19.95" customHeight="1">
      <c r="B69" s="141"/>
      <c r="D69" s="142" t="s">
        <v>651</v>
      </c>
      <c r="E69" s="143"/>
      <c r="F69" s="143"/>
      <c r="G69" s="143"/>
      <c r="H69" s="143"/>
      <c r="I69" s="143"/>
      <c r="J69" s="144">
        <f>J445</f>
        <v>0</v>
      </c>
      <c r="L69" s="141"/>
    </row>
    <row r="70" spans="2:12" s="11" customFormat="1" ht="19.95" customHeight="1">
      <c r="B70" s="141"/>
      <c r="D70" s="142" t="s">
        <v>652</v>
      </c>
      <c r="E70" s="143"/>
      <c r="F70" s="143"/>
      <c r="G70" s="143"/>
      <c r="H70" s="143"/>
      <c r="I70" s="143"/>
      <c r="J70" s="144">
        <f>J474</f>
        <v>0</v>
      </c>
      <c r="L70" s="141"/>
    </row>
    <row r="71" spans="2:12" s="8" customFormat="1" ht="24.9" customHeight="1">
      <c r="B71" s="98"/>
      <c r="D71" s="99" t="s">
        <v>653</v>
      </c>
      <c r="E71" s="100"/>
      <c r="F71" s="100"/>
      <c r="G71" s="100"/>
      <c r="H71" s="100"/>
      <c r="I71" s="100"/>
      <c r="J71" s="101">
        <f>J477</f>
        <v>0</v>
      </c>
      <c r="L71" s="98"/>
    </row>
    <row r="72" spans="2:12" s="1" customFormat="1" ht="21.75" customHeight="1">
      <c r="B72" s="31"/>
      <c r="L72" s="31"/>
    </row>
    <row r="73" spans="2:12" s="1" customFormat="1" ht="6.9" customHeight="1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31"/>
    </row>
    <row r="77" spans="2:12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78" spans="2:12" s="1" customFormat="1" ht="24.9" customHeight="1">
      <c r="B78" s="31"/>
      <c r="C78" s="20" t="s">
        <v>121</v>
      </c>
      <c r="L78" s="31"/>
    </row>
    <row r="79" spans="2:12" s="1" customFormat="1" ht="6.9" customHeight="1">
      <c r="B79" s="31"/>
      <c r="L79" s="31"/>
    </row>
    <row r="80" spans="2:12" s="1" customFormat="1" ht="12" customHeight="1">
      <c r="B80" s="31"/>
      <c r="C80" s="26" t="s">
        <v>16</v>
      </c>
      <c r="L80" s="31"/>
    </row>
    <row r="81" spans="2:65" s="1" customFormat="1" ht="16.5" customHeight="1">
      <c r="B81" s="31"/>
      <c r="E81" s="289" t="str">
        <f>E7</f>
        <v>Obytná zóna Včelnice</v>
      </c>
      <c r="F81" s="290"/>
      <c r="G81" s="290"/>
      <c r="H81" s="290"/>
      <c r="L81" s="31"/>
    </row>
    <row r="82" spans="2:65" s="1" customFormat="1" ht="12" customHeight="1">
      <c r="B82" s="31"/>
      <c r="C82" s="26" t="s">
        <v>95</v>
      </c>
      <c r="L82" s="31"/>
    </row>
    <row r="83" spans="2:65" s="1" customFormat="1" ht="16.5" customHeight="1">
      <c r="B83" s="31"/>
      <c r="E83" s="252" t="str">
        <f>E9</f>
        <v>SO101-D.100 - komunikace a zpevněné plochy</v>
      </c>
      <c r="F83" s="291"/>
      <c r="G83" s="291"/>
      <c r="H83" s="291"/>
      <c r="L83" s="31"/>
    </row>
    <row r="84" spans="2:65" s="1" customFormat="1" ht="6.9" customHeight="1">
      <c r="B84" s="31"/>
      <c r="L84" s="31"/>
    </row>
    <row r="85" spans="2:65" s="1" customFormat="1" ht="12" customHeight="1">
      <c r="B85" s="31"/>
      <c r="C85" s="26" t="s">
        <v>21</v>
      </c>
      <c r="F85" s="24" t="str">
        <f>F12</f>
        <v>Chodová Planá</v>
      </c>
      <c r="I85" s="26" t="s">
        <v>23</v>
      </c>
      <c r="J85" s="48" t="str">
        <f>IF(J12="","",J12)</f>
        <v>8. 3. 2023</v>
      </c>
      <c r="L85" s="31"/>
    </row>
    <row r="86" spans="2:65" s="1" customFormat="1" ht="6.9" customHeight="1">
      <c r="B86" s="31"/>
      <c r="L86" s="31"/>
    </row>
    <row r="87" spans="2:65" s="1" customFormat="1" ht="15.15" customHeight="1">
      <c r="B87" s="31"/>
      <c r="C87" s="26" t="s">
        <v>25</v>
      </c>
      <c r="F87" s="24" t="str">
        <f>E15</f>
        <v>Městys Chodová Planá</v>
      </c>
      <c r="I87" s="26" t="s">
        <v>31</v>
      </c>
      <c r="J87" s="29" t="str">
        <f>E21</f>
        <v>Bc. Michal Pašava</v>
      </c>
      <c r="L87" s="31"/>
    </row>
    <row r="88" spans="2:65" s="1" customFormat="1" ht="15.15" customHeight="1">
      <c r="B88" s="31"/>
      <c r="C88" s="26" t="s">
        <v>29</v>
      </c>
      <c r="F88" s="24" t="str">
        <f>IF(E18="","",E18)</f>
        <v>Vyplň údaj</v>
      </c>
      <c r="I88" s="26" t="s">
        <v>36</v>
      </c>
      <c r="J88" s="29" t="str">
        <f>E24</f>
        <v>Milan Hájek</v>
      </c>
      <c r="L88" s="31"/>
    </row>
    <row r="89" spans="2:65" s="1" customFormat="1" ht="10.35" customHeight="1">
      <c r="B89" s="31"/>
      <c r="L89" s="31"/>
    </row>
    <row r="90" spans="2:65" s="9" customFormat="1" ht="29.25" customHeight="1">
      <c r="B90" s="102"/>
      <c r="C90" s="103" t="s">
        <v>122</v>
      </c>
      <c r="D90" s="104" t="s">
        <v>59</v>
      </c>
      <c r="E90" s="104" t="s">
        <v>55</v>
      </c>
      <c r="F90" s="104" t="s">
        <v>56</v>
      </c>
      <c r="G90" s="104" t="s">
        <v>123</v>
      </c>
      <c r="H90" s="104" t="s">
        <v>124</v>
      </c>
      <c r="I90" s="104" t="s">
        <v>125</v>
      </c>
      <c r="J90" s="104" t="s">
        <v>100</v>
      </c>
      <c r="K90" s="105" t="s">
        <v>126</v>
      </c>
      <c r="L90" s="102"/>
      <c r="M90" s="55" t="s">
        <v>19</v>
      </c>
      <c r="N90" s="56" t="s">
        <v>44</v>
      </c>
      <c r="O90" s="56" t="s">
        <v>127</v>
      </c>
      <c r="P90" s="56" t="s">
        <v>128</v>
      </c>
      <c r="Q90" s="56" t="s">
        <v>129</v>
      </c>
      <c r="R90" s="56" t="s">
        <v>130</v>
      </c>
      <c r="S90" s="56" t="s">
        <v>131</v>
      </c>
      <c r="T90" s="57" t="s">
        <v>132</v>
      </c>
    </row>
    <row r="91" spans="2:65" s="1" customFormat="1" ht="22.8" customHeight="1">
      <c r="B91" s="31"/>
      <c r="C91" s="60" t="s">
        <v>133</v>
      </c>
      <c r="J91" s="106">
        <f>BK91</f>
        <v>0</v>
      </c>
      <c r="L91" s="31"/>
      <c r="M91" s="58"/>
      <c r="N91" s="49"/>
      <c r="O91" s="49"/>
      <c r="P91" s="107">
        <f>P92+P444+P477</f>
        <v>0</v>
      </c>
      <c r="Q91" s="49"/>
      <c r="R91" s="107">
        <f>R92+R444+R477</f>
        <v>0</v>
      </c>
      <c r="S91" s="49"/>
      <c r="T91" s="108">
        <f>T92+T444+T477</f>
        <v>0</v>
      </c>
      <c r="AT91" s="16" t="s">
        <v>73</v>
      </c>
      <c r="AU91" s="16" t="s">
        <v>101</v>
      </c>
      <c r="BK91" s="109">
        <f>BK92+BK444+BK477</f>
        <v>0</v>
      </c>
    </row>
    <row r="92" spans="2:65" s="10" customFormat="1" ht="25.95" customHeight="1">
      <c r="B92" s="110"/>
      <c r="D92" s="111" t="s">
        <v>73</v>
      </c>
      <c r="E92" s="112" t="s">
        <v>654</v>
      </c>
      <c r="F92" s="112" t="s">
        <v>655</v>
      </c>
      <c r="I92" s="113"/>
      <c r="J92" s="114">
        <f>BK92</f>
        <v>0</v>
      </c>
      <c r="L92" s="110"/>
      <c r="M92" s="115"/>
      <c r="P92" s="116">
        <f>P93+P200+P221+P315+P355+P425+P440</f>
        <v>0</v>
      </c>
      <c r="R92" s="116">
        <f>R93+R200+R221+R315+R355+R425+R440</f>
        <v>0</v>
      </c>
      <c r="T92" s="117">
        <f>T93+T200+T221+T315+T355+T425+T440</f>
        <v>0</v>
      </c>
      <c r="AR92" s="111" t="s">
        <v>82</v>
      </c>
      <c r="AT92" s="118" t="s">
        <v>73</v>
      </c>
      <c r="AU92" s="118" t="s">
        <v>74</v>
      </c>
      <c r="AY92" s="111" t="s">
        <v>136</v>
      </c>
      <c r="BK92" s="119">
        <f>BK93+BK200+BK221+BK315+BK355+BK425+BK440</f>
        <v>0</v>
      </c>
    </row>
    <row r="93" spans="2:65" s="10" customFormat="1" ht="22.8" customHeight="1">
      <c r="B93" s="110"/>
      <c r="D93" s="111" t="s">
        <v>73</v>
      </c>
      <c r="E93" s="145" t="s">
        <v>82</v>
      </c>
      <c r="F93" s="145" t="s">
        <v>656</v>
      </c>
      <c r="I93" s="113"/>
      <c r="J93" s="146">
        <f>BK93</f>
        <v>0</v>
      </c>
      <c r="L93" s="110"/>
      <c r="M93" s="115"/>
      <c r="P93" s="116">
        <f>SUM(P94:P199)</f>
        <v>0</v>
      </c>
      <c r="R93" s="116">
        <f>SUM(R94:R199)</f>
        <v>0</v>
      </c>
      <c r="T93" s="117">
        <f>SUM(T94:T199)</f>
        <v>0</v>
      </c>
      <c r="AR93" s="111" t="s">
        <v>82</v>
      </c>
      <c r="AT93" s="118" t="s">
        <v>73</v>
      </c>
      <c r="AU93" s="118" t="s">
        <v>82</v>
      </c>
      <c r="AY93" s="111" t="s">
        <v>136</v>
      </c>
      <c r="BK93" s="119">
        <f>SUM(BK94:BK199)</f>
        <v>0</v>
      </c>
    </row>
    <row r="94" spans="2:65" s="1" customFormat="1" ht="21.75" customHeight="1">
      <c r="B94" s="31"/>
      <c r="C94" s="120" t="s">
        <v>82</v>
      </c>
      <c r="D94" s="120" t="s">
        <v>137</v>
      </c>
      <c r="E94" s="121" t="s">
        <v>657</v>
      </c>
      <c r="F94" s="122" t="s">
        <v>658</v>
      </c>
      <c r="G94" s="123" t="s">
        <v>140</v>
      </c>
      <c r="H94" s="124">
        <v>24</v>
      </c>
      <c r="I94" s="125"/>
      <c r="J94" s="126">
        <f>ROUND(I94*H94,2)</f>
        <v>0</v>
      </c>
      <c r="K94" s="122" t="s">
        <v>659</v>
      </c>
      <c r="L94" s="31"/>
      <c r="M94" s="127" t="s">
        <v>19</v>
      </c>
      <c r="N94" s="128" t="s">
        <v>45</v>
      </c>
      <c r="P94" s="129">
        <f>O94*H94</f>
        <v>0</v>
      </c>
      <c r="Q94" s="129">
        <v>0</v>
      </c>
      <c r="R94" s="129">
        <f>Q94*H94</f>
        <v>0</v>
      </c>
      <c r="S94" s="129">
        <v>0</v>
      </c>
      <c r="T94" s="130">
        <f>S94*H94</f>
        <v>0</v>
      </c>
      <c r="AR94" s="131" t="s">
        <v>142</v>
      </c>
      <c r="AT94" s="131" t="s">
        <v>137</v>
      </c>
      <c r="AU94" s="131" t="s">
        <v>84</v>
      </c>
      <c r="AY94" s="16" t="s">
        <v>136</v>
      </c>
      <c r="BE94" s="132">
        <f>IF(N94="základní",J94,0)</f>
        <v>0</v>
      </c>
      <c r="BF94" s="132">
        <f>IF(N94="snížená",J94,0)</f>
        <v>0</v>
      </c>
      <c r="BG94" s="132">
        <f>IF(N94="zákl. přenesená",J94,0)</f>
        <v>0</v>
      </c>
      <c r="BH94" s="132">
        <f>IF(N94="sníž. přenesená",J94,0)</f>
        <v>0</v>
      </c>
      <c r="BI94" s="132">
        <f>IF(N94="nulová",J94,0)</f>
        <v>0</v>
      </c>
      <c r="BJ94" s="16" t="s">
        <v>82</v>
      </c>
      <c r="BK94" s="132">
        <f>ROUND(I94*H94,2)</f>
        <v>0</v>
      </c>
      <c r="BL94" s="16" t="s">
        <v>142</v>
      </c>
      <c r="BM94" s="131" t="s">
        <v>84</v>
      </c>
    </row>
    <row r="95" spans="2:65" s="1" customFormat="1" ht="10.199999999999999">
      <c r="B95" s="31"/>
      <c r="D95" s="133" t="s">
        <v>143</v>
      </c>
      <c r="F95" s="134" t="s">
        <v>658</v>
      </c>
      <c r="I95" s="135"/>
      <c r="L95" s="31"/>
      <c r="M95" s="136"/>
      <c r="T95" s="52"/>
      <c r="AT95" s="16" t="s">
        <v>143</v>
      </c>
      <c r="AU95" s="16" t="s">
        <v>84</v>
      </c>
    </row>
    <row r="96" spans="2:65" s="1" customFormat="1" ht="10.199999999999999">
      <c r="B96" s="31"/>
      <c r="D96" s="147" t="s">
        <v>660</v>
      </c>
      <c r="F96" s="148" t="s">
        <v>661</v>
      </c>
      <c r="I96" s="135"/>
      <c r="L96" s="31"/>
      <c r="M96" s="136"/>
      <c r="T96" s="52"/>
      <c r="AT96" s="16" t="s">
        <v>660</v>
      </c>
      <c r="AU96" s="16" t="s">
        <v>84</v>
      </c>
    </row>
    <row r="97" spans="2:65" s="1" customFormat="1" ht="16.5" customHeight="1">
      <c r="B97" s="31"/>
      <c r="C97" s="120" t="s">
        <v>84</v>
      </c>
      <c r="D97" s="120" t="s">
        <v>137</v>
      </c>
      <c r="E97" s="121" t="s">
        <v>662</v>
      </c>
      <c r="F97" s="122" t="s">
        <v>663</v>
      </c>
      <c r="G97" s="123" t="s">
        <v>252</v>
      </c>
      <c r="H97" s="124">
        <v>5</v>
      </c>
      <c r="I97" s="125"/>
      <c r="J97" s="126">
        <f>ROUND(I97*H97,2)</f>
        <v>0</v>
      </c>
      <c r="K97" s="122" t="s">
        <v>659</v>
      </c>
      <c r="L97" s="31"/>
      <c r="M97" s="127" t="s">
        <v>19</v>
      </c>
      <c r="N97" s="128" t="s">
        <v>45</v>
      </c>
      <c r="P97" s="129">
        <f>O97*H97</f>
        <v>0</v>
      </c>
      <c r="Q97" s="129">
        <v>0</v>
      </c>
      <c r="R97" s="129">
        <f>Q97*H97</f>
        <v>0</v>
      </c>
      <c r="S97" s="129">
        <v>0</v>
      </c>
      <c r="T97" s="130">
        <f>S97*H97</f>
        <v>0</v>
      </c>
      <c r="AR97" s="131" t="s">
        <v>142</v>
      </c>
      <c r="AT97" s="131" t="s">
        <v>137</v>
      </c>
      <c r="AU97" s="131" t="s">
        <v>84</v>
      </c>
      <c r="AY97" s="16" t="s">
        <v>136</v>
      </c>
      <c r="BE97" s="132">
        <f>IF(N97="základní",J97,0)</f>
        <v>0</v>
      </c>
      <c r="BF97" s="132">
        <f>IF(N97="snížená",J97,0)</f>
        <v>0</v>
      </c>
      <c r="BG97" s="132">
        <f>IF(N97="zákl. přenesená",J97,0)</f>
        <v>0</v>
      </c>
      <c r="BH97" s="132">
        <f>IF(N97="sníž. přenesená",J97,0)</f>
        <v>0</v>
      </c>
      <c r="BI97" s="132">
        <f>IF(N97="nulová",J97,0)</f>
        <v>0</v>
      </c>
      <c r="BJ97" s="16" t="s">
        <v>82</v>
      </c>
      <c r="BK97" s="132">
        <f>ROUND(I97*H97,2)</f>
        <v>0</v>
      </c>
      <c r="BL97" s="16" t="s">
        <v>142</v>
      </c>
      <c r="BM97" s="131" t="s">
        <v>142</v>
      </c>
    </row>
    <row r="98" spans="2:65" s="1" customFormat="1" ht="10.199999999999999">
      <c r="B98" s="31"/>
      <c r="D98" s="133" t="s">
        <v>143</v>
      </c>
      <c r="F98" s="134" t="s">
        <v>663</v>
      </c>
      <c r="I98" s="135"/>
      <c r="L98" s="31"/>
      <c r="M98" s="136"/>
      <c r="T98" s="52"/>
      <c r="AT98" s="16" t="s">
        <v>143</v>
      </c>
      <c r="AU98" s="16" t="s">
        <v>84</v>
      </c>
    </row>
    <row r="99" spans="2:65" s="1" customFormat="1" ht="10.199999999999999">
      <c r="B99" s="31"/>
      <c r="D99" s="147" t="s">
        <v>660</v>
      </c>
      <c r="F99" s="148" t="s">
        <v>664</v>
      </c>
      <c r="I99" s="135"/>
      <c r="L99" s="31"/>
      <c r="M99" s="136"/>
      <c r="T99" s="52"/>
      <c r="AT99" s="16" t="s">
        <v>660</v>
      </c>
      <c r="AU99" s="16" t="s">
        <v>84</v>
      </c>
    </row>
    <row r="100" spans="2:65" s="1" customFormat="1" ht="16.5" customHeight="1">
      <c r="B100" s="31"/>
      <c r="C100" s="120" t="s">
        <v>146</v>
      </c>
      <c r="D100" s="120" t="s">
        <v>137</v>
      </c>
      <c r="E100" s="121" t="s">
        <v>665</v>
      </c>
      <c r="F100" s="122" t="s">
        <v>666</v>
      </c>
      <c r="G100" s="123" t="s">
        <v>252</v>
      </c>
      <c r="H100" s="124">
        <v>5</v>
      </c>
      <c r="I100" s="125"/>
      <c r="J100" s="126">
        <f>ROUND(I100*H100,2)</f>
        <v>0</v>
      </c>
      <c r="K100" s="122" t="s">
        <v>659</v>
      </c>
      <c r="L100" s="31"/>
      <c r="M100" s="127" t="s">
        <v>19</v>
      </c>
      <c r="N100" s="128" t="s">
        <v>45</v>
      </c>
      <c r="P100" s="129">
        <f>O100*H100</f>
        <v>0</v>
      </c>
      <c r="Q100" s="129">
        <v>0</v>
      </c>
      <c r="R100" s="129">
        <f>Q100*H100</f>
        <v>0</v>
      </c>
      <c r="S100" s="129">
        <v>0</v>
      </c>
      <c r="T100" s="130">
        <f>S100*H100</f>
        <v>0</v>
      </c>
      <c r="AR100" s="131" t="s">
        <v>142</v>
      </c>
      <c r="AT100" s="131" t="s">
        <v>137</v>
      </c>
      <c r="AU100" s="131" t="s">
        <v>84</v>
      </c>
      <c r="AY100" s="16" t="s">
        <v>136</v>
      </c>
      <c r="BE100" s="132">
        <f>IF(N100="základní",J100,0)</f>
        <v>0</v>
      </c>
      <c r="BF100" s="132">
        <f>IF(N100="snížená",J100,0)</f>
        <v>0</v>
      </c>
      <c r="BG100" s="132">
        <f>IF(N100="zákl. přenesená",J100,0)</f>
        <v>0</v>
      </c>
      <c r="BH100" s="132">
        <f>IF(N100="sníž. přenesená",J100,0)</f>
        <v>0</v>
      </c>
      <c r="BI100" s="132">
        <f>IF(N100="nulová",J100,0)</f>
        <v>0</v>
      </c>
      <c r="BJ100" s="16" t="s">
        <v>82</v>
      </c>
      <c r="BK100" s="132">
        <f>ROUND(I100*H100,2)</f>
        <v>0</v>
      </c>
      <c r="BL100" s="16" t="s">
        <v>142</v>
      </c>
      <c r="BM100" s="131" t="s">
        <v>150</v>
      </c>
    </row>
    <row r="101" spans="2:65" s="1" customFormat="1" ht="10.199999999999999">
      <c r="B101" s="31"/>
      <c r="D101" s="133" t="s">
        <v>143</v>
      </c>
      <c r="F101" s="134" t="s">
        <v>666</v>
      </c>
      <c r="I101" s="135"/>
      <c r="L101" s="31"/>
      <c r="M101" s="136"/>
      <c r="T101" s="52"/>
      <c r="AT101" s="16" t="s">
        <v>143</v>
      </c>
      <c r="AU101" s="16" t="s">
        <v>84</v>
      </c>
    </row>
    <row r="102" spans="2:65" s="1" customFormat="1" ht="10.199999999999999">
      <c r="B102" s="31"/>
      <c r="D102" s="147" t="s">
        <v>660</v>
      </c>
      <c r="F102" s="148" t="s">
        <v>667</v>
      </c>
      <c r="I102" s="135"/>
      <c r="L102" s="31"/>
      <c r="M102" s="136"/>
      <c r="T102" s="52"/>
      <c r="AT102" s="16" t="s">
        <v>660</v>
      </c>
      <c r="AU102" s="16" t="s">
        <v>84</v>
      </c>
    </row>
    <row r="103" spans="2:65" s="1" customFormat="1" ht="16.5" customHeight="1">
      <c r="B103" s="31"/>
      <c r="C103" s="120" t="s">
        <v>142</v>
      </c>
      <c r="D103" s="120" t="s">
        <v>137</v>
      </c>
      <c r="E103" s="121" t="s">
        <v>668</v>
      </c>
      <c r="F103" s="122" t="s">
        <v>669</v>
      </c>
      <c r="G103" s="123" t="s">
        <v>140</v>
      </c>
      <c r="H103" s="124">
        <v>6</v>
      </c>
      <c r="I103" s="125"/>
      <c r="J103" s="126">
        <f>ROUND(I103*H103,2)</f>
        <v>0</v>
      </c>
      <c r="K103" s="122" t="s">
        <v>659</v>
      </c>
      <c r="L103" s="31"/>
      <c r="M103" s="127" t="s">
        <v>19</v>
      </c>
      <c r="N103" s="128" t="s">
        <v>45</v>
      </c>
      <c r="P103" s="129">
        <f>O103*H103</f>
        <v>0</v>
      </c>
      <c r="Q103" s="129">
        <v>0</v>
      </c>
      <c r="R103" s="129">
        <f>Q103*H103</f>
        <v>0</v>
      </c>
      <c r="S103" s="129">
        <v>0</v>
      </c>
      <c r="T103" s="130">
        <f>S103*H103</f>
        <v>0</v>
      </c>
      <c r="AR103" s="131" t="s">
        <v>142</v>
      </c>
      <c r="AT103" s="131" t="s">
        <v>137</v>
      </c>
      <c r="AU103" s="131" t="s">
        <v>84</v>
      </c>
      <c r="AY103" s="16" t="s">
        <v>136</v>
      </c>
      <c r="BE103" s="132">
        <f>IF(N103="základní",J103,0)</f>
        <v>0</v>
      </c>
      <c r="BF103" s="132">
        <f>IF(N103="snížená",J103,0)</f>
        <v>0</v>
      </c>
      <c r="BG103" s="132">
        <f>IF(N103="zákl. přenesená",J103,0)</f>
        <v>0</v>
      </c>
      <c r="BH103" s="132">
        <f>IF(N103="sníž. přenesená",J103,0)</f>
        <v>0</v>
      </c>
      <c r="BI103" s="132">
        <f>IF(N103="nulová",J103,0)</f>
        <v>0</v>
      </c>
      <c r="BJ103" s="16" t="s">
        <v>82</v>
      </c>
      <c r="BK103" s="132">
        <f>ROUND(I103*H103,2)</f>
        <v>0</v>
      </c>
      <c r="BL103" s="16" t="s">
        <v>142</v>
      </c>
      <c r="BM103" s="131" t="s">
        <v>153</v>
      </c>
    </row>
    <row r="104" spans="2:65" s="1" customFormat="1" ht="10.199999999999999">
      <c r="B104" s="31"/>
      <c r="D104" s="133" t="s">
        <v>143</v>
      </c>
      <c r="F104" s="134" t="s">
        <v>669</v>
      </c>
      <c r="I104" s="135"/>
      <c r="L104" s="31"/>
      <c r="M104" s="136"/>
      <c r="T104" s="52"/>
      <c r="AT104" s="16" t="s">
        <v>143</v>
      </c>
      <c r="AU104" s="16" t="s">
        <v>84</v>
      </c>
    </row>
    <row r="105" spans="2:65" s="1" customFormat="1" ht="10.199999999999999">
      <c r="B105" s="31"/>
      <c r="D105" s="147" t="s">
        <v>660</v>
      </c>
      <c r="F105" s="148" t="s">
        <v>670</v>
      </c>
      <c r="I105" s="135"/>
      <c r="L105" s="31"/>
      <c r="M105" s="136"/>
      <c r="T105" s="52"/>
      <c r="AT105" s="16" t="s">
        <v>660</v>
      </c>
      <c r="AU105" s="16" t="s">
        <v>84</v>
      </c>
    </row>
    <row r="106" spans="2:65" s="12" customFormat="1" ht="10.199999999999999">
      <c r="B106" s="149"/>
      <c r="D106" s="133" t="s">
        <v>671</v>
      </c>
      <c r="E106" s="150" t="s">
        <v>19</v>
      </c>
      <c r="F106" s="151" t="s">
        <v>672</v>
      </c>
      <c r="H106" s="152">
        <v>6</v>
      </c>
      <c r="I106" s="153"/>
      <c r="L106" s="149"/>
      <c r="M106" s="154"/>
      <c r="T106" s="155"/>
      <c r="AT106" s="150" t="s">
        <v>671</v>
      </c>
      <c r="AU106" s="150" t="s">
        <v>84</v>
      </c>
      <c r="AV106" s="12" t="s">
        <v>84</v>
      </c>
      <c r="AW106" s="12" t="s">
        <v>35</v>
      </c>
      <c r="AX106" s="12" t="s">
        <v>74</v>
      </c>
      <c r="AY106" s="150" t="s">
        <v>136</v>
      </c>
    </row>
    <row r="107" spans="2:65" s="13" customFormat="1" ht="10.199999999999999">
      <c r="B107" s="156"/>
      <c r="D107" s="133" t="s">
        <v>671</v>
      </c>
      <c r="E107" s="157" t="s">
        <v>19</v>
      </c>
      <c r="F107" s="158" t="s">
        <v>673</v>
      </c>
      <c r="H107" s="159">
        <v>6</v>
      </c>
      <c r="I107" s="160"/>
      <c r="L107" s="156"/>
      <c r="M107" s="161"/>
      <c r="T107" s="162"/>
      <c r="AT107" s="157" t="s">
        <v>671</v>
      </c>
      <c r="AU107" s="157" t="s">
        <v>84</v>
      </c>
      <c r="AV107" s="13" t="s">
        <v>142</v>
      </c>
      <c r="AW107" s="13" t="s">
        <v>35</v>
      </c>
      <c r="AX107" s="13" t="s">
        <v>82</v>
      </c>
      <c r="AY107" s="157" t="s">
        <v>136</v>
      </c>
    </row>
    <row r="108" spans="2:65" s="1" customFormat="1" ht="16.5" customHeight="1">
      <c r="B108" s="31"/>
      <c r="C108" s="120" t="s">
        <v>154</v>
      </c>
      <c r="D108" s="120" t="s">
        <v>137</v>
      </c>
      <c r="E108" s="121" t="s">
        <v>674</v>
      </c>
      <c r="F108" s="122" t="s">
        <v>675</v>
      </c>
      <c r="G108" s="123" t="s">
        <v>140</v>
      </c>
      <c r="H108" s="124">
        <v>80</v>
      </c>
      <c r="I108" s="125"/>
      <c r="J108" s="126">
        <f>ROUND(I108*H108,2)</f>
        <v>0</v>
      </c>
      <c r="K108" s="122" t="s">
        <v>659</v>
      </c>
      <c r="L108" s="31"/>
      <c r="M108" s="127" t="s">
        <v>19</v>
      </c>
      <c r="N108" s="128" t="s">
        <v>45</v>
      </c>
      <c r="P108" s="129">
        <f>O108*H108</f>
        <v>0</v>
      </c>
      <c r="Q108" s="129">
        <v>0</v>
      </c>
      <c r="R108" s="129">
        <f>Q108*H108</f>
        <v>0</v>
      </c>
      <c r="S108" s="129">
        <v>0</v>
      </c>
      <c r="T108" s="130">
        <f>S108*H108</f>
        <v>0</v>
      </c>
      <c r="AR108" s="131" t="s">
        <v>142</v>
      </c>
      <c r="AT108" s="131" t="s">
        <v>137</v>
      </c>
      <c r="AU108" s="131" t="s">
        <v>84</v>
      </c>
      <c r="AY108" s="16" t="s">
        <v>136</v>
      </c>
      <c r="BE108" s="132">
        <f>IF(N108="základní",J108,0)</f>
        <v>0</v>
      </c>
      <c r="BF108" s="132">
        <f>IF(N108="snížená",J108,0)</f>
        <v>0</v>
      </c>
      <c r="BG108" s="132">
        <f>IF(N108="zákl. přenesená",J108,0)</f>
        <v>0</v>
      </c>
      <c r="BH108" s="132">
        <f>IF(N108="sníž. přenesená",J108,0)</f>
        <v>0</v>
      </c>
      <c r="BI108" s="132">
        <f>IF(N108="nulová",J108,0)</f>
        <v>0</v>
      </c>
      <c r="BJ108" s="16" t="s">
        <v>82</v>
      </c>
      <c r="BK108" s="132">
        <f>ROUND(I108*H108,2)</f>
        <v>0</v>
      </c>
      <c r="BL108" s="16" t="s">
        <v>142</v>
      </c>
      <c r="BM108" s="131" t="s">
        <v>157</v>
      </c>
    </row>
    <row r="109" spans="2:65" s="1" customFormat="1" ht="10.199999999999999">
      <c r="B109" s="31"/>
      <c r="D109" s="133" t="s">
        <v>143</v>
      </c>
      <c r="F109" s="134" t="s">
        <v>675</v>
      </c>
      <c r="I109" s="135"/>
      <c r="L109" s="31"/>
      <c r="M109" s="136"/>
      <c r="T109" s="52"/>
      <c r="AT109" s="16" t="s">
        <v>143</v>
      </c>
      <c r="AU109" s="16" t="s">
        <v>84</v>
      </c>
    </row>
    <row r="110" spans="2:65" s="1" customFormat="1" ht="10.199999999999999">
      <c r="B110" s="31"/>
      <c r="D110" s="147" t="s">
        <v>660</v>
      </c>
      <c r="F110" s="148" t="s">
        <v>676</v>
      </c>
      <c r="I110" s="135"/>
      <c r="L110" s="31"/>
      <c r="M110" s="136"/>
      <c r="T110" s="52"/>
      <c r="AT110" s="16" t="s">
        <v>660</v>
      </c>
      <c r="AU110" s="16" t="s">
        <v>84</v>
      </c>
    </row>
    <row r="111" spans="2:65" s="12" customFormat="1" ht="10.199999999999999">
      <c r="B111" s="149"/>
      <c r="D111" s="133" t="s">
        <v>671</v>
      </c>
      <c r="E111" s="150" t="s">
        <v>19</v>
      </c>
      <c r="F111" s="151" t="s">
        <v>677</v>
      </c>
      <c r="H111" s="152">
        <v>80</v>
      </c>
      <c r="I111" s="153"/>
      <c r="L111" s="149"/>
      <c r="M111" s="154"/>
      <c r="T111" s="155"/>
      <c r="AT111" s="150" t="s">
        <v>671</v>
      </c>
      <c r="AU111" s="150" t="s">
        <v>84</v>
      </c>
      <c r="AV111" s="12" t="s">
        <v>84</v>
      </c>
      <c r="AW111" s="12" t="s">
        <v>35</v>
      </c>
      <c r="AX111" s="12" t="s">
        <v>74</v>
      </c>
      <c r="AY111" s="150" t="s">
        <v>136</v>
      </c>
    </row>
    <row r="112" spans="2:65" s="13" customFormat="1" ht="10.199999999999999">
      <c r="B112" s="156"/>
      <c r="D112" s="133" t="s">
        <v>671</v>
      </c>
      <c r="E112" s="157" t="s">
        <v>19</v>
      </c>
      <c r="F112" s="158" t="s">
        <v>673</v>
      </c>
      <c r="H112" s="159">
        <v>80</v>
      </c>
      <c r="I112" s="160"/>
      <c r="L112" s="156"/>
      <c r="M112" s="161"/>
      <c r="T112" s="162"/>
      <c r="AT112" s="157" t="s">
        <v>671</v>
      </c>
      <c r="AU112" s="157" t="s">
        <v>84</v>
      </c>
      <c r="AV112" s="13" t="s">
        <v>142</v>
      </c>
      <c r="AW112" s="13" t="s">
        <v>35</v>
      </c>
      <c r="AX112" s="13" t="s">
        <v>82</v>
      </c>
      <c r="AY112" s="157" t="s">
        <v>136</v>
      </c>
    </row>
    <row r="113" spans="2:65" s="1" customFormat="1" ht="16.5" customHeight="1">
      <c r="B113" s="31"/>
      <c r="C113" s="120" t="s">
        <v>150</v>
      </c>
      <c r="D113" s="120" t="s">
        <v>137</v>
      </c>
      <c r="E113" s="121" t="s">
        <v>678</v>
      </c>
      <c r="F113" s="122" t="s">
        <v>679</v>
      </c>
      <c r="G113" s="123" t="s">
        <v>140</v>
      </c>
      <c r="H113" s="124">
        <v>8</v>
      </c>
      <c r="I113" s="125"/>
      <c r="J113" s="126">
        <f>ROUND(I113*H113,2)</f>
        <v>0</v>
      </c>
      <c r="K113" s="122" t="s">
        <v>659</v>
      </c>
      <c r="L113" s="31"/>
      <c r="M113" s="127" t="s">
        <v>19</v>
      </c>
      <c r="N113" s="128" t="s">
        <v>45</v>
      </c>
      <c r="P113" s="129">
        <f>O113*H113</f>
        <v>0</v>
      </c>
      <c r="Q113" s="129">
        <v>0</v>
      </c>
      <c r="R113" s="129">
        <f>Q113*H113</f>
        <v>0</v>
      </c>
      <c r="S113" s="129">
        <v>0</v>
      </c>
      <c r="T113" s="130">
        <f>S113*H113</f>
        <v>0</v>
      </c>
      <c r="AR113" s="131" t="s">
        <v>142</v>
      </c>
      <c r="AT113" s="131" t="s">
        <v>137</v>
      </c>
      <c r="AU113" s="131" t="s">
        <v>84</v>
      </c>
      <c r="AY113" s="16" t="s">
        <v>136</v>
      </c>
      <c r="BE113" s="132">
        <f>IF(N113="základní",J113,0)</f>
        <v>0</v>
      </c>
      <c r="BF113" s="132">
        <f>IF(N113="snížená",J113,0)</f>
        <v>0</v>
      </c>
      <c r="BG113" s="132">
        <f>IF(N113="zákl. přenesená",J113,0)</f>
        <v>0</v>
      </c>
      <c r="BH113" s="132">
        <f>IF(N113="sníž. přenesená",J113,0)</f>
        <v>0</v>
      </c>
      <c r="BI113" s="132">
        <f>IF(N113="nulová",J113,0)</f>
        <v>0</v>
      </c>
      <c r="BJ113" s="16" t="s">
        <v>82</v>
      </c>
      <c r="BK113" s="132">
        <f>ROUND(I113*H113,2)</f>
        <v>0</v>
      </c>
      <c r="BL113" s="16" t="s">
        <v>142</v>
      </c>
      <c r="BM113" s="131" t="s">
        <v>160</v>
      </c>
    </row>
    <row r="114" spans="2:65" s="1" customFormat="1" ht="10.199999999999999">
      <c r="B114" s="31"/>
      <c r="D114" s="133" t="s">
        <v>143</v>
      </c>
      <c r="F114" s="134" t="s">
        <v>679</v>
      </c>
      <c r="I114" s="135"/>
      <c r="L114" s="31"/>
      <c r="M114" s="136"/>
      <c r="T114" s="52"/>
      <c r="AT114" s="16" t="s">
        <v>143</v>
      </c>
      <c r="AU114" s="16" t="s">
        <v>84</v>
      </c>
    </row>
    <row r="115" spans="2:65" s="1" customFormat="1" ht="10.199999999999999">
      <c r="B115" s="31"/>
      <c r="D115" s="147" t="s">
        <v>660</v>
      </c>
      <c r="F115" s="148" t="s">
        <v>680</v>
      </c>
      <c r="I115" s="135"/>
      <c r="L115" s="31"/>
      <c r="M115" s="136"/>
      <c r="T115" s="52"/>
      <c r="AT115" s="16" t="s">
        <v>660</v>
      </c>
      <c r="AU115" s="16" t="s">
        <v>84</v>
      </c>
    </row>
    <row r="116" spans="2:65" s="12" customFormat="1" ht="10.199999999999999">
      <c r="B116" s="149"/>
      <c r="D116" s="133" t="s">
        <v>671</v>
      </c>
      <c r="E116" s="150" t="s">
        <v>19</v>
      </c>
      <c r="F116" s="151" t="s">
        <v>681</v>
      </c>
      <c r="H116" s="152">
        <v>8</v>
      </c>
      <c r="I116" s="153"/>
      <c r="L116" s="149"/>
      <c r="M116" s="154"/>
      <c r="T116" s="155"/>
      <c r="AT116" s="150" t="s">
        <v>671</v>
      </c>
      <c r="AU116" s="150" t="s">
        <v>84</v>
      </c>
      <c r="AV116" s="12" t="s">
        <v>84</v>
      </c>
      <c r="AW116" s="12" t="s">
        <v>35</v>
      </c>
      <c r="AX116" s="12" t="s">
        <v>74</v>
      </c>
      <c r="AY116" s="150" t="s">
        <v>136</v>
      </c>
    </row>
    <row r="117" spans="2:65" s="13" customFormat="1" ht="10.199999999999999">
      <c r="B117" s="156"/>
      <c r="D117" s="133" t="s">
        <v>671</v>
      </c>
      <c r="E117" s="157" t="s">
        <v>19</v>
      </c>
      <c r="F117" s="158" t="s">
        <v>673</v>
      </c>
      <c r="H117" s="159">
        <v>8</v>
      </c>
      <c r="I117" s="160"/>
      <c r="L117" s="156"/>
      <c r="M117" s="161"/>
      <c r="T117" s="162"/>
      <c r="AT117" s="157" t="s">
        <v>671</v>
      </c>
      <c r="AU117" s="157" t="s">
        <v>84</v>
      </c>
      <c r="AV117" s="13" t="s">
        <v>142</v>
      </c>
      <c r="AW117" s="13" t="s">
        <v>35</v>
      </c>
      <c r="AX117" s="13" t="s">
        <v>82</v>
      </c>
      <c r="AY117" s="157" t="s">
        <v>136</v>
      </c>
    </row>
    <row r="118" spans="2:65" s="1" customFormat="1" ht="21.75" customHeight="1">
      <c r="B118" s="31"/>
      <c r="C118" s="120" t="s">
        <v>162</v>
      </c>
      <c r="D118" s="120" t="s">
        <v>137</v>
      </c>
      <c r="E118" s="121" t="s">
        <v>682</v>
      </c>
      <c r="F118" s="122" t="s">
        <v>683</v>
      </c>
      <c r="G118" s="123" t="s">
        <v>140</v>
      </c>
      <c r="H118" s="124">
        <v>1660</v>
      </c>
      <c r="I118" s="125"/>
      <c r="J118" s="126">
        <f>ROUND(I118*H118,2)</f>
        <v>0</v>
      </c>
      <c r="K118" s="122" t="s">
        <v>659</v>
      </c>
      <c r="L118" s="31"/>
      <c r="M118" s="127" t="s">
        <v>19</v>
      </c>
      <c r="N118" s="128" t="s">
        <v>45</v>
      </c>
      <c r="P118" s="129">
        <f>O118*H118</f>
        <v>0</v>
      </c>
      <c r="Q118" s="129">
        <v>0</v>
      </c>
      <c r="R118" s="129">
        <f>Q118*H118</f>
        <v>0</v>
      </c>
      <c r="S118" s="129">
        <v>0</v>
      </c>
      <c r="T118" s="130">
        <f>S118*H118</f>
        <v>0</v>
      </c>
      <c r="AR118" s="131" t="s">
        <v>142</v>
      </c>
      <c r="AT118" s="131" t="s">
        <v>137</v>
      </c>
      <c r="AU118" s="131" t="s">
        <v>84</v>
      </c>
      <c r="AY118" s="16" t="s">
        <v>136</v>
      </c>
      <c r="BE118" s="132">
        <f>IF(N118="základní",J118,0)</f>
        <v>0</v>
      </c>
      <c r="BF118" s="132">
        <f>IF(N118="snížená",J118,0)</f>
        <v>0</v>
      </c>
      <c r="BG118" s="132">
        <f>IF(N118="zákl. přenesená",J118,0)</f>
        <v>0</v>
      </c>
      <c r="BH118" s="132">
        <f>IF(N118="sníž. přenesená",J118,0)</f>
        <v>0</v>
      </c>
      <c r="BI118" s="132">
        <f>IF(N118="nulová",J118,0)</f>
        <v>0</v>
      </c>
      <c r="BJ118" s="16" t="s">
        <v>82</v>
      </c>
      <c r="BK118" s="132">
        <f>ROUND(I118*H118,2)</f>
        <v>0</v>
      </c>
      <c r="BL118" s="16" t="s">
        <v>142</v>
      </c>
      <c r="BM118" s="131" t="s">
        <v>166</v>
      </c>
    </row>
    <row r="119" spans="2:65" s="1" customFormat="1" ht="10.199999999999999">
      <c r="B119" s="31"/>
      <c r="D119" s="133" t="s">
        <v>143</v>
      </c>
      <c r="F119" s="134" t="s">
        <v>683</v>
      </c>
      <c r="I119" s="135"/>
      <c r="L119" s="31"/>
      <c r="M119" s="136"/>
      <c r="T119" s="52"/>
      <c r="AT119" s="16" t="s">
        <v>143</v>
      </c>
      <c r="AU119" s="16" t="s">
        <v>84</v>
      </c>
    </row>
    <row r="120" spans="2:65" s="1" customFormat="1" ht="10.199999999999999">
      <c r="B120" s="31"/>
      <c r="D120" s="147" t="s">
        <v>660</v>
      </c>
      <c r="F120" s="148" t="s">
        <v>684</v>
      </c>
      <c r="I120" s="135"/>
      <c r="L120" s="31"/>
      <c r="M120" s="136"/>
      <c r="T120" s="52"/>
      <c r="AT120" s="16" t="s">
        <v>660</v>
      </c>
      <c r="AU120" s="16" t="s">
        <v>84</v>
      </c>
    </row>
    <row r="121" spans="2:65" s="1" customFormat="1" ht="16.5" customHeight="1">
      <c r="B121" s="31"/>
      <c r="C121" s="120" t="s">
        <v>153</v>
      </c>
      <c r="D121" s="120" t="s">
        <v>137</v>
      </c>
      <c r="E121" s="121" t="s">
        <v>685</v>
      </c>
      <c r="F121" s="122" t="s">
        <v>686</v>
      </c>
      <c r="G121" s="123" t="s">
        <v>149</v>
      </c>
      <c r="H121" s="124">
        <v>622</v>
      </c>
      <c r="I121" s="125"/>
      <c r="J121" s="126">
        <f>ROUND(I121*H121,2)</f>
        <v>0</v>
      </c>
      <c r="K121" s="122" t="s">
        <v>659</v>
      </c>
      <c r="L121" s="31"/>
      <c r="M121" s="127" t="s">
        <v>19</v>
      </c>
      <c r="N121" s="128" t="s">
        <v>45</v>
      </c>
      <c r="P121" s="129">
        <f>O121*H121</f>
        <v>0</v>
      </c>
      <c r="Q121" s="129">
        <v>0</v>
      </c>
      <c r="R121" s="129">
        <f>Q121*H121</f>
        <v>0</v>
      </c>
      <c r="S121" s="129">
        <v>0</v>
      </c>
      <c r="T121" s="130">
        <f>S121*H121</f>
        <v>0</v>
      </c>
      <c r="AR121" s="131" t="s">
        <v>142</v>
      </c>
      <c r="AT121" s="131" t="s">
        <v>137</v>
      </c>
      <c r="AU121" s="131" t="s">
        <v>84</v>
      </c>
      <c r="AY121" s="16" t="s">
        <v>136</v>
      </c>
      <c r="BE121" s="132">
        <f>IF(N121="základní",J121,0)</f>
        <v>0</v>
      </c>
      <c r="BF121" s="132">
        <f>IF(N121="snížená",J121,0)</f>
        <v>0</v>
      </c>
      <c r="BG121" s="132">
        <f>IF(N121="zákl. přenesená",J121,0)</f>
        <v>0</v>
      </c>
      <c r="BH121" s="132">
        <f>IF(N121="sníž. přenesená",J121,0)</f>
        <v>0</v>
      </c>
      <c r="BI121" s="132">
        <f>IF(N121="nulová",J121,0)</f>
        <v>0</v>
      </c>
      <c r="BJ121" s="16" t="s">
        <v>82</v>
      </c>
      <c r="BK121" s="132">
        <f>ROUND(I121*H121,2)</f>
        <v>0</v>
      </c>
      <c r="BL121" s="16" t="s">
        <v>142</v>
      </c>
      <c r="BM121" s="131" t="s">
        <v>171</v>
      </c>
    </row>
    <row r="122" spans="2:65" s="1" customFormat="1" ht="10.199999999999999">
      <c r="B122" s="31"/>
      <c r="D122" s="133" t="s">
        <v>143</v>
      </c>
      <c r="F122" s="134" t="s">
        <v>686</v>
      </c>
      <c r="I122" s="135"/>
      <c r="L122" s="31"/>
      <c r="M122" s="136"/>
      <c r="T122" s="52"/>
      <c r="AT122" s="16" t="s">
        <v>143</v>
      </c>
      <c r="AU122" s="16" t="s">
        <v>84</v>
      </c>
    </row>
    <row r="123" spans="2:65" s="1" customFormat="1" ht="10.199999999999999">
      <c r="B123" s="31"/>
      <c r="D123" s="147" t="s">
        <v>660</v>
      </c>
      <c r="F123" s="148" t="s">
        <v>687</v>
      </c>
      <c r="I123" s="135"/>
      <c r="L123" s="31"/>
      <c r="M123" s="136"/>
      <c r="T123" s="52"/>
      <c r="AT123" s="16" t="s">
        <v>660</v>
      </c>
      <c r="AU123" s="16" t="s">
        <v>84</v>
      </c>
    </row>
    <row r="124" spans="2:65" s="12" customFormat="1" ht="10.199999999999999">
      <c r="B124" s="149"/>
      <c r="D124" s="133" t="s">
        <v>671</v>
      </c>
      <c r="E124" s="150" t="s">
        <v>19</v>
      </c>
      <c r="F124" s="151" t="s">
        <v>688</v>
      </c>
      <c r="H124" s="152">
        <v>42</v>
      </c>
      <c r="I124" s="153"/>
      <c r="L124" s="149"/>
      <c r="M124" s="154"/>
      <c r="T124" s="155"/>
      <c r="AT124" s="150" t="s">
        <v>671</v>
      </c>
      <c r="AU124" s="150" t="s">
        <v>84</v>
      </c>
      <c r="AV124" s="12" t="s">
        <v>84</v>
      </c>
      <c r="AW124" s="12" t="s">
        <v>35</v>
      </c>
      <c r="AX124" s="12" t="s">
        <v>74</v>
      </c>
      <c r="AY124" s="150" t="s">
        <v>136</v>
      </c>
    </row>
    <row r="125" spans="2:65" s="12" customFormat="1" ht="10.199999999999999">
      <c r="B125" s="149"/>
      <c r="D125" s="133" t="s">
        <v>671</v>
      </c>
      <c r="E125" s="150" t="s">
        <v>19</v>
      </c>
      <c r="F125" s="151" t="s">
        <v>689</v>
      </c>
      <c r="H125" s="152">
        <v>580</v>
      </c>
      <c r="I125" s="153"/>
      <c r="L125" s="149"/>
      <c r="M125" s="154"/>
      <c r="T125" s="155"/>
      <c r="AT125" s="150" t="s">
        <v>671</v>
      </c>
      <c r="AU125" s="150" t="s">
        <v>84</v>
      </c>
      <c r="AV125" s="12" t="s">
        <v>84</v>
      </c>
      <c r="AW125" s="12" t="s">
        <v>35</v>
      </c>
      <c r="AX125" s="12" t="s">
        <v>74</v>
      </c>
      <c r="AY125" s="150" t="s">
        <v>136</v>
      </c>
    </row>
    <row r="126" spans="2:65" s="13" customFormat="1" ht="10.199999999999999">
      <c r="B126" s="156"/>
      <c r="D126" s="133" t="s">
        <v>671</v>
      </c>
      <c r="E126" s="157" t="s">
        <v>19</v>
      </c>
      <c r="F126" s="158" t="s">
        <v>673</v>
      </c>
      <c r="H126" s="159">
        <v>622</v>
      </c>
      <c r="I126" s="160"/>
      <c r="L126" s="156"/>
      <c r="M126" s="161"/>
      <c r="T126" s="162"/>
      <c r="AT126" s="157" t="s">
        <v>671</v>
      </c>
      <c r="AU126" s="157" t="s">
        <v>84</v>
      </c>
      <c r="AV126" s="13" t="s">
        <v>142</v>
      </c>
      <c r="AW126" s="13" t="s">
        <v>35</v>
      </c>
      <c r="AX126" s="13" t="s">
        <v>82</v>
      </c>
      <c r="AY126" s="157" t="s">
        <v>136</v>
      </c>
    </row>
    <row r="127" spans="2:65" s="1" customFormat="1" ht="16.5" customHeight="1">
      <c r="B127" s="31"/>
      <c r="C127" s="120" t="s">
        <v>172</v>
      </c>
      <c r="D127" s="120" t="s">
        <v>137</v>
      </c>
      <c r="E127" s="121" t="s">
        <v>690</v>
      </c>
      <c r="F127" s="122" t="s">
        <v>691</v>
      </c>
      <c r="G127" s="123" t="s">
        <v>140</v>
      </c>
      <c r="H127" s="124">
        <v>1730</v>
      </c>
      <c r="I127" s="125"/>
      <c r="J127" s="126">
        <f>ROUND(I127*H127,2)</f>
        <v>0</v>
      </c>
      <c r="K127" s="122" t="s">
        <v>659</v>
      </c>
      <c r="L127" s="31"/>
      <c r="M127" s="127" t="s">
        <v>19</v>
      </c>
      <c r="N127" s="128" t="s">
        <v>45</v>
      </c>
      <c r="P127" s="129">
        <f>O127*H127</f>
        <v>0</v>
      </c>
      <c r="Q127" s="129">
        <v>0</v>
      </c>
      <c r="R127" s="129">
        <f>Q127*H127</f>
        <v>0</v>
      </c>
      <c r="S127" s="129">
        <v>0</v>
      </c>
      <c r="T127" s="130">
        <f>S127*H127</f>
        <v>0</v>
      </c>
      <c r="AR127" s="131" t="s">
        <v>142</v>
      </c>
      <c r="AT127" s="131" t="s">
        <v>137</v>
      </c>
      <c r="AU127" s="131" t="s">
        <v>84</v>
      </c>
      <c r="AY127" s="16" t="s">
        <v>136</v>
      </c>
      <c r="BE127" s="132">
        <f>IF(N127="základní",J127,0)</f>
        <v>0</v>
      </c>
      <c r="BF127" s="132">
        <f>IF(N127="snížená",J127,0)</f>
        <v>0</v>
      </c>
      <c r="BG127" s="132">
        <f>IF(N127="zákl. přenesená",J127,0)</f>
        <v>0</v>
      </c>
      <c r="BH127" s="132">
        <f>IF(N127="sníž. přenesená",J127,0)</f>
        <v>0</v>
      </c>
      <c r="BI127" s="132">
        <f>IF(N127="nulová",J127,0)</f>
        <v>0</v>
      </c>
      <c r="BJ127" s="16" t="s">
        <v>82</v>
      </c>
      <c r="BK127" s="132">
        <f>ROUND(I127*H127,2)</f>
        <v>0</v>
      </c>
      <c r="BL127" s="16" t="s">
        <v>142</v>
      </c>
      <c r="BM127" s="131" t="s">
        <v>175</v>
      </c>
    </row>
    <row r="128" spans="2:65" s="1" customFormat="1" ht="10.199999999999999">
      <c r="B128" s="31"/>
      <c r="D128" s="133" t="s">
        <v>143</v>
      </c>
      <c r="F128" s="134" t="s">
        <v>691</v>
      </c>
      <c r="I128" s="135"/>
      <c r="L128" s="31"/>
      <c r="M128" s="136"/>
      <c r="T128" s="52"/>
      <c r="AT128" s="16" t="s">
        <v>143</v>
      </c>
      <c r="AU128" s="16" t="s">
        <v>84</v>
      </c>
    </row>
    <row r="129" spans="2:65" s="1" customFormat="1" ht="10.199999999999999">
      <c r="B129" s="31"/>
      <c r="D129" s="147" t="s">
        <v>660</v>
      </c>
      <c r="F129" s="148" t="s">
        <v>692</v>
      </c>
      <c r="I129" s="135"/>
      <c r="L129" s="31"/>
      <c r="M129" s="136"/>
      <c r="T129" s="52"/>
      <c r="AT129" s="16" t="s">
        <v>660</v>
      </c>
      <c r="AU129" s="16" t="s">
        <v>84</v>
      </c>
    </row>
    <row r="130" spans="2:65" s="1" customFormat="1" ht="21.75" customHeight="1">
      <c r="B130" s="31"/>
      <c r="C130" s="120" t="s">
        <v>157</v>
      </c>
      <c r="D130" s="120" t="s">
        <v>137</v>
      </c>
      <c r="E130" s="121" t="s">
        <v>693</v>
      </c>
      <c r="F130" s="122" t="s">
        <v>694</v>
      </c>
      <c r="G130" s="123" t="s">
        <v>165</v>
      </c>
      <c r="H130" s="124">
        <v>1790.12</v>
      </c>
      <c r="I130" s="125"/>
      <c r="J130" s="126">
        <f>ROUND(I130*H130,2)</f>
        <v>0</v>
      </c>
      <c r="K130" s="122" t="s">
        <v>659</v>
      </c>
      <c r="L130" s="31"/>
      <c r="M130" s="127" t="s">
        <v>19</v>
      </c>
      <c r="N130" s="128" t="s">
        <v>45</v>
      </c>
      <c r="P130" s="129">
        <f>O130*H130</f>
        <v>0</v>
      </c>
      <c r="Q130" s="129">
        <v>0</v>
      </c>
      <c r="R130" s="129">
        <f>Q130*H130</f>
        <v>0</v>
      </c>
      <c r="S130" s="129">
        <v>0</v>
      </c>
      <c r="T130" s="130">
        <f>S130*H130</f>
        <v>0</v>
      </c>
      <c r="AR130" s="131" t="s">
        <v>142</v>
      </c>
      <c r="AT130" s="131" t="s">
        <v>137</v>
      </c>
      <c r="AU130" s="131" t="s">
        <v>84</v>
      </c>
      <c r="AY130" s="16" t="s">
        <v>136</v>
      </c>
      <c r="BE130" s="132">
        <f>IF(N130="základní",J130,0)</f>
        <v>0</v>
      </c>
      <c r="BF130" s="132">
        <f>IF(N130="snížená",J130,0)</f>
        <v>0</v>
      </c>
      <c r="BG130" s="132">
        <f>IF(N130="zákl. přenesená",J130,0)</f>
        <v>0</v>
      </c>
      <c r="BH130" s="132">
        <f>IF(N130="sníž. přenesená",J130,0)</f>
        <v>0</v>
      </c>
      <c r="BI130" s="132">
        <f>IF(N130="nulová",J130,0)</f>
        <v>0</v>
      </c>
      <c r="BJ130" s="16" t="s">
        <v>82</v>
      </c>
      <c r="BK130" s="132">
        <f>ROUND(I130*H130,2)</f>
        <v>0</v>
      </c>
      <c r="BL130" s="16" t="s">
        <v>142</v>
      </c>
      <c r="BM130" s="131" t="s">
        <v>178</v>
      </c>
    </row>
    <row r="131" spans="2:65" s="1" customFormat="1" ht="10.199999999999999">
      <c r="B131" s="31"/>
      <c r="D131" s="133" t="s">
        <v>143</v>
      </c>
      <c r="F131" s="134" t="s">
        <v>694</v>
      </c>
      <c r="I131" s="135"/>
      <c r="L131" s="31"/>
      <c r="M131" s="136"/>
      <c r="T131" s="52"/>
      <c r="AT131" s="16" t="s">
        <v>143</v>
      </c>
      <c r="AU131" s="16" t="s">
        <v>84</v>
      </c>
    </row>
    <row r="132" spans="2:65" s="1" customFormat="1" ht="10.199999999999999">
      <c r="B132" s="31"/>
      <c r="D132" s="147" t="s">
        <v>660</v>
      </c>
      <c r="F132" s="148" t="s">
        <v>695</v>
      </c>
      <c r="I132" s="135"/>
      <c r="L132" s="31"/>
      <c r="M132" s="136"/>
      <c r="T132" s="52"/>
      <c r="AT132" s="16" t="s">
        <v>660</v>
      </c>
      <c r="AU132" s="16" t="s">
        <v>84</v>
      </c>
    </row>
    <row r="133" spans="2:65" s="12" customFormat="1" ht="10.199999999999999">
      <c r="B133" s="149"/>
      <c r="D133" s="133" t="s">
        <v>671</v>
      </c>
      <c r="E133" s="150" t="s">
        <v>19</v>
      </c>
      <c r="F133" s="151" t="s">
        <v>696</v>
      </c>
      <c r="H133" s="152">
        <v>578.76</v>
      </c>
      <c r="I133" s="153"/>
      <c r="L133" s="149"/>
      <c r="M133" s="154"/>
      <c r="T133" s="155"/>
      <c r="AT133" s="150" t="s">
        <v>671</v>
      </c>
      <c r="AU133" s="150" t="s">
        <v>84</v>
      </c>
      <c r="AV133" s="12" t="s">
        <v>84</v>
      </c>
      <c r="AW133" s="12" t="s">
        <v>35</v>
      </c>
      <c r="AX133" s="12" t="s">
        <v>74</v>
      </c>
      <c r="AY133" s="150" t="s">
        <v>136</v>
      </c>
    </row>
    <row r="134" spans="2:65" s="12" customFormat="1" ht="10.199999999999999">
      <c r="B134" s="149"/>
      <c r="D134" s="133" t="s">
        <v>671</v>
      </c>
      <c r="E134" s="150" t="s">
        <v>19</v>
      </c>
      <c r="F134" s="151" t="s">
        <v>697</v>
      </c>
      <c r="H134" s="152">
        <v>22.88</v>
      </c>
      <c r="I134" s="153"/>
      <c r="L134" s="149"/>
      <c r="M134" s="154"/>
      <c r="T134" s="155"/>
      <c r="AT134" s="150" t="s">
        <v>671</v>
      </c>
      <c r="AU134" s="150" t="s">
        <v>84</v>
      </c>
      <c r="AV134" s="12" t="s">
        <v>84</v>
      </c>
      <c r="AW134" s="12" t="s">
        <v>35</v>
      </c>
      <c r="AX134" s="12" t="s">
        <v>74</v>
      </c>
      <c r="AY134" s="150" t="s">
        <v>136</v>
      </c>
    </row>
    <row r="135" spans="2:65" s="12" customFormat="1" ht="10.199999999999999">
      <c r="B135" s="149"/>
      <c r="D135" s="133" t="s">
        <v>671</v>
      </c>
      <c r="E135" s="150" t="s">
        <v>19</v>
      </c>
      <c r="F135" s="151" t="s">
        <v>698</v>
      </c>
      <c r="H135" s="152">
        <v>196.04</v>
      </c>
      <c r="I135" s="153"/>
      <c r="L135" s="149"/>
      <c r="M135" s="154"/>
      <c r="T135" s="155"/>
      <c r="AT135" s="150" t="s">
        <v>671</v>
      </c>
      <c r="AU135" s="150" t="s">
        <v>84</v>
      </c>
      <c r="AV135" s="12" t="s">
        <v>84</v>
      </c>
      <c r="AW135" s="12" t="s">
        <v>35</v>
      </c>
      <c r="AX135" s="12" t="s">
        <v>74</v>
      </c>
      <c r="AY135" s="150" t="s">
        <v>136</v>
      </c>
    </row>
    <row r="136" spans="2:65" s="12" customFormat="1" ht="10.199999999999999">
      <c r="B136" s="149"/>
      <c r="D136" s="133" t="s">
        <v>671</v>
      </c>
      <c r="E136" s="150" t="s">
        <v>19</v>
      </c>
      <c r="F136" s="151" t="s">
        <v>699</v>
      </c>
      <c r="H136" s="152">
        <v>225.04</v>
      </c>
      <c r="I136" s="153"/>
      <c r="L136" s="149"/>
      <c r="M136" s="154"/>
      <c r="T136" s="155"/>
      <c r="AT136" s="150" t="s">
        <v>671</v>
      </c>
      <c r="AU136" s="150" t="s">
        <v>84</v>
      </c>
      <c r="AV136" s="12" t="s">
        <v>84</v>
      </c>
      <c r="AW136" s="12" t="s">
        <v>35</v>
      </c>
      <c r="AX136" s="12" t="s">
        <v>74</v>
      </c>
      <c r="AY136" s="150" t="s">
        <v>136</v>
      </c>
    </row>
    <row r="137" spans="2:65" s="12" customFormat="1" ht="10.199999999999999">
      <c r="B137" s="149"/>
      <c r="D137" s="133" t="s">
        <v>671</v>
      </c>
      <c r="E137" s="150" t="s">
        <v>19</v>
      </c>
      <c r="F137" s="151" t="s">
        <v>700</v>
      </c>
      <c r="H137" s="152">
        <v>5.51</v>
      </c>
      <c r="I137" s="153"/>
      <c r="L137" s="149"/>
      <c r="M137" s="154"/>
      <c r="T137" s="155"/>
      <c r="AT137" s="150" t="s">
        <v>671</v>
      </c>
      <c r="AU137" s="150" t="s">
        <v>84</v>
      </c>
      <c r="AV137" s="12" t="s">
        <v>84</v>
      </c>
      <c r="AW137" s="12" t="s">
        <v>35</v>
      </c>
      <c r="AX137" s="12" t="s">
        <v>74</v>
      </c>
      <c r="AY137" s="150" t="s">
        <v>136</v>
      </c>
    </row>
    <row r="138" spans="2:65" s="12" customFormat="1" ht="10.199999999999999">
      <c r="B138" s="149"/>
      <c r="D138" s="133" t="s">
        <v>671</v>
      </c>
      <c r="E138" s="150" t="s">
        <v>19</v>
      </c>
      <c r="F138" s="151" t="s">
        <v>701</v>
      </c>
      <c r="H138" s="152">
        <v>20.28</v>
      </c>
      <c r="I138" s="153"/>
      <c r="L138" s="149"/>
      <c r="M138" s="154"/>
      <c r="T138" s="155"/>
      <c r="AT138" s="150" t="s">
        <v>671</v>
      </c>
      <c r="AU138" s="150" t="s">
        <v>84</v>
      </c>
      <c r="AV138" s="12" t="s">
        <v>84</v>
      </c>
      <c r="AW138" s="12" t="s">
        <v>35</v>
      </c>
      <c r="AX138" s="12" t="s">
        <v>74</v>
      </c>
      <c r="AY138" s="150" t="s">
        <v>136</v>
      </c>
    </row>
    <row r="139" spans="2:65" s="12" customFormat="1" ht="10.199999999999999">
      <c r="B139" s="149"/>
      <c r="D139" s="133" t="s">
        <v>671</v>
      </c>
      <c r="E139" s="150" t="s">
        <v>19</v>
      </c>
      <c r="F139" s="151" t="s">
        <v>702</v>
      </c>
      <c r="H139" s="152">
        <v>8.41</v>
      </c>
      <c r="I139" s="153"/>
      <c r="L139" s="149"/>
      <c r="M139" s="154"/>
      <c r="T139" s="155"/>
      <c r="AT139" s="150" t="s">
        <v>671</v>
      </c>
      <c r="AU139" s="150" t="s">
        <v>84</v>
      </c>
      <c r="AV139" s="12" t="s">
        <v>84</v>
      </c>
      <c r="AW139" s="12" t="s">
        <v>35</v>
      </c>
      <c r="AX139" s="12" t="s">
        <v>74</v>
      </c>
      <c r="AY139" s="150" t="s">
        <v>136</v>
      </c>
    </row>
    <row r="140" spans="2:65" s="12" customFormat="1" ht="10.199999999999999">
      <c r="B140" s="149"/>
      <c r="D140" s="133" t="s">
        <v>671</v>
      </c>
      <c r="E140" s="150" t="s">
        <v>19</v>
      </c>
      <c r="F140" s="151" t="s">
        <v>703</v>
      </c>
      <c r="H140" s="152">
        <v>104</v>
      </c>
      <c r="I140" s="153"/>
      <c r="L140" s="149"/>
      <c r="M140" s="154"/>
      <c r="T140" s="155"/>
      <c r="AT140" s="150" t="s">
        <v>671</v>
      </c>
      <c r="AU140" s="150" t="s">
        <v>84</v>
      </c>
      <c r="AV140" s="12" t="s">
        <v>84</v>
      </c>
      <c r="AW140" s="12" t="s">
        <v>35</v>
      </c>
      <c r="AX140" s="12" t="s">
        <v>74</v>
      </c>
      <c r="AY140" s="150" t="s">
        <v>136</v>
      </c>
    </row>
    <row r="141" spans="2:65" s="12" customFormat="1" ht="10.199999999999999">
      <c r="B141" s="149"/>
      <c r="D141" s="133" t="s">
        <v>671</v>
      </c>
      <c r="E141" s="150" t="s">
        <v>19</v>
      </c>
      <c r="F141" s="151" t="s">
        <v>704</v>
      </c>
      <c r="H141" s="152">
        <v>445.2</v>
      </c>
      <c r="I141" s="153"/>
      <c r="L141" s="149"/>
      <c r="M141" s="154"/>
      <c r="T141" s="155"/>
      <c r="AT141" s="150" t="s">
        <v>671</v>
      </c>
      <c r="AU141" s="150" t="s">
        <v>84</v>
      </c>
      <c r="AV141" s="12" t="s">
        <v>84</v>
      </c>
      <c r="AW141" s="12" t="s">
        <v>35</v>
      </c>
      <c r="AX141" s="12" t="s">
        <v>74</v>
      </c>
      <c r="AY141" s="150" t="s">
        <v>136</v>
      </c>
    </row>
    <row r="142" spans="2:65" s="12" customFormat="1" ht="10.199999999999999">
      <c r="B142" s="149"/>
      <c r="D142" s="133" t="s">
        <v>671</v>
      </c>
      <c r="E142" s="150" t="s">
        <v>19</v>
      </c>
      <c r="F142" s="151" t="s">
        <v>705</v>
      </c>
      <c r="H142" s="152">
        <v>17.600000000000001</v>
      </c>
      <c r="I142" s="153"/>
      <c r="L142" s="149"/>
      <c r="M142" s="154"/>
      <c r="T142" s="155"/>
      <c r="AT142" s="150" t="s">
        <v>671</v>
      </c>
      <c r="AU142" s="150" t="s">
        <v>84</v>
      </c>
      <c r="AV142" s="12" t="s">
        <v>84</v>
      </c>
      <c r="AW142" s="12" t="s">
        <v>35</v>
      </c>
      <c r="AX142" s="12" t="s">
        <v>74</v>
      </c>
      <c r="AY142" s="150" t="s">
        <v>136</v>
      </c>
    </row>
    <row r="143" spans="2:65" s="12" customFormat="1" ht="10.199999999999999">
      <c r="B143" s="149"/>
      <c r="D143" s="133" t="s">
        <v>671</v>
      </c>
      <c r="E143" s="150" t="s">
        <v>19</v>
      </c>
      <c r="F143" s="151" t="s">
        <v>706</v>
      </c>
      <c r="H143" s="152">
        <v>150.80000000000001</v>
      </c>
      <c r="I143" s="153"/>
      <c r="L143" s="149"/>
      <c r="M143" s="154"/>
      <c r="T143" s="155"/>
      <c r="AT143" s="150" t="s">
        <v>671</v>
      </c>
      <c r="AU143" s="150" t="s">
        <v>84</v>
      </c>
      <c r="AV143" s="12" t="s">
        <v>84</v>
      </c>
      <c r="AW143" s="12" t="s">
        <v>35</v>
      </c>
      <c r="AX143" s="12" t="s">
        <v>74</v>
      </c>
      <c r="AY143" s="150" t="s">
        <v>136</v>
      </c>
    </row>
    <row r="144" spans="2:65" s="12" customFormat="1" ht="10.199999999999999">
      <c r="B144" s="149"/>
      <c r="D144" s="133" t="s">
        <v>671</v>
      </c>
      <c r="E144" s="150" t="s">
        <v>19</v>
      </c>
      <c r="F144" s="151" t="s">
        <v>707</v>
      </c>
      <c r="H144" s="152">
        <v>15.6</v>
      </c>
      <c r="I144" s="153"/>
      <c r="L144" s="149"/>
      <c r="M144" s="154"/>
      <c r="T144" s="155"/>
      <c r="AT144" s="150" t="s">
        <v>671</v>
      </c>
      <c r="AU144" s="150" t="s">
        <v>84</v>
      </c>
      <c r="AV144" s="12" t="s">
        <v>84</v>
      </c>
      <c r="AW144" s="12" t="s">
        <v>35</v>
      </c>
      <c r="AX144" s="12" t="s">
        <v>74</v>
      </c>
      <c r="AY144" s="150" t="s">
        <v>136</v>
      </c>
    </row>
    <row r="145" spans="2:65" s="13" customFormat="1" ht="10.199999999999999">
      <c r="B145" s="156"/>
      <c r="D145" s="133" t="s">
        <v>671</v>
      </c>
      <c r="E145" s="157" t="s">
        <v>19</v>
      </c>
      <c r="F145" s="158" t="s">
        <v>673</v>
      </c>
      <c r="H145" s="159">
        <v>1790.12</v>
      </c>
      <c r="I145" s="160"/>
      <c r="L145" s="156"/>
      <c r="M145" s="161"/>
      <c r="T145" s="162"/>
      <c r="AT145" s="157" t="s">
        <v>671</v>
      </c>
      <c r="AU145" s="157" t="s">
        <v>84</v>
      </c>
      <c r="AV145" s="13" t="s">
        <v>142</v>
      </c>
      <c r="AW145" s="13" t="s">
        <v>35</v>
      </c>
      <c r="AX145" s="13" t="s">
        <v>82</v>
      </c>
      <c r="AY145" s="157" t="s">
        <v>136</v>
      </c>
    </row>
    <row r="146" spans="2:65" s="1" customFormat="1" ht="21.75" customHeight="1">
      <c r="B146" s="31"/>
      <c r="C146" s="120" t="s">
        <v>134</v>
      </c>
      <c r="D146" s="120" t="s">
        <v>137</v>
      </c>
      <c r="E146" s="121" t="s">
        <v>708</v>
      </c>
      <c r="F146" s="122" t="s">
        <v>709</v>
      </c>
      <c r="G146" s="123" t="s">
        <v>165</v>
      </c>
      <c r="H146" s="124">
        <v>32.25</v>
      </c>
      <c r="I146" s="125"/>
      <c r="J146" s="126">
        <f>ROUND(I146*H146,2)</f>
        <v>0</v>
      </c>
      <c r="K146" s="122" t="s">
        <v>659</v>
      </c>
      <c r="L146" s="31"/>
      <c r="M146" s="127" t="s">
        <v>19</v>
      </c>
      <c r="N146" s="128" t="s">
        <v>45</v>
      </c>
      <c r="P146" s="129">
        <f>O146*H146</f>
        <v>0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AR146" s="131" t="s">
        <v>142</v>
      </c>
      <c r="AT146" s="131" t="s">
        <v>137</v>
      </c>
      <c r="AU146" s="131" t="s">
        <v>84</v>
      </c>
      <c r="AY146" s="16" t="s">
        <v>136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6" t="s">
        <v>82</v>
      </c>
      <c r="BK146" s="132">
        <f>ROUND(I146*H146,2)</f>
        <v>0</v>
      </c>
      <c r="BL146" s="16" t="s">
        <v>142</v>
      </c>
      <c r="BM146" s="131" t="s">
        <v>181</v>
      </c>
    </row>
    <row r="147" spans="2:65" s="1" customFormat="1" ht="10.199999999999999">
      <c r="B147" s="31"/>
      <c r="D147" s="133" t="s">
        <v>143</v>
      </c>
      <c r="F147" s="134" t="s">
        <v>709</v>
      </c>
      <c r="I147" s="135"/>
      <c r="L147" s="31"/>
      <c r="M147" s="136"/>
      <c r="T147" s="52"/>
      <c r="AT147" s="16" t="s">
        <v>143</v>
      </c>
      <c r="AU147" s="16" t="s">
        <v>84</v>
      </c>
    </row>
    <row r="148" spans="2:65" s="1" customFormat="1" ht="10.199999999999999">
      <c r="B148" s="31"/>
      <c r="D148" s="147" t="s">
        <v>660</v>
      </c>
      <c r="F148" s="148" t="s">
        <v>710</v>
      </c>
      <c r="I148" s="135"/>
      <c r="L148" s="31"/>
      <c r="M148" s="136"/>
      <c r="T148" s="52"/>
      <c r="AT148" s="16" t="s">
        <v>660</v>
      </c>
      <c r="AU148" s="16" t="s">
        <v>84</v>
      </c>
    </row>
    <row r="149" spans="2:65" s="12" customFormat="1" ht="10.199999999999999">
      <c r="B149" s="149"/>
      <c r="D149" s="133" t="s">
        <v>671</v>
      </c>
      <c r="E149" s="150" t="s">
        <v>19</v>
      </c>
      <c r="F149" s="151" t="s">
        <v>711</v>
      </c>
      <c r="H149" s="152">
        <v>32.25</v>
      </c>
      <c r="I149" s="153"/>
      <c r="L149" s="149"/>
      <c r="M149" s="154"/>
      <c r="T149" s="155"/>
      <c r="AT149" s="150" t="s">
        <v>671</v>
      </c>
      <c r="AU149" s="150" t="s">
        <v>84</v>
      </c>
      <c r="AV149" s="12" t="s">
        <v>84</v>
      </c>
      <c r="AW149" s="12" t="s">
        <v>35</v>
      </c>
      <c r="AX149" s="12" t="s">
        <v>74</v>
      </c>
      <c r="AY149" s="150" t="s">
        <v>136</v>
      </c>
    </row>
    <row r="150" spans="2:65" s="13" customFormat="1" ht="10.199999999999999">
      <c r="B150" s="156"/>
      <c r="D150" s="133" t="s">
        <v>671</v>
      </c>
      <c r="E150" s="157" t="s">
        <v>19</v>
      </c>
      <c r="F150" s="158" t="s">
        <v>673</v>
      </c>
      <c r="H150" s="159">
        <v>32.25</v>
      </c>
      <c r="I150" s="160"/>
      <c r="L150" s="156"/>
      <c r="M150" s="161"/>
      <c r="T150" s="162"/>
      <c r="AT150" s="157" t="s">
        <v>671</v>
      </c>
      <c r="AU150" s="157" t="s">
        <v>84</v>
      </c>
      <c r="AV150" s="13" t="s">
        <v>142</v>
      </c>
      <c r="AW150" s="13" t="s">
        <v>35</v>
      </c>
      <c r="AX150" s="13" t="s">
        <v>82</v>
      </c>
      <c r="AY150" s="157" t="s">
        <v>136</v>
      </c>
    </row>
    <row r="151" spans="2:65" s="1" customFormat="1" ht="21.75" customHeight="1">
      <c r="B151" s="31"/>
      <c r="C151" s="120" t="s">
        <v>160</v>
      </c>
      <c r="D151" s="120" t="s">
        <v>137</v>
      </c>
      <c r="E151" s="121" t="s">
        <v>712</v>
      </c>
      <c r="F151" s="122" t="s">
        <v>713</v>
      </c>
      <c r="G151" s="123" t="s">
        <v>165</v>
      </c>
      <c r="H151" s="124">
        <v>1822.37</v>
      </c>
      <c r="I151" s="125"/>
      <c r="J151" s="126">
        <f>ROUND(I151*H151,2)</f>
        <v>0</v>
      </c>
      <c r="K151" s="122" t="s">
        <v>659</v>
      </c>
      <c r="L151" s="31"/>
      <c r="M151" s="127" t="s">
        <v>19</v>
      </c>
      <c r="N151" s="128" t="s">
        <v>45</v>
      </c>
      <c r="P151" s="129">
        <f>O151*H151</f>
        <v>0</v>
      </c>
      <c r="Q151" s="129">
        <v>0</v>
      </c>
      <c r="R151" s="129">
        <f>Q151*H151</f>
        <v>0</v>
      </c>
      <c r="S151" s="129">
        <v>0</v>
      </c>
      <c r="T151" s="130">
        <f>S151*H151</f>
        <v>0</v>
      </c>
      <c r="AR151" s="131" t="s">
        <v>142</v>
      </c>
      <c r="AT151" s="131" t="s">
        <v>137</v>
      </c>
      <c r="AU151" s="131" t="s">
        <v>84</v>
      </c>
      <c r="AY151" s="16" t="s">
        <v>136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6" t="s">
        <v>82</v>
      </c>
      <c r="BK151" s="132">
        <f>ROUND(I151*H151,2)</f>
        <v>0</v>
      </c>
      <c r="BL151" s="16" t="s">
        <v>142</v>
      </c>
      <c r="BM151" s="131" t="s">
        <v>184</v>
      </c>
    </row>
    <row r="152" spans="2:65" s="1" customFormat="1" ht="10.199999999999999">
      <c r="B152" s="31"/>
      <c r="D152" s="133" t="s">
        <v>143</v>
      </c>
      <c r="F152" s="134" t="s">
        <v>713</v>
      </c>
      <c r="I152" s="135"/>
      <c r="L152" s="31"/>
      <c r="M152" s="136"/>
      <c r="T152" s="52"/>
      <c r="AT152" s="16" t="s">
        <v>143</v>
      </c>
      <c r="AU152" s="16" t="s">
        <v>84</v>
      </c>
    </row>
    <row r="153" spans="2:65" s="1" customFormat="1" ht="10.199999999999999">
      <c r="B153" s="31"/>
      <c r="D153" s="147" t="s">
        <v>660</v>
      </c>
      <c r="F153" s="148" t="s">
        <v>714</v>
      </c>
      <c r="I153" s="135"/>
      <c r="L153" s="31"/>
      <c r="M153" s="136"/>
      <c r="T153" s="52"/>
      <c r="AT153" s="16" t="s">
        <v>660</v>
      </c>
      <c r="AU153" s="16" t="s">
        <v>84</v>
      </c>
    </row>
    <row r="154" spans="2:65" s="12" customFormat="1" ht="10.199999999999999">
      <c r="B154" s="149"/>
      <c r="D154" s="133" t="s">
        <v>671</v>
      </c>
      <c r="E154" s="150" t="s">
        <v>19</v>
      </c>
      <c r="F154" s="151" t="s">
        <v>715</v>
      </c>
      <c r="H154" s="152">
        <v>1822.37</v>
      </c>
      <c r="I154" s="153"/>
      <c r="L154" s="149"/>
      <c r="M154" s="154"/>
      <c r="T154" s="155"/>
      <c r="AT154" s="150" t="s">
        <v>671</v>
      </c>
      <c r="AU154" s="150" t="s">
        <v>84</v>
      </c>
      <c r="AV154" s="12" t="s">
        <v>84</v>
      </c>
      <c r="AW154" s="12" t="s">
        <v>35</v>
      </c>
      <c r="AX154" s="12" t="s">
        <v>74</v>
      </c>
      <c r="AY154" s="150" t="s">
        <v>136</v>
      </c>
    </row>
    <row r="155" spans="2:65" s="13" customFormat="1" ht="10.199999999999999">
      <c r="B155" s="156"/>
      <c r="D155" s="133" t="s">
        <v>671</v>
      </c>
      <c r="E155" s="157" t="s">
        <v>19</v>
      </c>
      <c r="F155" s="158" t="s">
        <v>673</v>
      </c>
      <c r="H155" s="159">
        <v>1822.37</v>
      </c>
      <c r="I155" s="160"/>
      <c r="L155" s="156"/>
      <c r="M155" s="161"/>
      <c r="T155" s="162"/>
      <c r="AT155" s="157" t="s">
        <v>671</v>
      </c>
      <c r="AU155" s="157" t="s">
        <v>84</v>
      </c>
      <c r="AV155" s="13" t="s">
        <v>142</v>
      </c>
      <c r="AW155" s="13" t="s">
        <v>35</v>
      </c>
      <c r="AX155" s="13" t="s">
        <v>82</v>
      </c>
      <c r="AY155" s="157" t="s">
        <v>136</v>
      </c>
    </row>
    <row r="156" spans="2:65" s="1" customFormat="1" ht="16.5" customHeight="1">
      <c r="B156" s="31"/>
      <c r="C156" s="120" t="s">
        <v>167</v>
      </c>
      <c r="D156" s="120" t="s">
        <v>137</v>
      </c>
      <c r="E156" s="121" t="s">
        <v>716</v>
      </c>
      <c r="F156" s="122" t="s">
        <v>717</v>
      </c>
      <c r="G156" s="123" t="s">
        <v>165</v>
      </c>
      <c r="H156" s="124">
        <v>1822.37</v>
      </c>
      <c r="I156" s="125"/>
      <c r="J156" s="126">
        <f>ROUND(I156*H156,2)</f>
        <v>0</v>
      </c>
      <c r="K156" s="122" t="s">
        <v>659</v>
      </c>
      <c r="L156" s="31"/>
      <c r="M156" s="127" t="s">
        <v>19</v>
      </c>
      <c r="N156" s="128" t="s">
        <v>45</v>
      </c>
      <c r="P156" s="129">
        <f>O156*H156</f>
        <v>0</v>
      </c>
      <c r="Q156" s="129">
        <v>0</v>
      </c>
      <c r="R156" s="129">
        <f>Q156*H156</f>
        <v>0</v>
      </c>
      <c r="S156" s="129">
        <v>0</v>
      </c>
      <c r="T156" s="130">
        <f>S156*H156</f>
        <v>0</v>
      </c>
      <c r="AR156" s="131" t="s">
        <v>142</v>
      </c>
      <c r="AT156" s="131" t="s">
        <v>137</v>
      </c>
      <c r="AU156" s="131" t="s">
        <v>84</v>
      </c>
      <c r="AY156" s="16" t="s">
        <v>136</v>
      </c>
      <c r="BE156" s="132">
        <f>IF(N156="základní",J156,0)</f>
        <v>0</v>
      </c>
      <c r="BF156" s="132">
        <f>IF(N156="snížená",J156,0)</f>
        <v>0</v>
      </c>
      <c r="BG156" s="132">
        <f>IF(N156="zákl. přenesená",J156,0)</f>
        <v>0</v>
      </c>
      <c r="BH156" s="132">
        <f>IF(N156="sníž. přenesená",J156,0)</f>
        <v>0</v>
      </c>
      <c r="BI156" s="132">
        <f>IF(N156="nulová",J156,0)</f>
        <v>0</v>
      </c>
      <c r="BJ156" s="16" t="s">
        <v>82</v>
      </c>
      <c r="BK156" s="132">
        <f>ROUND(I156*H156,2)</f>
        <v>0</v>
      </c>
      <c r="BL156" s="16" t="s">
        <v>142</v>
      </c>
      <c r="BM156" s="131" t="s">
        <v>187</v>
      </c>
    </row>
    <row r="157" spans="2:65" s="1" customFormat="1" ht="10.199999999999999">
      <c r="B157" s="31"/>
      <c r="D157" s="133" t="s">
        <v>143</v>
      </c>
      <c r="F157" s="134" t="s">
        <v>717</v>
      </c>
      <c r="I157" s="135"/>
      <c r="L157" s="31"/>
      <c r="M157" s="136"/>
      <c r="T157" s="52"/>
      <c r="AT157" s="16" t="s">
        <v>143</v>
      </c>
      <c r="AU157" s="16" t="s">
        <v>84</v>
      </c>
    </row>
    <row r="158" spans="2:65" s="1" customFormat="1" ht="10.199999999999999">
      <c r="B158" s="31"/>
      <c r="D158" s="147" t="s">
        <v>660</v>
      </c>
      <c r="F158" s="148" t="s">
        <v>718</v>
      </c>
      <c r="I158" s="135"/>
      <c r="L158" s="31"/>
      <c r="M158" s="136"/>
      <c r="T158" s="52"/>
      <c r="AT158" s="16" t="s">
        <v>660</v>
      </c>
      <c r="AU158" s="16" t="s">
        <v>84</v>
      </c>
    </row>
    <row r="159" spans="2:65" s="1" customFormat="1" ht="16.5" customHeight="1">
      <c r="B159" s="31"/>
      <c r="C159" s="120" t="s">
        <v>166</v>
      </c>
      <c r="D159" s="120" t="s">
        <v>137</v>
      </c>
      <c r="E159" s="121" t="s">
        <v>719</v>
      </c>
      <c r="F159" s="122" t="s">
        <v>720</v>
      </c>
      <c r="G159" s="123" t="s">
        <v>239</v>
      </c>
      <c r="H159" s="124">
        <v>3644.74</v>
      </c>
      <c r="I159" s="125"/>
      <c r="J159" s="126">
        <f>ROUND(I159*H159,2)</f>
        <v>0</v>
      </c>
      <c r="K159" s="122" t="s">
        <v>659</v>
      </c>
      <c r="L159" s="31"/>
      <c r="M159" s="127" t="s">
        <v>19</v>
      </c>
      <c r="N159" s="128" t="s">
        <v>45</v>
      </c>
      <c r="P159" s="129">
        <f>O159*H159</f>
        <v>0</v>
      </c>
      <c r="Q159" s="129">
        <v>0</v>
      </c>
      <c r="R159" s="129">
        <f>Q159*H159</f>
        <v>0</v>
      </c>
      <c r="S159" s="129">
        <v>0</v>
      </c>
      <c r="T159" s="130">
        <f>S159*H159</f>
        <v>0</v>
      </c>
      <c r="AR159" s="131" t="s">
        <v>142</v>
      </c>
      <c r="AT159" s="131" t="s">
        <v>137</v>
      </c>
      <c r="AU159" s="131" t="s">
        <v>84</v>
      </c>
      <c r="AY159" s="16" t="s">
        <v>136</v>
      </c>
      <c r="BE159" s="132">
        <f>IF(N159="základní",J159,0)</f>
        <v>0</v>
      </c>
      <c r="BF159" s="132">
        <f>IF(N159="snížená",J159,0)</f>
        <v>0</v>
      </c>
      <c r="BG159" s="132">
        <f>IF(N159="zákl. přenesená",J159,0)</f>
        <v>0</v>
      </c>
      <c r="BH159" s="132">
        <f>IF(N159="sníž. přenesená",J159,0)</f>
        <v>0</v>
      </c>
      <c r="BI159" s="132">
        <f>IF(N159="nulová",J159,0)</f>
        <v>0</v>
      </c>
      <c r="BJ159" s="16" t="s">
        <v>82</v>
      </c>
      <c r="BK159" s="132">
        <f>ROUND(I159*H159,2)</f>
        <v>0</v>
      </c>
      <c r="BL159" s="16" t="s">
        <v>142</v>
      </c>
      <c r="BM159" s="131" t="s">
        <v>190</v>
      </c>
    </row>
    <row r="160" spans="2:65" s="1" customFormat="1" ht="10.199999999999999">
      <c r="B160" s="31"/>
      <c r="D160" s="133" t="s">
        <v>143</v>
      </c>
      <c r="F160" s="134" t="s">
        <v>720</v>
      </c>
      <c r="I160" s="135"/>
      <c r="L160" s="31"/>
      <c r="M160" s="136"/>
      <c r="T160" s="52"/>
      <c r="AT160" s="16" t="s">
        <v>143</v>
      </c>
      <c r="AU160" s="16" t="s">
        <v>84</v>
      </c>
    </row>
    <row r="161" spans="2:65" s="1" customFormat="1" ht="10.199999999999999">
      <c r="B161" s="31"/>
      <c r="D161" s="147" t="s">
        <v>660</v>
      </c>
      <c r="F161" s="148" t="s">
        <v>721</v>
      </c>
      <c r="I161" s="135"/>
      <c r="L161" s="31"/>
      <c r="M161" s="136"/>
      <c r="T161" s="52"/>
      <c r="AT161" s="16" t="s">
        <v>660</v>
      </c>
      <c r="AU161" s="16" t="s">
        <v>84</v>
      </c>
    </row>
    <row r="162" spans="2:65" s="12" customFormat="1" ht="10.199999999999999">
      <c r="B162" s="149"/>
      <c r="D162" s="133" t="s">
        <v>671</v>
      </c>
      <c r="E162" s="150" t="s">
        <v>19</v>
      </c>
      <c r="F162" s="151" t="s">
        <v>722</v>
      </c>
      <c r="H162" s="152">
        <v>3644.74</v>
      </c>
      <c r="I162" s="153"/>
      <c r="L162" s="149"/>
      <c r="M162" s="154"/>
      <c r="T162" s="155"/>
      <c r="AT162" s="150" t="s">
        <v>671</v>
      </c>
      <c r="AU162" s="150" t="s">
        <v>84</v>
      </c>
      <c r="AV162" s="12" t="s">
        <v>84</v>
      </c>
      <c r="AW162" s="12" t="s">
        <v>35</v>
      </c>
      <c r="AX162" s="12" t="s">
        <v>74</v>
      </c>
      <c r="AY162" s="150" t="s">
        <v>136</v>
      </c>
    </row>
    <row r="163" spans="2:65" s="13" customFormat="1" ht="10.199999999999999">
      <c r="B163" s="156"/>
      <c r="D163" s="133" t="s">
        <v>671</v>
      </c>
      <c r="E163" s="157" t="s">
        <v>19</v>
      </c>
      <c r="F163" s="158" t="s">
        <v>673</v>
      </c>
      <c r="H163" s="159">
        <v>3644.74</v>
      </c>
      <c r="I163" s="160"/>
      <c r="L163" s="156"/>
      <c r="M163" s="161"/>
      <c r="T163" s="162"/>
      <c r="AT163" s="157" t="s">
        <v>671</v>
      </c>
      <c r="AU163" s="157" t="s">
        <v>84</v>
      </c>
      <c r="AV163" s="13" t="s">
        <v>142</v>
      </c>
      <c r="AW163" s="13" t="s">
        <v>35</v>
      </c>
      <c r="AX163" s="13" t="s">
        <v>82</v>
      </c>
      <c r="AY163" s="157" t="s">
        <v>136</v>
      </c>
    </row>
    <row r="164" spans="2:65" s="1" customFormat="1" ht="16.5" customHeight="1">
      <c r="B164" s="31"/>
      <c r="C164" s="120" t="s">
        <v>8</v>
      </c>
      <c r="D164" s="120" t="s">
        <v>137</v>
      </c>
      <c r="E164" s="121" t="s">
        <v>723</v>
      </c>
      <c r="F164" s="122" t="s">
        <v>724</v>
      </c>
      <c r="G164" s="123" t="s">
        <v>140</v>
      </c>
      <c r="H164" s="124">
        <v>475</v>
      </c>
      <c r="I164" s="125"/>
      <c r="J164" s="126">
        <f>ROUND(I164*H164,2)</f>
        <v>0</v>
      </c>
      <c r="K164" s="122" t="s">
        <v>659</v>
      </c>
      <c r="L164" s="31"/>
      <c r="M164" s="127" t="s">
        <v>19</v>
      </c>
      <c r="N164" s="128" t="s">
        <v>45</v>
      </c>
      <c r="P164" s="129">
        <f>O164*H164</f>
        <v>0</v>
      </c>
      <c r="Q164" s="129">
        <v>0</v>
      </c>
      <c r="R164" s="129">
        <f>Q164*H164</f>
        <v>0</v>
      </c>
      <c r="S164" s="129">
        <v>0</v>
      </c>
      <c r="T164" s="130">
        <f>S164*H164</f>
        <v>0</v>
      </c>
      <c r="AR164" s="131" t="s">
        <v>142</v>
      </c>
      <c r="AT164" s="131" t="s">
        <v>137</v>
      </c>
      <c r="AU164" s="131" t="s">
        <v>84</v>
      </c>
      <c r="AY164" s="16" t="s">
        <v>136</v>
      </c>
      <c r="BE164" s="132">
        <f>IF(N164="základní",J164,0)</f>
        <v>0</v>
      </c>
      <c r="BF164" s="132">
        <f>IF(N164="snížená",J164,0)</f>
        <v>0</v>
      </c>
      <c r="BG164" s="132">
        <f>IF(N164="zákl. přenesená",J164,0)</f>
        <v>0</v>
      </c>
      <c r="BH164" s="132">
        <f>IF(N164="sníž. přenesená",J164,0)</f>
        <v>0</v>
      </c>
      <c r="BI164" s="132">
        <f>IF(N164="nulová",J164,0)</f>
        <v>0</v>
      </c>
      <c r="BJ164" s="16" t="s">
        <v>82</v>
      </c>
      <c r="BK164" s="132">
        <f>ROUND(I164*H164,2)</f>
        <v>0</v>
      </c>
      <c r="BL164" s="16" t="s">
        <v>142</v>
      </c>
      <c r="BM164" s="131" t="s">
        <v>193</v>
      </c>
    </row>
    <row r="165" spans="2:65" s="1" customFormat="1" ht="10.199999999999999">
      <c r="B165" s="31"/>
      <c r="D165" s="133" t="s">
        <v>143</v>
      </c>
      <c r="F165" s="134" t="s">
        <v>724</v>
      </c>
      <c r="I165" s="135"/>
      <c r="L165" s="31"/>
      <c r="M165" s="136"/>
      <c r="T165" s="52"/>
      <c r="AT165" s="16" t="s">
        <v>143</v>
      </c>
      <c r="AU165" s="16" t="s">
        <v>84</v>
      </c>
    </row>
    <row r="166" spans="2:65" s="1" customFormat="1" ht="10.199999999999999">
      <c r="B166" s="31"/>
      <c r="D166" s="147" t="s">
        <v>660</v>
      </c>
      <c r="F166" s="148" t="s">
        <v>725</v>
      </c>
      <c r="I166" s="135"/>
      <c r="L166" s="31"/>
      <c r="M166" s="136"/>
      <c r="T166" s="52"/>
      <c r="AT166" s="16" t="s">
        <v>660</v>
      </c>
      <c r="AU166" s="16" t="s">
        <v>84</v>
      </c>
    </row>
    <row r="167" spans="2:65" s="12" customFormat="1" ht="10.199999999999999">
      <c r="B167" s="149"/>
      <c r="D167" s="133" t="s">
        <v>671</v>
      </c>
      <c r="E167" s="150" t="s">
        <v>19</v>
      </c>
      <c r="F167" s="151" t="s">
        <v>726</v>
      </c>
      <c r="H167" s="152">
        <v>475</v>
      </c>
      <c r="I167" s="153"/>
      <c r="L167" s="149"/>
      <c r="M167" s="154"/>
      <c r="T167" s="155"/>
      <c r="AT167" s="150" t="s">
        <v>671</v>
      </c>
      <c r="AU167" s="150" t="s">
        <v>84</v>
      </c>
      <c r="AV167" s="12" t="s">
        <v>84</v>
      </c>
      <c r="AW167" s="12" t="s">
        <v>35</v>
      </c>
      <c r="AX167" s="12" t="s">
        <v>74</v>
      </c>
      <c r="AY167" s="150" t="s">
        <v>136</v>
      </c>
    </row>
    <row r="168" spans="2:65" s="13" customFormat="1" ht="10.199999999999999">
      <c r="B168" s="156"/>
      <c r="D168" s="133" t="s">
        <v>671</v>
      </c>
      <c r="E168" s="157" t="s">
        <v>19</v>
      </c>
      <c r="F168" s="158" t="s">
        <v>673</v>
      </c>
      <c r="H168" s="159">
        <v>475</v>
      </c>
      <c r="I168" s="160"/>
      <c r="L168" s="156"/>
      <c r="M168" s="161"/>
      <c r="T168" s="162"/>
      <c r="AT168" s="157" t="s">
        <v>671</v>
      </c>
      <c r="AU168" s="157" t="s">
        <v>84</v>
      </c>
      <c r="AV168" s="13" t="s">
        <v>142</v>
      </c>
      <c r="AW168" s="13" t="s">
        <v>35</v>
      </c>
      <c r="AX168" s="13" t="s">
        <v>82</v>
      </c>
      <c r="AY168" s="157" t="s">
        <v>136</v>
      </c>
    </row>
    <row r="169" spans="2:65" s="1" customFormat="1" ht="16.5" customHeight="1">
      <c r="B169" s="31"/>
      <c r="C169" s="163" t="s">
        <v>171</v>
      </c>
      <c r="D169" s="163" t="s">
        <v>727</v>
      </c>
      <c r="E169" s="164" t="s">
        <v>728</v>
      </c>
      <c r="F169" s="165" t="s">
        <v>729</v>
      </c>
      <c r="G169" s="166" t="s">
        <v>165</v>
      </c>
      <c r="H169" s="167">
        <v>71.25</v>
      </c>
      <c r="I169" s="168"/>
      <c r="J169" s="169">
        <f>ROUND(I169*H169,2)</f>
        <v>0</v>
      </c>
      <c r="K169" s="165" t="s">
        <v>659</v>
      </c>
      <c r="L169" s="170"/>
      <c r="M169" s="171" t="s">
        <v>19</v>
      </c>
      <c r="N169" s="172" t="s">
        <v>45</v>
      </c>
      <c r="P169" s="129">
        <f>O169*H169</f>
        <v>0</v>
      </c>
      <c r="Q169" s="129">
        <v>0</v>
      </c>
      <c r="R169" s="129">
        <f>Q169*H169</f>
        <v>0</v>
      </c>
      <c r="S169" s="129">
        <v>0</v>
      </c>
      <c r="T169" s="130">
        <f>S169*H169</f>
        <v>0</v>
      </c>
      <c r="AR169" s="131" t="s">
        <v>153</v>
      </c>
      <c r="AT169" s="131" t="s">
        <v>727</v>
      </c>
      <c r="AU169" s="131" t="s">
        <v>84</v>
      </c>
      <c r="AY169" s="16" t="s">
        <v>136</v>
      </c>
      <c r="BE169" s="132">
        <f>IF(N169="základní",J169,0)</f>
        <v>0</v>
      </c>
      <c r="BF169" s="132">
        <f>IF(N169="snížená",J169,0)</f>
        <v>0</v>
      </c>
      <c r="BG169" s="132">
        <f>IF(N169="zákl. přenesená",J169,0)</f>
        <v>0</v>
      </c>
      <c r="BH169" s="132">
        <f>IF(N169="sníž. přenesená",J169,0)</f>
        <v>0</v>
      </c>
      <c r="BI169" s="132">
        <f>IF(N169="nulová",J169,0)</f>
        <v>0</v>
      </c>
      <c r="BJ169" s="16" t="s">
        <v>82</v>
      </c>
      <c r="BK169" s="132">
        <f>ROUND(I169*H169,2)</f>
        <v>0</v>
      </c>
      <c r="BL169" s="16" t="s">
        <v>142</v>
      </c>
      <c r="BM169" s="131" t="s">
        <v>196</v>
      </c>
    </row>
    <row r="170" spans="2:65" s="1" customFormat="1" ht="10.199999999999999">
      <c r="B170" s="31"/>
      <c r="D170" s="133" t="s">
        <v>143</v>
      </c>
      <c r="F170" s="134" t="s">
        <v>729</v>
      </c>
      <c r="I170" s="135"/>
      <c r="L170" s="31"/>
      <c r="M170" s="136"/>
      <c r="T170" s="52"/>
      <c r="AT170" s="16" t="s">
        <v>143</v>
      </c>
      <c r="AU170" s="16" t="s">
        <v>84</v>
      </c>
    </row>
    <row r="171" spans="2:65" s="12" customFormat="1" ht="10.199999999999999">
      <c r="B171" s="149"/>
      <c r="D171" s="133" t="s">
        <v>671</v>
      </c>
      <c r="E171" s="150" t="s">
        <v>19</v>
      </c>
      <c r="F171" s="151" t="s">
        <v>730</v>
      </c>
      <c r="H171" s="152">
        <v>71.25</v>
      </c>
      <c r="I171" s="153"/>
      <c r="L171" s="149"/>
      <c r="M171" s="154"/>
      <c r="T171" s="155"/>
      <c r="AT171" s="150" t="s">
        <v>671</v>
      </c>
      <c r="AU171" s="150" t="s">
        <v>84</v>
      </c>
      <c r="AV171" s="12" t="s">
        <v>84</v>
      </c>
      <c r="AW171" s="12" t="s">
        <v>35</v>
      </c>
      <c r="AX171" s="12" t="s">
        <v>74</v>
      </c>
      <c r="AY171" s="150" t="s">
        <v>136</v>
      </c>
    </row>
    <row r="172" spans="2:65" s="13" customFormat="1" ht="10.199999999999999">
      <c r="B172" s="156"/>
      <c r="D172" s="133" t="s">
        <v>671</v>
      </c>
      <c r="E172" s="157" t="s">
        <v>19</v>
      </c>
      <c r="F172" s="158" t="s">
        <v>673</v>
      </c>
      <c r="H172" s="159">
        <v>71.25</v>
      </c>
      <c r="I172" s="160"/>
      <c r="L172" s="156"/>
      <c r="M172" s="161"/>
      <c r="T172" s="162"/>
      <c r="AT172" s="157" t="s">
        <v>671</v>
      </c>
      <c r="AU172" s="157" t="s">
        <v>84</v>
      </c>
      <c r="AV172" s="13" t="s">
        <v>142</v>
      </c>
      <c r="AW172" s="13" t="s">
        <v>35</v>
      </c>
      <c r="AX172" s="13" t="s">
        <v>82</v>
      </c>
      <c r="AY172" s="157" t="s">
        <v>136</v>
      </c>
    </row>
    <row r="173" spans="2:65" s="1" customFormat="1" ht="16.5" customHeight="1">
      <c r="B173" s="31"/>
      <c r="C173" s="120" t="s">
        <v>198</v>
      </c>
      <c r="D173" s="120" t="s">
        <v>137</v>
      </c>
      <c r="E173" s="121" t="s">
        <v>731</v>
      </c>
      <c r="F173" s="122" t="s">
        <v>732</v>
      </c>
      <c r="G173" s="123" t="s">
        <v>140</v>
      </c>
      <c r="H173" s="124">
        <v>475</v>
      </c>
      <c r="I173" s="125"/>
      <c r="J173" s="126">
        <f>ROUND(I173*H173,2)</f>
        <v>0</v>
      </c>
      <c r="K173" s="122" t="s">
        <v>659</v>
      </c>
      <c r="L173" s="31"/>
      <c r="M173" s="127" t="s">
        <v>19</v>
      </c>
      <c r="N173" s="128" t="s">
        <v>45</v>
      </c>
      <c r="P173" s="129">
        <f>O173*H173</f>
        <v>0</v>
      </c>
      <c r="Q173" s="129">
        <v>0</v>
      </c>
      <c r="R173" s="129">
        <f>Q173*H173</f>
        <v>0</v>
      </c>
      <c r="S173" s="129">
        <v>0</v>
      </c>
      <c r="T173" s="130">
        <f>S173*H173</f>
        <v>0</v>
      </c>
      <c r="AR173" s="131" t="s">
        <v>142</v>
      </c>
      <c r="AT173" s="131" t="s">
        <v>137</v>
      </c>
      <c r="AU173" s="131" t="s">
        <v>84</v>
      </c>
      <c r="AY173" s="16" t="s">
        <v>136</v>
      </c>
      <c r="BE173" s="132">
        <f>IF(N173="základní",J173,0)</f>
        <v>0</v>
      </c>
      <c r="BF173" s="132">
        <f>IF(N173="snížená",J173,0)</f>
        <v>0</v>
      </c>
      <c r="BG173" s="132">
        <f>IF(N173="zákl. přenesená",J173,0)</f>
        <v>0</v>
      </c>
      <c r="BH173" s="132">
        <f>IF(N173="sníž. přenesená",J173,0)</f>
        <v>0</v>
      </c>
      <c r="BI173" s="132">
        <f>IF(N173="nulová",J173,0)</f>
        <v>0</v>
      </c>
      <c r="BJ173" s="16" t="s">
        <v>82</v>
      </c>
      <c r="BK173" s="132">
        <f>ROUND(I173*H173,2)</f>
        <v>0</v>
      </c>
      <c r="BL173" s="16" t="s">
        <v>142</v>
      </c>
      <c r="BM173" s="131" t="s">
        <v>201</v>
      </c>
    </row>
    <row r="174" spans="2:65" s="1" customFormat="1" ht="10.199999999999999">
      <c r="B174" s="31"/>
      <c r="D174" s="133" t="s">
        <v>143</v>
      </c>
      <c r="F174" s="134" t="s">
        <v>732</v>
      </c>
      <c r="I174" s="135"/>
      <c r="L174" s="31"/>
      <c r="M174" s="136"/>
      <c r="T174" s="52"/>
      <c r="AT174" s="16" t="s">
        <v>143</v>
      </c>
      <c r="AU174" s="16" t="s">
        <v>84</v>
      </c>
    </row>
    <row r="175" spans="2:65" s="1" customFormat="1" ht="10.199999999999999">
      <c r="B175" s="31"/>
      <c r="D175" s="147" t="s">
        <v>660</v>
      </c>
      <c r="F175" s="148" t="s">
        <v>733</v>
      </c>
      <c r="I175" s="135"/>
      <c r="L175" s="31"/>
      <c r="M175" s="136"/>
      <c r="T175" s="52"/>
      <c r="AT175" s="16" t="s">
        <v>660</v>
      </c>
      <c r="AU175" s="16" t="s">
        <v>84</v>
      </c>
    </row>
    <row r="176" spans="2:65" s="12" customFormat="1" ht="10.199999999999999">
      <c r="B176" s="149"/>
      <c r="D176" s="133" t="s">
        <v>671</v>
      </c>
      <c r="E176" s="150" t="s">
        <v>19</v>
      </c>
      <c r="F176" s="151" t="s">
        <v>726</v>
      </c>
      <c r="H176" s="152">
        <v>475</v>
      </c>
      <c r="I176" s="153"/>
      <c r="L176" s="149"/>
      <c r="M176" s="154"/>
      <c r="T176" s="155"/>
      <c r="AT176" s="150" t="s">
        <v>671</v>
      </c>
      <c r="AU176" s="150" t="s">
        <v>84</v>
      </c>
      <c r="AV176" s="12" t="s">
        <v>84</v>
      </c>
      <c r="AW176" s="12" t="s">
        <v>35</v>
      </c>
      <c r="AX176" s="12" t="s">
        <v>74</v>
      </c>
      <c r="AY176" s="150" t="s">
        <v>136</v>
      </c>
    </row>
    <row r="177" spans="2:65" s="13" customFormat="1" ht="10.199999999999999">
      <c r="B177" s="156"/>
      <c r="D177" s="133" t="s">
        <v>671</v>
      </c>
      <c r="E177" s="157" t="s">
        <v>19</v>
      </c>
      <c r="F177" s="158" t="s">
        <v>673</v>
      </c>
      <c r="H177" s="159">
        <v>475</v>
      </c>
      <c r="I177" s="160"/>
      <c r="L177" s="156"/>
      <c r="M177" s="161"/>
      <c r="T177" s="162"/>
      <c r="AT177" s="157" t="s">
        <v>671</v>
      </c>
      <c r="AU177" s="157" t="s">
        <v>84</v>
      </c>
      <c r="AV177" s="13" t="s">
        <v>142</v>
      </c>
      <c r="AW177" s="13" t="s">
        <v>35</v>
      </c>
      <c r="AX177" s="13" t="s">
        <v>82</v>
      </c>
      <c r="AY177" s="157" t="s">
        <v>136</v>
      </c>
    </row>
    <row r="178" spans="2:65" s="1" customFormat="1" ht="16.5" customHeight="1">
      <c r="B178" s="31"/>
      <c r="C178" s="163" t="s">
        <v>175</v>
      </c>
      <c r="D178" s="163" t="s">
        <v>727</v>
      </c>
      <c r="E178" s="164" t="s">
        <v>734</v>
      </c>
      <c r="F178" s="165" t="s">
        <v>735</v>
      </c>
      <c r="G178" s="166" t="s">
        <v>376</v>
      </c>
      <c r="H178" s="167">
        <v>9.5</v>
      </c>
      <c r="I178" s="168"/>
      <c r="J178" s="169">
        <f>ROUND(I178*H178,2)</f>
        <v>0</v>
      </c>
      <c r="K178" s="165" t="s">
        <v>659</v>
      </c>
      <c r="L178" s="170"/>
      <c r="M178" s="171" t="s">
        <v>19</v>
      </c>
      <c r="N178" s="172" t="s">
        <v>45</v>
      </c>
      <c r="P178" s="129">
        <f>O178*H178</f>
        <v>0</v>
      </c>
      <c r="Q178" s="129">
        <v>0</v>
      </c>
      <c r="R178" s="129">
        <f>Q178*H178</f>
        <v>0</v>
      </c>
      <c r="S178" s="129">
        <v>0</v>
      </c>
      <c r="T178" s="130">
        <f>S178*H178</f>
        <v>0</v>
      </c>
      <c r="AR178" s="131" t="s">
        <v>153</v>
      </c>
      <c r="AT178" s="131" t="s">
        <v>727</v>
      </c>
      <c r="AU178" s="131" t="s">
        <v>84</v>
      </c>
      <c r="AY178" s="16" t="s">
        <v>136</v>
      </c>
      <c r="BE178" s="132">
        <f>IF(N178="základní",J178,0)</f>
        <v>0</v>
      </c>
      <c r="BF178" s="132">
        <f>IF(N178="snížená",J178,0)</f>
        <v>0</v>
      </c>
      <c r="BG178" s="132">
        <f>IF(N178="zákl. přenesená",J178,0)</f>
        <v>0</v>
      </c>
      <c r="BH178" s="132">
        <f>IF(N178="sníž. přenesená",J178,0)</f>
        <v>0</v>
      </c>
      <c r="BI178" s="132">
        <f>IF(N178="nulová",J178,0)</f>
        <v>0</v>
      </c>
      <c r="BJ178" s="16" t="s">
        <v>82</v>
      </c>
      <c r="BK178" s="132">
        <f>ROUND(I178*H178,2)</f>
        <v>0</v>
      </c>
      <c r="BL178" s="16" t="s">
        <v>142</v>
      </c>
      <c r="BM178" s="131" t="s">
        <v>204</v>
      </c>
    </row>
    <row r="179" spans="2:65" s="1" customFormat="1" ht="10.199999999999999">
      <c r="B179" s="31"/>
      <c r="D179" s="133" t="s">
        <v>143</v>
      </c>
      <c r="F179" s="134" t="s">
        <v>735</v>
      </c>
      <c r="I179" s="135"/>
      <c r="L179" s="31"/>
      <c r="M179" s="136"/>
      <c r="T179" s="52"/>
      <c r="AT179" s="16" t="s">
        <v>143</v>
      </c>
      <c r="AU179" s="16" t="s">
        <v>84</v>
      </c>
    </row>
    <row r="180" spans="2:65" s="12" customFormat="1" ht="10.199999999999999">
      <c r="B180" s="149"/>
      <c r="D180" s="133" t="s">
        <v>671</v>
      </c>
      <c r="E180" s="150" t="s">
        <v>19</v>
      </c>
      <c r="F180" s="151" t="s">
        <v>736</v>
      </c>
      <c r="H180" s="152">
        <v>9.5</v>
      </c>
      <c r="I180" s="153"/>
      <c r="L180" s="149"/>
      <c r="M180" s="154"/>
      <c r="T180" s="155"/>
      <c r="AT180" s="150" t="s">
        <v>671</v>
      </c>
      <c r="AU180" s="150" t="s">
        <v>84</v>
      </c>
      <c r="AV180" s="12" t="s">
        <v>84</v>
      </c>
      <c r="AW180" s="12" t="s">
        <v>35</v>
      </c>
      <c r="AX180" s="12" t="s">
        <v>74</v>
      </c>
      <c r="AY180" s="150" t="s">
        <v>136</v>
      </c>
    </row>
    <row r="181" spans="2:65" s="13" customFormat="1" ht="10.199999999999999">
      <c r="B181" s="156"/>
      <c r="D181" s="133" t="s">
        <v>671</v>
      </c>
      <c r="E181" s="157" t="s">
        <v>19</v>
      </c>
      <c r="F181" s="158" t="s">
        <v>673</v>
      </c>
      <c r="H181" s="159">
        <v>9.5</v>
      </c>
      <c r="I181" s="160"/>
      <c r="L181" s="156"/>
      <c r="M181" s="161"/>
      <c r="T181" s="162"/>
      <c r="AT181" s="157" t="s">
        <v>671</v>
      </c>
      <c r="AU181" s="157" t="s">
        <v>84</v>
      </c>
      <c r="AV181" s="13" t="s">
        <v>142</v>
      </c>
      <c r="AW181" s="13" t="s">
        <v>35</v>
      </c>
      <c r="AX181" s="13" t="s">
        <v>82</v>
      </c>
      <c r="AY181" s="157" t="s">
        <v>136</v>
      </c>
    </row>
    <row r="182" spans="2:65" s="1" customFormat="1" ht="16.5" customHeight="1">
      <c r="B182" s="31"/>
      <c r="C182" s="120" t="s">
        <v>205</v>
      </c>
      <c r="D182" s="120" t="s">
        <v>137</v>
      </c>
      <c r="E182" s="121" t="s">
        <v>737</v>
      </c>
      <c r="F182" s="122" t="s">
        <v>738</v>
      </c>
      <c r="G182" s="123" t="s">
        <v>140</v>
      </c>
      <c r="H182" s="124">
        <v>488</v>
      </c>
      <c r="I182" s="125"/>
      <c r="J182" s="126">
        <f>ROUND(I182*H182,2)</f>
        <v>0</v>
      </c>
      <c r="K182" s="122" t="s">
        <v>659</v>
      </c>
      <c r="L182" s="31"/>
      <c r="M182" s="127" t="s">
        <v>19</v>
      </c>
      <c r="N182" s="128" t="s">
        <v>45</v>
      </c>
      <c r="P182" s="129">
        <f>O182*H182</f>
        <v>0</v>
      </c>
      <c r="Q182" s="129">
        <v>0</v>
      </c>
      <c r="R182" s="129">
        <f>Q182*H182</f>
        <v>0</v>
      </c>
      <c r="S182" s="129">
        <v>0</v>
      </c>
      <c r="T182" s="130">
        <f>S182*H182</f>
        <v>0</v>
      </c>
      <c r="AR182" s="131" t="s">
        <v>142</v>
      </c>
      <c r="AT182" s="131" t="s">
        <v>137</v>
      </c>
      <c r="AU182" s="131" t="s">
        <v>84</v>
      </c>
      <c r="AY182" s="16" t="s">
        <v>136</v>
      </c>
      <c r="BE182" s="132">
        <f>IF(N182="základní",J182,0)</f>
        <v>0</v>
      </c>
      <c r="BF182" s="132">
        <f>IF(N182="snížená",J182,0)</f>
        <v>0</v>
      </c>
      <c r="BG182" s="132">
        <f>IF(N182="zákl. přenesená",J182,0)</f>
        <v>0</v>
      </c>
      <c r="BH182" s="132">
        <f>IF(N182="sníž. přenesená",J182,0)</f>
        <v>0</v>
      </c>
      <c r="BI182" s="132">
        <f>IF(N182="nulová",J182,0)</f>
        <v>0</v>
      </c>
      <c r="BJ182" s="16" t="s">
        <v>82</v>
      </c>
      <c r="BK182" s="132">
        <f>ROUND(I182*H182,2)</f>
        <v>0</v>
      </c>
      <c r="BL182" s="16" t="s">
        <v>142</v>
      </c>
      <c r="BM182" s="131" t="s">
        <v>208</v>
      </c>
    </row>
    <row r="183" spans="2:65" s="1" customFormat="1" ht="10.199999999999999">
      <c r="B183" s="31"/>
      <c r="D183" s="133" t="s">
        <v>143</v>
      </c>
      <c r="F183" s="134" t="s">
        <v>738</v>
      </c>
      <c r="I183" s="135"/>
      <c r="L183" s="31"/>
      <c r="M183" s="136"/>
      <c r="T183" s="52"/>
      <c r="AT183" s="16" t="s">
        <v>143</v>
      </c>
      <c r="AU183" s="16" t="s">
        <v>84</v>
      </c>
    </row>
    <row r="184" spans="2:65" s="1" customFormat="1" ht="10.199999999999999">
      <c r="B184" s="31"/>
      <c r="D184" s="147" t="s">
        <v>660</v>
      </c>
      <c r="F184" s="148" t="s">
        <v>739</v>
      </c>
      <c r="I184" s="135"/>
      <c r="L184" s="31"/>
      <c r="M184" s="136"/>
      <c r="T184" s="52"/>
      <c r="AT184" s="16" t="s">
        <v>660</v>
      </c>
      <c r="AU184" s="16" t="s">
        <v>84</v>
      </c>
    </row>
    <row r="185" spans="2:65" s="12" customFormat="1" ht="10.199999999999999">
      <c r="B185" s="149"/>
      <c r="D185" s="133" t="s">
        <v>671</v>
      </c>
      <c r="E185" s="150" t="s">
        <v>19</v>
      </c>
      <c r="F185" s="151" t="s">
        <v>726</v>
      </c>
      <c r="H185" s="152">
        <v>475</v>
      </c>
      <c r="I185" s="153"/>
      <c r="L185" s="149"/>
      <c r="M185" s="154"/>
      <c r="T185" s="155"/>
      <c r="AT185" s="150" t="s">
        <v>671</v>
      </c>
      <c r="AU185" s="150" t="s">
        <v>84</v>
      </c>
      <c r="AV185" s="12" t="s">
        <v>84</v>
      </c>
      <c r="AW185" s="12" t="s">
        <v>35</v>
      </c>
      <c r="AX185" s="12" t="s">
        <v>74</v>
      </c>
      <c r="AY185" s="150" t="s">
        <v>136</v>
      </c>
    </row>
    <row r="186" spans="2:65" s="12" customFormat="1" ht="10.199999999999999">
      <c r="B186" s="149"/>
      <c r="D186" s="133" t="s">
        <v>671</v>
      </c>
      <c r="E186" s="150" t="s">
        <v>19</v>
      </c>
      <c r="F186" s="151" t="s">
        <v>740</v>
      </c>
      <c r="H186" s="152">
        <v>13</v>
      </c>
      <c r="I186" s="153"/>
      <c r="L186" s="149"/>
      <c r="M186" s="154"/>
      <c r="T186" s="155"/>
      <c r="AT186" s="150" t="s">
        <v>671</v>
      </c>
      <c r="AU186" s="150" t="s">
        <v>84</v>
      </c>
      <c r="AV186" s="12" t="s">
        <v>84</v>
      </c>
      <c r="AW186" s="12" t="s">
        <v>35</v>
      </c>
      <c r="AX186" s="12" t="s">
        <v>74</v>
      </c>
      <c r="AY186" s="150" t="s">
        <v>136</v>
      </c>
    </row>
    <row r="187" spans="2:65" s="13" customFormat="1" ht="10.199999999999999">
      <c r="B187" s="156"/>
      <c r="D187" s="133" t="s">
        <v>671</v>
      </c>
      <c r="E187" s="157" t="s">
        <v>19</v>
      </c>
      <c r="F187" s="158" t="s">
        <v>673</v>
      </c>
      <c r="H187" s="159">
        <v>488</v>
      </c>
      <c r="I187" s="160"/>
      <c r="L187" s="156"/>
      <c r="M187" s="161"/>
      <c r="T187" s="162"/>
      <c r="AT187" s="157" t="s">
        <v>671</v>
      </c>
      <c r="AU187" s="157" t="s">
        <v>84</v>
      </c>
      <c r="AV187" s="13" t="s">
        <v>142</v>
      </c>
      <c r="AW187" s="13" t="s">
        <v>35</v>
      </c>
      <c r="AX187" s="13" t="s">
        <v>82</v>
      </c>
      <c r="AY187" s="157" t="s">
        <v>136</v>
      </c>
    </row>
    <row r="188" spans="2:65" s="1" customFormat="1" ht="16.5" customHeight="1">
      <c r="B188" s="31"/>
      <c r="C188" s="120" t="s">
        <v>178</v>
      </c>
      <c r="D188" s="120" t="s">
        <v>137</v>
      </c>
      <c r="E188" s="121" t="s">
        <v>741</v>
      </c>
      <c r="F188" s="122" t="s">
        <v>742</v>
      </c>
      <c r="G188" s="123" t="s">
        <v>140</v>
      </c>
      <c r="H188" s="124">
        <v>2597</v>
      </c>
      <c r="I188" s="125"/>
      <c r="J188" s="126">
        <f>ROUND(I188*H188,2)</f>
        <v>0</v>
      </c>
      <c r="K188" s="122" t="s">
        <v>659</v>
      </c>
      <c r="L188" s="31"/>
      <c r="M188" s="127" t="s">
        <v>19</v>
      </c>
      <c r="N188" s="128" t="s">
        <v>45</v>
      </c>
      <c r="P188" s="129">
        <f>O188*H188</f>
        <v>0</v>
      </c>
      <c r="Q188" s="129">
        <v>0</v>
      </c>
      <c r="R188" s="129">
        <f>Q188*H188</f>
        <v>0</v>
      </c>
      <c r="S188" s="129">
        <v>0</v>
      </c>
      <c r="T188" s="130">
        <f>S188*H188</f>
        <v>0</v>
      </c>
      <c r="AR188" s="131" t="s">
        <v>142</v>
      </c>
      <c r="AT188" s="131" t="s">
        <v>137</v>
      </c>
      <c r="AU188" s="131" t="s">
        <v>84</v>
      </c>
      <c r="AY188" s="16" t="s">
        <v>136</v>
      </c>
      <c r="BE188" s="132">
        <f>IF(N188="základní",J188,0)</f>
        <v>0</v>
      </c>
      <c r="BF188" s="132">
        <f>IF(N188="snížená",J188,0)</f>
        <v>0</v>
      </c>
      <c r="BG188" s="132">
        <f>IF(N188="zákl. přenesená",J188,0)</f>
        <v>0</v>
      </c>
      <c r="BH188" s="132">
        <f>IF(N188="sníž. přenesená",J188,0)</f>
        <v>0</v>
      </c>
      <c r="BI188" s="132">
        <f>IF(N188="nulová",J188,0)</f>
        <v>0</v>
      </c>
      <c r="BJ188" s="16" t="s">
        <v>82</v>
      </c>
      <c r="BK188" s="132">
        <f>ROUND(I188*H188,2)</f>
        <v>0</v>
      </c>
      <c r="BL188" s="16" t="s">
        <v>142</v>
      </c>
      <c r="BM188" s="131" t="s">
        <v>211</v>
      </c>
    </row>
    <row r="189" spans="2:65" s="1" customFormat="1" ht="10.199999999999999">
      <c r="B189" s="31"/>
      <c r="D189" s="133" t="s">
        <v>143</v>
      </c>
      <c r="F189" s="134" t="s">
        <v>742</v>
      </c>
      <c r="I189" s="135"/>
      <c r="L189" s="31"/>
      <c r="M189" s="136"/>
      <c r="T189" s="52"/>
      <c r="AT189" s="16" t="s">
        <v>143</v>
      </c>
      <c r="AU189" s="16" t="s">
        <v>84</v>
      </c>
    </row>
    <row r="190" spans="2:65" s="1" customFormat="1" ht="10.199999999999999">
      <c r="B190" s="31"/>
      <c r="D190" s="147" t="s">
        <v>660</v>
      </c>
      <c r="F190" s="148" t="s">
        <v>743</v>
      </c>
      <c r="I190" s="135"/>
      <c r="L190" s="31"/>
      <c r="M190" s="136"/>
      <c r="T190" s="52"/>
      <c r="AT190" s="16" t="s">
        <v>660</v>
      </c>
      <c r="AU190" s="16" t="s">
        <v>84</v>
      </c>
    </row>
    <row r="191" spans="2:65" s="12" customFormat="1" ht="10.199999999999999">
      <c r="B191" s="149"/>
      <c r="D191" s="133" t="s">
        <v>671</v>
      </c>
      <c r="E191" s="150" t="s">
        <v>19</v>
      </c>
      <c r="F191" s="151" t="s">
        <v>744</v>
      </c>
      <c r="H191" s="152">
        <v>1113</v>
      </c>
      <c r="I191" s="153"/>
      <c r="L191" s="149"/>
      <c r="M191" s="154"/>
      <c r="T191" s="155"/>
      <c r="AT191" s="150" t="s">
        <v>671</v>
      </c>
      <c r="AU191" s="150" t="s">
        <v>84</v>
      </c>
      <c r="AV191" s="12" t="s">
        <v>84</v>
      </c>
      <c r="AW191" s="12" t="s">
        <v>35</v>
      </c>
      <c r="AX191" s="12" t="s">
        <v>74</v>
      </c>
      <c r="AY191" s="150" t="s">
        <v>136</v>
      </c>
    </row>
    <row r="192" spans="2:65" s="12" customFormat="1" ht="10.199999999999999">
      <c r="B192" s="149"/>
      <c r="D192" s="133" t="s">
        <v>671</v>
      </c>
      <c r="E192" s="150" t="s">
        <v>19</v>
      </c>
      <c r="F192" s="151" t="s">
        <v>745</v>
      </c>
      <c r="H192" s="152">
        <v>44</v>
      </c>
      <c r="I192" s="153"/>
      <c r="L192" s="149"/>
      <c r="M192" s="154"/>
      <c r="T192" s="155"/>
      <c r="AT192" s="150" t="s">
        <v>671</v>
      </c>
      <c r="AU192" s="150" t="s">
        <v>84</v>
      </c>
      <c r="AV192" s="12" t="s">
        <v>84</v>
      </c>
      <c r="AW192" s="12" t="s">
        <v>35</v>
      </c>
      <c r="AX192" s="12" t="s">
        <v>74</v>
      </c>
      <c r="AY192" s="150" t="s">
        <v>136</v>
      </c>
    </row>
    <row r="193" spans="2:65" s="12" customFormat="1" ht="10.199999999999999">
      <c r="B193" s="149"/>
      <c r="D193" s="133" t="s">
        <v>671</v>
      </c>
      <c r="E193" s="150" t="s">
        <v>19</v>
      </c>
      <c r="F193" s="151" t="s">
        <v>746</v>
      </c>
      <c r="H193" s="152">
        <v>377</v>
      </c>
      <c r="I193" s="153"/>
      <c r="L193" s="149"/>
      <c r="M193" s="154"/>
      <c r="T193" s="155"/>
      <c r="AT193" s="150" t="s">
        <v>671</v>
      </c>
      <c r="AU193" s="150" t="s">
        <v>84</v>
      </c>
      <c r="AV193" s="12" t="s">
        <v>84</v>
      </c>
      <c r="AW193" s="12" t="s">
        <v>35</v>
      </c>
      <c r="AX193" s="12" t="s">
        <v>74</v>
      </c>
      <c r="AY193" s="150" t="s">
        <v>136</v>
      </c>
    </row>
    <row r="194" spans="2:65" s="12" customFormat="1" ht="10.199999999999999">
      <c r="B194" s="149"/>
      <c r="D194" s="133" t="s">
        <v>671</v>
      </c>
      <c r="E194" s="150" t="s">
        <v>19</v>
      </c>
      <c r="F194" s="151" t="s">
        <v>747</v>
      </c>
      <c r="H194" s="152">
        <v>776</v>
      </c>
      <c r="I194" s="153"/>
      <c r="L194" s="149"/>
      <c r="M194" s="154"/>
      <c r="T194" s="155"/>
      <c r="AT194" s="150" t="s">
        <v>671</v>
      </c>
      <c r="AU194" s="150" t="s">
        <v>84</v>
      </c>
      <c r="AV194" s="12" t="s">
        <v>84</v>
      </c>
      <c r="AW194" s="12" t="s">
        <v>35</v>
      </c>
      <c r="AX194" s="12" t="s">
        <v>74</v>
      </c>
      <c r="AY194" s="150" t="s">
        <v>136</v>
      </c>
    </row>
    <row r="195" spans="2:65" s="12" customFormat="1" ht="10.199999999999999">
      <c r="B195" s="149"/>
      <c r="D195" s="133" t="s">
        <v>671</v>
      </c>
      <c r="E195" s="150" t="s">
        <v>19</v>
      </c>
      <c r="F195" s="151" t="s">
        <v>748</v>
      </c>
      <c r="H195" s="152">
        <v>19</v>
      </c>
      <c r="I195" s="153"/>
      <c r="L195" s="149"/>
      <c r="M195" s="154"/>
      <c r="T195" s="155"/>
      <c r="AT195" s="150" t="s">
        <v>671</v>
      </c>
      <c r="AU195" s="150" t="s">
        <v>84</v>
      </c>
      <c r="AV195" s="12" t="s">
        <v>84</v>
      </c>
      <c r="AW195" s="12" t="s">
        <v>35</v>
      </c>
      <c r="AX195" s="12" t="s">
        <v>74</v>
      </c>
      <c r="AY195" s="150" t="s">
        <v>136</v>
      </c>
    </row>
    <row r="196" spans="2:65" s="12" customFormat="1" ht="10.199999999999999">
      <c r="B196" s="149"/>
      <c r="D196" s="133" t="s">
        <v>671</v>
      </c>
      <c r="E196" s="150" t="s">
        <v>19</v>
      </c>
      <c r="F196" s="151" t="s">
        <v>749</v>
      </c>
      <c r="H196" s="152">
        <v>39</v>
      </c>
      <c r="I196" s="153"/>
      <c r="L196" s="149"/>
      <c r="M196" s="154"/>
      <c r="T196" s="155"/>
      <c r="AT196" s="150" t="s">
        <v>671</v>
      </c>
      <c r="AU196" s="150" t="s">
        <v>84</v>
      </c>
      <c r="AV196" s="12" t="s">
        <v>84</v>
      </c>
      <c r="AW196" s="12" t="s">
        <v>35</v>
      </c>
      <c r="AX196" s="12" t="s">
        <v>74</v>
      </c>
      <c r="AY196" s="150" t="s">
        <v>136</v>
      </c>
    </row>
    <row r="197" spans="2:65" s="12" customFormat="1" ht="10.199999999999999">
      <c r="B197" s="149"/>
      <c r="D197" s="133" t="s">
        <v>671</v>
      </c>
      <c r="E197" s="150" t="s">
        <v>19</v>
      </c>
      <c r="F197" s="151" t="s">
        <v>750</v>
      </c>
      <c r="H197" s="152">
        <v>29</v>
      </c>
      <c r="I197" s="153"/>
      <c r="L197" s="149"/>
      <c r="M197" s="154"/>
      <c r="T197" s="155"/>
      <c r="AT197" s="150" t="s">
        <v>671</v>
      </c>
      <c r="AU197" s="150" t="s">
        <v>84</v>
      </c>
      <c r="AV197" s="12" t="s">
        <v>84</v>
      </c>
      <c r="AW197" s="12" t="s">
        <v>35</v>
      </c>
      <c r="AX197" s="12" t="s">
        <v>74</v>
      </c>
      <c r="AY197" s="150" t="s">
        <v>136</v>
      </c>
    </row>
    <row r="198" spans="2:65" s="12" customFormat="1" ht="10.199999999999999">
      <c r="B198" s="149"/>
      <c r="D198" s="133" t="s">
        <v>671</v>
      </c>
      <c r="E198" s="150" t="s">
        <v>19</v>
      </c>
      <c r="F198" s="151" t="s">
        <v>751</v>
      </c>
      <c r="H198" s="152">
        <v>200</v>
      </c>
      <c r="I198" s="153"/>
      <c r="L198" s="149"/>
      <c r="M198" s="154"/>
      <c r="T198" s="155"/>
      <c r="AT198" s="150" t="s">
        <v>671</v>
      </c>
      <c r="AU198" s="150" t="s">
        <v>84</v>
      </c>
      <c r="AV198" s="12" t="s">
        <v>84</v>
      </c>
      <c r="AW198" s="12" t="s">
        <v>35</v>
      </c>
      <c r="AX198" s="12" t="s">
        <v>74</v>
      </c>
      <c r="AY198" s="150" t="s">
        <v>136</v>
      </c>
    </row>
    <row r="199" spans="2:65" s="13" customFormat="1" ht="10.199999999999999">
      <c r="B199" s="156"/>
      <c r="D199" s="133" t="s">
        <v>671</v>
      </c>
      <c r="E199" s="157" t="s">
        <v>19</v>
      </c>
      <c r="F199" s="158" t="s">
        <v>673</v>
      </c>
      <c r="H199" s="159">
        <v>2597</v>
      </c>
      <c r="I199" s="160"/>
      <c r="L199" s="156"/>
      <c r="M199" s="161"/>
      <c r="T199" s="162"/>
      <c r="AT199" s="157" t="s">
        <v>671</v>
      </c>
      <c r="AU199" s="157" t="s">
        <v>84</v>
      </c>
      <c r="AV199" s="13" t="s">
        <v>142</v>
      </c>
      <c r="AW199" s="13" t="s">
        <v>35</v>
      </c>
      <c r="AX199" s="13" t="s">
        <v>82</v>
      </c>
      <c r="AY199" s="157" t="s">
        <v>136</v>
      </c>
    </row>
    <row r="200" spans="2:65" s="10" customFormat="1" ht="22.8" customHeight="1">
      <c r="B200" s="110"/>
      <c r="D200" s="111" t="s">
        <v>73</v>
      </c>
      <c r="E200" s="145" t="s">
        <v>84</v>
      </c>
      <c r="F200" s="145" t="s">
        <v>752</v>
      </c>
      <c r="I200" s="113"/>
      <c r="J200" s="146">
        <f>BK200</f>
        <v>0</v>
      </c>
      <c r="L200" s="110"/>
      <c r="M200" s="115"/>
      <c r="P200" s="116">
        <f>SUM(P201:P220)</f>
        <v>0</v>
      </c>
      <c r="R200" s="116">
        <f>SUM(R201:R220)</f>
        <v>0</v>
      </c>
      <c r="T200" s="117">
        <f>SUM(T201:T220)</f>
        <v>0</v>
      </c>
      <c r="AR200" s="111" t="s">
        <v>82</v>
      </c>
      <c r="AT200" s="118" t="s">
        <v>73</v>
      </c>
      <c r="AU200" s="118" t="s">
        <v>82</v>
      </c>
      <c r="AY200" s="111" t="s">
        <v>136</v>
      </c>
      <c r="BK200" s="119">
        <f>SUM(BK201:BK220)</f>
        <v>0</v>
      </c>
    </row>
    <row r="201" spans="2:65" s="1" customFormat="1" ht="16.5" customHeight="1">
      <c r="B201" s="31"/>
      <c r="C201" s="120" t="s">
        <v>7</v>
      </c>
      <c r="D201" s="120" t="s">
        <v>137</v>
      </c>
      <c r="E201" s="121" t="s">
        <v>753</v>
      </c>
      <c r="F201" s="122" t="s">
        <v>754</v>
      </c>
      <c r="G201" s="123" t="s">
        <v>165</v>
      </c>
      <c r="H201" s="124">
        <v>25.8</v>
      </c>
      <c r="I201" s="125"/>
      <c r="J201" s="126">
        <f>ROUND(I201*H201,2)</f>
        <v>0</v>
      </c>
      <c r="K201" s="122" t="s">
        <v>659</v>
      </c>
      <c r="L201" s="31"/>
      <c r="M201" s="127" t="s">
        <v>19</v>
      </c>
      <c r="N201" s="128" t="s">
        <v>45</v>
      </c>
      <c r="P201" s="129">
        <f>O201*H201</f>
        <v>0</v>
      </c>
      <c r="Q201" s="129">
        <v>0</v>
      </c>
      <c r="R201" s="129">
        <f>Q201*H201</f>
        <v>0</v>
      </c>
      <c r="S201" s="129">
        <v>0</v>
      </c>
      <c r="T201" s="130">
        <f>S201*H201</f>
        <v>0</v>
      </c>
      <c r="AR201" s="131" t="s">
        <v>142</v>
      </c>
      <c r="AT201" s="131" t="s">
        <v>137</v>
      </c>
      <c r="AU201" s="131" t="s">
        <v>84</v>
      </c>
      <c r="AY201" s="16" t="s">
        <v>136</v>
      </c>
      <c r="BE201" s="132">
        <f>IF(N201="základní",J201,0)</f>
        <v>0</v>
      </c>
      <c r="BF201" s="132">
        <f>IF(N201="snížená",J201,0)</f>
        <v>0</v>
      </c>
      <c r="BG201" s="132">
        <f>IF(N201="zákl. přenesená",J201,0)</f>
        <v>0</v>
      </c>
      <c r="BH201" s="132">
        <f>IF(N201="sníž. přenesená",J201,0)</f>
        <v>0</v>
      </c>
      <c r="BI201" s="132">
        <f>IF(N201="nulová",J201,0)</f>
        <v>0</v>
      </c>
      <c r="BJ201" s="16" t="s">
        <v>82</v>
      </c>
      <c r="BK201" s="132">
        <f>ROUND(I201*H201,2)</f>
        <v>0</v>
      </c>
      <c r="BL201" s="16" t="s">
        <v>142</v>
      </c>
      <c r="BM201" s="131" t="s">
        <v>215</v>
      </c>
    </row>
    <row r="202" spans="2:65" s="1" customFormat="1" ht="10.199999999999999">
      <c r="B202" s="31"/>
      <c r="D202" s="133" t="s">
        <v>143</v>
      </c>
      <c r="F202" s="134" t="s">
        <v>754</v>
      </c>
      <c r="I202" s="135"/>
      <c r="L202" s="31"/>
      <c r="M202" s="136"/>
      <c r="T202" s="52"/>
      <c r="AT202" s="16" t="s">
        <v>143</v>
      </c>
      <c r="AU202" s="16" t="s">
        <v>84</v>
      </c>
    </row>
    <row r="203" spans="2:65" s="1" customFormat="1" ht="10.199999999999999">
      <c r="B203" s="31"/>
      <c r="D203" s="147" t="s">
        <v>660</v>
      </c>
      <c r="F203" s="148" t="s">
        <v>755</v>
      </c>
      <c r="I203" s="135"/>
      <c r="L203" s="31"/>
      <c r="M203" s="136"/>
      <c r="T203" s="52"/>
      <c r="AT203" s="16" t="s">
        <v>660</v>
      </c>
      <c r="AU203" s="16" t="s">
        <v>84</v>
      </c>
    </row>
    <row r="204" spans="2:65" s="12" customFormat="1" ht="10.199999999999999">
      <c r="B204" s="149"/>
      <c r="D204" s="133" t="s">
        <v>671</v>
      </c>
      <c r="E204" s="150" t="s">
        <v>19</v>
      </c>
      <c r="F204" s="151" t="s">
        <v>756</v>
      </c>
      <c r="H204" s="152">
        <v>25.8</v>
      </c>
      <c r="I204" s="153"/>
      <c r="L204" s="149"/>
      <c r="M204" s="154"/>
      <c r="T204" s="155"/>
      <c r="AT204" s="150" t="s">
        <v>671</v>
      </c>
      <c r="AU204" s="150" t="s">
        <v>84</v>
      </c>
      <c r="AV204" s="12" t="s">
        <v>84</v>
      </c>
      <c r="AW204" s="12" t="s">
        <v>35</v>
      </c>
      <c r="AX204" s="12" t="s">
        <v>74</v>
      </c>
      <c r="AY204" s="150" t="s">
        <v>136</v>
      </c>
    </row>
    <row r="205" spans="2:65" s="13" customFormat="1" ht="10.199999999999999">
      <c r="B205" s="156"/>
      <c r="D205" s="133" t="s">
        <v>671</v>
      </c>
      <c r="E205" s="157" t="s">
        <v>19</v>
      </c>
      <c r="F205" s="158" t="s">
        <v>673</v>
      </c>
      <c r="H205" s="159">
        <v>25.8</v>
      </c>
      <c r="I205" s="160"/>
      <c r="L205" s="156"/>
      <c r="M205" s="161"/>
      <c r="T205" s="162"/>
      <c r="AT205" s="157" t="s">
        <v>671</v>
      </c>
      <c r="AU205" s="157" t="s">
        <v>84</v>
      </c>
      <c r="AV205" s="13" t="s">
        <v>142</v>
      </c>
      <c r="AW205" s="13" t="s">
        <v>35</v>
      </c>
      <c r="AX205" s="13" t="s">
        <v>82</v>
      </c>
      <c r="AY205" s="157" t="s">
        <v>136</v>
      </c>
    </row>
    <row r="206" spans="2:65" s="1" customFormat="1" ht="16.5" customHeight="1">
      <c r="B206" s="31"/>
      <c r="C206" s="120" t="s">
        <v>181</v>
      </c>
      <c r="D206" s="120" t="s">
        <v>137</v>
      </c>
      <c r="E206" s="121" t="s">
        <v>757</v>
      </c>
      <c r="F206" s="122" t="s">
        <v>758</v>
      </c>
      <c r="G206" s="123" t="s">
        <v>140</v>
      </c>
      <c r="H206" s="124">
        <v>283.8</v>
      </c>
      <c r="I206" s="125"/>
      <c r="J206" s="126">
        <f>ROUND(I206*H206,2)</f>
        <v>0</v>
      </c>
      <c r="K206" s="122" t="s">
        <v>659</v>
      </c>
      <c r="L206" s="31"/>
      <c r="M206" s="127" t="s">
        <v>19</v>
      </c>
      <c r="N206" s="128" t="s">
        <v>45</v>
      </c>
      <c r="P206" s="129">
        <f>O206*H206</f>
        <v>0</v>
      </c>
      <c r="Q206" s="129">
        <v>0</v>
      </c>
      <c r="R206" s="129">
        <f>Q206*H206</f>
        <v>0</v>
      </c>
      <c r="S206" s="129">
        <v>0</v>
      </c>
      <c r="T206" s="130">
        <f>S206*H206</f>
        <v>0</v>
      </c>
      <c r="AR206" s="131" t="s">
        <v>142</v>
      </c>
      <c r="AT206" s="131" t="s">
        <v>137</v>
      </c>
      <c r="AU206" s="131" t="s">
        <v>84</v>
      </c>
      <c r="AY206" s="16" t="s">
        <v>136</v>
      </c>
      <c r="BE206" s="132">
        <f>IF(N206="základní",J206,0)</f>
        <v>0</v>
      </c>
      <c r="BF206" s="132">
        <f>IF(N206="snížená",J206,0)</f>
        <v>0</v>
      </c>
      <c r="BG206" s="132">
        <f>IF(N206="zákl. přenesená",J206,0)</f>
        <v>0</v>
      </c>
      <c r="BH206" s="132">
        <f>IF(N206="sníž. přenesená",J206,0)</f>
        <v>0</v>
      </c>
      <c r="BI206" s="132">
        <f>IF(N206="nulová",J206,0)</f>
        <v>0</v>
      </c>
      <c r="BJ206" s="16" t="s">
        <v>82</v>
      </c>
      <c r="BK206" s="132">
        <f>ROUND(I206*H206,2)</f>
        <v>0</v>
      </c>
      <c r="BL206" s="16" t="s">
        <v>142</v>
      </c>
      <c r="BM206" s="131" t="s">
        <v>218</v>
      </c>
    </row>
    <row r="207" spans="2:65" s="1" customFormat="1" ht="10.199999999999999">
      <c r="B207" s="31"/>
      <c r="D207" s="133" t="s">
        <v>143</v>
      </c>
      <c r="F207" s="134" t="s">
        <v>758</v>
      </c>
      <c r="I207" s="135"/>
      <c r="L207" s="31"/>
      <c r="M207" s="136"/>
      <c r="T207" s="52"/>
      <c r="AT207" s="16" t="s">
        <v>143</v>
      </c>
      <c r="AU207" s="16" t="s">
        <v>84</v>
      </c>
    </row>
    <row r="208" spans="2:65" s="1" customFormat="1" ht="10.199999999999999">
      <c r="B208" s="31"/>
      <c r="D208" s="147" t="s">
        <v>660</v>
      </c>
      <c r="F208" s="148" t="s">
        <v>759</v>
      </c>
      <c r="I208" s="135"/>
      <c r="L208" s="31"/>
      <c r="M208" s="136"/>
      <c r="T208" s="52"/>
      <c r="AT208" s="16" t="s">
        <v>660</v>
      </c>
      <c r="AU208" s="16" t="s">
        <v>84</v>
      </c>
    </row>
    <row r="209" spans="2:65" s="1" customFormat="1" ht="16.5" customHeight="1">
      <c r="B209" s="31"/>
      <c r="C209" s="163" t="s">
        <v>220</v>
      </c>
      <c r="D209" s="163" t="s">
        <v>727</v>
      </c>
      <c r="E209" s="164" t="s">
        <v>760</v>
      </c>
      <c r="F209" s="165" t="s">
        <v>761</v>
      </c>
      <c r="G209" s="166" t="s">
        <v>140</v>
      </c>
      <c r="H209" s="167">
        <v>283.8</v>
      </c>
      <c r="I209" s="168"/>
      <c r="J209" s="169">
        <f>ROUND(I209*H209,2)</f>
        <v>0</v>
      </c>
      <c r="K209" s="165" t="s">
        <v>659</v>
      </c>
      <c r="L209" s="170"/>
      <c r="M209" s="171" t="s">
        <v>19</v>
      </c>
      <c r="N209" s="172" t="s">
        <v>45</v>
      </c>
      <c r="P209" s="129">
        <f>O209*H209</f>
        <v>0</v>
      </c>
      <c r="Q209" s="129">
        <v>0</v>
      </c>
      <c r="R209" s="129">
        <f>Q209*H209</f>
        <v>0</v>
      </c>
      <c r="S209" s="129">
        <v>0</v>
      </c>
      <c r="T209" s="130">
        <f>S209*H209</f>
        <v>0</v>
      </c>
      <c r="AR209" s="131" t="s">
        <v>153</v>
      </c>
      <c r="AT209" s="131" t="s">
        <v>727</v>
      </c>
      <c r="AU209" s="131" t="s">
        <v>84</v>
      </c>
      <c r="AY209" s="16" t="s">
        <v>136</v>
      </c>
      <c r="BE209" s="132">
        <f>IF(N209="základní",J209,0)</f>
        <v>0</v>
      </c>
      <c r="BF209" s="132">
        <f>IF(N209="snížená",J209,0)</f>
        <v>0</v>
      </c>
      <c r="BG209" s="132">
        <f>IF(N209="zákl. přenesená",J209,0)</f>
        <v>0</v>
      </c>
      <c r="BH209" s="132">
        <f>IF(N209="sníž. přenesená",J209,0)</f>
        <v>0</v>
      </c>
      <c r="BI209" s="132">
        <f>IF(N209="nulová",J209,0)</f>
        <v>0</v>
      </c>
      <c r="BJ209" s="16" t="s">
        <v>82</v>
      </c>
      <c r="BK209" s="132">
        <f>ROUND(I209*H209,2)</f>
        <v>0</v>
      </c>
      <c r="BL209" s="16" t="s">
        <v>142</v>
      </c>
      <c r="BM209" s="131" t="s">
        <v>223</v>
      </c>
    </row>
    <row r="210" spans="2:65" s="1" customFormat="1" ht="10.199999999999999">
      <c r="B210" s="31"/>
      <c r="D210" s="133" t="s">
        <v>143</v>
      </c>
      <c r="F210" s="134" t="s">
        <v>761</v>
      </c>
      <c r="I210" s="135"/>
      <c r="L210" s="31"/>
      <c r="M210" s="136"/>
      <c r="T210" s="52"/>
      <c r="AT210" s="16" t="s">
        <v>143</v>
      </c>
      <c r="AU210" s="16" t="s">
        <v>84</v>
      </c>
    </row>
    <row r="211" spans="2:65" s="12" customFormat="1" ht="10.199999999999999">
      <c r="B211" s="149"/>
      <c r="D211" s="133" t="s">
        <v>671</v>
      </c>
      <c r="E211" s="150" t="s">
        <v>19</v>
      </c>
      <c r="F211" s="151" t="s">
        <v>762</v>
      </c>
      <c r="H211" s="152">
        <v>283.8</v>
      </c>
      <c r="I211" s="153"/>
      <c r="L211" s="149"/>
      <c r="M211" s="154"/>
      <c r="T211" s="155"/>
      <c r="AT211" s="150" t="s">
        <v>671</v>
      </c>
      <c r="AU211" s="150" t="s">
        <v>84</v>
      </c>
      <c r="AV211" s="12" t="s">
        <v>84</v>
      </c>
      <c r="AW211" s="12" t="s">
        <v>35</v>
      </c>
      <c r="AX211" s="12" t="s">
        <v>74</v>
      </c>
      <c r="AY211" s="150" t="s">
        <v>136</v>
      </c>
    </row>
    <row r="212" spans="2:65" s="13" customFormat="1" ht="10.199999999999999">
      <c r="B212" s="156"/>
      <c r="D212" s="133" t="s">
        <v>671</v>
      </c>
      <c r="E212" s="157" t="s">
        <v>19</v>
      </c>
      <c r="F212" s="158" t="s">
        <v>673</v>
      </c>
      <c r="H212" s="159">
        <v>283.8</v>
      </c>
      <c r="I212" s="160"/>
      <c r="L212" s="156"/>
      <c r="M212" s="161"/>
      <c r="T212" s="162"/>
      <c r="AT212" s="157" t="s">
        <v>671</v>
      </c>
      <c r="AU212" s="157" t="s">
        <v>84</v>
      </c>
      <c r="AV212" s="13" t="s">
        <v>142</v>
      </c>
      <c r="AW212" s="13" t="s">
        <v>35</v>
      </c>
      <c r="AX212" s="13" t="s">
        <v>82</v>
      </c>
      <c r="AY212" s="157" t="s">
        <v>136</v>
      </c>
    </row>
    <row r="213" spans="2:65" s="1" customFormat="1" ht="16.5" customHeight="1">
      <c r="B213" s="31"/>
      <c r="C213" s="120" t="s">
        <v>184</v>
      </c>
      <c r="D213" s="120" t="s">
        <v>137</v>
      </c>
      <c r="E213" s="121" t="s">
        <v>763</v>
      </c>
      <c r="F213" s="122" t="s">
        <v>764</v>
      </c>
      <c r="G213" s="123" t="s">
        <v>165</v>
      </c>
      <c r="H213" s="124">
        <v>6.45</v>
      </c>
      <c r="I213" s="125"/>
      <c r="J213" s="126">
        <f>ROUND(I213*H213,2)</f>
        <v>0</v>
      </c>
      <c r="K213" s="122" t="s">
        <v>659</v>
      </c>
      <c r="L213" s="31"/>
      <c r="M213" s="127" t="s">
        <v>19</v>
      </c>
      <c r="N213" s="128" t="s">
        <v>45</v>
      </c>
      <c r="P213" s="129">
        <f>O213*H213</f>
        <v>0</v>
      </c>
      <c r="Q213" s="129">
        <v>0</v>
      </c>
      <c r="R213" s="129">
        <f>Q213*H213</f>
        <v>0</v>
      </c>
      <c r="S213" s="129">
        <v>0</v>
      </c>
      <c r="T213" s="130">
        <f>S213*H213</f>
        <v>0</v>
      </c>
      <c r="AR213" s="131" t="s">
        <v>142</v>
      </c>
      <c r="AT213" s="131" t="s">
        <v>137</v>
      </c>
      <c r="AU213" s="131" t="s">
        <v>84</v>
      </c>
      <c r="AY213" s="16" t="s">
        <v>136</v>
      </c>
      <c r="BE213" s="132">
        <f>IF(N213="základní",J213,0)</f>
        <v>0</v>
      </c>
      <c r="BF213" s="132">
        <f>IF(N213="snížená",J213,0)</f>
        <v>0</v>
      </c>
      <c r="BG213" s="132">
        <f>IF(N213="zákl. přenesená",J213,0)</f>
        <v>0</v>
      </c>
      <c r="BH213" s="132">
        <f>IF(N213="sníž. přenesená",J213,0)</f>
        <v>0</v>
      </c>
      <c r="BI213" s="132">
        <f>IF(N213="nulová",J213,0)</f>
        <v>0</v>
      </c>
      <c r="BJ213" s="16" t="s">
        <v>82</v>
      </c>
      <c r="BK213" s="132">
        <f>ROUND(I213*H213,2)</f>
        <v>0</v>
      </c>
      <c r="BL213" s="16" t="s">
        <v>142</v>
      </c>
      <c r="BM213" s="131" t="s">
        <v>226</v>
      </c>
    </row>
    <row r="214" spans="2:65" s="1" customFormat="1" ht="10.199999999999999">
      <c r="B214" s="31"/>
      <c r="D214" s="133" t="s">
        <v>143</v>
      </c>
      <c r="F214" s="134" t="s">
        <v>764</v>
      </c>
      <c r="I214" s="135"/>
      <c r="L214" s="31"/>
      <c r="M214" s="136"/>
      <c r="T214" s="52"/>
      <c r="AT214" s="16" t="s">
        <v>143</v>
      </c>
      <c r="AU214" s="16" t="s">
        <v>84</v>
      </c>
    </row>
    <row r="215" spans="2:65" s="1" customFormat="1" ht="10.199999999999999">
      <c r="B215" s="31"/>
      <c r="D215" s="147" t="s">
        <v>660</v>
      </c>
      <c r="F215" s="148" t="s">
        <v>765</v>
      </c>
      <c r="I215" s="135"/>
      <c r="L215" s="31"/>
      <c r="M215" s="136"/>
      <c r="T215" s="52"/>
      <c r="AT215" s="16" t="s">
        <v>660</v>
      </c>
      <c r="AU215" s="16" t="s">
        <v>84</v>
      </c>
    </row>
    <row r="216" spans="2:65" s="12" customFormat="1" ht="10.199999999999999">
      <c r="B216" s="149"/>
      <c r="D216" s="133" t="s">
        <v>671</v>
      </c>
      <c r="E216" s="150" t="s">
        <v>19</v>
      </c>
      <c r="F216" s="151" t="s">
        <v>766</v>
      </c>
      <c r="H216" s="152">
        <v>6.45</v>
      </c>
      <c r="I216" s="153"/>
      <c r="L216" s="149"/>
      <c r="M216" s="154"/>
      <c r="T216" s="155"/>
      <c r="AT216" s="150" t="s">
        <v>671</v>
      </c>
      <c r="AU216" s="150" t="s">
        <v>84</v>
      </c>
      <c r="AV216" s="12" t="s">
        <v>84</v>
      </c>
      <c r="AW216" s="12" t="s">
        <v>35</v>
      </c>
      <c r="AX216" s="12" t="s">
        <v>74</v>
      </c>
      <c r="AY216" s="150" t="s">
        <v>136</v>
      </c>
    </row>
    <row r="217" spans="2:65" s="13" customFormat="1" ht="10.199999999999999">
      <c r="B217" s="156"/>
      <c r="D217" s="133" t="s">
        <v>671</v>
      </c>
      <c r="E217" s="157" t="s">
        <v>19</v>
      </c>
      <c r="F217" s="158" t="s">
        <v>673</v>
      </c>
      <c r="H217" s="159">
        <v>6.45</v>
      </c>
      <c r="I217" s="160"/>
      <c r="L217" s="156"/>
      <c r="M217" s="161"/>
      <c r="T217" s="162"/>
      <c r="AT217" s="157" t="s">
        <v>671</v>
      </c>
      <c r="AU217" s="157" t="s">
        <v>84</v>
      </c>
      <c r="AV217" s="13" t="s">
        <v>142</v>
      </c>
      <c r="AW217" s="13" t="s">
        <v>35</v>
      </c>
      <c r="AX217" s="13" t="s">
        <v>82</v>
      </c>
      <c r="AY217" s="157" t="s">
        <v>136</v>
      </c>
    </row>
    <row r="218" spans="2:65" s="1" customFormat="1" ht="16.5" customHeight="1">
      <c r="B218" s="31"/>
      <c r="C218" s="120" t="s">
        <v>227</v>
      </c>
      <c r="D218" s="120" t="s">
        <v>137</v>
      </c>
      <c r="E218" s="121" t="s">
        <v>767</v>
      </c>
      <c r="F218" s="122" t="s">
        <v>768</v>
      </c>
      <c r="G218" s="123" t="s">
        <v>149</v>
      </c>
      <c r="H218" s="124">
        <v>215</v>
      </c>
      <c r="I218" s="125"/>
      <c r="J218" s="126">
        <f>ROUND(I218*H218,2)</f>
        <v>0</v>
      </c>
      <c r="K218" s="122" t="s">
        <v>659</v>
      </c>
      <c r="L218" s="31"/>
      <c r="M218" s="127" t="s">
        <v>19</v>
      </c>
      <c r="N218" s="128" t="s">
        <v>45</v>
      </c>
      <c r="P218" s="129">
        <f>O218*H218</f>
        <v>0</v>
      </c>
      <c r="Q218" s="129">
        <v>0</v>
      </c>
      <c r="R218" s="129">
        <f>Q218*H218</f>
        <v>0</v>
      </c>
      <c r="S218" s="129">
        <v>0</v>
      </c>
      <c r="T218" s="130">
        <f>S218*H218</f>
        <v>0</v>
      </c>
      <c r="AR218" s="131" t="s">
        <v>142</v>
      </c>
      <c r="AT218" s="131" t="s">
        <v>137</v>
      </c>
      <c r="AU218" s="131" t="s">
        <v>84</v>
      </c>
      <c r="AY218" s="16" t="s">
        <v>136</v>
      </c>
      <c r="BE218" s="132">
        <f>IF(N218="základní",J218,0)</f>
        <v>0</v>
      </c>
      <c r="BF218" s="132">
        <f>IF(N218="snížená",J218,0)</f>
        <v>0</v>
      </c>
      <c r="BG218" s="132">
        <f>IF(N218="zákl. přenesená",J218,0)</f>
        <v>0</v>
      </c>
      <c r="BH218" s="132">
        <f>IF(N218="sníž. přenesená",J218,0)</f>
        <v>0</v>
      </c>
      <c r="BI218" s="132">
        <f>IF(N218="nulová",J218,0)</f>
        <v>0</v>
      </c>
      <c r="BJ218" s="16" t="s">
        <v>82</v>
      </c>
      <c r="BK218" s="132">
        <f>ROUND(I218*H218,2)</f>
        <v>0</v>
      </c>
      <c r="BL218" s="16" t="s">
        <v>142</v>
      </c>
      <c r="BM218" s="131" t="s">
        <v>230</v>
      </c>
    </row>
    <row r="219" spans="2:65" s="1" customFormat="1" ht="10.199999999999999">
      <c r="B219" s="31"/>
      <c r="D219" s="133" t="s">
        <v>143</v>
      </c>
      <c r="F219" s="134" t="s">
        <v>768</v>
      </c>
      <c r="I219" s="135"/>
      <c r="L219" s="31"/>
      <c r="M219" s="136"/>
      <c r="T219" s="52"/>
      <c r="AT219" s="16" t="s">
        <v>143</v>
      </c>
      <c r="AU219" s="16" t="s">
        <v>84</v>
      </c>
    </row>
    <row r="220" spans="2:65" s="1" customFormat="1" ht="10.199999999999999">
      <c r="B220" s="31"/>
      <c r="D220" s="147" t="s">
        <v>660</v>
      </c>
      <c r="F220" s="148" t="s">
        <v>769</v>
      </c>
      <c r="I220" s="135"/>
      <c r="L220" s="31"/>
      <c r="M220" s="136"/>
      <c r="T220" s="52"/>
      <c r="AT220" s="16" t="s">
        <v>660</v>
      </c>
      <c r="AU220" s="16" t="s">
        <v>84</v>
      </c>
    </row>
    <row r="221" spans="2:65" s="10" customFormat="1" ht="22.8" customHeight="1">
      <c r="B221" s="110"/>
      <c r="D221" s="111" t="s">
        <v>73</v>
      </c>
      <c r="E221" s="145" t="s">
        <v>154</v>
      </c>
      <c r="F221" s="145" t="s">
        <v>770</v>
      </c>
      <c r="I221" s="113"/>
      <c r="J221" s="146">
        <f>BK221</f>
        <v>0</v>
      </c>
      <c r="L221" s="110"/>
      <c r="M221" s="115"/>
      <c r="P221" s="116">
        <f>SUM(P222:P314)</f>
        <v>0</v>
      </c>
      <c r="R221" s="116">
        <f>SUM(R222:R314)</f>
        <v>0</v>
      </c>
      <c r="T221" s="117">
        <f>SUM(T222:T314)</f>
        <v>0</v>
      </c>
      <c r="AR221" s="111" t="s">
        <v>82</v>
      </c>
      <c r="AT221" s="118" t="s">
        <v>73</v>
      </c>
      <c r="AU221" s="118" t="s">
        <v>82</v>
      </c>
      <c r="AY221" s="111" t="s">
        <v>136</v>
      </c>
      <c r="BK221" s="119">
        <f>SUM(BK222:BK314)</f>
        <v>0</v>
      </c>
    </row>
    <row r="222" spans="2:65" s="1" customFormat="1" ht="16.5" customHeight="1">
      <c r="B222" s="31"/>
      <c r="C222" s="120" t="s">
        <v>187</v>
      </c>
      <c r="D222" s="120" t="s">
        <v>137</v>
      </c>
      <c r="E222" s="121" t="s">
        <v>771</v>
      </c>
      <c r="F222" s="122" t="s">
        <v>772</v>
      </c>
      <c r="G222" s="123" t="s">
        <v>140</v>
      </c>
      <c r="H222" s="124">
        <v>3146</v>
      </c>
      <c r="I222" s="125"/>
      <c r="J222" s="126">
        <f>ROUND(I222*H222,2)</f>
        <v>0</v>
      </c>
      <c r="K222" s="122" t="s">
        <v>773</v>
      </c>
      <c r="L222" s="31"/>
      <c r="M222" s="127" t="s">
        <v>19</v>
      </c>
      <c r="N222" s="128" t="s">
        <v>45</v>
      </c>
      <c r="P222" s="129">
        <f>O222*H222</f>
        <v>0</v>
      </c>
      <c r="Q222" s="129">
        <v>0</v>
      </c>
      <c r="R222" s="129">
        <f>Q222*H222</f>
        <v>0</v>
      </c>
      <c r="S222" s="129">
        <v>0</v>
      </c>
      <c r="T222" s="130">
        <f>S222*H222</f>
        <v>0</v>
      </c>
      <c r="AR222" s="131" t="s">
        <v>142</v>
      </c>
      <c r="AT222" s="131" t="s">
        <v>137</v>
      </c>
      <c r="AU222" s="131" t="s">
        <v>84</v>
      </c>
      <c r="AY222" s="16" t="s">
        <v>136</v>
      </c>
      <c r="BE222" s="132">
        <f>IF(N222="základní",J222,0)</f>
        <v>0</v>
      </c>
      <c r="BF222" s="132">
        <f>IF(N222="snížená",J222,0)</f>
        <v>0</v>
      </c>
      <c r="BG222" s="132">
        <f>IF(N222="zákl. přenesená",J222,0)</f>
        <v>0</v>
      </c>
      <c r="BH222" s="132">
        <f>IF(N222="sníž. přenesená",J222,0)</f>
        <v>0</v>
      </c>
      <c r="BI222" s="132">
        <f>IF(N222="nulová",J222,0)</f>
        <v>0</v>
      </c>
      <c r="BJ222" s="16" t="s">
        <v>82</v>
      </c>
      <c r="BK222" s="132">
        <f>ROUND(I222*H222,2)</f>
        <v>0</v>
      </c>
      <c r="BL222" s="16" t="s">
        <v>142</v>
      </c>
      <c r="BM222" s="131" t="s">
        <v>233</v>
      </c>
    </row>
    <row r="223" spans="2:65" s="1" customFormat="1" ht="10.199999999999999">
      <c r="B223" s="31"/>
      <c r="D223" s="133" t="s">
        <v>143</v>
      </c>
      <c r="F223" s="134" t="s">
        <v>772</v>
      </c>
      <c r="I223" s="135"/>
      <c r="L223" s="31"/>
      <c r="M223" s="136"/>
      <c r="T223" s="52"/>
      <c r="AT223" s="16" t="s">
        <v>143</v>
      </c>
      <c r="AU223" s="16" t="s">
        <v>84</v>
      </c>
    </row>
    <row r="224" spans="2:65" s="1" customFormat="1" ht="10.199999999999999">
      <c r="B224" s="31"/>
      <c r="D224" s="147" t="s">
        <v>660</v>
      </c>
      <c r="F224" s="148" t="s">
        <v>774</v>
      </c>
      <c r="I224" s="135"/>
      <c r="L224" s="31"/>
      <c r="M224" s="136"/>
      <c r="T224" s="52"/>
      <c r="AT224" s="16" t="s">
        <v>660</v>
      </c>
      <c r="AU224" s="16" t="s">
        <v>84</v>
      </c>
    </row>
    <row r="225" spans="2:65" s="12" customFormat="1" ht="10.199999999999999">
      <c r="B225" s="149"/>
      <c r="D225" s="133" t="s">
        <v>671</v>
      </c>
      <c r="E225" s="150" t="s">
        <v>19</v>
      </c>
      <c r="F225" s="151" t="s">
        <v>775</v>
      </c>
      <c r="H225" s="152">
        <v>2226</v>
      </c>
      <c r="I225" s="153"/>
      <c r="L225" s="149"/>
      <c r="M225" s="154"/>
      <c r="T225" s="155"/>
      <c r="AT225" s="150" t="s">
        <v>671</v>
      </c>
      <c r="AU225" s="150" t="s">
        <v>84</v>
      </c>
      <c r="AV225" s="12" t="s">
        <v>84</v>
      </c>
      <c r="AW225" s="12" t="s">
        <v>35</v>
      </c>
      <c r="AX225" s="12" t="s">
        <v>74</v>
      </c>
      <c r="AY225" s="150" t="s">
        <v>136</v>
      </c>
    </row>
    <row r="226" spans="2:65" s="12" customFormat="1" ht="10.199999999999999">
      <c r="B226" s="149"/>
      <c r="D226" s="133" t="s">
        <v>671</v>
      </c>
      <c r="E226" s="150" t="s">
        <v>19</v>
      </c>
      <c r="F226" s="151" t="s">
        <v>776</v>
      </c>
      <c r="H226" s="152">
        <v>88</v>
      </c>
      <c r="I226" s="153"/>
      <c r="L226" s="149"/>
      <c r="M226" s="154"/>
      <c r="T226" s="155"/>
      <c r="AT226" s="150" t="s">
        <v>671</v>
      </c>
      <c r="AU226" s="150" t="s">
        <v>84</v>
      </c>
      <c r="AV226" s="12" t="s">
        <v>84</v>
      </c>
      <c r="AW226" s="12" t="s">
        <v>35</v>
      </c>
      <c r="AX226" s="12" t="s">
        <v>74</v>
      </c>
      <c r="AY226" s="150" t="s">
        <v>136</v>
      </c>
    </row>
    <row r="227" spans="2:65" s="12" customFormat="1" ht="10.199999999999999">
      <c r="B227" s="149"/>
      <c r="D227" s="133" t="s">
        <v>671</v>
      </c>
      <c r="E227" s="150" t="s">
        <v>19</v>
      </c>
      <c r="F227" s="151" t="s">
        <v>777</v>
      </c>
      <c r="H227" s="152">
        <v>754</v>
      </c>
      <c r="I227" s="153"/>
      <c r="L227" s="149"/>
      <c r="M227" s="154"/>
      <c r="T227" s="155"/>
      <c r="AT227" s="150" t="s">
        <v>671</v>
      </c>
      <c r="AU227" s="150" t="s">
        <v>84</v>
      </c>
      <c r="AV227" s="12" t="s">
        <v>84</v>
      </c>
      <c r="AW227" s="12" t="s">
        <v>35</v>
      </c>
      <c r="AX227" s="12" t="s">
        <v>74</v>
      </c>
      <c r="AY227" s="150" t="s">
        <v>136</v>
      </c>
    </row>
    <row r="228" spans="2:65" s="12" customFormat="1" ht="10.199999999999999">
      <c r="B228" s="149"/>
      <c r="D228" s="133" t="s">
        <v>671</v>
      </c>
      <c r="E228" s="150" t="s">
        <v>19</v>
      </c>
      <c r="F228" s="151" t="s">
        <v>778</v>
      </c>
      <c r="H228" s="152">
        <v>78</v>
      </c>
      <c r="I228" s="153"/>
      <c r="L228" s="149"/>
      <c r="M228" s="154"/>
      <c r="T228" s="155"/>
      <c r="AT228" s="150" t="s">
        <v>671</v>
      </c>
      <c r="AU228" s="150" t="s">
        <v>84</v>
      </c>
      <c r="AV228" s="12" t="s">
        <v>84</v>
      </c>
      <c r="AW228" s="12" t="s">
        <v>35</v>
      </c>
      <c r="AX228" s="12" t="s">
        <v>74</v>
      </c>
      <c r="AY228" s="150" t="s">
        <v>136</v>
      </c>
    </row>
    <row r="229" spans="2:65" s="13" customFormat="1" ht="10.199999999999999">
      <c r="B229" s="156"/>
      <c r="D229" s="133" t="s">
        <v>671</v>
      </c>
      <c r="E229" s="157" t="s">
        <v>19</v>
      </c>
      <c r="F229" s="158" t="s">
        <v>673</v>
      </c>
      <c r="H229" s="159">
        <v>3146</v>
      </c>
      <c r="I229" s="160"/>
      <c r="L229" s="156"/>
      <c r="M229" s="161"/>
      <c r="T229" s="162"/>
      <c r="AT229" s="157" t="s">
        <v>671</v>
      </c>
      <c r="AU229" s="157" t="s">
        <v>84</v>
      </c>
      <c r="AV229" s="13" t="s">
        <v>142</v>
      </c>
      <c r="AW229" s="13" t="s">
        <v>35</v>
      </c>
      <c r="AX229" s="13" t="s">
        <v>82</v>
      </c>
      <c r="AY229" s="157" t="s">
        <v>136</v>
      </c>
    </row>
    <row r="230" spans="2:65" s="1" customFormat="1" ht="16.5" customHeight="1">
      <c r="B230" s="31"/>
      <c r="C230" s="120" t="s">
        <v>236</v>
      </c>
      <c r="D230" s="120" t="s">
        <v>137</v>
      </c>
      <c r="E230" s="121" t="s">
        <v>779</v>
      </c>
      <c r="F230" s="122" t="s">
        <v>780</v>
      </c>
      <c r="G230" s="123" t="s">
        <v>140</v>
      </c>
      <c r="H230" s="124">
        <v>4370</v>
      </c>
      <c r="I230" s="125"/>
      <c r="J230" s="126">
        <f>ROUND(I230*H230,2)</f>
        <v>0</v>
      </c>
      <c r="K230" s="122" t="s">
        <v>659</v>
      </c>
      <c r="L230" s="31"/>
      <c r="M230" s="127" t="s">
        <v>19</v>
      </c>
      <c r="N230" s="128" t="s">
        <v>45</v>
      </c>
      <c r="P230" s="129">
        <f>O230*H230</f>
        <v>0</v>
      </c>
      <c r="Q230" s="129">
        <v>0</v>
      </c>
      <c r="R230" s="129">
        <f>Q230*H230</f>
        <v>0</v>
      </c>
      <c r="S230" s="129">
        <v>0</v>
      </c>
      <c r="T230" s="130">
        <f>S230*H230</f>
        <v>0</v>
      </c>
      <c r="AR230" s="131" t="s">
        <v>142</v>
      </c>
      <c r="AT230" s="131" t="s">
        <v>137</v>
      </c>
      <c r="AU230" s="131" t="s">
        <v>84</v>
      </c>
      <c r="AY230" s="16" t="s">
        <v>136</v>
      </c>
      <c r="BE230" s="132">
        <f>IF(N230="základní",J230,0)</f>
        <v>0</v>
      </c>
      <c r="BF230" s="132">
        <f>IF(N230="snížená",J230,0)</f>
        <v>0</v>
      </c>
      <c r="BG230" s="132">
        <f>IF(N230="zákl. přenesená",J230,0)</f>
        <v>0</v>
      </c>
      <c r="BH230" s="132">
        <f>IF(N230="sníž. přenesená",J230,0)</f>
        <v>0</v>
      </c>
      <c r="BI230" s="132">
        <f>IF(N230="nulová",J230,0)</f>
        <v>0</v>
      </c>
      <c r="BJ230" s="16" t="s">
        <v>82</v>
      </c>
      <c r="BK230" s="132">
        <f>ROUND(I230*H230,2)</f>
        <v>0</v>
      </c>
      <c r="BL230" s="16" t="s">
        <v>142</v>
      </c>
      <c r="BM230" s="131" t="s">
        <v>240</v>
      </c>
    </row>
    <row r="231" spans="2:65" s="1" customFormat="1" ht="10.199999999999999">
      <c r="B231" s="31"/>
      <c r="D231" s="133" t="s">
        <v>143</v>
      </c>
      <c r="F231" s="134" t="s">
        <v>780</v>
      </c>
      <c r="I231" s="135"/>
      <c r="L231" s="31"/>
      <c r="M231" s="136"/>
      <c r="T231" s="52"/>
      <c r="AT231" s="16" t="s">
        <v>143</v>
      </c>
      <c r="AU231" s="16" t="s">
        <v>84</v>
      </c>
    </row>
    <row r="232" spans="2:65" s="1" customFormat="1" ht="10.199999999999999">
      <c r="B232" s="31"/>
      <c r="D232" s="147" t="s">
        <v>660</v>
      </c>
      <c r="F232" s="148" t="s">
        <v>781</v>
      </c>
      <c r="I232" s="135"/>
      <c r="L232" s="31"/>
      <c r="M232" s="136"/>
      <c r="T232" s="52"/>
      <c r="AT232" s="16" t="s">
        <v>660</v>
      </c>
      <c r="AU232" s="16" t="s">
        <v>84</v>
      </c>
    </row>
    <row r="233" spans="2:65" s="12" customFormat="1" ht="10.199999999999999">
      <c r="B233" s="149"/>
      <c r="D233" s="133" t="s">
        <v>671</v>
      </c>
      <c r="E233" s="150" t="s">
        <v>19</v>
      </c>
      <c r="F233" s="151" t="s">
        <v>782</v>
      </c>
      <c r="H233" s="152">
        <v>1113</v>
      </c>
      <c r="I233" s="153"/>
      <c r="L233" s="149"/>
      <c r="M233" s="154"/>
      <c r="T233" s="155"/>
      <c r="AT233" s="150" t="s">
        <v>671</v>
      </c>
      <c r="AU233" s="150" t="s">
        <v>84</v>
      </c>
      <c r="AV233" s="12" t="s">
        <v>84</v>
      </c>
      <c r="AW233" s="12" t="s">
        <v>35</v>
      </c>
      <c r="AX233" s="12" t="s">
        <v>74</v>
      </c>
      <c r="AY233" s="150" t="s">
        <v>136</v>
      </c>
    </row>
    <row r="234" spans="2:65" s="12" customFormat="1" ht="10.199999999999999">
      <c r="B234" s="149"/>
      <c r="D234" s="133" t="s">
        <v>671</v>
      </c>
      <c r="E234" s="150" t="s">
        <v>19</v>
      </c>
      <c r="F234" s="151" t="s">
        <v>783</v>
      </c>
      <c r="H234" s="152">
        <v>1113</v>
      </c>
      <c r="I234" s="153"/>
      <c r="L234" s="149"/>
      <c r="M234" s="154"/>
      <c r="T234" s="155"/>
      <c r="AT234" s="150" t="s">
        <v>671</v>
      </c>
      <c r="AU234" s="150" t="s">
        <v>84</v>
      </c>
      <c r="AV234" s="12" t="s">
        <v>84</v>
      </c>
      <c r="AW234" s="12" t="s">
        <v>35</v>
      </c>
      <c r="AX234" s="12" t="s">
        <v>74</v>
      </c>
      <c r="AY234" s="150" t="s">
        <v>136</v>
      </c>
    </row>
    <row r="235" spans="2:65" s="12" customFormat="1" ht="10.199999999999999">
      <c r="B235" s="149"/>
      <c r="D235" s="133" t="s">
        <v>671</v>
      </c>
      <c r="E235" s="150" t="s">
        <v>19</v>
      </c>
      <c r="F235" s="151" t="s">
        <v>784</v>
      </c>
      <c r="H235" s="152">
        <v>44</v>
      </c>
      <c r="I235" s="153"/>
      <c r="L235" s="149"/>
      <c r="M235" s="154"/>
      <c r="T235" s="155"/>
      <c r="AT235" s="150" t="s">
        <v>671</v>
      </c>
      <c r="AU235" s="150" t="s">
        <v>84</v>
      </c>
      <c r="AV235" s="12" t="s">
        <v>84</v>
      </c>
      <c r="AW235" s="12" t="s">
        <v>35</v>
      </c>
      <c r="AX235" s="12" t="s">
        <v>74</v>
      </c>
      <c r="AY235" s="150" t="s">
        <v>136</v>
      </c>
    </row>
    <row r="236" spans="2:65" s="12" customFormat="1" ht="10.199999999999999">
      <c r="B236" s="149"/>
      <c r="D236" s="133" t="s">
        <v>671</v>
      </c>
      <c r="E236" s="150" t="s">
        <v>19</v>
      </c>
      <c r="F236" s="151" t="s">
        <v>785</v>
      </c>
      <c r="H236" s="152">
        <v>377</v>
      </c>
      <c r="I236" s="153"/>
      <c r="L236" s="149"/>
      <c r="M236" s="154"/>
      <c r="T236" s="155"/>
      <c r="AT236" s="150" t="s">
        <v>671</v>
      </c>
      <c r="AU236" s="150" t="s">
        <v>84</v>
      </c>
      <c r="AV236" s="12" t="s">
        <v>84</v>
      </c>
      <c r="AW236" s="12" t="s">
        <v>35</v>
      </c>
      <c r="AX236" s="12" t="s">
        <v>74</v>
      </c>
      <c r="AY236" s="150" t="s">
        <v>136</v>
      </c>
    </row>
    <row r="237" spans="2:65" s="12" customFormat="1" ht="10.199999999999999">
      <c r="B237" s="149"/>
      <c r="D237" s="133" t="s">
        <v>671</v>
      </c>
      <c r="E237" s="150" t="s">
        <v>19</v>
      </c>
      <c r="F237" s="151" t="s">
        <v>786</v>
      </c>
      <c r="H237" s="152">
        <v>39</v>
      </c>
      <c r="I237" s="153"/>
      <c r="L237" s="149"/>
      <c r="M237" s="154"/>
      <c r="T237" s="155"/>
      <c r="AT237" s="150" t="s">
        <v>671</v>
      </c>
      <c r="AU237" s="150" t="s">
        <v>84</v>
      </c>
      <c r="AV237" s="12" t="s">
        <v>84</v>
      </c>
      <c r="AW237" s="12" t="s">
        <v>35</v>
      </c>
      <c r="AX237" s="12" t="s">
        <v>74</v>
      </c>
      <c r="AY237" s="150" t="s">
        <v>136</v>
      </c>
    </row>
    <row r="238" spans="2:65" s="12" customFormat="1" ht="10.199999999999999">
      <c r="B238" s="149"/>
      <c r="D238" s="133" t="s">
        <v>671</v>
      </c>
      <c r="E238" s="150" t="s">
        <v>19</v>
      </c>
      <c r="F238" s="151" t="s">
        <v>787</v>
      </c>
      <c r="H238" s="152">
        <v>44</v>
      </c>
      <c r="I238" s="153"/>
      <c r="L238" s="149"/>
      <c r="M238" s="154"/>
      <c r="T238" s="155"/>
      <c r="AT238" s="150" t="s">
        <v>671</v>
      </c>
      <c r="AU238" s="150" t="s">
        <v>84</v>
      </c>
      <c r="AV238" s="12" t="s">
        <v>84</v>
      </c>
      <c r="AW238" s="12" t="s">
        <v>35</v>
      </c>
      <c r="AX238" s="12" t="s">
        <v>74</v>
      </c>
      <c r="AY238" s="150" t="s">
        <v>136</v>
      </c>
    </row>
    <row r="239" spans="2:65" s="12" customFormat="1" ht="10.199999999999999">
      <c r="B239" s="149"/>
      <c r="D239" s="133" t="s">
        <v>671</v>
      </c>
      <c r="E239" s="150" t="s">
        <v>19</v>
      </c>
      <c r="F239" s="151" t="s">
        <v>788</v>
      </c>
      <c r="H239" s="152">
        <v>377</v>
      </c>
      <c r="I239" s="153"/>
      <c r="L239" s="149"/>
      <c r="M239" s="154"/>
      <c r="T239" s="155"/>
      <c r="AT239" s="150" t="s">
        <v>671</v>
      </c>
      <c r="AU239" s="150" t="s">
        <v>84</v>
      </c>
      <c r="AV239" s="12" t="s">
        <v>84</v>
      </c>
      <c r="AW239" s="12" t="s">
        <v>35</v>
      </c>
      <c r="AX239" s="12" t="s">
        <v>74</v>
      </c>
      <c r="AY239" s="150" t="s">
        <v>136</v>
      </c>
    </row>
    <row r="240" spans="2:65" s="12" customFormat="1" ht="10.199999999999999">
      <c r="B240" s="149"/>
      <c r="D240" s="133" t="s">
        <v>671</v>
      </c>
      <c r="E240" s="150" t="s">
        <v>19</v>
      </c>
      <c r="F240" s="151" t="s">
        <v>789</v>
      </c>
      <c r="H240" s="152">
        <v>39</v>
      </c>
      <c r="I240" s="153"/>
      <c r="L240" s="149"/>
      <c r="M240" s="154"/>
      <c r="T240" s="155"/>
      <c r="AT240" s="150" t="s">
        <v>671</v>
      </c>
      <c r="AU240" s="150" t="s">
        <v>84</v>
      </c>
      <c r="AV240" s="12" t="s">
        <v>84</v>
      </c>
      <c r="AW240" s="12" t="s">
        <v>35</v>
      </c>
      <c r="AX240" s="12" t="s">
        <v>74</v>
      </c>
      <c r="AY240" s="150" t="s">
        <v>136</v>
      </c>
    </row>
    <row r="241" spans="2:65" s="12" customFormat="1" ht="10.199999999999999">
      <c r="B241" s="149"/>
      <c r="D241" s="133" t="s">
        <v>671</v>
      </c>
      <c r="E241" s="150" t="s">
        <v>19</v>
      </c>
      <c r="F241" s="151" t="s">
        <v>790</v>
      </c>
      <c r="H241" s="152">
        <v>19</v>
      </c>
      <c r="I241" s="153"/>
      <c r="L241" s="149"/>
      <c r="M241" s="154"/>
      <c r="T241" s="155"/>
      <c r="AT241" s="150" t="s">
        <v>671</v>
      </c>
      <c r="AU241" s="150" t="s">
        <v>84</v>
      </c>
      <c r="AV241" s="12" t="s">
        <v>84</v>
      </c>
      <c r="AW241" s="12" t="s">
        <v>35</v>
      </c>
      <c r="AX241" s="12" t="s">
        <v>74</v>
      </c>
      <c r="AY241" s="150" t="s">
        <v>136</v>
      </c>
    </row>
    <row r="242" spans="2:65" s="12" customFormat="1" ht="10.199999999999999">
      <c r="B242" s="149"/>
      <c r="D242" s="133" t="s">
        <v>671</v>
      </c>
      <c r="E242" s="150" t="s">
        <v>19</v>
      </c>
      <c r="F242" s="151" t="s">
        <v>791</v>
      </c>
      <c r="H242" s="152">
        <v>776</v>
      </c>
      <c r="I242" s="153"/>
      <c r="L242" s="149"/>
      <c r="M242" s="154"/>
      <c r="T242" s="155"/>
      <c r="AT242" s="150" t="s">
        <v>671</v>
      </c>
      <c r="AU242" s="150" t="s">
        <v>84</v>
      </c>
      <c r="AV242" s="12" t="s">
        <v>84</v>
      </c>
      <c r="AW242" s="12" t="s">
        <v>35</v>
      </c>
      <c r="AX242" s="12" t="s">
        <v>74</v>
      </c>
      <c r="AY242" s="150" t="s">
        <v>136</v>
      </c>
    </row>
    <row r="243" spans="2:65" s="12" customFormat="1" ht="10.199999999999999">
      <c r="B243" s="149"/>
      <c r="D243" s="133" t="s">
        <v>671</v>
      </c>
      <c r="E243" s="150" t="s">
        <v>19</v>
      </c>
      <c r="F243" s="151" t="s">
        <v>792</v>
      </c>
      <c r="H243" s="152">
        <v>29</v>
      </c>
      <c r="I243" s="153"/>
      <c r="L243" s="149"/>
      <c r="M243" s="154"/>
      <c r="T243" s="155"/>
      <c r="AT243" s="150" t="s">
        <v>671</v>
      </c>
      <c r="AU243" s="150" t="s">
        <v>84</v>
      </c>
      <c r="AV243" s="12" t="s">
        <v>84</v>
      </c>
      <c r="AW243" s="12" t="s">
        <v>35</v>
      </c>
      <c r="AX243" s="12" t="s">
        <v>74</v>
      </c>
      <c r="AY243" s="150" t="s">
        <v>136</v>
      </c>
    </row>
    <row r="244" spans="2:65" s="12" customFormat="1" ht="10.199999999999999">
      <c r="B244" s="149"/>
      <c r="D244" s="133" t="s">
        <v>671</v>
      </c>
      <c r="E244" s="150" t="s">
        <v>19</v>
      </c>
      <c r="F244" s="151" t="s">
        <v>793</v>
      </c>
      <c r="H244" s="152">
        <v>200</v>
      </c>
      <c r="I244" s="153"/>
      <c r="L244" s="149"/>
      <c r="M244" s="154"/>
      <c r="T244" s="155"/>
      <c r="AT244" s="150" t="s">
        <v>671</v>
      </c>
      <c r="AU244" s="150" t="s">
        <v>84</v>
      </c>
      <c r="AV244" s="12" t="s">
        <v>84</v>
      </c>
      <c r="AW244" s="12" t="s">
        <v>35</v>
      </c>
      <c r="AX244" s="12" t="s">
        <v>74</v>
      </c>
      <c r="AY244" s="150" t="s">
        <v>136</v>
      </c>
    </row>
    <row r="245" spans="2:65" s="12" customFormat="1" ht="10.199999999999999">
      <c r="B245" s="149"/>
      <c r="D245" s="133" t="s">
        <v>671</v>
      </c>
      <c r="E245" s="150" t="s">
        <v>19</v>
      </c>
      <c r="F245" s="151" t="s">
        <v>794</v>
      </c>
      <c r="H245" s="152">
        <v>200</v>
      </c>
      <c r="I245" s="153"/>
      <c r="L245" s="149"/>
      <c r="M245" s="154"/>
      <c r="T245" s="155"/>
      <c r="AT245" s="150" t="s">
        <v>671</v>
      </c>
      <c r="AU245" s="150" t="s">
        <v>84</v>
      </c>
      <c r="AV245" s="12" t="s">
        <v>84</v>
      </c>
      <c r="AW245" s="12" t="s">
        <v>35</v>
      </c>
      <c r="AX245" s="12" t="s">
        <v>74</v>
      </c>
      <c r="AY245" s="150" t="s">
        <v>136</v>
      </c>
    </row>
    <row r="246" spans="2:65" s="13" customFormat="1" ht="10.199999999999999">
      <c r="B246" s="156"/>
      <c r="D246" s="133" t="s">
        <v>671</v>
      </c>
      <c r="E246" s="157" t="s">
        <v>19</v>
      </c>
      <c r="F246" s="158" t="s">
        <v>673</v>
      </c>
      <c r="H246" s="159">
        <v>4370</v>
      </c>
      <c r="I246" s="160"/>
      <c r="L246" s="156"/>
      <c r="M246" s="161"/>
      <c r="T246" s="162"/>
      <c r="AT246" s="157" t="s">
        <v>671</v>
      </c>
      <c r="AU246" s="157" t="s">
        <v>84</v>
      </c>
      <c r="AV246" s="13" t="s">
        <v>142</v>
      </c>
      <c r="AW246" s="13" t="s">
        <v>35</v>
      </c>
      <c r="AX246" s="13" t="s">
        <v>82</v>
      </c>
      <c r="AY246" s="157" t="s">
        <v>136</v>
      </c>
    </row>
    <row r="247" spans="2:65" s="1" customFormat="1" ht="16.5" customHeight="1">
      <c r="B247" s="31"/>
      <c r="C247" s="120" t="s">
        <v>190</v>
      </c>
      <c r="D247" s="120" t="s">
        <v>137</v>
      </c>
      <c r="E247" s="121" t="s">
        <v>795</v>
      </c>
      <c r="F247" s="122" t="s">
        <v>796</v>
      </c>
      <c r="G247" s="123" t="s">
        <v>140</v>
      </c>
      <c r="H247" s="124">
        <v>1313</v>
      </c>
      <c r="I247" s="125"/>
      <c r="J247" s="126">
        <f>ROUND(I247*H247,2)</f>
        <v>0</v>
      </c>
      <c r="K247" s="122" t="s">
        <v>659</v>
      </c>
      <c r="L247" s="31"/>
      <c r="M247" s="127" t="s">
        <v>19</v>
      </c>
      <c r="N247" s="128" t="s">
        <v>45</v>
      </c>
      <c r="P247" s="129">
        <f>O247*H247</f>
        <v>0</v>
      </c>
      <c r="Q247" s="129">
        <v>0</v>
      </c>
      <c r="R247" s="129">
        <f>Q247*H247</f>
        <v>0</v>
      </c>
      <c r="S247" s="129">
        <v>0</v>
      </c>
      <c r="T247" s="130">
        <f>S247*H247</f>
        <v>0</v>
      </c>
      <c r="AR247" s="131" t="s">
        <v>142</v>
      </c>
      <c r="AT247" s="131" t="s">
        <v>137</v>
      </c>
      <c r="AU247" s="131" t="s">
        <v>84</v>
      </c>
      <c r="AY247" s="16" t="s">
        <v>136</v>
      </c>
      <c r="BE247" s="132">
        <f>IF(N247="základní",J247,0)</f>
        <v>0</v>
      </c>
      <c r="BF247" s="132">
        <f>IF(N247="snížená",J247,0)</f>
        <v>0</v>
      </c>
      <c r="BG247" s="132">
        <f>IF(N247="zákl. přenesená",J247,0)</f>
        <v>0</v>
      </c>
      <c r="BH247" s="132">
        <f>IF(N247="sníž. přenesená",J247,0)</f>
        <v>0</v>
      </c>
      <c r="BI247" s="132">
        <f>IF(N247="nulová",J247,0)</f>
        <v>0</v>
      </c>
      <c r="BJ247" s="16" t="s">
        <v>82</v>
      </c>
      <c r="BK247" s="132">
        <f>ROUND(I247*H247,2)</f>
        <v>0</v>
      </c>
      <c r="BL247" s="16" t="s">
        <v>142</v>
      </c>
      <c r="BM247" s="131" t="s">
        <v>244</v>
      </c>
    </row>
    <row r="248" spans="2:65" s="1" customFormat="1" ht="10.199999999999999">
      <c r="B248" s="31"/>
      <c r="D248" s="133" t="s">
        <v>143</v>
      </c>
      <c r="F248" s="134" t="s">
        <v>796</v>
      </c>
      <c r="I248" s="135"/>
      <c r="L248" s="31"/>
      <c r="M248" s="136"/>
      <c r="T248" s="52"/>
      <c r="AT248" s="16" t="s">
        <v>143</v>
      </c>
      <c r="AU248" s="16" t="s">
        <v>84</v>
      </c>
    </row>
    <row r="249" spans="2:65" s="1" customFormat="1" ht="10.199999999999999">
      <c r="B249" s="31"/>
      <c r="D249" s="147" t="s">
        <v>660</v>
      </c>
      <c r="F249" s="148" t="s">
        <v>797</v>
      </c>
      <c r="I249" s="135"/>
      <c r="L249" s="31"/>
      <c r="M249" s="136"/>
      <c r="T249" s="52"/>
      <c r="AT249" s="16" t="s">
        <v>660</v>
      </c>
      <c r="AU249" s="16" t="s">
        <v>84</v>
      </c>
    </row>
    <row r="250" spans="2:65" s="12" customFormat="1" ht="10.199999999999999">
      <c r="B250" s="149"/>
      <c r="D250" s="133" t="s">
        <v>671</v>
      </c>
      <c r="E250" s="150" t="s">
        <v>19</v>
      </c>
      <c r="F250" s="151" t="s">
        <v>744</v>
      </c>
      <c r="H250" s="152">
        <v>1113</v>
      </c>
      <c r="I250" s="153"/>
      <c r="L250" s="149"/>
      <c r="M250" s="154"/>
      <c r="T250" s="155"/>
      <c r="AT250" s="150" t="s">
        <v>671</v>
      </c>
      <c r="AU250" s="150" t="s">
        <v>84</v>
      </c>
      <c r="AV250" s="12" t="s">
        <v>84</v>
      </c>
      <c r="AW250" s="12" t="s">
        <v>35</v>
      </c>
      <c r="AX250" s="12" t="s">
        <v>74</v>
      </c>
      <c r="AY250" s="150" t="s">
        <v>136</v>
      </c>
    </row>
    <row r="251" spans="2:65" s="12" customFormat="1" ht="10.199999999999999">
      <c r="B251" s="149"/>
      <c r="D251" s="133" t="s">
        <v>671</v>
      </c>
      <c r="E251" s="150" t="s">
        <v>19</v>
      </c>
      <c r="F251" s="151" t="s">
        <v>751</v>
      </c>
      <c r="H251" s="152">
        <v>200</v>
      </c>
      <c r="I251" s="153"/>
      <c r="L251" s="149"/>
      <c r="M251" s="154"/>
      <c r="T251" s="155"/>
      <c r="AT251" s="150" t="s">
        <v>671</v>
      </c>
      <c r="AU251" s="150" t="s">
        <v>84</v>
      </c>
      <c r="AV251" s="12" t="s">
        <v>84</v>
      </c>
      <c r="AW251" s="12" t="s">
        <v>35</v>
      </c>
      <c r="AX251" s="12" t="s">
        <v>74</v>
      </c>
      <c r="AY251" s="150" t="s">
        <v>136</v>
      </c>
    </row>
    <row r="252" spans="2:65" s="13" customFormat="1" ht="10.199999999999999">
      <c r="B252" s="156"/>
      <c r="D252" s="133" t="s">
        <v>671</v>
      </c>
      <c r="E252" s="157" t="s">
        <v>19</v>
      </c>
      <c r="F252" s="158" t="s">
        <v>673</v>
      </c>
      <c r="H252" s="159">
        <v>1313</v>
      </c>
      <c r="I252" s="160"/>
      <c r="L252" s="156"/>
      <c r="M252" s="161"/>
      <c r="T252" s="162"/>
      <c r="AT252" s="157" t="s">
        <v>671</v>
      </c>
      <c r="AU252" s="157" t="s">
        <v>84</v>
      </c>
      <c r="AV252" s="13" t="s">
        <v>142</v>
      </c>
      <c r="AW252" s="13" t="s">
        <v>35</v>
      </c>
      <c r="AX252" s="13" t="s">
        <v>82</v>
      </c>
      <c r="AY252" s="157" t="s">
        <v>136</v>
      </c>
    </row>
    <row r="253" spans="2:65" s="1" customFormat="1" ht="16.5" customHeight="1">
      <c r="B253" s="31"/>
      <c r="C253" s="120" t="s">
        <v>245</v>
      </c>
      <c r="D253" s="120" t="s">
        <v>137</v>
      </c>
      <c r="E253" s="121" t="s">
        <v>798</v>
      </c>
      <c r="F253" s="122" t="s">
        <v>799</v>
      </c>
      <c r="G253" s="123" t="s">
        <v>140</v>
      </c>
      <c r="H253" s="124">
        <v>13</v>
      </c>
      <c r="I253" s="125"/>
      <c r="J253" s="126">
        <f>ROUND(I253*H253,2)</f>
        <v>0</v>
      </c>
      <c r="K253" s="122" t="s">
        <v>659</v>
      </c>
      <c r="L253" s="31"/>
      <c r="M253" s="127" t="s">
        <v>19</v>
      </c>
      <c r="N253" s="128" t="s">
        <v>45</v>
      </c>
      <c r="P253" s="129">
        <f>O253*H253</f>
        <v>0</v>
      </c>
      <c r="Q253" s="129">
        <v>0</v>
      </c>
      <c r="R253" s="129">
        <f>Q253*H253</f>
        <v>0</v>
      </c>
      <c r="S253" s="129">
        <v>0</v>
      </c>
      <c r="T253" s="130">
        <f>S253*H253</f>
        <v>0</v>
      </c>
      <c r="AR253" s="131" t="s">
        <v>142</v>
      </c>
      <c r="AT253" s="131" t="s">
        <v>137</v>
      </c>
      <c r="AU253" s="131" t="s">
        <v>84</v>
      </c>
      <c r="AY253" s="16" t="s">
        <v>136</v>
      </c>
      <c r="BE253" s="132">
        <f>IF(N253="základní",J253,0)</f>
        <v>0</v>
      </c>
      <c r="BF253" s="132">
        <f>IF(N253="snížená",J253,0)</f>
        <v>0</v>
      </c>
      <c r="BG253" s="132">
        <f>IF(N253="zákl. přenesená",J253,0)</f>
        <v>0</v>
      </c>
      <c r="BH253" s="132">
        <f>IF(N253="sníž. přenesená",J253,0)</f>
        <v>0</v>
      </c>
      <c r="BI253" s="132">
        <f>IF(N253="nulová",J253,0)</f>
        <v>0</v>
      </c>
      <c r="BJ253" s="16" t="s">
        <v>82</v>
      </c>
      <c r="BK253" s="132">
        <f>ROUND(I253*H253,2)</f>
        <v>0</v>
      </c>
      <c r="BL253" s="16" t="s">
        <v>142</v>
      </c>
      <c r="BM253" s="131" t="s">
        <v>248</v>
      </c>
    </row>
    <row r="254" spans="2:65" s="1" customFormat="1" ht="10.199999999999999">
      <c r="B254" s="31"/>
      <c r="D254" s="133" t="s">
        <v>143</v>
      </c>
      <c r="F254" s="134" t="s">
        <v>799</v>
      </c>
      <c r="I254" s="135"/>
      <c r="L254" s="31"/>
      <c r="M254" s="136"/>
      <c r="T254" s="52"/>
      <c r="AT254" s="16" t="s">
        <v>143</v>
      </c>
      <c r="AU254" s="16" t="s">
        <v>84</v>
      </c>
    </row>
    <row r="255" spans="2:65" s="1" customFormat="1" ht="10.199999999999999">
      <c r="B255" s="31"/>
      <c r="D255" s="147" t="s">
        <v>660</v>
      </c>
      <c r="F255" s="148" t="s">
        <v>800</v>
      </c>
      <c r="I255" s="135"/>
      <c r="L255" s="31"/>
      <c r="M255" s="136"/>
      <c r="T255" s="52"/>
      <c r="AT255" s="16" t="s">
        <v>660</v>
      </c>
      <c r="AU255" s="16" t="s">
        <v>84</v>
      </c>
    </row>
    <row r="256" spans="2:65" s="12" customFormat="1" ht="10.199999999999999">
      <c r="B256" s="149"/>
      <c r="D256" s="133" t="s">
        <v>671</v>
      </c>
      <c r="E256" s="150" t="s">
        <v>19</v>
      </c>
      <c r="F256" s="151" t="s">
        <v>740</v>
      </c>
      <c r="H256" s="152">
        <v>13</v>
      </c>
      <c r="I256" s="153"/>
      <c r="L256" s="149"/>
      <c r="M256" s="154"/>
      <c r="T256" s="155"/>
      <c r="AT256" s="150" t="s">
        <v>671</v>
      </c>
      <c r="AU256" s="150" t="s">
        <v>84</v>
      </c>
      <c r="AV256" s="12" t="s">
        <v>84</v>
      </c>
      <c r="AW256" s="12" t="s">
        <v>35</v>
      </c>
      <c r="AX256" s="12" t="s">
        <v>74</v>
      </c>
      <c r="AY256" s="150" t="s">
        <v>136</v>
      </c>
    </row>
    <row r="257" spans="2:65" s="13" customFormat="1" ht="10.199999999999999">
      <c r="B257" s="156"/>
      <c r="D257" s="133" t="s">
        <v>671</v>
      </c>
      <c r="E257" s="157" t="s">
        <v>19</v>
      </c>
      <c r="F257" s="158" t="s">
        <v>673</v>
      </c>
      <c r="H257" s="159">
        <v>13</v>
      </c>
      <c r="I257" s="160"/>
      <c r="L257" s="156"/>
      <c r="M257" s="161"/>
      <c r="T257" s="162"/>
      <c r="AT257" s="157" t="s">
        <v>671</v>
      </c>
      <c r="AU257" s="157" t="s">
        <v>84</v>
      </c>
      <c r="AV257" s="13" t="s">
        <v>142</v>
      </c>
      <c r="AW257" s="13" t="s">
        <v>35</v>
      </c>
      <c r="AX257" s="13" t="s">
        <v>82</v>
      </c>
      <c r="AY257" s="157" t="s">
        <v>136</v>
      </c>
    </row>
    <row r="258" spans="2:65" s="1" customFormat="1" ht="16.5" customHeight="1">
      <c r="B258" s="31"/>
      <c r="C258" s="120" t="s">
        <v>193</v>
      </c>
      <c r="D258" s="120" t="s">
        <v>137</v>
      </c>
      <c r="E258" s="121" t="s">
        <v>801</v>
      </c>
      <c r="F258" s="122" t="s">
        <v>802</v>
      </c>
      <c r="G258" s="123" t="s">
        <v>140</v>
      </c>
      <c r="H258" s="124">
        <v>1313</v>
      </c>
      <c r="I258" s="125"/>
      <c r="J258" s="126">
        <f>ROUND(I258*H258,2)</f>
        <v>0</v>
      </c>
      <c r="K258" s="122" t="s">
        <v>659</v>
      </c>
      <c r="L258" s="31"/>
      <c r="M258" s="127" t="s">
        <v>19</v>
      </c>
      <c r="N258" s="128" t="s">
        <v>45</v>
      </c>
      <c r="P258" s="129">
        <f>O258*H258</f>
        <v>0</v>
      </c>
      <c r="Q258" s="129">
        <v>0</v>
      </c>
      <c r="R258" s="129">
        <f>Q258*H258</f>
        <v>0</v>
      </c>
      <c r="S258" s="129">
        <v>0</v>
      </c>
      <c r="T258" s="130">
        <f>S258*H258</f>
        <v>0</v>
      </c>
      <c r="AR258" s="131" t="s">
        <v>142</v>
      </c>
      <c r="AT258" s="131" t="s">
        <v>137</v>
      </c>
      <c r="AU258" s="131" t="s">
        <v>84</v>
      </c>
      <c r="AY258" s="16" t="s">
        <v>136</v>
      </c>
      <c r="BE258" s="132">
        <f>IF(N258="základní",J258,0)</f>
        <v>0</v>
      </c>
      <c r="BF258" s="132">
        <f>IF(N258="snížená",J258,0)</f>
        <v>0</v>
      </c>
      <c r="BG258" s="132">
        <f>IF(N258="zákl. přenesená",J258,0)</f>
        <v>0</v>
      </c>
      <c r="BH258" s="132">
        <f>IF(N258="sníž. přenesená",J258,0)</f>
        <v>0</v>
      </c>
      <c r="BI258" s="132">
        <f>IF(N258="nulová",J258,0)</f>
        <v>0</v>
      </c>
      <c r="BJ258" s="16" t="s">
        <v>82</v>
      </c>
      <c r="BK258" s="132">
        <f>ROUND(I258*H258,2)</f>
        <v>0</v>
      </c>
      <c r="BL258" s="16" t="s">
        <v>142</v>
      </c>
      <c r="BM258" s="131" t="s">
        <v>253</v>
      </c>
    </row>
    <row r="259" spans="2:65" s="1" customFormat="1" ht="10.199999999999999">
      <c r="B259" s="31"/>
      <c r="D259" s="133" t="s">
        <v>143</v>
      </c>
      <c r="F259" s="134" t="s">
        <v>802</v>
      </c>
      <c r="I259" s="135"/>
      <c r="L259" s="31"/>
      <c r="M259" s="136"/>
      <c r="T259" s="52"/>
      <c r="AT259" s="16" t="s">
        <v>143</v>
      </c>
      <c r="AU259" s="16" t="s">
        <v>84</v>
      </c>
    </row>
    <row r="260" spans="2:65" s="1" customFormat="1" ht="10.199999999999999">
      <c r="B260" s="31"/>
      <c r="D260" s="147" t="s">
        <v>660</v>
      </c>
      <c r="F260" s="148" t="s">
        <v>803</v>
      </c>
      <c r="I260" s="135"/>
      <c r="L260" s="31"/>
      <c r="M260" s="136"/>
      <c r="T260" s="52"/>
      <c r="AT260" s="16" t="s">
        <v>660</v>
      </c>
      <c r="AU260" s="16" t="s">
        <v>84</v>
      </c>
    </row>
    <row r="261" spans="2:65" s="12" customFormat="1" ht="10.199999999999999">
      <c r="B261" s="149"/>
      <c r="D261" s="133" t="s">
        <v>671</v>
      </c>
      <c r="E261" s="150" t="s">
        <v>19</v>
      </c>
      <c r="F261" s="151" t="s">
        <v>744</v>
      </c>
      <c r="H261" s="152">
        <v>1113</v>
      </c>
      <c r="I261" s="153"/>
      <c r="L261" s="149"/>
      <c r="M261" s="154"/>
      <c r="T261" s="155"/>
      <c r="AT261" s="150" t="s">
        <v>671</v>
      </c>
      <c r="AU261" s="150" t="s">
        <v>84</v>
      </c>
      <c r="AV261" s="12" t="s">
        <v>84</v>
      </c>
      <c r="AW261" s="12" t="s">
        <v>35</v>
      </c>
      <c r="AX261" s="12" t="s">
        <v>74</v>
      </c>
      <c r="AY261" s="150" t="s">
        <v>136</v>
      </c>
    </row>
    <row r="262" spans="2:65" s="12" customFormat="1" ht="10.199999999999999">
      <c r="B262" s="149"/>
      <c r="D262" s="133" t="s">
        <v>671</v>
      </c>
      <c r="E262" s="150" t="s">
        <v>19</v>
      </c>
      <c r="F262" s="151" t="s">
        <v>751</v>
      </c>
      <c r="H262" s="152">
        <v>200</v>
      </c>
      <c r="I262" s="153"/>
      <c r="L262" s="149"/>
      <c r="M262" s="154"/>
      <c r="T262" s="155"/>
      <c r="AT262" s="150" t="s">
        <v>671</v>
      </c>
      <c r="AU262" s="150" t="s">
        <v>84</v>
      </c>
      <c r="AV262" s="12" t="s">
        <v>84</v>
      </c>
      <c r="AW262" s="12" t="s">
        <v>35</v>
      </c>
      <c r="AX262" s="12" t="s">
        <v>74</v>
      </c>
      <c r="AY262" s="150" t="s">
        <v>136</v>
      </c>
    </row>
    <row r="263" spans="2:65" s="13" customFormat="1" ht="10.199999999999999">
      <c r="B263" s="156"/>
      <c r="D263" s="133" t="s">
        <v>671</v>
      </c>
      <c r="E263" s="157" t="s">
        <v>19</v>
      </c>
      <c r="F263" s="158" t="s">
        <v>673</v>
      </c>
      <c r="H263" s="159">
        <v>1313</v>
      </c>
      <c r="I263" s="160"/>
      <c r="L263" s="156"/>
      <c r="M263" s="161"/>
      <c r="T263" s="162"/>
      <c r="AT263" s="157" t="s">
        <v>671</v>
      </c>
      <c r="AU263" s="157" t="s">
        <v>84</v>
      </c>
      <c r="AV263" s="13" t="s">
        <v>142</v>
      </c>
      <c r="AW263" s="13" t="s">
        <v>35</v>
      </c>
      <c r="AX263" s="13" t="s">
        <v>82</v>
      </c>
      <c r="AY263" s="157" t="s">
        <v>136</v>
      </c>
    </row>
    <row r="264" spans="2:65" s="1" customFormat="1" ht="16.5" customHeight="1">
      <c r="B264" s="31"/>
      <c r="C264" s="120" t="s">
        <v>256</v>
      </c>
      <c r="D264" s="120" t="s">
        <v>137</v>
      </c>
      <c r="E264" s="121" t="s">
        <v>804</v>
      </c>
      <c r="F264" s="122" t="s">
        <v>805</v>
      </c>
      <c r="G264" s="123" t="s">
        <v>140</v>
      </c>
      <c r="H264" s="124">
        <v>1321</v>
      </c>
      <c r="I264" s="125"/>
      <c r="J264" s="126">
        <f>ROUND(I264*H264,2)</f>
        <v>0</v>
      </c>
      <c r="K264" s="122" t="s">
        <v>659</v>
      </c>
      <c r="L264" s="31"/>
      <c r="M264" s="127" t="s">
        <v>19</v>
      </c>
      <c r="N264" s="128" t="s">
        <v>45</v>
      </c>
      <c r="P264" s="129">
        <f>O264*H264</f>
        <v>0</v>
      </c>
      <c r="Q264" s="129">
        <v>0</v>
      </c>
      <c r="R264" s="129">
        <f>Q264*H264</f>
        <v>0</v>
      </c>
      <c r="S264" s="129">
        <v>0</v>
      </c>
      <c r="T264" s="130">
        <f>S264*H264</f>
        <v>0</v>
      </c>
      <c r="AR264" s="131" t="s">
        <v>142</v>
      </c>
      <c r="AT264" s="131" t="s">
        <v>137</v>
      </c>
      <c r="AU264" s="131" t="s">
        <v>84</v>
      </c>
      <c r="AY264" s="16" t="s">
        <v>136</v>
      </c>
      <c r="BE264" s="132">
        <f>IF(N264="základní",J264,0)</f>
        <v>0</v>
      </c>
      <c r="BF264" s="132">
        <f>IF(N264="snížená",J264,0)</f>
        <v>0</v>
      </c>
      <c r="BG264" s="132">
        <f>IF(N264="zákl. přenesená",J264,0)</f>
        <v>0</v>
      </c>
      <c r="BH264" s="132">
        <f>IF(N264="sníž. přenesená",J264,0)</f>
        <v>0</v>
      </c>
      <c r="BI264" s="132">
        <f>IF(N264="nulová",J264,0)</f>
        <v>0</v>
      </c>
      <c r="BJ264" s="16" t="s">
        <v>82</v>
      </c>
      <c r="BK264" s="132">
        <f>ROUND(I264*H264,2)</f>
        <v>0</v>
      </c>
      <c r="BL264" s="16" t="s">
        <v>142</v>
      </c>
      <c r="BM264" s="131" t="s">
        <v>259</v>
      </c>
    </row>
    <row r="265" spans="2:65" s="1" customFormat="1" ht="10.199999999999999">
      <c r="B265" s="31"/>
      <c r="D265" s="133" t="s">
        <v>143</v>
      </c>
      <c r="F265" s="134" t="s">
        <v>805</v>
      </c>
      <c r="I265" s="135"/>
      <c r="L265" s="31"/>
      <c r="M265" s="136"/>
      <c r="T265" s="52"/>
      <c r="AT265" s="16" t="s">
        <v>143</v>
      </c>
      <c r="AU265" s="16" t="s">
        <v>84</v>
      </c>
    </row>
    <row r="266" spans="2:65" s="1" customFormat="1" ht="10.199999999999999">
      <c r="B266" s="31"/>
      <c r="D266" s="147" t="s">
        <v>660</v>
      </c>
      <c r="F266" s="148" t="s">
        <v>806</v>
      </c>
      <c r="I266" s="135"/>
      <c r="L266" s="31"/>
      <c r="M266" s="136"/>
      <c r="T266" s="52"/>
      <c r="AT266" s="16" t="s">
        <v>660</v>
      </c>
      <c r="AU266" s="16" t="s">
        <v>84</v>
      </c>
    </row>
    <row r="267" spans="2:65" s="12" customFormat="1" ht="10.199999999999999">
      <c r="B267" s="149"/>
      <c r="D267" s="133" t="s">
        <v>671</v>
      </c>
      <c r="E267" s="150" t="s">
        <v>19</v>
      </c>
      <c r="F267" s="151" t="s">
        <v>681</v>
      </c>
      <c r="H267" s="152">
        <v>8</v>
      </c>
      <c r="I267" s="153"/>
      <c r="L267" s="149"/>
      <c r="M267" s="154"/>
      <c r="T267" s="155"/>
      <c r="AT267" s="150" t="s">
        <v>671</v>
      </c>
      <c r="AU267" s="150" t="s">
        <v>84</v>
      </c>
      <c r="AV267" s="12" t="s">
        <v>84</v>
      </c>
      <c r="AW267" s="12" t="s">
        <v>35</v>
      </c>
      <c r="AX267" s="12" t="s">
        <v>74</v>
      </c>
      <c r="AY267" s="150" t="s">
        <v>136</v>
      </c>
    </row>
    <row r="268" spans="2:65" s="12" customFormat="1" ht="10.199999999999999">
      <c r="B268" s="149"/>
      <c r="D268" s="133" t="s">
        <v>671</v>
      </c>
      <c r="E268" s="150" t="s">
        <v>19</v>
      </c>
      <c r="F268" s="151" t="s">
        <v>744</v>
      </c>
      <c r="H268" s="152">
        <v>1113</v>
      </c>
      <c r="I268" s="153"/>
      <c r="L268" s="149"/>
      <c r="M268" s="154"/>
      <c r="T268" s="155"/>
      <c r="AT268" s="150" t="s">
        <v>671</v>
      </c>
      <c r="AU268" s="150" t="s">
        <v>84</v>
      </c>
      <c r="AV268" s="12" t="s">
        <v>84</v>
      </c>
      <c r="AW268" s="12" t="s">
        <v>35</v>
      </c>
      <c r="AX268" s="12" t="s">
        <v>74</v>
      </c>
      <c r="AY268" s="150" t="s">
        <v>136</v>
      </c>
    </row>
    <row r="269" spans="2:65" s="12" customFormat="1" ht="10.199999999999999">
      <c r="B269" s="149"/>
      <c r="D269" s="133" t="s">
        <v>671</v>
      </c>
      <c r="E269" s="150" t="s">
        <v>19</v>
      </c>
      <c r="F269" s="151" t="s">
        <v>751</v>
      </c>
      <c r="H269" s="152">
        <v>200</v>
      </c>
      <c r="I269" s="153"/>
      <c r="L269" s="149"/>
      <c r="M269" s="154"/>
      <c r="T269" s="155"/>
      <c r="AT269" s="150" t="s">
        <v>671</v>
      </c>
      <c r="AU269" s="150" t="s">
        <v>84</v>
      </c>
      <c r="AV269" s="12" t="s">
        <v>84</v>
      </c>
      <c r="AW269" s="12" t="s">
        <v>35</v>
      </c>
      <c r="AX269" s="12" t="s">
        <v>74</v>
      </c>
      <c r="AY269" s="150" t="s">
        <v>136</v>
      </c>
    </row>
    <row r="270" spans="2:65" s="13" customFormat="1" ht="10.199999999999999">
      <c r="B270" s="156"/>
      <c r="D270" s="133" t="s">
        <v>671</v>
      </c>
      <c r="E270" s="157" t="s">
        <v>19</v>
      </c>
      <c r="F270" s="158" t="s">
        <v>673</v>
      </c>
      <c r="H270" s="159">
        <v>1321</v>
      </c>
      <c r="I270" s="160"/>
      <c r="L270" s="156"/>
      <c r="M270" s="161"/>
      <c r="T270" s="162"/>
      <c r="AT270" s="157" t="s">
        <v>671</v>
      </c>
      <c r="AU270" s="157" t="s">
        <v>84</v>
      </c>
      <c r="AV270" s="13" t="s">
        <v>142</v>
      </c>
      <c r="AW270" s="13" t="s">
        <v>35</v>
      </c>
      <c r="AX270" s="13" t="s">
        <v>82</v>
      </c>
      <c r="AY270" s="157" t="s">
        <v>136</v>
      </c>
    </row>
    <row r="271" spans="2:65" s="1" customFormat="1" ht="21.75" customHeight="1">
      <c r="B271" s="31"/>
      <c r="C271" s="120" t="s">
        <v>196</v>
      </c>
      <c r="D271" s="120" t="s">
        <v>137</v>
      </c>
      <c r="E271" s="121" t="s">
        <v>807</v>
      </c>
      <c r="F271" s="122" t="s">
        <v>808</v>
      </c>
      <c r="G271" s="123" t="s">
        <v>140</v>
      </c>
      <c r="H271" s="124">
        <v>1313</v>
      </c>
      <c r="I271" s="125"/>
      <c r="J271" s="126">
        <f>ROUND(I271*H271,2)</f>
        <v>0</v>
      </c>
      <c r="K271" s="122" t="s">
        <v>659</v>
      </c>
      <c r="L271" s="31"/>
      <c r="M271" s="127" t="s">
        <v>19</v>
      </c>
      <c r="N271" s="128" t="s">
        <v>45</v>
      </c>
      <c r="P271" s="129">
        <f>O271*H271</f>
        <v>0</v>
      </c>
      <c r="Q271" s="129">
        <v>0</v>
      </c>
      <c r="R271" s="129">
        <f>Q271*H271</f>
        <v>0</v>
      </c>
      <c r="S271" s="129">
        <v>0</v>
      </c>
      <c r="T271" s="130">
        <f>S271*H271</f>
        <v>0</v>
      </c>
      <c r="AR271" s="131" t="s">
        <v>142</v>
      </c>
      <c r="AT271" s="131" t="s">
        <v>137</v>
      </c>
      <c r="AU271" s="131" t="s">
        <v>84</v>
      </c>
      <c r="AY271" s="16" t="s">
        <v>136</v>
      </c>
      <c r="BE271" s="132">
        <f>IF(N271="základní",J271,0)</f>
        <v>0</v>
      </c>
      <c r="BF271" s="132">
        <f>IF(N271="snížená",J271,0)</f>
        <v>0</v>
      </c>
      <c r="BG271" s="132">
        <f>IF(N271="zákl. přenesená",J271,0)</f>
        <v>0</v>
      </c>
      <c r="BH271" s="132">
        <f>IF(N271="sníž. přenesená",J271,0)</f>
        <v>0</v>
      </c>
      <c r="BI271" s="132">
        <f>IF(N271="nulová",J271,0)</f>
        <v>0</v>
      </c>
      <c r="BJ271" s="16" t="s">
        <v>82</v>
      </c>
      <c r="BK271" s="132">
        <f>ROUND(I271*H271,2)</f>
        <v>0</v>
      </c>
      <c r="BL271" s="16" t="s">
        <v>142</v>
      </c>
      <c r="BM271" s="131" t="s">
        <v>263</v>
      </c>
    </row>
    <row r="272" spans="2:65" s="1" customFormat="1" ht="10.199999999999999">
      <c r="B272" s="31"/>
      <c r="D272" s="133" t="s">
        <v>143</v>
      </c>
      <c r="F272" s="134" t="s">
        <v>808</v>
      </c>
      <c r="I272" s="135"/>
      <c r="L272" s="31"/>
      <c r="M272" s="136"/>
      <c r="T272" s="52"/>
      <c r="AT272" s="16" t="s">
        <v>143</v>
      </c>
      <c r="AU272" s="16" t="s">
        <v>84</v>
      </c>
    </row>
    <row r="273" spans="2:65" s="1" customFormat="1" ht="10.199999999999999">
      <c r="B273" s="31"/>
      <c r="D273" s="147" t="s">
        <v>660</v>
      </c>
      <c r="F273" s="148" t="s">
        <v>809</v>
      </c>
      <c r="I273" s="135"/>
      <c r="L273" s="31"/>
      <c r="M273" s="136"/>
      <c r="T273" s="52"/>
      <c r="AT273" s="16" t="s">
        <v>660</v>
      </c>
      <c r="AU273" s="16" t="s">
        <v>84</v>
      </c>
    </row>
    <row r="274" spans="2:65" s="12" customFormat="1" ht="10.199999999999999">
      <c r="B274" s="149"/>
      <c r="D274" s="133" t="s">
        <v>671</v>
      </c>
      <c r="E274" s="150" t="s">
        <v>19</v>
      </c>
      <c r="F274" s="151" t="s">
        <v>744</v>
      </c>
      <c r="H274" s="152">
        <v>1113</v>
      </c>
      <c r="I274" s="153"/>
      <c r="L274" s="149"/>
      <c r="M274" s="154"/>
      <c r="T274" s="155"/>
      <c r="AT274" s="150" t="s">
        <v>671</v>
      </c>
      <c r="AU274" s="150" t="s">
        <v>84</v>
      </c>
      <c r="AV274" s="12" t="s">
        <v>84</v>
      </c>
      <c r="AW274" s="12" t="s">
        <v>35</v>
      </c>
      <c r="AX274" s="12" t="s">
        <v>74</v>
      </c>
      <c r="AY274" s="150" t="s">
        <v>136</v>
      </c>
    </row>
    <row r="275" spans="2:65" s="12" customFormat="1" ht="10.199999999999999">
      <c r="B275" s="149"/>
      <c r="D275" s="133" t="s">
        <v>671</v>
      </c>
      <c r="E275" s="150" t="s">
        <v>19</v>
      </c>
      <c r="F275" s="151" t="s">
        <v>751</v>
      </c>
      <c r="H275" s="152">
        <v>200</v>
      </c>
      <c r="I275" s="153"/>
      <c r="L275" s="149"/>
      <c r="M275" s="154"/>
      <c r="T275" s="155"/>
      <c r="AT275" s="150" t="s">
        <v>671</v>
      </c>
      <c r="AU275" s="150" t="s">
        <v>84</v>
      </c>
      <c r="AV275" s="12" t="s">
        <v>84</v>
      </c>
      <c r="AW275" s="12" t="s">
        <v>35</v>
      </c>
      <c r="AX275" s="12" t="s">
        <v>74</v>
      </c>
      <c r="AY275" s="150" t="s">
        <v>136</v>
      </c>
    </row>
    <row r="276" spans="2:65" s="13" customFormat="1" ht="10.199999999999999">
      <c r="B276" s="156"/>
      <c r="D276" s="133" t="s">
        <v>671</v>
      </c>
      <c r="E276" s="157" t="s">
        <v>19</v>
      </c>
      <c r="F276" s="158" t="s">
        <v>673</v>
      </c>
      <c r="H276" s="159">
        <v>1313</v>
      </c>
      <c r="I276" s="160"/>
      <c r="L276" s="156"/>
      <c r="M276" s="161"/>
      <c r="T276" s="162"/>
      <c r="AT276" s="157" t="s">
        <v>671</v>
      </c>
      <c r="AU276" s="157" t="s">
        <v>84</v>
      </c>
      <c r="AV276" s="13" t="s">
        <v>142</v>
      </c>
      <c r="AW276" s="13" t="s">
        <v>35</v>
      </c>
      <c r="AX276" s="13" t="s">
        <v>82</v>
      </c>
      <c r="AY276" s="157" t="s">
        <v>136</v>
      </c>
    </row>
    <row r="277" spans="2:65" s="1" customFormat="1" ht="21.75" customHeight="1">
      <c r="B277" s="31"/>
      <c r="C277" s="120" t="s">
        <v>266</v>
      </c>
      <c r="D277" s="120" t="s">
        <v>137</v>
      </c>
      <c r="E277" s="121" t="s">
        <v>810</v>
      </c>
      <c r="F277" s="122" t="s">
        <v>811</v>
      </c>
      <c r="G277" s="123" t="s">
        <v>140</v>
      </c>
      <c r="H277" s="124">
        <v>8</v>
      </c>
      <c r="I277" s="125"/>
      <c r="J277" s="126">
        <f>ROUND(I277*H277,2)</f>
        <v>0</v>
      </c>
      <c r="K277" s="122" t="s">
        <v>659</v>
      </c>
      <c r="L277" s="31"/>
      <c r="M277" s="127" t="s">
        <v>19</v>
      </c>
      <c r="N277" s="128" t="s">
        <v>45</v>
      </c>
      <c r="P277" s="129">
        <f>O277*H277</f>
        <v>0</v>
      </c>
      <c r="Q277" s="129">
        <v>0</v>
      </c>
      <c r="R277" s="129">
        <f>Q277*H277</f>
        <v>0</v>
      </c>
      <c r="S277" s="129">
        <v>0</v>
      </c>
      <c r="T277" s="130">
        <f>S277*H277</f>
        <v>0</v>
      </c>
      <c r="AR277" s="131" t="s">
        <v>142</v>
      </c>
      <c r="AT277" s="131" t="s">
        <v>137</v>
      </c>
      <c r="AU277" s="131" t="s">
        <v>84</v>
      </c>
      <c r="AY277" s="16" t="s">
        <v>136</v>
      </c>
      <c r="BE277" s="132">
        <f>IF(N277="základní",J277,0)</f>
        <v>0</v>
      </c>
      <c r="BF277" s="132">
        <f>IF(N277="snížená",J277,0)</f>
        <v>0</v>
      </c>
      <c r="BG277" s="132">
        <f>IF(N277="zákl. přenesená",J277,0)</f>
        <v>0</v>
      </c>
      <c r="BH277" s="132">
        <f>IF(N277="sníž. přenesená",J277,0)</f>
        <v>0</v>
      </c>
      <c r="BI277" s="132">
        <f>IF(N277="nulová",J277,0)</f>
        <v>0</v>
      </c>
      <c r="BJ277" s="16" t="s">
        <v>82</v>
      </c>
      <c r="BK277" s="132">
        <f>ROUND(I277*H277,2)</f>
        <v>0</v>
      </c>
      <c r="BL277" s="16" t="s">
        <v>142</v>
      </c>
      <c r="BM277" s="131" t="s">
        <v>269</v>
      </c>
    </row>
    <row r="278" spans="2:65" s="1" customFormat="1" ht="10.199999999999999">
      <c r="B278" s="31"/>
      <c r="D278" s="133" t="s">
        <v>143</v>
      </c>
      <c r="F278" s="134" t="s">
        <v>811</v>
      </c>
      <c r="I278" s="135"/>
      <c r="L278" s="31"/>
      <c r="M278" s="136"/>
      <c r="T278" s="52"/>
      <c r="AT278" s="16" t="s">
        <v>143</v>
      </c>
      <c r="AU278" s="16" t="s">
        <v>84</v>
      </c>
    </row>
    <row r="279" spans="2:65" s="1" customFormat="1" ht="10.199999999999999">
      <c r="B279" s="31"/>
      <c r="D279" s="147" t="s">
        <v>660</v>
      </c>
      <c r="F279" s="148" t="s">
        <v>812</v>
      </c>
      <c r="I279" s="135"/>
      <c r="L279" s="31"/>
      <c r="M279" s="136"/>
      <c r="T279" s="52"/>
      <c r="AT279" s="16" t="s">
        <v>660</v>
      </c>
      <c r="AU279" s="16" t="s">
        <v>84</v>
      </c>
    </row>
    <row r="280" spans="2:65" s="12" customFormat="1" ht="10.199999999999999">
      <c r="B280" s="149"/>
      <c r="D280" s="133" t="s">
        <v>671</v>
      </c>
      <c r="E280" s="150" t="s">
        <v>19</v>
      </c>
      <c r="F280" s="151" t="s">
        <v>681</v>
      </c>
      <c r="H280" s="152">
        <v>8</v>
      </c>
      <c r="I280" s="153"/>
      <c r="L280" s="149"/>
      <c r="M280" s="154"/>
      <c r="T280" s="155"/>
      <c r="AT280" s="150" t="s">
        <v>671</v>
      </c>
      <c r="AU280" s="150" t="s">
        <v>84</v>
      </c>
      <c r="AV280" s="12" t="s">
        <v>84</v>
      </c>
      <c r="AW280" s="12" t="s">
        <v>35</v>
      </c>
      <c r="AX280" s="12" t="s">
        <v>74</v>
      </c>
      <c r="AY280" s="150" t="s">
        <v>136</v>
      </c>
    </row>
    <row r="281" spans="2:65" s="13" customFormat="1" ht="10.199999999999999">
      <c r="B281" s="156"/>
      <c r="D281" s="133" t="s">
        <v>671</v>
      </c>
      <c r="E281" s="157" t="s">
        <v>19</v>
      </c>
      <c r="F281" s="158" t="s">
        <v>673</v>
      </c>
      <c r="H281" s="159">
        <v>8</v>
      </c>
      <c r="I281" s="160"/>
      <c r="L281" s="156"/>
      <c r="M281" s="161"/>
      <c r="T281" s="162"/>
      <c r="AT281" s="157" t="s">
        <v>671</v>
      </c>
      <c r="AU281" s="157" t="s">
        <v>84</v>
      </c>
      <c r="AV281" s="13" t="s">
        <v>142</v>
      </c>
      <c r="AW281" s="13" t="s">
        <v>35</v>
      </c>
      <c r="AX281" s="13" t="s">
        <v>82</v>
      </c>
      <c r="AY281" s="157" t="s">
        <v>136</v>
      </c>
    </row>
    <row r="282" spans="2:65" s="1" customFormat="1" ht="21.75" customHeight="1">
      <c r="B282" s="31"/>
      <c r="C282" s="120" t="s">
        <v>201</v>
      </c>
      <c r="D282" s="120" t="s">
        <v>137</v>
      </c>
      <c r="E282" s="121" t="s">
        <v>813</v>
      </c>
      <c r="F282" s="122" t="s">
        <v>814</v>
      </c>
      <c r="G282" s="123" t="s">
        <v>140</v>
      </c>
      <c r="H282" s="124">
        <v>805</v>
      </c>
      <c r="I282" s="125"/>
      <c r="J282" s="126">
        <f>ROUND(I282*H282,2)</f>
        <v>0</v>
      </c>
      <c r="K282" s="122" t="s">
        <v>659</v>
      </c>
      <c r="L282" s="31"/>
      <c r="M282" s="127" t="s">
        <v>19</v>
      </c>
      <c r="N282" s="128" t="s">
        <v>45</v>
      </c>
      <c r="P282" s="129">
        <f>O282*H282</f>
        <v>0</v>
      </c>
      <c r="Q282" s="129">
        <v>0</v>
      </c>
      <c r="R282" s="129">
        <f>Q282*H282</f>
        <v>0</v>
      </c>
      <c r="S282" s="129">
        <v>0</v>
      </c>
      <c r="T282" s="130">
        <f>S282*H282</f>
        <v>0</v>
      </c>
      <c r="AR282" s="131" t="s">
        <v>142</v>
      </c>
      <c r="AT282" s="131" t="s">
        <v>137</v>
      </c>
      <c r="AU282" s="131" t="s">
        <v>84</v>
      </c>
      <c r="AY282" s="16" t="s">
        <v>136</v>
      </c>
      <c r="BE282" s="132">
        <f>IF(N282="základní",J282,0)</f>
        <v>0</v>
      </c>
      <c r="BF282" s="132">
        <f>IF(N282="snížená",J282,0)</f>
        <v>0</v>
      </c>
      <c r="BG282" s="132">
        <f>IF(N282="zákl. přenesená",J282,0)</f>
        <v>0</v>
      </c>
      <c r="BH282" s="132">
        <f>IF(N282="sníž. přenesená",J282,0)</f>
        <v>0</v>
      </c>
      <c r="BI282" s="132">
        <f>IF(N282="nulová",J282,0)</f>
        <v>0</v>
      </c>
      <c r="BJ282" s="16" t="s">
        <v>82</v>
      </c>
      <c r="BK282" s="132">
        <f>ROUND(I282*H282,2)</f>
        <v>0</v>
      </c>
      <c r="BL282" s="16" t="s">
        <v>142</v>
      </c>
      <c r="BM282" s="131" t="s">
        <v>274</v>
      </c>
    </row>
    <row r="283" spans="2:65" s="1" customFormat="1" ht="10.199999999999999">
      <c r="B283" s="31"/>
      <c r="D283" s="133" t="s">
        <v>143</v>
      </c>
      <c r="F283" s="134" t="s">
        <v>814</v>
      </c>
      <c r="I283" s="135"/>
      <c r="L283" s="31"/>
      <c r="M283" s="136"/>
      <c r="T283" s="52"/>
      <c r="AT283" s="16" t="s">
        <v>143</v>
      </c>
      <c r="AU283" s="16" t="s">
        <v>84</v>
      </c>
    </row>
    <row r="284" spans="2:65" s="1" customFormat="1" ht="10.199999999999999">
      <c r="B284" s="31"/>
      <c r="D284" s="147" t="s">
        <v>660</v>
      </c>
      <c r="F284" s="148" t="s">
        <v>815</v>
      </c>
      <c r="I284" s="135"/>
      <c r="L284" s="31"/>
      <c r="M284" s="136"/>
      <c r="T284" s="52"/>
      <c r="AT284" s="16" t="s">
        <v>660</v>
      </c>
      <c r="AU284" s="16" t="s">
        <v>84</v>
      </c>
    </row>
    <row r="285" spans="2:65" s="12" customFormat="1" ht="10.199999999999999">
      <c r="B285" s="149"/>
      <c r="D285" s="133" t="s">
        <v>671</v>
      </c>
      <c r="E285" s="150" t="s">
        <v>19</v>
      </c>
      <c r="F285" s="151" t="s">
        <v>747</v>
      </c>
      <c r="H285" s="152">
        <v>776</v>
      </c>
      <c r="I285" s="153"/>
      <c r="L285" s="149"/>
      <c r="M285" s="154"/>
      <c r="T285" s="155"/>
      <c r="AT285" s="150" t="s">
        <v>671</v>
      </c>
      <c r="AU285" s="150" t="s">
        <v>84</v>
      </c>
      <c r="AV285" s="12" t="s">
        <v>84</v>
      </c>
      <c r="AW285" s="12" t="s">
        <v>35</v>
      </c>
      <c r="AX285" s="12" t="s">
        <v>74</v>
      </c>
      <c r="AY285" s="150" t="s">
        <v>136</v>
      </c>
    </row>
    <row r="286" spans="2:65" s="12" customFormat="1" ht="10.199999999999999">
      <c r="B286" s="149"/>
      <c r="D286" s="133" t="s">
        <v>671</v>
      </c>
      <c r="E286" s="150" t="s">
        <v>19</v>
      </c>
      <c r="F286" s="151" t="s">
        <v>750</v>
      </c>
      <c r="H286" s="152">
        <v>29</v>
      </c>
      <c r="I286" s="153"/>
      <c r="L286" s="149"/>
      <c r="M286" s="154"/>
      <c r="T286" s="155"/>
      <c r="AT286" s="150" t="s">
        <v>671</v>
      </c>
      <c r="AU286" s="150" t="s">
        <v>84</v>
      </c>
      <c r="AV286" s="12" t="s">
        <v>84</v>
      </c>
      <c r="AW286" s="12" t="s">
        <v>35</v>
      </c>
      <c r="AX286" s="12" t="s">
        <v>74</v>
      </c>
      <c r="AY286" s="150" t="s">
        <v>136</v>
      </c>
    </row>
    <row r="287" spans="2:65" s="13" customFormat="1" ht="10.199999999999999">
      <c r="B287" s="156"/>
      <c r="D287" s="133" t="s">
        <v>671</v>
      </c>
      <c r="E287" s="157" t="s">
        <v>19</v>
      </c>
      <c r="F287" s="158" t="s">
        <v>673</v>
      </c>
      <c r="H287" s="159">
        <v>805</v>
      </c>
      <c r="I287" s="160"/>
      <c r="L287" s="156"/>
      <c r="M287" s="161"/>
      <c r="T287" s="162"/>
      <c r="AT287" s="157" t="s">
        <v>671</v>
      </c>
      <c r="AU287" s="157" t="s">
        <v>84</v>
      </c>
      <c r="AV287" s="13" t="s">
        <v>142</v>
      </c>
      <c r="AW287" s="13" t="s">
        <v>35</v>
      </c>
      <c r="AX287" s="13" t="s">
        <v>82</v>
      </c>
      <c r="AY287" s="157" t="s">
        <v>136</v>
      </c>
    </row>
    <row r="288" spans="2:65" s="1" customFormat="1" ht="16.5" customHeight="1">
      <c r="B288" s="31"/>
      <c r="C288" s="163" t="s">
        <v>277</v>
      </c>
      <c r="D288" s="163" t="s">
        <v>727</v>
      </c>
      <c r="E288" s="164" t="s">
        <v>816</v>
      </c>
      <c r="F288" s="165" t="s">
        <v>817</v>
      </c>
      <c r="G288" s="166" t="s">
        <v>140</v>
      </c>
      <c r="H288" s="167">
        <v>799.28</v>
      </c>
      <c r="I288" s="168"/>
      <c r="J288" s="169">
        <f>ROUND(I288*H288,2)</f>
        <v>0</v>
      </c>
      <c r="K288" s="165" t="s">
        <v>659</v>
      </c>
      <c r="L288" s="170"/>
      <c r="M288" s="171" t="s">
        <v>19</v>
      </c>
      <c r="N288" s="172" t="s">
        <v>45</v>
      </c>
      <c r="P288" s="129">
        <f>O288*H288</f>
        <v>0</v>
      </c>
      <c r="Q288" s="129">
        <v>0</v>
      </c>
      <c r="R288" s="129">
        <f>Q288*H288</f>
        <v>0</v>
      </c>
      <c r="S288" s="129">
        <v>0</v>
      </c>
      <c r="T288" s="130">
        <f>S288*H288</f>
        <v>0</v>
      </c>
      <c r="AR288" s="131" t="s">
        <v>153</v>
      </c>
      <c r="AT288" s="131" t="s">
        <v>727</v>
      </c>
      <c r="AU288" s="131" t="s">
        <v>84</v>
      </c>
      <c r="AY288" s="16" t="s">
        <v>136</v>
      </c>
      <c r="BE288" s="132">
        <f>IF(N288="základní",J288,0)</f>
        <v>0</v>
      </c>
      <c r="BF288" s="132">
        <f>IF(N288="snížená",J288,0)</f>
        <v>0</v>
      </c>
      <c r="BG288" s="132">
        <f>IF(N288="zákl. přenesená",J288,0)</f>
        <v>0</v>
      </c>
      <c r="BH288" s="132">
        <f>IF(N288="sníž. přenesená",J288,0)</f>
        <v>0</v>
      </c>
      <c r="BI288" s="132">
        <f>IF(N288="nulová",J288,0)</f>
        <v>0</v>
      </c>
      <c r="BJ288" s="16" t="s">
        <v>82</v>
      </c>
      <c r="BK288" s="132">
        <f>ROUND(I288*H288,2)</f>
        <v>0</v>
      </c>
      <c r="BL288" s="16" t="s">
        <v>142</v>
      </c>
      <c r="BM288" s="131" t="s">
        <v>280</v>
      </c>
    </row>
    <row r="289" spans="2:65" s="1" customFormat="1" ht="10.199999999999999">
      <c r="B289" s="31"/>
      <c r="D289" s="133" t="s">
        <v>143</v>
      </c>
      <c r="F289" s="134" t="s">
        <v>817</v>
      </c>
      <c r="I289" s="135"/>
      <c r="L289" s="31"/>
      <c r="M289" s="136"/>
      <c r="T289" s="52"/>
      <c r="AT289" s="16" t="s">
        <v>143</v>
      </c>
      <c r="AU289" s="16" t="s">
        <v>84</v>
      </c>
    </row>
    <row r="290" spans="2:65" s="1" customFormat="1" ht="16.5" customHeight="1">
      <c r="B290" s="31"/>
      <c r="C290" s="163" t="s">
        <v>204</v>
      </c>
      <c r="D290" s="163" t="s">
        <v>727</v>
      </c>
      <c r="E290" s="164" t="s">
        <v>818</v>
      </c>
      <c r="F290" s="165" t="s">
        <v>819</v>
      </c>
      <c r="G290" s="166" t="s">
        <v>140</v>
      </c>
      <c r="H290" s="167">
        <v>29.87</v>
      </c>
      <c r="I290" s="168"/>
      <c r="J290" s="169">
        <f>ROUND(I290*H290,2)</f>
        <v>0</v>
      </c>
      <c r="K290" s="165" t="s">
        <v>659</v>
      </c>
      <c r="L290" s="170"/>
      <c r="M290" s="171" t="s">
        <v>19</v>
      </c>
      <c r="N290" s="172" t="s">
        <v>45</v>
      </c>
      <c r="P290" s="129">
        <f>O290*H290</f>
        <v>0</v>
      </c>
      <c r="Q290" s="129">
        <v>0</v>
      </c>
      <c r="R290" s="129">
        <f>Q290*H290</f>
        <v>0</v>
      </c>
      <c r="S290" s="129">
        <v>0</v>
      </c>
      <c r="T290" s="130">
        <f>S290*H290</f>
        <v>0</v>
      </c>
      <c r="AR290" s="131" t="s">
        <v>153</v>
      </c>
      <c r="AT290" s="131" t="s">
        <v>727</v>
      </c>
      <c r="AU290" s="131" t="s">
        <v>84</v>
      </c>
      <c r="AY290" s="16" t="s">
        <v>136</v>
      </c>
      <c r="BE290" s="132">
        <f>IF(N290="základní",J290,0)</f>
        <v>0</v>
      </c>
      <c r="BF290" s="132">
        <f>IF(N290="snížená",J290,0)</f>
        <v>0</v>
      </c>
      <c r="BG290" s="132">
        <f>IF(N290="zákl. přenesená",J290,0)</f>
        <v>0</v>
      </c>
      <c r="BH290" s="132">
        <f>IF(N290="sníž. přenesená",J290,0)</f>
        <v>0</v>
      </c>
      <c r="BI290" s="132">
        <f>IF(N290="nulová",J290,0)</f>
        <v>0</v>
      </c>
      <c r="BJ290" s="16" t="s">
        <v>82</v>
      </c>
      <c r="BK290" s="132">
        <f>ROUND(I290*H290,2)</f>
        <v>0</v>
      </c>
      <c r="BL290" s="16" t="s">
        <v>142</v>
      </c>
      <c r="BM290" s="131" t="s">
        <v>285</v>
      </c>
    </row>
    <row r="291" spans="2:65" s="1" customFormat="1" ht="10.199999999999999">
      <c r="B291" s="31"/>
      <c r="D291" s="133" t="s">
        <v>143</v>
      </c>
      <c r="F291" s="134" t="s">
        <v>819</v>
      </c>
      <c r="I291" s="135"/>
      <c r="L291" s="31"/>
      <c r="M291" s="136"/>
      <c r="T291" s="52"/>
      <c r="AT291" s="16" t="s">
        <v>143</v>
      </c>
      <c r="AU291" s="16" t="s">
        <v>84</v>
      </c>
    </row>
    <row r="292" spans="2:65" s="1" customFormat="1" ht="21.75" customHeight="1">
      <c r="B292" s="31"/>
      <c r="C292" s="120" t="s">
        <v>286</v>
      </c>
      <c r="D292" s="120" t="s">
        <v>137</v>
      </c>
      <c r="E292" s="121" t="s">
        <v>820</v>
      </c>
      <c r="F292" s="122" t="s">
        <v>821</v>
      </c>
      <c r="G292" s="123" t="s">
        <v>140</v>
      </c>
      <c r="H292" s="124">
        <v>102</v>
      </c>
      <c r="I292" s="125"/>
      <c r="J292" s="126">
        <f>ROUND(I292*H292,2)</f>
        <v>0</v>
      </c>
      <c r="K292" s="122" t="s">
        <v>659</v>
      </c>
      <c r="L292" s="31"/>
      <c r="M292" s="127" t="s">
        <v>19</v>
      </c>
      <c r="N292" s="128" t="s">
        <v>45</v>
      </c>
      <c r="P292" s="129">
        <f>O292*H292</f>
        <v>0</v>
      </c>
      <c r="Q292" s="129">
        <v>0</v>
      </c>
      <c r="R292" s="129">
        <f>Q292*H292</f>
        <v>0</v>
      </c>
      <c r="S292" s="129">
        <v>0</v>
      </c>
      <c r="T292" s="130">
        <f>S292*H292</f>
        <v>0</v>
      </c>
      <c r="AR292" s="131" t="s">
        <v>142</v>
      </c>
      <c r="AT292" s="131" t="s">
        <v>137</v>
      </c>
      <c r="AU292" s="131" t="s">
        <v>84</v>
      </c>
      <c r="AY292" s="16" t="s">
        <v>136</v>
      </c>
      <c r="BE292" s="132">
        <f>IF(N292="základní",J292,0)</f>
        <v>0</v>
      </c>
      <c r="BF292" s="132">
        <f>IF(N292="snížená",J292,0)</f>
        <v>0</v>
      </c>
      <c r="BG292" s="132">
        <f>IF(N292="zákl. přenesená",J292,0)</f>
        <v>0</v>
      </c>
      <c r="BH292" s="132">
        <f>IF(N292="sníž. přenesená",J292,0)</f>
        <v>0</v>
      </c>
      <c r="BI292" s="132">
        <f>IF(N292="nulová",J292,0)</f>
        <v>0</v>
      </c>
      <c r="BJ292" s="16" t="s">
        <v>82</v>
      </c>
      <c r="BK292" s="132">
        <f>ROUND(I292*H292,2)</f>
        <v>0</v>
      </c>
      <c r="BL292" s="16" t="s">
        <v>142</v>
      </c>
      <c r="BM292" s="131" t="s">
        <v>289</v>
      </c>
    </row>
    <row r="293" spans="2:65" s="1" customFormat="1" ht="10.199999999999999">
      <c r="B293" s="31"/>
      <c r="D293" s="133" t="s">
        <v>143</v>
      </c>
      <c r="F293" s="134" t="s">
        <v>821</v>
      </c>
      <c r="I293" s="135"/>
      <c r="L293" s="31"/>
      <c r="M293" s="136"/>
      <c r="T293" s="52"/>
      <c r="AT293" s="16" t="s">
        <v>143</v>
      </c>
      <c r="AU293" s="16" t="s">
        <v>84</v>
      </c>
    </row>
    <row r="294" spans="2:65" s="1" customFormat="1" ht="10.199999999999999">
      <c r="B294" s="31"/>
      <c r="D294" s="147" t="s">
        <v>660</v>
      </c>
      <c r="F294" s="148" t="s">
        <v>822</v>
      </c>
      <c r="I294" s="135"/>
      <c r="L294" s="31"/>
      <c r="M294" s="136"/>
      <c r="T294" s="52"/>
      <c r="AT294" s="16" t="s">
        <v>660</v>
      </c>
      <c r="AU294" s="16" t="s">
        <v>84</v>
      </c>
    </row>
    <row r="295" spans="2:65" s="12" customFormat="1" ht="10.199999999999999">
      <c r="B295" s="149"/>
      <c r="D295" s="133" t="s">
        <v>671</v>
      </c>
      <c r="E295" s="150" t="s">
        <v>19</v>
      </c>
      <c r="F295" s="151" t="s">
        <v>745</v>
      </c>
      <c r="H295" s="152">
        <v>44</v>
      </c>
      <c r="I295" s="153"/>
      <c r="L295" s="149"/>
      <c r="M295" s="154"/>
      <c r="T295" s="155"/>
      <c r="AT295" s="150" t="s">
        <v>671</v>
      </c>
      <c r="AU295" s="150" t="s">
        <v>84</v>
      </c>
      <c r="AV295" s="12" t="s">
        <v>84</v>
      </c>
      <c r="AW295" s="12" t="s">
        <v>35</v>
      </c>
      <c r="AX295" s="12" t="s">
        <v>74</v>
      </c>
      <c r="AY295" s="150" t="s">
        <v>136</v>
      </c>
    </row>
    <row r="296" spans="2:65" s="12" customFormat="1" ht="10.199999999999999">
      <c r="B296" s="149"/>
      <c r="D296" s="133" t="s">
        <v>671</v>
      </c>
      <c r="E296" s="150" t="s">
        <v>19</v>
      </c>
      <c r="F296" s="151" t="s">
        <v>748</v>
      </c>
      <c r="H296" s="152">
        <v>19</v>
      </c>
      <c r="I296" s="153"/>
      <c r="L296" s="149"/>
      <c r="M296" s="154"/>
      <c r="T296" s="155"/>
      <c r="AT296" s="150" t="s">
        <v>671</v>
      </c>
      <c r="AU296" s="150" t="s">
        <v>84</v>
      </c>
      <c r="AV296" s="12" t="s">
        <v>84</v>
      </c>
      <c r="AW296" s="12" t="s">
        <v>35</v>
      </c>
      <c r="AX296" s="12" t="s">
        <v>74</v>
      </c>
      <c r="AY296" s="150" t="s">
        <v>136</v>
      </c>
    </row>
    <row r="297" spans="2:65" s="12" customFormat="1" ht="10.199999999999999">
      <c r="B297" s="149"/>
      <c r="D297" s="133" t="s">
        <v>671</v>
      </c>
      <c r="E297" s="150" t="s">
        <v>19</v>
      </c>
      <c r="F297" s="151" t="s">
        <v>749</v>
      </c>
      <c r="H297" s="152">
        <v>39</v>
      </c>
      <c r="I297" s="153"/>
      <c r="L297" s="149"/>
      <c r="M297" s="154"/>
      <c r="T297" s="155"/>
      <c r="AT297" s="150" t="s">
        <v>671</v>
      </c>
      <c r="AU297" s="150" t="s">
        <v>84</v>
      </c>
      <c r="AV297" s="12" t="s">
        <v>84</v>
      </c>
      <c r="AW297" s="12" t="s">
        <v>35</v>
      </c>
      <c r="AX297" s="12" t="s">
        <v>74</v>
      </c>
      <c r="AY297" s="150" t="s">
        <v>136</v>
      </c>
    </row>
    <row r="298" spans="2:65" s="13" customFormat="1" ht="10.199999999999999">
      <c r="B298" s="156"/>
      <c r="D298" s="133" t="s">
        <v>671</v>
      </c>
      <c r="E298" s="157" t="s">
        <v>19</v>
      </c>
      <c r="F298" s="158" t="s">
        <v>673</v>
      </c>
      <c r="H298" s="159">
        <v>102</v>
      </c>
      <c r="I298" s="160"/>
      <c r="L298" s="156"/>
      <c r="M298" s="161"/>
      <c r="T298" s="162"/>
      <c r="AT298" s="157" t="s">
        <v>671</v>
      </c>
      <c r="AU298" s="157" t="s">
        <v>84</v>
      </c>
      <c r="AV298" s="13" t="s">
        <v>142</v>
      </c>
      <c r="AW298" s="13" t="s">
        <v>35</v>
      </c>
      <c r="AX298" s="13" t="s">
        <v>82</v>
      </c>
      <c r="AY298" s="157" t="s">
        <v>136</v>
      </c>
    </row>
    <row r="299" spans="2:65" s="1" customFormat="1" ht="16.5" customHeight="1">
      <c r="B299" s="31"/>
      <c r="C299" s="163" t="s">
        <v>208</v>
      </c>
      <c r="D299" s="163" t="s">
        <v>727</v>
      </c>
      <c r="E299" s="164" t="s">
        <v>823</v>
      </c>
      <c r="F299" s="165" t="s">
        <v>824</v>
      </c>
      <c r="G299" s="166" t="s">
        <v>140</v>
      </c>
      <c r="H299" s="167">
        <v>19.57</v>
      </c>
      <c r="I299" s="168"/>
      <c r="J299" s="169">
        <f>ROUND(I299*H299,2)</f>
        <v>0</v>
      </c>
      <c r="K299" s="165" t="s">
        <v>659</v>
      </c>
      <c r="L299" s="170"/>
      <c r="M299" s="171" t="s">
        <v>19</v>
      </c>
      <c r="N299" s="172" t="s">
        <v>45</v>
      </c>
      <c r="P299" s="129">
        <f>O299*H299</f>
        <v>0</v>
      </c>
      <c r="Q299" s="129">
        <v>0</v>
      </c>
      <c r="R299" s="129">
        <f>Q299*H299</f>
        <v>0</v>
      </c>
      <c r="S299" s="129">
        <v>0</v>
      </c>
      <c r="T299" s="130">
        <f>S299*H299</f>
        <v>0</v>
      </c>
      <c r="AR299" s="131" t="s">
        <v>153</v>
      </c>
      <c r="AT299" s="131" t="s">
        <v>727</v>
      </c>
      <c r="AU299" s="131" t="s">
        <v>84</v>
      </c>
      <c r="AY299" s="16" t="s">
        <v>136</v>
      </c>
      <c r="BE299" s="132">
        <f>IF(N299="základní",J299,0)</f>
        <v>0</v>
      </c>
      <c r="BF299" s="132">
        <f>IF(N299="snížená",J299,0)</f>
        <v>0</v>
      </c>
      <c r="BG299" s="132">
        <f>IF(N299="zákl. přenesená",J299,0)</f>
        <v>0</v>
      </c>
      <c r="BH299" s="132">
        <f>IF(N299="sníž. přenesená",J299,0)</f>
        <v>0</v>
      </c>
      <c r="BI299" s="132">
        <f>IF(N299="nulová",J299,0)</f>
        <v>0</v>
      </c>
      <c r="BJ299" s="16" t="s">
        <v>82</v>
      </c>
      <c r="BK299" s="132">
        <f>ROUND(I299*H299,2)</f>
        <v>0</v>
      </c>
      <c r="BL299" s="16" t="s">
        <v>142</v>
      </c>
      <c r="BM299" s="131" t="s">
        <v>292</v>
      </c>
    </row>
    <row r="300" spans="2:65" s="1" customFormat="1" ht="10.199999999999999">
      <c r="B300" s="31"/>
      <c r="D300" s="133" t="s">
        <v>143</v>
      </c>
      <c r="F300" s="134" t="s">
        <v>824</v>
      </c>
      <c r="I300" s="135"/>
      <c r="L300" s="31"/>
      <c r="M300" s="136"/>
      <c r="T300" s="52"/>
      <c r="AT300" s="16" t="s">
        <v>143</v>
      </c>
      <c r="AU300" s="16" t="s">
        <v>84</v>
      </c>
    </row>
    <row r="301" spans="2:65" s="1" customFormat="1" ht="16.5" customHeight="1">
      <c r="B301" s="31"/>
      <c r="C301" s="163" t="s">
        <v>293</v>
      </c>
      <c r="D301" s="163" t="s">
        <v>727</v>
      </c>
      <c r="E301" s="164" t="s">
        <v>825</v>
      </c>
      <c r="F301" s="165" t="s">
        <v>826</v>
      </c>
      <c r="G301" s="166" t="s">
        <v>140</v>
      </c>
      <c r="H301" s="167">
        <v>45.32</v>
      </c>
      <c r="I301" s="168"/>
      <c r="J301" s="169">
        <f>ROUND(I301*H301,2)</f>
        <v>0</v>
      </c>
      <c r="K301" s="165" t="s">
        <v>659</v>
      </c>
      <c r="L301" s="170"/>
      <c r="M301" s="171" t="s">
        <v>19</v>
      </c>
      <c r="N301" s="172" t="s">
        <v>45</v>
      </c>
      <c r="P301" s="129">
        <f>O301*H301</f>
        <v>0</v>
      </c>
      <c r="Q301" s="129">
        <v>0</v>
      </c>
      <c r="R301" s="129">
        <f>Q301*H301</f>
        <v>0</v>
      </c>
      <c r="S301" s="129">
        <v>0</v>
      </c>
      <c r="T301" s="130">
        <f>S301*H301</f>
        <v>0</v>
      </c>
      <c r="AR301" s="131" t="s">
        <v>153</v>
      </c>
      <c r="AT301" s="131" t="s">
        <v>727</v>
      </c>
      <c r="AU301" s="131" t="s">
        <v>84</v>
      </c>
      <c r="AY301" s="16" t="s">
        <v>136</v>
      </c>
      <c r="BE301" s="132">
        <f>IF(N301="základní",J301,0)</f>
        <v>0</v>
      </c>
      <c r="BF301" s="132">
        <f>IF(N301="snížená",J301,0)</f>
        <v>0</v>
      </c>
      <c r="BG301" s="132">
        <f>IF(N301="zákl. přenesená",J301,0)</f>
        <v>0</v>
      </c>
      <c r="BH301" s="132">
        <f>IF(N301="sníž. přenesená",J301,0)</f>
        <v>0</v>
      </c>
      <c r="BI301" s="132">
        <f>IF(N301="nulová",J301,0)</f>
        <v>0</v>
      </c>
      <c r="BJ301" s="16" t="s">
        <v>82</v>
      </c>
      <c r="BK301" s="132">
        <f>ROUND(I301*H301,2)</f>
        <v>0</v>
      </c>
      <c r="BL301" s="16" t="s">
        <v>142</v>
      </c>
      <c r="BM301" s="131" t="s">
        <v>296</v>
      </c>
    </row>
    <row r="302" spans="2:65" s="1" customFormat="1" ht="10.199999999999999">
      <c r="B302" s="31"/>
      <c r="D302" s="133" t="s">
        <v>143</v>
      </c>
      <c r="F302" s="134" t="s">
        <v>826</v>
      </c>
      <c r="I302" s="135"/>
      <c r="L302" s="31"/>
      <c r="M302" s="136"/>
      <c r="T302" s="52"/>
      <c r="AT302" s="16" t="s">
        <v>143</v>
      </c>
      <c r="AU302" s="16" t="s">
        <v>84</v>
      </c>
    </row>
    <row r="303" spans="2:65" s="1" customFormat="1" ht="16.5" customHeight="1">
      <c r="B303" s="31"/>
      <c r="C303" s="163" t="s">
        <v>211</v>
      </c>
      <c r="D303" s="163" t="s">
        <v>727</v>
      </c>
      <c r="E303" s="164" t="s">
        <v>827</v>
      </c>
      <c r="F303" s="165" t="s">
        <v>828</v>
      </c>
      <c r="G303" s="166" t="s">
        <v>140</v>
      </c>
      <c r="H303" s="167">
        <v>40.17</v>
      </c>
      <c r="I303" s="168"/>
      <c r="J303" s="169">
        <f>ROUND(I303*H303,2)</f>
        <v>0</v>
      </c>
      <c r="K303" s="165" t="s">
        <v>659</v>
      </c>
      <c r="L303" s="170"/>
      <c r="M303" s="171" t="s">
        <v>19</v>
      </c>
      <c r="N303" s="172" t="s">
        <v>45</v>
      </c>
      <c r="P303" s="129">
        <f>O303*H303</f>
        <v>0</v>
      </c>
      <c r="Q303" s="129">
        <v>0</v>
      </c>
      <c r="R303" s="129">
        <f>Q303*H303</f>
        <v>0</v>
      </c>
      <c r="S303" s="129">
        <v>0</v>
      </c>
      <c r="T303" s="130">
        <f>S303*H303</f>
        <v>0</v>
      </c>
      <c r="AR303" s="131" t="s">
        <v>153</v>
      </c>
      <c r="AT303" s="131" t="s">
        <v>727</v>
      </c>
      <c r="AU303" s="131" t="s">
        <v>84</v>
      </c>
      <c r="AY303" s="16" t="s">
        <v>136</v>
      </c>
      <c r="BE303" s="132">
        <f>IF(N303="základní",J303,0)</f>
        <v>0</v>
      </c>
      <c r="BF303" s="132">
        <f>IF(N303="snížená",J303,0)</f>
        <v>0</v>
      </c>
      <c r="BG303" s="132">
        <f>IF(N303="zákl. přenesená",J303,0)</f>
        <v>0</v>
      </c>
      <c r="BH303" s="132">
        <f>IF(N303="sníž. přenesená",J303,0)</f>
        <v>0</v>
      </c>
      <c r="BI303" s="132">
        <f>IF(N303="nulová",J303,0)</f>
        <v>0</v>
      </c>
      <c r="BJ303" s="16" t="s">
        <v>82</v>
      </c>
      <c r="BK303" s="132">
        <f>ROUND(I303*H303,2)</f>
        <v>0</v>
      </c>
      <c r="BL303" s="16" t="s">
        <v>142</v>
      </c>
      <c r="BM303" s="131" t="s">
        <v>299</v>
      </c>
    </row>
    <row r="304" spans="2:65" s="1" customFormat="1" ht="10.199999999999999">
      <c r="B304" s="31"/>
      <c r="D304" s="133" t="s">
        <v>143</v>
      </c>
      <c r="F304" s="134" t="s">
        <v>828</v>
      </c>
      <c r="I304" s="135"/>
      <c r="L304" s="31"/>
      <c r="M304" s="136"/>
      <c r="T304" s="52"/>
      <c r="AT304" s="16" t="s">
        <v>143</v>
      </c>
      <c r="AU304" s="16" t="s">
        <v>84</v>
      </c>
    </row>
    <row r="305" spans="2:65" s="1" customFormat="1" ht="21.75" customHeight="1">
      <c r="B305" s="31"/>
      <c r="C305" s="120" t="s">
        <v>300</v>
      </c>
      <c r="D305" s="120" t="s">
        <v>137</v>
      </c>
      <c r="E305" s="121" t="s">
        <v>829</v>
      </c>
      <c r="F305" s="122" t="s">
        <v>830</v>
      </c>
      <c r="G305" s="123" t="s">
        <v>140</v>
      </c>
      <c r="H305" s="124">
        <v>377</v>
      </c>
      <c r="I305" s="125"/>
      <c r="J305" s="126">
        <f>ROUND(I305*H305,2)</f>
        <v>0</v>
      </c>
      <c r="K305" s="122" t="s">
        <v>659</v>
      </c>
      <c r="L305" s="31"/>
      <c r="M305" s="127" t="s">
        <v>19</v>
      </c>
      <c r="N305" s="128" t="s">
        <v>45</v>
      </c>
      <c r="P305" s="129">
        <f>O305*H305</f>
        <v>0</v>
      </c>
      <c r="Q305" s="129">
        <v>0</v>
      </c>
      <c r="R305" s="129">
        <f>Q305*H305</f>
        <v>0</v>
      </c>
      <c r="S305" s="129">
        <v>0</v>
      </c>
      <c r="T305" s="130">
        <f>S305*H305</f>
        <v>0</v>
      </c>
      <c r="AR305" s="131" t="s">
        <v>142</v>
      </c>
      <c r="AT305" s="131" t="s">
        <v>137</v>
      </c>
      <c r="AU305" s="131" t="s">
        <v>84</v>
      </c>
      <c r="AY305" s="16" t="s">
        <v>136</v>
      </c>
      <c r="BE305" s="132">
        <f>IF(N305="základní",J305,0)</f>
        <v>0</v>
      </c>
      <c r="BF305" s="132">
        <f>IF(N305="snížená",J305,0)</f>
        <v>0</v>
      </c>
      <c r="BG305" s="132">
        <f>IF(N305="zákl. přenesená",J305,0)</f>
        <v>0</v>
      </c>
      <c r="BH305" s="132">
        <f>IF(N305="sníž. přenesená",J305,0)</f>
        <v>0</v>
      </c>
      <c r="BI305" s="132">
        <f>IF(N305="nulová",J305,0)</f>
        <v>0</v>
      </c>
      <c r="BJ305" s="16" t="s">
        <v>82</v>
      </c>
      <c r="BK305" s="132">
        <f>ROUND(I305*H305,2)</f>
        <v>0</v>
      </c>
      <c r="BL305" s="16" t="s">
        <v>142</v>
      </c>
      <c r="BM305" s="131" t="s">
        <v>303</v>
      </c>
    </row>
    <row r="306" spans="2:65" s="1" customFormat="1" ht="10.199999999999999">
      <c r="B306" s="31"/>
      <c r="D306" s="133" t="s">
        <v>143</v>
      </c>
      <c r="F306" s="134" t="s">
        <v>830</v>
      </c>
      <c r="I306" s="135"/>
      <c r="L306" s="31"/>
      <c r="M306" s="136"/>
      <c r="T306" s="52"/>
      <c r="AT306" s="16" t="s">
        <v>143</v>
      </c>
      <c r="AU306" s="16" t="s">
        <v>84</v>
      </c>
    </row>
    <row r="307" spans="2:65" s="1" customFormat="1" ht="10.199999999999999">
      <c r="B307" s="31"/>
      <c r="D307" s="147" t="s">
        <v>660</v>
      </c>
      <c r="F307" s="148" t="s">
        <v>831</v>
      </c>
      <c r="I307" s="135"/>
      <c r="L307" s="31"/>
      <c r="M307" s="136"/>
      <c r="T307" s="52"/>
      <c r="AT307" s="16" t="s">
        <v>660</v>
      </c>
      <c r="AU307" s="16" t="s">
        <v>84</v>
      </c>
    </row>
    <row r="308" spans="2:65" s="12" customFormat="1" ht="10.199999999999999">
      <c r="B308" s="149"/>
      <c r="D308" s="133" t="s">
        <v>671</v>
      </c>
      <c r="E308" s="150" t="s">
        <v>19</v>
      </c>
      <c r="F308" s="151" t="s">
        <v>832</v>
      </c>
      <c r="H308" s="152">
        <v>347.14400000000001</v>
      </c>
      <c r="I308" s="153"/>
      <c r="L308" s="149"/>
      <c r="M308" s="154"/>
      <c r="T308" s="155"/>
      <c r="AT308" s="150" t="s">
        <v>671</v>
      </c>
      <c r="AU308" s="150" t="s">
        <v>84</v>
      </c>
      <c r="AV308" s="12" t="s">
        <v>84</v>
      </c>
      <c r="AW308" s="12" t="s">
        <v>35</v>
      </c>
      <c r="AX308" s="12" t="s">
        <v>74</v>
      </c>
      <c r="AY308" s="150" t="s">
        <v>136</v>
      </c>
    </row>
    <row r="309" spans="2:65" s="12" customFormat="1" ht="10.199999999999999">
      <c r="B309" s="149"/>
      <c r="D309" s="133" t="s">
        <v>671</v>
      </c>
      <c r="E309" s="150" t="s">
        <v>19</v>
      </c>
      <c r="F309" s="151" t="s">
        <v>833</v>
      </c>
      <c r="H309" s="152">
        <v>29.856000000000002</v>
      </c>
      <c r="I309" s="153"/>
      <c r="L309" s="149"/>
      <c r="M309" s="154"/>
      <c r="T309" s="155"/>
      <c r="AT309" s="150" t="s">
        <v>671</v>
      </c>
      <c r="AU309" s="150" t="s">
        <v>84</v>
      </c>
      <c r="AV309" s="12" t="s">
        <v>84</v>
      </c>
      <c r="AW309" s="12" t="s">
        <v>35</v>
      </c>
      <c r="AX309" s="12" t="s">
        <v>74</v>
      </c>
      <c r="AY309" s="150" t="s">
        <v>136</v>
      </c>
    </row>
    <row r="310" spans="2:65" s="13" customFormat="1" ht="10.199999999999999">
      <c r="B310" s="156"/>
      <c r="D310" s="133" t="s">
        <v>671</v>
      </c>
      <c r="E310" s="157" t="s">
        <v>19</v>
      </c>
      <c r="F310" s="158" t="s">
        <v>673</v>
      </c>
      <c r="H310" s="159">
        <v>377</v>
      </c>
      <c r="I310" s="160"/>
      <c r="L310" s="156"/>
      <c r="M310" s="161"/>
      <c r="T310" s="162"/>
      <c r="AT310" s="157" t="s">
        <v>671</v>
      </c>
      <c r="AU310" s="157" t="s">
        <v>84</v>
      </c>
      <c r="AV310" s="13" t="s">
        <v>142</v>
      </c>
      <c r="AW310" s="13" t="s">
        <v>35</v>
      </c>
      <c r="AX310" s="13" t="s">
        <v>82</v>
      </c>
      <c r="AY310" s="157" t="s">
        <v>136</v>
      </c>
    </row>
    <row r="311" spans="2:65" s="1" customFormat="1" ht="16.5" customHeight="1">
      <c r="B311" s="31"/>
      <c r="C311" s="163" t="s">
        <v>215</v>
      </c>
      <c r="D311" s="163" t="s">
        <v>727</v>
      </c>
      <c r="E311" s="164" t="s">
        <v>825</v>
      </c>
      <c r="F311" s="165" t="s">
        <v>826</v>
      </c>
      <c r="G311" s="166" t="s">
        <v>140</v>
      </c>
      <c r="H311" s="167">
        <v>357.55799999999999</v>
      </c>
      <c r="I311" s="168"/>
      <c r="J311" s="169">
        <f>ROUND(I311*H311,2)</f>
        <v>0</v>
      </c>
      <c r="K311" s="165" t="s">
        <v>659</v>
      </c>
      <c r="L311" s="170"/>
      <c r="M311" s="171" t="s">
        <v>19</v>
      </c>
      <c r="N311" s="172" t="s">
        <v>45</v>
      </c>
      <c r="P311" s="129">
        <f>O311*H311</f>
        <v>0</v>
      </c>
      <c r="Q311" s="129">
        <v>0</v>
      </c>
      <c r="R311" s="129">
        <f>Q311*H311</f>
        <v>0</v>
      </c>
      <c r="S311" s="129">
        <v>0</v>
      </c>
      <c r="T311" s="130">
        <f>S311*H311</f>
        <v>0</v>
      </c>
      <c r="AR311" s="131" t="s">
        <v>153</v>
      </c>
      <c r="AT311" s="131" t="s">
        <v>727</v>
      </c>
      <c r="AU311" s="131" t="s">
        <v>84</v>
      </c>
      <c r="AY311" s="16" t="s">
        <v>136</v>
      </c>
      <c r="BE311" s="132">
        <f>IF(N311="základní",J311,0)</f>
        <v>0</v>
      </c>
      <c r="BF311" s="132">
        <f>IF(N311="snížená",J311,0)</f>
        <v>0</v>
      </c>
      <c r="BG311" s="132">
        <f>IF(N311="zákl. přenesená",J311,0)</f>
        <v>0</v>
      </c>
      <c r="BH311" s="132">
        <f>IF(N311="sníž. přenesená",J311,0)</f>
        <v>0</v>
      </c>
      <c r="BI311" s="132">
        <f>IF(N311="nulová",J311,0)</f>
        <v>0</v>
      </c>
      <c r="BJ311" s="16" t="s">
        <v>82</v>
      </c>
      <c r="BK311" s="132">
        <f>ROUND(I311*H311,2)</f>
        <v>0</v>
      </c>
      <c r="BL311" s="16" t="s">
        <v>142</v>
      </c>
      <c r="BM311" s="131" t="s">
        <v>306</v>
      </c>
    </row>
    <row r="312" spans="2:65" s="1" customFormat="1" ht="10.199999999999999">
      <c r="B312" s="31"/>
      <c r="D312" s="133" t="s">
        <v>143</v>
      </c>
      <c r="F312" s="134" t="s">
        <v>826</v>
      </c>
      <c r="I312" s="135"/>
      <c r="L312" s="31"/>
      <c r="M312" s="136"/>
      <c r="T312" s="52"/>
      <c r="AT312" s="16" t="s">
        <v>143</v>
      </c>
      <c r="AU312" s="16" t="s">
        <v>84</v>
      </c>
    </row>
    <row r="313" spans="2:65" s="1" customFormat="1" ht="16.5" customHeight="1">
      <c r="B313" s="31"/>
      <c r="C313" s="163" t="s">
        <v>307</v>
      </c>
      <c r="D313" s="163" t="s">
        <v>727</v>
      </c>
      <c r="E313" s="164" t="s">
        <v>834</v>
      </c>
      <c r="F313" s="165" t="s">
        <v>835</v>
      </c>
      <c r="G313" s="166" t="s">
        <v>140</v>
      </c>
      <c r="H313" s="167">
        <v>30.751999999999999</v>
      </c>
      <c r="I313" s="168"/>
      <c r="J313" s="169">
        <f>ROUND(I313*H313,2)</f>
        <v>0</v>
      </c>
      <c r="K313" s="165" t="s">
        <v>659</v>
      </c>
      <c r="L313" s="170"/>
      <c r="M313" s="171" t="s">
        <v>19</v>
      </c>
      <c r="N313" s="172" t="s">
        <v>45</v>
      </c>
      <c r="P313" s="129">
        <f>O313*H313</f>
        <v>0</v>
      </c>
      <c r="Q313" s="129">
        <v>0</v>
      </c>
      <c r="R313" s="129">
        <f>Q313*H313</f>
        <v>0</v>
      </c>
      <c r="S313" s="129">
        <v>0</v>
      </c>
      <c r="T313" s="130">
        <f>S313*H313</f>
        <v>0</v>
      </c>
      <c r="AR313" s="131" t="s">
        <v>153</v>
      </c>
      <c r="AT313" s="131" t="s">
        <v>727</v>
      </c>
      <c r="AU313" s="131" t="s">
        <v>84</v>
      </c>
      <c r="AY313" s="16" t="s">
        <v>136</v>
      </c>
      <c r="BE313" s="132">
        <f>IF(N313="základní",J313,0)</f>
        <v>0</v>
      </c>
      <c r="BF313" s="132">
        <f>IF(N313="snížená",J313,0)</f>
        <v>0</v>
      </c>
      <c r="BG313" s="132">
        <f>IF(N313="zákl. přenesená",J313,0)</f>
        <v>0</v>
      </c>
      <c r="BH313" s="132">
        <f>IF(N313="sníž. přenesená",J313,0)</f>
        <v>0</v>
      </c>
      <c r="BI313" s="132">
        <f>IF(N313="nulová",J313,0)</f>
        <v>0</v>
      </c>
      <c r="BJ313" s="16" t="s">
        <v>82</v>
      </c>
      <c r="BK313" s="132">
        <f>ROUND(I313*H313,2)</f>
        <v>0</v>
      </c>
      <c r="BL313" s="16" t="s">
        <v>142</v>
      </c>
      <c r="BM313" s="131" t="s">
        <v>310</v>
      </c>
    </row>
    <row r="314" spans="2:65" s="1" customFormat="1" ht="10.199999999999999">
      <c r="B314" s="31"/>
      <c r="D314" s="133" t="s">
        <v>143</v>
      </c>
      <c r="F314" s="134" t="s">
        <v>835</v>
      </c>
      <c r="I314" s="135"/>
      <c r="L314" s="31"/>
      <c r="M314" s="136"/>
      <c r="T314" s="52"/>
      <c r="AT314" s="16" t="s">
        <v>143</v>
      </c>
      <c r="AU314" s="16" t="s">
        <v>84</v>
      </c>
    </row>
    <row r="315" spans="2:65" s="10" customFormat="1" ht="22.8" customHeight="1">
      <c r="B315" s="110"/>
      <c r="D315" s="111" t="s">
        <v>73</v>
      </c>
      <c r="E315" s="145" t="s">
        <v>153</v>
      </c>
      <c r="F315" s="145" t="s">
        <v>836</v>
      </c>
      <c r="I315" s="113"/>
      <c r="J315" s="146">
        <f>BK315</f>
        <v>0</v>
      </c>
      <c r="L315" s="110"/>
      <c r="M315" s="115"/>
      <c r="P315" s="116">
        <f>SUM(P316:P354)</f>
        <v>0</v>
      </c>
      <c r="R315" s="116">
        <f>SUM(R316:R354)</f>
        <v>0</v>
      </c>
      <c r="T315" s="117">
        <f>SUM(T316:T354)</f>
        <v>0</v>
      </c>
      <c r="AR315" s="111" t="s">
        <v>82</v>
      </c>
      <c r="AT315" s="118" t="s">
        <v>73</v>
      </c>
      <c r="AU315" s="118" t="s">
        <v>82</v>
      </c>
      <c r="AY315" s="111" t="s">
        <v>136</v>
      </c>
      <c r="BK315" s="119">
        <f>SUM(BK316:BK354)</f>
        <v>0</v>
      </c>
    </row>
    <row r="316" spans="2:65" s="1" customFormat="1" ht="16.5" customHeight="1">
      <c r="B316" s="31"/>
      <c r="C316" s="120" t="s">
        <v>218</v>
      </c>
      <c r="D316" s="120" t="s">
        <v>137</v>
      </c>
      <c r="E316" s="121" t="s">
        <v>837</v>
      </c>
      <c r="F316" s="122" t="s">
        <v>838</v>
      </c>
      <c r="G316" s="123" t="s">
        <v>252</v>
      </c>
      <c r="H316" s="124">
        <v>14</v>
      </c>
      <c r="I316" s="125"/>
      <c r="J316" s="126">
        <f>ROUND(I316*H316,2)</f>
        <v>0</v>
      </c>
      <c r="K316" s="122" t="s">
        <v>659</v>
      </c>
      <c r="L316" s="31"/>
      <c r="M316" s="127" t="s">
        <v>19</v>
      </c>
      <c r="N316" s="128" t="s">
        <v>45</v>
      </c>
      <c r="P316" s="129">
        <f>O316*H316</f>
        <v>0</v>
      </c>
      <c r="Q316" s="129">
        <v>0</v>
      </c>
      <c r="R316" s="129">
        <f>Q316*H316</f>
        <v>0</v>
      </c>
      <c r="S316" s="129">
        <v>0</v>
      </c>
      <c r="T316" s="130">
        <f>S316*H316</f>
        <v>0</v>
      </c>
      <c r="AR316" s="131" t="s">
        <v>142</v>
      </c>
      <c r="AT316" s="131" t="s">
        <v>137</v>
      </c>
      <c r="AU316" s="131" t="s">
        <v>84</v>
      </c>
      <c r="AY316" s="16" t="s">
        <v>136</v>
      </c>
      <c r="BE316" s="132">
        <f>IF(N316="základní",J316,0)</f>
        <v>0</v>
      </c>
      <c r="BF316" s="132">
        <f>IF(N316="snížená",J316,0)</f>
        <v>0</v>
      </c>
      <c r="BG316" s="132">
        <f>IF(N316="zákl. přenesená",J316,0)</f>
        <v>0</v>
      </c>
      <c r="BH316" s="132">
        <f>IF(N316="sníž. přenesená",J316,0)</f>
        <v>0</v>
      </c>
      <c r="BI316" s="132">
        <f>IF(N316="nulová",J316,0)</f>
        <v>0</v>
      </c>
      <c r="BJ316" s="16" t="s">
        <v>82</v>
      </c>
      <c r="BK316" s="132">
        <f>ROUND(I316*H316,2)</f>
        <v>0</v>
      </c>
      <c r="BL316" s="16" t="s">
        <v>142</v>
      </c>
      <c r="BM316" s="131" t="s">
        <v>313</v>
      </c>
    </row>
    <row r="317" spans="2:65" s="1" customFormat="1" ht="10.199999999999999">
      <c r="B317" s="31"/>
      <c r="D317" s="133" t="s">
        <v>143</v>
      </c>
      <c r="F317" s="134" t="s">
        <v>838</v>
      </c>
      <c r="I317" s="135"/>
      <c r="L317" s="31"/>
      <c r="M317" s="136"/>
      <c r="T317" s="52"/>
      <c r="AT317" s="16" t="s">
        <v>143</v>
      </c>
      <c r="AU317" s="16" t="s">
        <v>84</v>
      </c>
    </row>
    <row r="318" spans="2:65" s="1" customFormat="1" ht="10.199999999999999">
      <c r="B318" s="31"/>
      <c r="D318" s="147" t="s">
        <v>660</v>
      </c>
      <c r="F318" s="148" t="s">
        <v>839</v>
      </c>
      <c r="I318" s="135"/>
      <c r="L318" s="31"/>
      <c r="M318" s="136"/>
      <c r="T318" s="52"/>
      <c r="AT318" s="16" t="s">
        <v>660</v>
      </c>
      <c r="AU318" s="16" t="s">
        <v>84</v>
      </c>
    </row>
    <row r="319" spans="2:65" s="1" customFormat="1" ht="16.5" customHeight="1">
      <c r="B319" s="31"/>
      <c r="C319" s="163" t="s">
        <v>254</v>
      </c>
      <c r="D319" s="163" t="s">
        <v>727</v>
      </c>
      <c r="E319" s="164" t="s">
        <v>840</v>
      </c>
      <c r="F319" s="165" t="s">
        <v>841</v>
      </c>
      <c r="G319" s="166" t="s">
        <v>252</v>
      </c>
      <c r="H319" s="167">
        <v>14</v>
      </c>
      <c r="I319" s="168"/>
      <c r="J319" s="169">
        <f>ROUND(I319*H319,2)</f>
        <v>0</v>
      </c>
      <c r="K319" s="165" t="s">
        <v>659</v>
      </c>
      <c r="L319" s="170"/>
      <c r="M319" s="171" t="s">
        <v>19</v>
      </c>
      <c r="N319" s="172" t="s">
        <v>45</v>
      </c>
      <c r="P319" s="129">
        <f>O319*H319</f>
        <v>0</v>
      </c>
      <c r="Q319" s="129">
        <v>0</v>
      </c>
      <c r="R319" s="129">
        <f>Q319*H319</f>
        <v>0</v>
      </c>
      <c r="S319" s="129">
        <v>0</v>
      </c>
      <c r="T319" s="130">
        <f>S319*H319</f>
        <v>0</v>
      </c>
      <c r="AR319" s="131" t="s">
        <v>153</v>
      </c>
      <c r="AT319" s="131" t="s">
        <v>727</v>
      </c>
      <c r="AU319" s="131" t="s">
        <v>84</v>
      </c>
      <c r="AY319" s="16" t="s">
        <v>136</v>
      </c>
      <c r="BE319" s="132">
        <f>IF(N319="základní",J319,0)</f>
        <v>0</v>
      </c>
      <c r="BF319" s="132">
        <f>IF(N319="snížená",J319,0)</f>
        <v>0</v>
      </c>
      <c r="BG319" s="132">
        <f>IF(N319="zákl. přenesená",J319,0)</f>
        <v>0</v>
      </c>
      <c r="BH319" s="132">
        <f>IF(N319="sníž. přenesená",J319,0)</f>
        <v>0</v>
      </c>
      <c r="BI319" s="132">
        <f>IF(N319="nulová",J319,0)</f>
        <v>0</v>
      </c>
      <c r="BJ319" s="16" t="s">
        <v>82</v>
      </c>
      <c r="BK319" s="132">
        <f>ROUND(I319*H319,2)</f>
        <v>0</v>
      </c>
      <c r="BL319" s="16" t="s">
        <v>142</v>
      </c>
      <c r="BM319" s="131" t="s">
        <v>318</v>
      </c>
    </row>
    <row r="320" spans="2:65" s="1" customFormat="1" ht="10.199999999999999">
      <c r="B320" s="31"/>
      <c r="D320" s="133" t="s">
        <v>143</v>
      </c>
      <c r="F320" s="134" t="s">
        <v>841</v>
      </c>
      <c r="I320" s="135"/>
      <c r="L320" s="31"/>
      <c r="M320" s="136"/>
      <c r="T320" s="52"/>
      <c r="AT320" s="16" t="s">
        <v>143</v>
      </c>
      <c r="AU320" s="16" t="s">
        <v>84</v>
      </c>
    </row>
    <row r="321" spans="2:65" s="1" customFormat="1" ht="16.5" customHeight="1">
      <c r="B321" s="31"/>
      <c r="C321" s="120" t="s">
        <v>223</v>
      </c>
      <c r="D321" s="120" t="s">
        <v>137</v>
      </c>
      <c r="E321" s="121" t="s">
        <v>842</v>
      </c>
      <c r="F321" s="122" t="s">
        <v>843</v>
      </c>
      <c r="G321" s="123" t="s">
        <v>252</v>
      </c>
      <c r="H321" s="124">
        <v>14</v>
      </c>
      <c r="I321" s="125"/>
      <c r="J321" s="126">
        <f>ROUND(I321*H321,2)</f>
        <v>0</v>
      </c>
      <c r="K321" s="122" t="s">
        <v>659</v>
      </c>
      <c r="L321" s="31"/>
      <c r="M321" s="127" t="s">
        <v>19</v>
      </c>
      <c r="N321" s="128" t="s">
        <v>45</v>
      </c>
      <c r="P321" s="129">
        <f>O321*H321</f>
        <v>0</v>
      </c>
      <c r="Q321" s="129">
        <v>0</v>
      </c>
      <c r="R321" s="129">
        <f>Q321*H321</f>
        <v>0</v>
      </c>
      <c r="S321" s="129">
        <v>0</v>
      </c>
      <c r="T321" s="130">
        <f>S321*H321</f>
        <v>0</v>
      </c>
      <c r="AR321" s="131" t="s">
        <v>142</v>
      </c>
      <c r="AT321" s="131" t="s">
        <v>137</v>
      </c>
      <c r="AU321" s="131" t="s">
        <v>84</v>
      </c>
      <c r="AY321" s="16" t="s">
        <v>136</v>
      </c>
      <c r="BE321" s="132">
        <f>IF(N321="základní",J321,0)</f>
        <v>0</v>
      </c>
      <c r="BF321" s="132">
        <f>IF(N321="snížená",J321,0)</f>
        <v>0</v>
      </c>
      <c r="BG321" s="132">
        <f>IF(N321="zákl. přenesená",J321,0)</f>
        <v>0</v>
      </c>
      <c r="BH321" s="132">
        <f>IF(N321="sníž. přenesená",J321,0)</f>
        <v>0</v>
      </c>
      <c r="BI321" s="132">
        <f>IF(N321="nulová",J321,0)</f>
        <v>0</v>
      </c>
      <c r="BJ321" s="16" t="s">
        <v>82</v>
      </c>
      <c r="BK321" s="132">
        <f>ROUND(I321*H321,2)</f>
        <v>0</v>
      </c>
      <c r="BL321" s="16" t="s">
        <v>142</v>
      </c>
      <c r="BM321" s="131" t="s">
        <v>322</v>
      </c>
    </row>
    <row r="322" spans="2:65" s="1" customFormat="1" ht="10.199999999999999">
      <c r="B322" s="31"/>
      <c r="D322" s="133" t="s">
        <v>143</v>
      </c>
      <c r="F322" s="134" t="s">
        <v>843</v>
      </c>
      <c r="I322" s="135"/>
      <c r="L322" s="31"/>
      <c r="M322" s="136"/>
      <c r="T322" s="52"/>
      <c r="AT322" s="16" t="s">
        <v>143</v>
      </c>
      <c r="AU322" s="16" t="s">
        <v>84</v>
      </c>
    </row>
    <row r="323" spans="2:65" s="1" customFormat="1" ht="10.199999999999999">
      <c r="B323" s="31"/>
      <c r="D323" s="147" t="s">
        <v>660</v>
      </c>
      <c r="F323" s="148" t="s">
        <v>844</v>
      </c>
      <c r="I323" s="135"/>
      <c r="L323" s="31"/>
      <c r="M323" s="136"/>
      <c r="T323" s="52"/>
      <c r="AT323" s="16" t="s">
        <v>660</v>
      </c>
      <c r="AU323" s="16" t="s">
        <v>84</v>
      </c>
    </row>
    <row r="324" spans="2:65" s="1" customFormat="1" ht="16.5" customHeight="1">
      <c r="B324" s="31"/>
      <c r="C324" s="163" t="s">
        <v>323</v>
      </c>
      <c r="D324" s="163" t="s">
        <v>727</v>
      </c>
      <c r="E324" s="164" t="s">
        <v>845</v>
      </c>
      <c r="F324" s="165" t="s">
        <v>846</v>
      </c>
      <c r="G324" s="166" t="s">
        <v>252</v>
      </c>
      <c r="H324" s="167">
        <v>14</v>
      </c>
      <c r="I324" s="168"/>
      <c r="J324" s="169">
        <f>ROUND(I324*H324,2)</f>
        <v>0</v>
      </c>
      <c r="K324" s="165" t="s">
        <v>659</v>
      </c>
      <c r="L324" s="170"/>
      <c r="M324" s="171" t="s">
        <v>19</v>
      </c>
      <c r="N324" s="172" t="s">
        <v>45</v>
      </c>
      <c r="P324" s="129">
        <f>O324*H324</f>
        <v>0</v>
      </c>
      <c r="Q324" s="129">
        <v>0</v>
      </c>
      <c r="R324" s="129">
        <f>Q324*H324</f>
        <v>0</v>
      </c>
      <c r="S324" s="129">
        <v>0</v>
      </c>
      <c r="T324" s="130">
        <f>S324*H324</f>
        <v>0</v>
      </c>
      <c r="AR324" s="131" t="s">
        <v>153</v>
      </c>
      <c r="AT324" s="131" t="s">
        <v>727</v>
      </c>
      <c r="AU324" s="131" t="s">
        <v>84</v>
      </c>
      <c r="AY324" s="16" t="s">
        <v>136</v>
      </c>
      <c r="BE324" s="132">
        <f>IF(N324="základní",J324,0)</f>
        <v>0</v>
      </c>
      <c r="BF324" s="132">
        <f>IF(N324="snížená",J324,0)</f>
        <v>0</v>
      </c>
      <c r="BG324" s="132">
        <f>IF(N324="zákl. přenesená",J324,0)</f>
        <v>0</v>
      </c>
      <c r="BH324" s="132">
        <f>IF(N324="sníž. přenesená",J324,0)</f>
        <v>0</v>
      </c>
      <c r="BI324" s="132">
        <f>IF(N324="nulová",J324,0)</f>
        <v>0</v>
      </c>
      <c r="BJ324" s="16" t="s">
        <v>82</v>
      </c>
      <c r="BK324" s="132">
        <f>ROUND(I324*H324,2)</f>
        <v>0</v>
      </c>
      <c r="BL324" s="16" t="s">
        <v>142</v>
      </c>
      <c r="BM324" s="131" t="s">
        <v>326</v>
      </c>
    </row>
    <row r="325" spans="2:65" s="1" customFormat="1" ht="10.199999999999999">
      <c r="B325" s="31"/>
      <c r="D325" s="133" t="s">
        <v>143</v>
      </c>
      <c r="F325" s="134" t="s">
        <v>846</v>
      </c>
      <c r="I325" s="135"/>
      <c r="L325" s="31"/>
      <c r="M325" s="136"/>
      <c r="T325" s="52"/>
      <c r="AT325" s="16" t="s">
        <v>143</v>
      </c>
      <c r="AU325" s="16" t="s">
        <v>84</v>
      </c>
    </row>
    <row r="326" spans="2:65" s="1" customFormat="1" ht="16.5" customHeight="1">
      <c r="B326" s="31"/>
      <c r="C326" s="163" t="s">
        <v>226</v>
      </c>
      <c r="D326" s="163" t="s">
        <v>727</v>
      </c>
      <c r="E326" s="164" t="s">
        <v>847</v>
      </c>
      <c r="F326" s="165" t="s">
        <v>848</v>
      </c>
      <c r="G326" s="166" t="s">
        <v>252</v>
      </c>
      <c r="H326" s="167">
        <v>14</v>
      </c>
      <c r="I326" s="168"/>
      <c r="J326" s="169">
        <f>ROUND(I326*H326,2)</f>
        <v>0</v>
      </c>
      <c r="K326" s="165" t="s">
        <v>659</v>
      </c>
      <c r="L326" s="170"/>
      <c r="M326" s="171" t="s">
        <v>19</v>
      </c>
      <c r="N326" s="172" t="s">
        <v>45</v>
      </c>
      <c r="P326" s="129">
        <f>O326*H326</f>
        <v>0</v>
      </c>
      <c r="Q326" s="129">
        <v>0</v>
      </c>
      <c r="R326" s="129">
        <f>Q326*H326</f>
        <v>0</v>
      </c>
      <c r="S326" s="129">
        <v>0</v>
      </c>
      <c r="T326" s="130">
        <f>S326*H326</f>
        <v>0</v>
      </c>
      <c r="AR326" s="131" t="s">
        <v>153</v>
      </c>
      <c r="AT326" s="131" t="s">
        <v>727</v>
      </c>
      <c r="AU326" s="131" t="s">
        <v>84</v>
      </c>
      <c r="AY326" s="16" t="s">
        <v>136</v>
      </c>
      <c r="BE326" s="132">
        <f>IF(N326="základní",J326,0)</f>
        <v>0</v>
      </c>
      <c r="BF326" s="132">
        <f>IF(N326="snížená",J326,0)</f>
        <v>0</v>
      </c>
      <c r="BG326" s="132">
        <f>IF(N326="zákl. přenesená",J326,0)</f>
        <v>0</v>
      </c>
      <c r="BH326" s="132">
        <f>IF(N326="sníž. přenesená",J326,0)</f>
        <v>0</v>
      </c>
      <c r="BI326" s="132">
        <f>IF(N326="nulová",J326,0)</f>
        <v>0</v>
      </c>
      <c r="BJ326" s="16" t="s">
        <v>82</v>
      </c>
      <c r="BK326" s="132">
        <f>ROUND(I326*H326,2)</f>
        <v>0</v>
      </c>
      <c r="BL326" s="16" t="s">
        <v>142</v>
      </c>
      <c r="BM326" s="131" t="s">
        <v>329</v>
      </c>
    </row>
    <row r="327" spans="2:65" s="1" customFormat="1" ht="10.199999999999999">
      <c r="B327" s="31"/>
      <c r="D327" s="133" t="s">
        <v>143</v>
      </c>
      <c r="F327" s="134" t="s">
        <v>848</v>
      </c>
      <c r="I327" s="135"/>
      <c r="L327" s="31"/>
      <c r="M327" s="136"/>
      <c r="T327" s="52"/>
      <c r="AT327" s="16" t="s">
        <v>143</v>
      </c>
      <c r="AU327" s="16" t="s">
        <v>84</v>
      </c>
    </row>
    <row r="328" spans="2:65" s="1" customFormat="1" ht="16.5" customHeight="1">
      <c r="B328" s="31"/>
      <c r="C328" s="120" t="s">
        <v>330</v>
      </c>
      <c r="D328" s="120" t="s">
        <v>137</v>
      </c>
      <c r="E328" s="121" t="s">
        <v>849</v>
      </c>
      <c r="F328" s="122" t="s">
        <v>850</v>
      </c>
      <c r="G328" s="123" t="s">
        <v>252</v>
      </c>
      <c r="H328" s="124">
        <v>14</v>
      </c>
      <c r="I328" s="125"/>
      <c r="J328" s="126">
        <f>ROUND(I328*H328,2)</f>
        <v>0</v>
      </c>
      <c r="K328" s="122" t="s">
        <v>659</v>
      </c>
      <c r="L328" s="31"/>
      <c r="M328" s="127" t="s">
        <v>19</v>
      </c>
      <c r="N328" s="128" t="s">
        <v>45</v>
      </c>
      <c r="P328" s="129">
        <f>O328*H328</f>
        <v>0</v>
      </c>
      <c r="Q328" s="129">
        <v>0</v>
      </c>
      <c r="R328" s="129">
        <f>Q328*H328</f>
        <v>0</v>
      </c>
      <c r="S328" s="129">
        <v>0</v>
      </c>
      <c r="T328" s="130">
        <f>S328*H328</f>
        <v>0</v>
      </c>
      <c r="AR328" s="131" t="s">
        <v>142</v>
      </c>
      <c r="AT328" s="131" t="s">
        <v>137</v>
      </c>
      <c r="AU328" s="131" t="s">
        <v>84</v>
      </c>
      <c r="AY328" s="16" t="s">
        <v>136</v>
      </c>
      <c r="BE328" s="132">
        <f>IF(N328="základní",J328,0)</f>
        <v>0</v>
      </c>
      <c r="BF328" s="132">
        <f>IF(N328="snížená",J328,0)</f>
        <v>0</v>
      </c>
      <c r="BG328" s="132">
        <f>IF(N328="zákl. přenesená",J328,0)</f>
        <v>0</v>
      </c>
      <c r="BH328" s="132">
        <f>IF(N328="sníž. přenesená",J328,0)</f>
        <v>0</v>
      </c>
      <c r="BI328" s="132">
        <f>IF(N328="nulová",J328,0)</f>
        <v>0</v>
      </c>
      <c r="BJ328" s="16" t="s">
        <v>82</v>
      </c>
      <c r="BK328" s="132">
        <f>ROUND(I328*H328,2)</f>
        <v>0</v>
      </c>
      <c r="BL328" s="16" t="s">
        <v>142</v>
      </c>
      <c r="BM328" s="131" t="s">
        <v>333</v>
      </c>
    </row>
    <row r="329" spans="2:65" s="1" customFormat="1" ht="10.199999999999999">
      <c r="B329" s="31"/>
      <c r="D329" s="133" t="s">
        <v>143</v>
      </c>
      <c r="F329" s="134" t="s">
        <v>850</v>
      </c>
      <c r="I329" s="135"/>
      <c r="L329" s="31"/>
      <c r="M329" s="136"/>
      <c r="T329" s="52"/>
      <c r="AT329" s="16" t="s">
        <v>143</v>
      </c>
      <c r="AU329" s="16" t="s">
        <v>84</v>
      </c>
    </row>
    <row r="330" spans="2:65" s="1" customFormat="1" ht="10.199999999999999">
      <c r="B330" s="31"/>
      <c r="D330" s="147" t="s">
        <v>660</v>
      </c>
      <c r="F330" s="148" t="s">
        <v>851</v>
      </c>
      <c r="I330" s="135"/>
      <c r="L330" s="31"/>
      <c r="M330" s="136"/>
      <c r="T330" s="52"/>
      <c r="AT330" s="16" t="s">
        <v>660</v>
      </c>
      <c r="AU330" s="16" t="s">
        <v>84</v>
      </c>
    </row>
    <row r="331" spans="2:65" s="1" customFormat="1" ht="16.5" customHeight="1">
      <c r="B331" s="31"/>
      <c r="C331" s="163" t="s">
        <v>230</v>
      </c>
      <c r="D331" s="163" t="s">
        <v>727</v>
      </c>
      <c r="E331" s="164" t="s">
        <v>852</v>
      </c>
      <c r="F331" s="165" t="s">
        <v>853</v>
      </c>
      <c r="G331" s="166" t="s">
        <v>252</v>
      </c>
      <c r="H331" s="167">
        <v>14</v>
      </c>
      <c r="I331" s="168"/>
      <c r="J331" s="169">
        <f>ROUND(I331*H331,2)</f>
        <v>0</v>
      </c>
      <c r="K331" s="165" t="s">
        <v>659</v>
      </c>
      <c r="L331" s="170"/>
      <c r="M331" s="171" t="s">
        <v>19</v>
      </c>
      <c r="N331" s="172" t="s">
        <v>45</v>
      </c>
      <c r="P331" s="129">
        <f>O331*H331</f>
        <v>0</v>
      </c>
      <c r="Q331" s="129">
        <v>0</v>
      </c>
      <c r="R331" s="129">
        <f>Q331*H331</f>
        <v>0</v>
      </c>
      <c r="S331" s="129">
        <v>0</v>
      </c>
      <c r="T331" s="130">
        <f>S331*H331</f>
        <v>0</v>
      </c>
      <c r="AR331" s="131" t="s">
        <v>153</v>
      </c>
      <c r="AT331" s="131" t="s">
        <v>727</v>
      </c>
      <c r="AU331" s="131" t="s">
        <v>84</v>
      </c>
      <c r="AY331" s="16" t="s">
        <v>136</v>
      </c>
      <c r="BE331" s="132">
        <f>IF(N331="základní",J331,0)</f>
        <v>0</v>
      </c>
      <c r="BF331" s="132">
        <f>IF(N331="snížená",J331,0)</f>
        <v>0</v>
      </c>
      <c r="BG331" s="132">
        <f>IF(N331="zákl. přenesená",J331,0)</f>
        <v>0</v>
      </c>
      <c r="BH331" s="132">
        <f>IF(N331="sníž. přenesená",J331,0)</f>
        <v>0</v>
      </c>
      <c r="BI331" s="132">
        <f>IF(N331="nulová",J331,0)</f>
        <v>0</v>
      </c>
      <c r="BJ331" s="16" t="s">
        <v>82</v>
      </c>
      <c r="BK331" s="132">
        <f>ROUND(I331*H331,2)</f>
        <v>0</v>
      </c>
      <c r="BL331" s="16" t="s">
        <v>142</v>
      </c>
      <c r="BM331" s="131" t="s">
        <v>336</v>
      </c>
    </row>
    <row r="332" spans="2:65" s="1" customFormat="1" ht="10.199999999999999">
      <c r="B332" s="31"/>
      <c r="D332" s="133" t="s">
        <v>143</v>
      </c>
      <c r="F332" s="134" t="s">
        <v>853</v>
      </c>
      <c r="I332" s="135"/>
      <c r="L332" s="31"/>
      <c r="M332" s="136"/>
      <c r="T332" s="52"/>
      <c r="AT332" s="16" t="s">
        <v>143</v>
      </c>
      <c r="AU332" s="16" t="s">
        <v>84</v>
      </c>
    </row>
    <row r="333" spans="2:65" s="1" customFormat="1" ht="16.5" customHeight="1">
      <c r="B333" s="31"/>
      <c r="C333" s="120" t="s">
        <v>337</v>
      </c>
      <c r="D333" s="120" t="s">
        <v>137</v>
      </c>
      <c r="E333" s="121" t="s">
        <v>854</v>
      </c>
      <c r="F333" s="122" t="s">
        <v>855</v>
      </c>
      <c r="G333" s="123" t="s">
        <v>252</v>
      </c>
      <c r="H333" s="124">
        <v>14</v>
      </c>
      <c r="I333" s="125"/>
      <c r="J333" s="126">
        <f>ROUND(I333*H333,2)</f>
        <v>0</v>
      </c>
      <c r="K333" s="122" t="s">
        <v>659</v>
      </c>
      <c r="L333" s="31"/>
      <c r="M333" s="127" t="s">
        <v>19</v>
      </c>
      <c r="N333" s="128" t="s">
        <v>45</v>
      </c>
      <c r="P333" s="129">
        <f>O333*H333</f>
        <v>0</v>
      </c>
      <c r="Q333" s="129">
        <v>0</v>
      </c>
      <c r="R333" s="129">
        <f>Q333*H333</f>
        <v>0</v>
      </c>
      <c r="S333" s="129">
        <v>0</v>
      </c>
      <c r="T333" s="130">
        <f>S333*H333</f>
        <v>0</v>
      </c>
      <c r="AR333" s="131" t="s">
        <v>142</v>
      </c>
      <c r="AT333" s="131" t="s">
        <v>137</v>
      </c>
      <c r="AU333" s="131" t="s">
        <v>84</v>
      </c>
      <c r="AY333" s="16" t="s">
        <v>136</v>
      </c>
      <c r="BE333" s="132">
        <f>IF(N333="základní",J333,0)</f>
        <v>0</v>
      </c>
      <c r="BF333" s="132">
        <f>IF(N333="snížená",J333,0)</f>
        <v>0</v>
      </c>
      <c r="BG333" s="132">
        <f>IF(N333="zákl. přenesená",J333,0)</f>
        <v>0</v>
      </c>
      <c r="BH333" s="132">
        <f>IF(N333="sníž. přenesená",J333,0)</f>
        <v>0</v>
      </c>
      <c r="BI333" s="132">
        <f>IF(N333="nulová",J333,0)</f>
        <v>0</v>
      </c>
      <c r="BJ333" s="16" t="s">
        <v>82</v>
      </c>
      <c r="BK333" s="132">
        <f>ROUND(I333*H333,2)</f>
        <v>0</v>
      </c>
      <c r="BL333" s="16" t="s">
        <v>142</v>
      </c>
      <c r="BM333" s="131" t="s">
        <v>340</v>
      </c>
    </row>
    <row r="334" spans="2:65" s="1" customFormat="1" ht="10.199999999999999">
      <c r="B334" s="31"/>
      <c r="D334" s="133" t="s">
        <v>143</v>
      </c>
      <c r="F334" s="134" t="s">
        <v>855</v>
      </c>
      <c r="I334" s="135"/>
      <c r="L334" s="31"/>
      <c r="M334" s="136"/>
      <c r="T334" s="52"/>
      <c r="AT334" s="16" t="s">
        <v>143</v>
      </c>
      <c r="AU334" s="16" t="s">
        <v>84</v>
      </c>
    </row>
    <row r="335" spans="2:65" s="1" customFormat="1" ht="10.199999999999999">
      <c r="B335" s="31"/>
      <c r="D335" s="147" t="s">
        <v>660</v>
      </c>
      <c r="F335" s="148" t="s">
        <v>856</v>
      </c>
      <c r="I335" s="135"/>
      <c r="L335" s="31"/>
      <c r="M335" s="136"/>
      <c r="T335" s="52"/>
      <c r="AT335" s="16" t="s">
        <v>660</v>
      </c>
      <c r="AU335" s="16" t="s">
        <v>84</v>
      </c>
    </row>
    <row r="336" spans="2:65" s="1" customFormat="1" ht="16.5" customHeight="1">
      <c r="B336" s="31"/>
      <c r="C336" s="163" t="s">
        <v>233</v>
      </c>
      <c r="D336" s="163" t="s">
        <v>727</v>
      </c>
      <c r="E336" s="164" t="s">
        <v>857</v>
      </c>
      <c r="F336" s="165" t="s">
        <v>858</v>
      </c>
      <c r="G336" s="166" t="s">
        <v>252</v>
      </c>
      <c r="H336" s="167">
        <v>14</v>
      </c>
      <c r="I336" s="168"/>
      <c r="J336" s="169">
        <f>ROUND(I336*H336,2)</f>
        <v>0</v>
      </c>
      <c r="K336" s="165" t="s">
        <v>659</v>
      </c>
      <c r="L336" s="170"/>
      <c r="M336" s="171" t="s">
        <v>19</v>
      </c>
      <c r="N336" s="172" t="s">
        <v>45</v>
      </c>
      <c r="P336" s="129">
        <f>O336*H336</f>
        <v>0</v>
      </c>
      <c r="Q336" s="129">
        <v>0</v>
      </c>
      <c r="R336" s="129">
        <f>Q336*H336</f>
        <v>0</v>
      </c>
      <c r="S336" s="129">
        <v>0</v>
      </c>
      <c r="T336" s="130">
        <f>S336*H336</f>
        <v>0</v>
      </c>
      <c r="AR336" s="131" t="s">
        <v>153</v>
      </c>
      <c r="AT336" s="131" t="s">
        <v>727</v>
      </c>
      <c r="AU336" s="131" t="s">
        <v>84</v>
      </c>
      <c r="AY336" s="16" t="s">
        <v>136</v>
      </c>
      <c r="BE336" s="132">
        <f>IF(N336="základní",J336,0)</f>
        <v>0</v>
      </c>
      <c r="BF336" s="132">
        <f>IF(N336="snížená",J336,0)</f>
        <v>0</v>
      </c>
      <c r="BG336" s="132">
        <f>IF(N336="zákl. přenesená",J336,0)</f>
        <v>0</v>
      </c>
      <c r="BH336" s="132">
        <f>IF(N336="sníž. přenesená",J336,0)</f>
        <v>0</v>
      </c>
      <c r="BI336" s="132">
        <f>IF(N336="nulová",J336,0)</f>
        <v>0</v>
      </c>
      <c r="BJ336" s="16" t="s">
        <v>82</v>
      </c>
      <c r="BK336" s="132">
        <f>ROUND(I336*H336,2)</f>
        <v>0</v>
      </c>
      <c r="BL336" s="16" t="s">
        <v>142</v>
      </c>
      <c r="BM336" s="131" t="s">
        <v>343</v>
      </c>
    </row>
    <row r="337" spans="2:65" s="1" customFormat="1" ht="10.199999999999999">
      <c r="B337" s="31"/>
      <c r="D337" s="133" t="s">
        <v>143</v>
      </c>
      <c r="F337" s="134" t="s">
        <v>858</v>
      </c>
      <c r="I337" s="135"/>
      <c r="L337" s="31"/>
      <c r="M337" s="136"/>
      <c r="T337" s="52"/>
      <c r="AT337" s="16" t="s">
        <v>143</v>
      </c>
      <c r="AU337" s="16" t="s">
        <v>84</v>
      </c>
    </row>
    <row r="338" spans="2:65" s="1" customFormat="1" ht="16.5" customHeight="1">
      <c r="B338" s="31"/>
      <c r="C338" s="120" t="s">
        <v>344</v>
      </c>
      <c r="D338" s="120" t="s">
        <v>137</v>
      </c>
      <c r="E338" s="121" t="s">
        <v>859</v>
      </c>
      <c r="F338" s="122" t="s">
        <v>860</v>
      </c>
      <c r="G338" s="123" t="s">
        <v>252</v>
      </c>
      <c r="H338" s="124">
        <v>14</v>
      </c>
      <c r="I338" s="125"/>
      <c r="J338" s="126">
        <f>ROUND(I338*H338,2)</f>
        <v>0</v>
      </c>
      <c r="K338" s="122" t="s">
        <v>659</v>
      </c>
      <c r="L338" s="31"/>
      <c r="M338" s="127" t="s">
        <v>19</v>
      </c>
      <c r="N338" s="128" t="s">
        <v>45</v>
      </c>
      <c r="P338" s="129">
        <f>O338*H338</f>
        <v>0</v>
      </c>
      <c r="Q338" s="129">
        <v>0</v>
      </c>
      <c r="R338" s="129">
        <f>Q338*H338</f>
        <v>0</v>
      </c>
      <c r="S338" s="129">
        <v>0</v>
      </c>
      <c r="T338" s="130">
        <f>S338*H338</f>
        <v>0</v>
      </c>
      <c r="AR338" s="131" t="s">
        <v>142</v>
      </c>
      <c r="AT338" s="131" t="s">
        <v>137</v>
      </c>
      <c r="AU338" s="131" t="s">
        <v>84</v>
      </c>
      <c r="AY338" s="16" t="s">
        <v>136</v>
      </c>
      <c r="BE338" s="132">
        <f>IF(N338="základní",J338,0)</f>
        <v>0</v>
      </c>
      <c r="BF338" s="132">
        <f>IF(N338="snížená",J338,0)</f>
        <v>0</v>
      </c>
      <c r="BG338" s="132">
        <f>IF(N338="zákl. přenesená",J338,0)</f>
        <v>0</v>
      </c>
      <c r="BH338" s="132">
        <f>IF(N338="sníž. přenesená",J338,0)</f>
        <v>0</v>
      </c>
      <c r="BI338" s="132">
        <f>IF(N338="nulová",J338,0)</f>
        <v>0</v>
      </c>
      <c r="BJ338" s="16" t="s">
        <v>82</v>
      </c>
      <c r="BK338" s="132">
        <f>ROUND(I338*H338,2)</f>
        <v>0</v>
      </c>
      <c r="BL338" s="16" t="s">
        <v>142</v>
      </c>
      <c r="BM338" s="131" t="s">
        <v>347</v>
      </c>
    </row>
    <row r="339" spans="2:65" s="1" customFormat="1" ht="10.199999999999999">
      <c r="B339" s="31"/>
      <c r="D339" s="133" t="s">
        <v>143</v>
      </c>
      <c r="F339" s="134" t="s">
        <v>860</v>
      </c>
      <c r="I339" s="135"/>
      <c r="L339" s="31"/>
      <c r="M339" s="136"/>
      <c r="T339" s="52"/>
      <c r="AT339" s="16" t="s">
        <v>143</v>
      </c>
      <c r="AU339" s="16" t="s">
        <v>84</v>
      </c>
    </row>
    <row r="340" spans="2:65" s="1" customFormat="1" ht="10.199999999999999">
      <c r="B340" s="31"/>
      <c r="D340" s="147" t="s">
        <v>660</v>
      </c>
      <c r="F340" s="148" t="s">
        <v>861</v>
      </c>
      <c r="I340" s="135"/>
      <c r="L340" s="31"/>
      <c r="M340" s="136"/>
      <c r="T340" s="52"/>
      <c r="AT340" s="16" t="s">
        <v>660</v>
      </c>
      <c r="AU340" s="16" t="s">
        <v>84</v>
      </c>
    </row>
    <row r="341" spans="2:65" s="1" customFormat="1" ht="16.5" customHeight="1">
      <c r="B341" s="31"/>
      <c r="C341" s="163" t="s">
        <v>240</v>
      </c>
      <c r="D341" s="163" t="s">
        <v>727</v>
      </c>
      <c r="E341" s="164" t="s">
        <v>862</v>
      </c>
      <c r="F341" s="165" t="s">
        <v>863</v>
      </c>
      <c r="G341" s="166" t="s">
        <v>252</v>
      </c>
      <c r="H341" s="167">
        <v>14</v>
      </c>
      <c r="I341" s="168"/>
      <c r="J341" s="169">
        <f>ROUND(I341*H341,2)</f>
        <v>0</v>
      </c>
      <c r="K341" s="165" t="s">
        <v>659</v>
      </c>
      <c r="L341" s="170"/>
      <c r="M341" s="171" t="s">
        <v>19</v>
      </c>
      <c r="N341" s="172" t="s">
        <v>45</v>
      </c>
      <c r="P341" s="129">
        <f>O341*H341</f>
        <v>0</v>
      </c>
      <c r="Q341" s="129">
        <v>0</v>
      </c>
      <c r="R341" s="129">
        <f>Q341*H341</f>
        <v>0</v>
      </c>
      <c r="S341" s="129">
        <v>0</v>
      </c>
      <c r="T341" s="130">
        <f>S341*H341</f>
        <v>0</v>
      </c>
      <c r="AR341" s="131" t="s">
        <v>153</v>
      </c>
      <c r="AT341" s="131" t="s">
        <v>727</v>
      </c>
      <c r="AU341" s="131" t="s">
        <v>84</v>
      </c>
      <c r="AY341" s="16" t="s">
        <v>136</v>
      </c>
      <c r="BE341" s="132">
        <f>IF(N341="základní",J341,0)</f>
        <v>0</v>
      </c>
      <c r="BF341" s="132">
        <f>IF(N341="snížená",J341,0)</f>
        <v>0</v>
      </c>
      <c r="BG341" s="132">
        <f>IF(N341="zákl. přenesená",J341,0)</f>
        <v>0</v>
      </c>
      <c r="BH341" s="132">
        <f>IF(N341="sníž. přenesená",J341,0)</f>
        <v>0</v>
      </c>
      <c r="BI341" s="132">
        <f>IF(N341="nulová",J341,0)</f>
        <v>0</v>
      </c>
      <c r="BJ341" s="16" t="s">
        <v>82</v>
      </c>
      <c r="BK341" s="132">
        <f>ROUND(I341*H341,2)</f>
        <v>0</v>
      </c>
      <c r="BL341" s="16" t="s">
        <v>142</v>
      </c>
      <c r="BM341" s="131" t="s">
        <v>350</v>
      </c>
    </row>
    <row r="342" spans="2:65" s="1" customFormat="1" ht="10.199999999999999">
      <c r="B342" s="31"/>
      <c r="D342" s="133" t="s">
        <v>143</v>
      </c>
      <c r="F342" s="134" t="s">
        <v>863</v>
      </c>
      <c r="I342" s="135"/>
      <c r="L342" s="31"/>
      <c r="M342" s="136"/>
      <c r="T342" s="52"/>
      <c r="AT342" s="16" t="s">
        <v>143</v>
      </c>
      <c r="AU342" s="16" t="s">
        <v>84</v>
      </c>
    </row>
    <row r="343" spans="2:65" s="1" customFormat="1" ht="16.5" customHeight="1">
      <c r="B343" s="31"/>
      <c r="C343" s="163" t="s">
        <v>351</v>
      </c>
      <c r="D343" s="163" t="s">
        <v>727</v>
      </c>
      <c r="E343" s="164" t="s">
        <v>864</v>
      </c>
      <c r="F343" s="165" t="s">
        <v>865</v>
      </c>
      <c r="G343" s="166" t="s">
        <v>252</v>
      </c>
      <c r="H343" s="167">
        <v>14</v>
      </c>
      <c r="I343" s="168"/>
      <c r="J343" s="169">
        <f>ROUND(I343*H343,2)</f>
        <v>0</v>
      </c>
      <c r="K343" s="165" t="s">
        <v>659</v>
      </c>
      <c r="L343" s="170"/>
      <c r="M343" s="171" t="s">
        <v>19</v>
      </c>
      <c r="N343" s="172" t="s">
        <v>45</v>
      </c>
      <c r="P343" s="129">
        <f>O343*H343</f>
        <v>0</v>
      </c>
      <c r="Q343" s="129">
        <v>0</v>
      </c>
      <c r="R343" s="129">
        <f>Q343*H343</f>
        <v>0</v>
      </c>
      <c r="S343" s="129">
        <v>0</v>
      </c>
      <c r="T343" s="130">
        <f>S343*H343</f>
        <v>0</v>
      </c>
      <c r="AR343" s="131" t="s">
        <v>153</v>
      </c>
      <c r="AT343" s="131" t="s">
        <v>727</v>
      </c>
      <c r="AU343" s="131" t="s">
        <v>84</v>
      </c>
      <c r="AY343" s="16" t="s">
        <v>136</v>
      </c>
      <c r="BE343" s="132">
        <f>IF(N343="základní",J343,0)</f>
        <v>0</v>
      </c>
      <c r="BF343" s="132">
        <f>IF(N343="snížená",J343,0)</f>
        <v>0</v>
      </c>
      <c r="BG343" s="132">
        <f>IF(N343="zákl. přenesená",J343,0)</f>
        <v>0</v>
      </c>
      <c r="BH343" s="132">
        <f>IF(N343="sníž. přenesená",J343,0)</f>
        <v>0</v>
      </c>
      <c r="BI343" s="132">
        <f>IF(N343="nulová",J343,0)</f>
        <v>0</v>
      </c>
      <c r="BJ343" s="16" t="s">
        <v>82</v>
      </c>
      <c r="BK343" s="132">
        <f>ROUND(I343*H343,2)</f>
        <v>0</v>
      </c>
      <c r="BL343" s="16" t="s">
        <v>142</v>
      </c>
      <c r="BM343" s="131" t="s">
        <v>354</v>
      </c>
    </row>
    <row r="344" spans="2:65" s="1" customFormat="1" ht="10.199999999999999">
      <c r="B344" s="31"/>
      <c r="D344" s="133" t="s">
        <v>143</v>
      </c>
      <c r="F344" s="134" t="s">
        <v>865</v>
      </c>
      <c r="I344" s="135"/>
      <c r="L344" s="31"/>
      <c r="M344" s="136"/>
      <c r="T344" s="52"/>
      <c r="AT344" s="16" t="s">
        <v>143</v>
      </c>
      <c r="AU344" s="16" t="s">
        <v>84</v>
      </c>
    </row>
    <row r="345" spans="2:65" s="1" customFormat="1" ht="16.5" customHeight="1">
      <c r="B345" s="31"/>
      <c r="C345" s="120" t="s">
        <v>244</v>
      </c>
      <c r="D345" s="120" t="s">
        <v>137</v>
      </c>
      <c r="E345" s="121" t="s">
        <v>866</v>
      </c>
      <c r="F345" s="122" t="s">
        <v>867</v>
      </c>
      <c r="G345" s="123" t="s">
        <v>252</v>
      </c>
      <c r="H345" s="124">
        <v>10</v>
      </c>
      <c r="I345" s="125"/>
      <c r="J345" s="126">
        <f>ROUND(I345*H345,2)</f>
        <v>0</v>
      </c>
      <c r="K345" s="122" t="s">
        <v>659</v>
      </c>
      <c r="L345" s="31"/>
      <c r="M345" s="127" t="s">
        <v>19</v>
      </c>
      <c r="N345" s="128" t="s">
        <v>45</v>
      </c>
      <c r="P345" s="129">
        <f>O345*H345</f>
        <v>0</v>
      </c>
      <c r="Q345" s="129">
        <v>0</v>
      </c>
      <c r="R345" s="129">
        <f>Q345*H345</f>
        <v>0</v>
      </c>
      <c r="S345" s="129">
        <v>0</v>
      </c>
      <c r="T345" s="130">
        <f>S345*H345</f>
        <v>0</v>
      </c>
      <c r="AR345" s="131" t="s">
        <v>142</v>
      </c>
      <c r="AT345" s="131" t="s">
        <v>137</v>
      </c>
      <c r="AU345" s="131" t="s">
        <v>84</v>
      </c>
      <c r="AY345" s="16" t="s">
        <v>136</v>
      </c>
      <c r="BE345" s="132">
        <f>IF(N345="základní",J345,0)</f>
        <v>0</v>
      </c>
      <c r="BF345" s="132">
        <f>IF(N345="snížená",J345,0)</f>
        <v>0</v>
      </c>
      <c r="BG345" s="132">
        <f>IF(N345="zákl. přenesená",J345,0)</f>
        <v>0</v>
      </c>
      <c r="BH345" s="132">
        <f>IF(N345="sníž. přenesená",J345,0)</f>
        <v>0</v>
      </c>
      <c r="BI345" s="132">
        <f>IF(N345="nulová",J345,0)</f>
        <v>0</v>
      </c>
      <c r="BJ345" s="16" t="s">
        <v>82</v>
      </c>
      <c r="BK345" s="132">
        <f>ROUND(I345*H345,2)</f>
        <v>0</v>
      </c>
      <c r="BL345" s="16" t="s">
        <v>142</v>
      </c>
      <c r="BM345" s="131" t="s">
        <v>357</v>
      </c>
    </row>
    <row r="346" spans="2:65" s="1" customFormat="1" ht="10.199999999999999">
      <c r="B346" s="31"/>
      <c r="D346" s="133" t="s">
        <v>143</v>
      </c>
      <c r="F346" s="134" t="s">
        <v>867</v>
      </c>
      <c r="I346" s="135"/>
      <c r="L346" s="31"/>
      <c r="M346" s="136"/>
      <c r="T346" s="52"/>
      <c r="AT346" s="16" t="s">
        <v>143</v>
      </c>
      <c r="AU346" s="16" t="s">
        <v>84</v>
      </c>
    </row>
    <row r="347" spans="2:65" s="1" customFormat="1" ht="10.199999999999999">
      <c r="B347" s="31"/>
      <c r="D347" s="147" t="s">
        <v>660</v>
      </c>
      <c r="F347" s="148" t="s">
        <v>868</v>
      </c>
      <c r="I347" s="135"/>
      <c r="L347" s="31"/>
      <c r="M347" s="136"/>
      <c r="T347" s="52"/>
      <c r="AT347" s="16" t="s">
        <v>660</v>
      </c>
      <c r="AU347" s="16" t="s">
        <v>84</v>
      </c>
    </row>
    <row r="348" spans="2:65" s="12" customFormat="1" ht="10.199999999999999">
      <c r="B348" s="149"/>
      <c r="D348" s="133" t="s">
        <v>671</v>
      </c>
      <c r="E348" s="150" t="s">
        <v>19</v>
      </c>
      <c r="F348" s="151" t="s">
        <v>869</v>
      </c>
      <c r="H348" s="152">
        <v>10</v>
      </c>
      <c r="I348" s="153"/>
      <c r="L348" s="149"/>
      <c r="M348" s="154"/>
      <c r="T348" s="155"/>
      <c r="AT348" s="150" t="s">
        <v>671</v>
      </c>
      <c r="AU348" s="150" t="s">
        <v>84</v>
      </c>
      <c r="AV348" s="12" t="s">
        <v>84</v>
      </c>
      <c r="AW348" s="12" t="s">
        <v>35</v>
      </c>
      <c r="AX348" s="12" t="s">
        <v>74</v>
      </c>
      <c r="AY348" s="150" t="s">
        <v>136</v>
      </c>
    </row>
    <row r="349" spans="2:65" s="13" customFormat="1" ht="10.199999999999999">
      <c r="B349" s="156"/>
      <c r="D349" s="133" t="s">
        <v>671</v>
      </c>
      <c r="E349" s="157" t="s">
        <v>19</v>
      </c>
      <c r="F349" s="158" t="s">
        <v>673</v>
      </c>
      <c r="H349" s="159">
        <v>10</v>
      </c>
      <c r="I349" s="160"/>
      <c r="L349" s="156"/>
      <c r="M349" s="161"/>
      <c r="T349" s="162"/>
      <c r="AT349" s="157" t="s">
        <v>671</v>
      </c>
      <c r="AU349" s="157" t="s">
        <v>84</v>
      </c>
      <c r="AV349" s="13" t="s">
        <v>142</v>
      </c>
      <c r="AW349" s="13" t="s">
        <v>35</v>
      </c>
      <c r="AX349" s="13" t="s">
        <v>82</v>
      </c>
      <c r="AY349" s="157" t="s">
        <v>136</v>
      </c>
    </row>
    <row r="350" spans="2:65" s="1" customFormat="1" ht="16.5" customHeight="1">
      <c r="B350" s="31"/>
      <c r="C350" s="120" t="s">
        <v>360</v>
      </c>
      <c r="D350" s="120" t="s">
        <v>137</v>
      </c>
      <c r="E350" s="121" t="s">
        <v>870</v>
      </c>
      <c r="F350" s="122" t="s">
        <v>871</v>
      </c>
      <c r="G350" s="123" t="s">
        <v>252</v>
      </c>
      <c r="H350" s="124">
        <v>1</v>
      </c>
      <c r="I350" s="125"/>
      <c r="J350" s="126">
        <f>ROUND(I350*H350,2)</f>
        <v>0</v>
      </c>
      <c r="K350" s="122" t="s">
        <v>659</v>
      </c>
      <c r="L350" s="31"/>
      <c r="M350" s="127" t="s">
        <v>19</v>
      </c>
      <c r="N350" s="128" t="s">
        <v>45</v>
      </c>
      <c r="P350" s="129">
        <f>O350*H350</f>
        <v>0</v>
      </c>
      <c r="Q350" s="129">
        <v>0</v>
      </c>
      <c r="R350" s="129">
        <f>Q350*H350</f>
        <v>0</v>
      </c>
      <c r="S350" s="129">
        <v>0</v>
      </c>
      <c r="T350" s="130">
        <f>S350*H350</f>
        <v>0</v>
      </c>
      <c r="AR350" s="131" t="s">
        <v>142</v>
      </c>
      <c r="AT350" s="131" t="s">
        <v>137</v>
      </c>
      <c r="AU350" s="131" t="s">
        <v>84</v>
      </c>
      <c r="AY350" s="16" t="s">
        <v>136</v>
      </c>
      <c r="BE350" s="132">
        <f>IF(N350="základní",J350,0)</f>
        <v>0</v>
      </c>
      <c r="BF350" s="132">
        <f>IF(N350="snížená",J350,0)</f>
        <v>0</v>
      </c>
      <c r="BG350" s="132">
        <f>IF(N350="zákl. přenesená",J350,0)</f>
        <v>0</v>
      </c>
      <c r="BH350" s="132">
        <f>IF(N350="sníž. přenesená",J350,0)</f>
        <v>0</v>
      </c>
      <c r="BI350" s="132">
        <f>IF(N350="nulová",J350,0)</f>
        <v>0</v>
      </c>
      <c r="BJ350" s="16" t="s">
        <v>82</v>
      </c>
      <c r="BK350" s="132">
        <f>ROUND(I350*H350,2)</f>
        <v>0</v>
      </c>
      <c r="BL350" s="16" t="s">
        <v>142</v>
      </c>
      <c r="BM350" s="131" t="s">
        <v>363</v>
      </c>
    </row>
    <row r="351" spans="2:65" s="1" customFormat="1" ht="10.199999999999999">
      <c r="B351" s="31"/>
      <c r="D351" s="133" t="s">
        <v>143</v>
      </c>
      <c r="F351" s="134" t="s">
        <v>871</v>
      </c>
      <c r="I351" s="135"/>
      <c r="L351" s="31"/>
      <c r="M351" s="136"/>
      <c r="T351" s="52"/>
      <c r="AT351" s="16" t="s">
        <v>143</v>
      </c>
      <c r="AU351" s="16" t="s">
        <v>84</v>
      </c>
    </row>
    <row r="352" spans="2:65" s="1" customFormat="1" ht="10.199999999999999">
      <c r="B352" s="31"/>
      <c r="D352" s="147" t="s">
        <v>660</v>
      </c>
      <c r="F352" s="148" t="s">
        <v>872</v>
      </c>
      <c r="I352" s="135"/>
      <c r="L352" s="31"/>
      <c r="M352" s="136"/>
      <c r="T352" s="52"/>
      <c r="AT352" s="16" t="s">
        <v>660</v>
      </c>
      <c r="AU352" s="16" t="s">
        <v>84</v>
      </c>
    </row>
    <row r="353" spans="2:65" s="1" customFormat="1" ht="16.5" customHeight="1">
      <c r="B353" s="31"/>
      <c r="C353" s="120" t="s">
        <v>248</v>
      </c>
      <c r="D353" s="120" t="s">
        <v>137</v>
      </c>
      <c r="E353" s="121" t="s">
        <v>873</v>
      </c>
      <c r="F353" s="122" t="s">
        <v>874</v>
      </c>
      <c r="G353" s="123" t="s">
        <v>252</v>
      </c>
      <c r="H353" s="124">
        <v>1</v>
      </c>
      <c r="I353" s="125"/>
      <c r="J353" s="126">
        <f>ROUND(I353*H353,2)</f>
        <v>0</v>
      </c>
      <c r="K353" s="122" t="s">
        <v>19</v>
      </c>
      <c r="L353" s="31"/>
      <c r="M353" s="127" t="s">
        <v>19</v>
      </c>
      <c r="N353" s="128" t="s">
        <v>45</v>
      </c>
      <c r="P353" s="129">
        <f>O353*H353</f>
        <v>0</v>
      </c>
      <c r="Q353" s="129">
        <v>0</v>
      </c>
      <c r="R353" s="129">
        <f>Q353*H353</f>
        <v>0</v>
      </c>
      <c r="S353" s="129">
        <v>0</v>
      </c>
      <c r="T353" s="130">
        <f>S353*H353</f>
        <v>0</v>
      </c>
      <c r="AR353" s="131" t="s">
        <v>142</v>
      </c>
      <c r="AT353" s="131" t="s">
        <v>137</v>
      </c>
      <c r="AU353" s="131" t="s">
        <v>84</v>
      </c>
      <c r="AY353" s="16" t="s">
        <v>136</v>
      </c>
      <c r="BE353" s="132">
        <f>IF(N353="základní",J353,0)</f>
        <v>0</v>
      </c>
      <c r="BF353" s="132">
        <f>IF(N353="snížená",J353,0)</f>
        <v>0</v>
      </c>
      <c r="BG353" s="132">
        <f>IF(N353="zákl. přenesená",J353,0)</f>
        <v>0</v>
      </c>
      <c r="BH353" s="132">
        <f>IF(N353="sníž. přenesená",J353,0)</f>
        <v>0</v>
      </c>
      <c r="BI353" s="132">
        <f>IF(N353="nulová",J353,0)</f>
        <v>0</v>
      </c>
      <c r="BJ353" s="16" t="s">
        <v>82</v>
      </c>
      <c r="BK353" s="132">
        <f>ROUND(I353*H353,2)</f>
        <v>0</v>
      </c>
      <c r="BL353" s="16" t="s">
        <v>142</v>
      </c>
      <c r="BM353" s="131" t="s">
        <v>368</v>
      </c>
    </row>
    <row r="354" spans="2:65" s="1" customFormat="1" ht="10.199999999999999">
      <c r="B354" s="31"/>
      <c r="D354" s="133" t="s">
        <v>143</v>
      </c>
      <c r="F354" s="134" t="s">
        <v>874</v>
      </c>
      <c r="I354" s="135"/>
      <c r="L354" s="31"/>
      <c r="M354" s="136"/>
      <c r="T354" s="52"/>
      <c r="AT354" s="16" t="s">
        <v>143</v>
      </c>
      <c r="AU354" s="16" t="s">
        <v>84</v>
      </c>
    </row>
    <row r="355" spans="2:65" s="10" customFormat="1" ht="22.8" customHeight="1">
      <c r="B355" s="110"/>
      <c r="D355" s="111" t="s">
        <v>73</v>
      </c>
      <c r="E355" s="145" t="s">
        <v>172</v>
      </c>
      <c r="F355" s="145" t="s">
        <v>875</v>
      </c>
      <c r="I355" s="113"/>
      <c r="J355" s="146">
        <f>BK355</f>
        <v>0</v>
      </c>
      <c r="L355" s="110"/>
      <c r="M355" s="115"/>
      <c r="P355" s="116">
        <f>SUM(P356:P424)</f>
        <v>0</v>
      </c>
      <c r="R355" s="116">
        <f>SUM(R356:R424)</f>
        <v>0</v>
      </c>
      <c r="T355" s="117">
        <f>SUM(T356:T424)</f>
        <v>0</v>
      </c>
      <c r="AR355" s="111" t="s">
        <v>82</v>
      </c>
      <c r="AT355" s="118" t="s">
        <v>73</v>
      </c>
      <c r="AU355" s="118" t="s">
        <v>82</v>
      </c>
      <c r="AY355" s="111" t="s">
        <v>136</v>
      </c>
      <c r="BK355" s="119">
        <f>SUM(BK356:BK424)</f>
        <v>0</v>
      </c>
    </row>
    <row r="356" spans="2:65" s="1" customFormat="1" ht="16.5" customHeight="1">
      <c r="B356" s="31"/>
      <c r="C356" s="120" t="s">
        <v>264</v>
      </c>
      <c r="D356" s="120" t="s">
        <v>137</v>
      </c>
      <c r="E356" s="121" t="s">
        <v>876</v>
      </c>
      <c r="F356" s="122" t="s">
        <v>877</v>
      </c>
      <c r="G356" s="123" t="s">
        <v>252</v>
      </c>
      <c r="H356" s="124">
        <v>18</v>
      </c>
      <c r="I356" s="125"/>
      <c r="J356" s="126">
        <f>ROUND(I356*H356,2)</f>
        <v>0</v>
      </c>
      <c r="K356" s="122" t="s">
        <v>659</v>
      </c>
      <c r="L356" s="31"/>
      <c r="M356" s="127" t="s">
        <v>19</v>
      </c>
      <c r="N356" s="128" t="s">
        <v>45</v>
      </c>
      <c r="P356" s="129">
        <f>O356*H356</f>
        <v>0</v>
      </c>
      <c r="Q356" s="129">
        <v>0</v>
      </c>
      <c r="R356" s="129">
        <f>Q356*H356</f>
        <v>0</v>
      </c>
      <c r="S356" s="129">
        <v>0</v>
      </c>
      <c r="T356" s="130">
        <f>S356*H356</f>
        <v>0</v>
      </c>
      <c r="AR356" s="131" t="s">
        <v>142</v>
      </c>
      <c r="AT356" s="131" t="s">
        <v>137</v>
      </c>
      <c r="AU356" s="131" t="s">
        <v>84</v>
      </c>
      <c r="AY356" s="16" t="s">
        <v>136</v>
      </c>
      <c r="BE356" s="132">
        <f>IF(N356="základní",J356,0)</f>
        <v>0</v>
      </c>
      <c r="BF356" s="132">
        <f>IF(N356="snížená",J356,0)</f>
        <v>0</v>
      </c>
      <c r="BG356" s="132">
        <f>IF(N356="zákl. přenesená",J356,0)</f>
        <v>0</v>
      </c>
      <c r="BH356" s="132">
        <f>IF(N356="sníž. přenesená",J356,0)</f>
        <v>0</v>
      </c>
      <c r="BI356" s="132">
        <f>IF(N356="nulová",J356,0)</f>
        <v>0</v>
      </c>
      <c r="BJ356" s="16" t="s">
        <v>82</v>
      </c>
      <c r="BK356" s="132">
        <f>ROUND(I356*H356,2)</f>
        <v>0</v>
      </c>
      <c r="BL356" s="16" t="s">
        <v>142</v>
      </c>
      <c r="BM356" s="131" t="s">
        <v>371</v>
      </c>
    </row>
    <row r="357" spans="2:65" s="1" customFormat="1" ht="10.199999999999999">
      <c r="B357" s="31"/>
      <c r="D357" s="133" t="s">
        <v>143</v>
      </c>
      <c r="F357" s="134" t="s">
        <v>877</v>
      </c>
      <c r="I357" s="135"/>
      <c r="L357" s="31"/>
      <c r="M357" s="136"/>
      <c r="T357" s="52"/>
      <c r="AT357" s="16" t="s">
        <v>143</v>
      </c>
      <c r="AU357" s="16" t="s">
        <v>84</v>
      </c>
    </row>
    <row r="358" spans="2:65" s="1" customFormat="1" ht="10.199999999999999">
      <c r="B358" s="31"/>
      <c r="D358" s="147" t="s">
        <v>660</v>
      </c>
      <c r="F358" s="148" t="s">
        <v>878</v>
      </c>
      <c r="I358" s="135"/>
      <c r="L358" s="31"/>
      <c r="M358" s="136"/>
      <c r="T358" s="52"/>
      <c r="AT358" s="16" t="s">
        <v>660</v>
      </c>
      <c r="AU358" s="16" t="s">
        <v>84</v>
      </c>
    </row>
    <row r="359" spans="2:65" s="1" customFormat="1" ht="16.5" customHeight="1">
      <c r="B359" s="31"/>
      <c r="C359" s="163" t="s">
        <v>253</v>
      </c>
      <c r="D359" s="163" t="s">
        <v>727</v>
      </c>
      <c r="E359" s="164" t="s">
        <v>879</v>
      </c>
      <c r="F359" s="165" t="s">
        <v>880</v>
      </c>
      <c r="G359" s="166" t="s">
        <v>252</v>
      </c>
      <c r="H359" s="167">
        <v>9</v>
      </c>
      <c r="I359" s="168"/>
      <c r="J359" s="169">
        <f>ROUND(I359*H359,2)</f>
        <v>0</v>
      </c>
      <c r="K359" s="165" t="s">
        <v>659</v>
      </c>
      <c r="L359" s="170"/>
      <c r="M359" s="171" t="s">
        <v>19</v>
      </c>
      <c r="N359" s="172" t="s">
        <v>45</v>
      </c>
      <c r="P359" s="129">
        <f>O359*H359</f>
        <v>0</v>
      </c>
      <c r="Q359" s="129">
        <v>0</v>
      </c>
      <c r="R359" s="129">
        <f>Q359*H359</f>
        <v>0</v>
      </c>
      <c r="S359" s="129">
        <v>0</v>
      </c>
      <c r="T359" s="130">
        <f>S359*H359</f>
        <v>0</v>
      </c>
      <c r="AR359" s="131" t="s">
        <v>153</v>
      </c>
      <c r="AT359" s="131" t="s">
        <v>727</v>
      </c>
      <c r="AU359" s="131" t="s">
        <v>84</v>
      </c>
      <c r="AY359" s="16" t="s">
        <v>136</v>
      </c>
      <c r="BE359" s="132">
        <f>IF(N359="základní",J359,0)</f>
        <v>0</v>
      </c>
      <c r="BF359" s="132">
        <f>IF(N359="snížená",J359,0)</f>
        <v>0</v>
      </c>
      <c r="BG359" s="132">
        <f>IF(N359="zákl. přenesená",J359,0)</f>
        <v>0</v>
      </c>
      <c r="BH359" s="132">
        <f>IF(N359="sníž. přenesená",J359,0)</f>
        <v>0</v>
      </c>
      <c r="BI359" s="132">
        <f>IF(N359="nulová",J359,0)</f>
        <v>0</v>
      </c>
      <c r="BJ359" s="16" t="s">
        <v>82</v>
      </c>
      <c r="BK359" s="132">
        <f>ROUND(I359*H359,2)</f>
        <v>0</v>
      </c>
      <c r="BL359" s="16" t="s">
        <v>142</v>
      </c>
      <c r="BM359" s="131" t="s">
        <v>377</v>
      </c>
    </row>
    <row r="360" spans="2:65" s="1" customFormat="1" ht="10.199999999999999">
      <c r="B360" s="31"/>
      <c r="D360" s="133" t="s">
        <v>143</v>
      </c>
      <c r="F360" s="134" t="s">
        <v>880</v>
      </c>
      <c r="I360" s="135"/>
      <c r="L360" s="31"/>
      <c r="M360" s="136"/>
      <c r="T360" s="52"/>
      <c r="AT360" s="16" t="s">
        <v>143</v>
      </c>
      <c r="AU360" s="16" t="s">
        <v>84</v>
      </c>
    </row>
    <row r="361" spans="2:65" s="1" customFormat="1" ht="16.5" customHeight="1">
      <c r="B361" s="31"/>
      <c r="C361" s="163" t="s">
        <v>378</v>
      </c>
      <c r="D361" s="163" t="s">
        <v>727</v>
      </c>
      <c r="E361" s="164" t="s">
        <v>881</v>
      </c>
      <c r="F361" s="165" t="s">
        <v>882</v>
      </c>
      <c r="G361" s="166" t="s">
        <v>252</v>
      </c>
      <c r="H361" s="167">
        <v>9</v>
      </c>
      <c r="I361" s="168"/>
      <c r="J361" s="169">
        <f>ROUND(I361*H361,2)</f>
        <v>0</v>
      </c>
      <c r="K361" s="165" t="s">
        <v>659</v>
      </c>
      <c r="L361" s="170"/>
      <c r="M361" s="171" t="s">
        <v>19</v>
      </c>
      <c r="N361" s="172" t="s">
        <v>45</v>
      </c>
      <c r="P361" s="129">
        <f>O361*H361</f>
        <v>0</v>
      </c>
      <c r="Q361" s="129">
        <v>0</v>
      </c>
      <c r="R361" s="129">
        <f>Q361*H361</f>
        <v>0</v>
      </c>
      <c r="S361" s="129">
        <v>0</v>
      </c>
      <c r="T361" s="130">
        <f>S361*H361</f>
        <v>0</v>
      </c>
      <c r="AR361" s="131" t="s">
        <v>153</v>
      </c>
      <c r="AT361" s="131" t="s">
        <v>727</v>
      </c>
      <c r="AU361" s="131" t="s">
        <v>84</v>
      </c>
      <c r="AY361" s="16" t="s">
        <v>136</v>
      </c>
      <c r="BE361" s="132">
        <f>IF(N361="základní",J361,0)</f>
        <v>0</v>
      </c>
      <c r="BF361" s="132">
        <f>IF(N361="snížená",J361,0)</f>
        <v>0</v>
      </c>
      <c r="BG361" s="132">
        <f>IF(N361="zákl. přenesená",J361,0)</f>
        <v>0</v>
      </c>
      <c r="BH361" s="132">
        <f>IF(N361="sníž. přenesená",J361,0)</f>
        <v>0</v>
      </c>
      <c r="BI361" s="132">
        <f>IF(N361="nulová",J361,0)</f>
        <v>0</v>
      </c>
      <c r="BJ361" s="16" t="s">
        <v>82</v>
      </c>
      <c r="BK361" s="132">
        <f>ROUND(I361*H361,2)</f>
        <v>0</v>
      </c>
      <c r="BL361" s="16" t="s">
        <v>142</v>
      </c>
      <c r="BM361" s="131" t="s">
        <v>381</v>
      </c>
    </row>
    <row r="362" spans="2:65" s="1" customFormat="1" ht="10.199999999999999">
      <c r="B362" s="31"/>
      <c r="D362" s="133" t="s">
        <v>143</v>
      </c>
      <c r="F362" s="134" t="s">
        <v>882</v>
      </c>
      <c r="I362" s="135"/>
      <c r="L362" s="31"/>
      <c r="M362" s="136"/>
      <c r="T362" s="52"/>
      <c r="AT362" s="16" t="s">
        <v>143</v>
      </c>
      <c r="AU362" s="16" t="s">
        <v>84</v>
      </c>
    </row>
    <row r="363" spans="2:65" s="1" customFormat="1" ht="16.5" customHeight="1">
      <c r="B363" s="31"/>
      <c r="C363" s="120" t="s">
        <v>259</v>
      </c>
      <c r="D363" s="120" t="s">
        <v>137</v>
      </c>
      <c r="E363" s="121" t="s">
        <v>883</v>
      </c>
      <c r="F363" s="122" t="s">
        <v>884</v>
      </c>
      <c r="G363" s="123" t="s">
        <v>252</v>
      </c>
      <c r="H363" s="124">
        <v>22</v>
      </c>
      <c r="I363" s="125"/>
      <c r="J363" s="126">
        <f>ROUND(I363*H363,2)</f>
        <v>0</v>
      </c>
      <c r="K363" s="122" t="s">
        <v>659</v>
      </c>
      <c r="L363" s="31"/>
      <c r="M363" s="127" t="s">
        <v>19</v>
      </c>
      <c r="N363" s="128" t="s">
        <v>45</v>
      </c>
      <c r="P363" s="129">
        <f>O363*H363</f>
        <v>0</v>
      </c>
      <c r="Q363" s="129">
        <v>0</v>
      </c>
      <c r="R363" s="129">
        <f>Q363*H363</f>
        <v>0</v>
      </c>
      <c r="S363" s="129">
        <v>0</v>
      </c>
      <c r="T363" s="130">
        <f>S363*H363</f>
        <v>0</v>
      </c>
      <c r="AR363" s="131" t="s">
        <v>142</v>
      </c>
      <c r="AT363" s="131" t="s">
        <v>137</v>
      </c>
      <c r="AU363" s="131" t="s">
        <v>84</v>
      </c>
      <c r="AY363" s="16" t="s">
        <v>136</v>
      </c>
      <c r="BE363" s="132">
        <f>IF(N363="základní",J363,0)</f>
        <v>0</v>
      </c>
      <c r="BF363" s="132">
        <f>IF(N363="snížená",J363,0)</f>
        <v>0</v>
      </c>
      <c r="BG363" s="132">
        <f>IF(N363="zákl. přenesená",J363,0)</f>
        <v>0</v>
      </c>
      <c r="BH363" s="132">
        <f>IF(N363="sníž. přenesená",J363,0)</f>
        <v>0</v>
      </c>
      <c r="BI363" s="132">
        <f>IF(N363="nulová",J363,0)</f>
        <v>0</v>
      </c>
      <c r="BJ363" s="16" t="s">
        <v>82</v>
      </c>
      <c r="BK363" s="132">
        <f>ROUND(I363*H363,2)</f>
        <v>0</v>
      </c>
      <c r="BL363" s="16" t="s">
        <v>142</v>
      </c>
      <c r="BM363" s="131" t="s">
        <v>384</v>
      </c>
    </row>
    <row r="364" spans="2:65" s="1" customFormat="1" ht="10.199999999999999">
      <c r="B364" s="31"/>
      <c r="D364" s="133" t="s">
        <v>143</v>
      </c>
      <c r="F364" s="134" t="s">
        <v>884</v>
      </c>
      <c r="I364" s="135"/>
      <c r="L364" s="31"/>
      <c r="M364" s="136"/>
      <c r="T364" s="52"/>
      <c r="AT364" s="16" t="s">
        <v>143</v>
      </c>
      <c r="AU364" s="16" t="s">
        <v>84</v>
      </c>
    </row>
    <row r="365" spans="2:65" s="1" customFormat="1" ht="10.199999999999999">
      <c r="B365" s="31"/>
      <c r="D365" s="147" t="s">
        <v>660</v>
      </c>
      <c r="F365" s="148" t="s">
        <v>885</v>
      </c>
      <c r="I365" s="135"/>
      <c r="L365" s="31"/>
      <c r="M365" s="136"/>
      <c r="T365" s="52"/>
      <c r="AT365" s="16" t="s">
        <v>660</v>
      </c>
      <c r="AU365" s="16" t="s">
        <v>84</v>
      </c>
    </row>
    <row r="366" spans="2:65" s="1" customFormat="1" ht="16.5" customHeight="1">
      <c r="B366" s="31"/>
      <c r="C366" s="163" t="s">
        <v>385</v>
      </c>
      <c r="D366" s="163" t="s">
        <v>727</v>
      </c>
      <c r="E366" s="164" t="s">
        <v>886</v>
      </c>
      <c r="F366" s="165" t="s">
        <v>887</v>
      </c>
      <c r="G366" s="166" t="s">
        <v>252</v>
      </c>
      <c r="H366" s="167">
        <v>22</v>
      </c>
      <c r="I366" s="168"/>
      <c r="J366" s="169">
        <f>ROUND(I366*H366,2)</f>
        <v>0</v>
      </c>
      <c r="K366" s="165" t="s">
        <v>659</v>
      </c>
      <c r="L366" s="170"/>
      <c r="M366" s="171" t="s">
        <v>19</v>
      </c>
      <c r="N366" s="172" t="s">
        <v>45</v>
      </c>
      <c r="P366" s="129">
        <f>O366*H366</f>
        <v>0</v>
      </c>
      <c r="Q366" s="129">
        <v>0</v>
      </c>
      <c r="R366" s="129">
        <f>Q366*H366</f>
        <v>0</v>
      </c>
      <c r="S366" s="129">
        <v>0</v>
      </c>
      <c r="T366" s="130">
        <f>S366*H366</f>
        <v>0</v>
      </c>
      <c r="AR366" s="131" t="s">
        <v>153</v>
      </c>
      <c r="AT366" s="131" t="s">
        <v>727</v>
      </c>
      <c r="AU366" s="131" t="s">
        <v>84</v>
      </c>
      <c r="AY366" s="16" t="s">
        <v>136</v>
      </c>
      <c r="BE366" s="132">
        <f>IF(N366="základní",J366,0)</f>
        <v>0</v>
      </c>
      <c r="BF366" s="132">
        <f>IF(N366="snížená",J366,0)</f>
        <v>0</v>
      </c>
      <c r="BG366" s="132">
        <f>IF(N366="zákl. přenesená",J366,0)</f>
        <v>0</v>
      </c>
      <c r="BH366" s="132">
        <f>IF(N366="sníž. přenesená",J366,0)</f>
        <v>0</v>
      </c>
      <c r="BI366" s="132">
        <f>IF(N366="nulová",J366,0)</f>
        <v>0</v>
      </c>
      <c r="BJ366" s="16" t="s">
        <v>82</v>
      </c>
      <c r="BK366" s="132">
        <f>ROUND(I366*H366,2)</f>
        <v>0</v>
      </c>
      <c r="BL366" s="16" t="s">
        <v>142</v>
      </c>
      <c r="BM366" s="131" t="s">
        <v>388</v>
      </c>
    </row>
    <row r="367" spans="2:65" s="1" customFormat="1" ht="10.199999999999999">
      <c r="B367" s="31"/>
      <c r="D367" s="133" t="s">
        <v>143</v>
      </c>
      <c r="F367" s="134" t="s">
        <v>887</v>
      </c>
      <c r="I367" s="135"/>
      <c r="L367" s="31"/>
      <c r="M367" s="136"/>
      <c r="T367" s="52"/>
      <c r="AT367" s="16" t="s">
        <v>143</v>
      </c>
      <c r="AU367" s="16" t="s">
        <v>84</v>
      </c>
    </row>
    <row r="368" spans="2:65" s="1" customFormat="1" ht="16.5" customHeight="1">
      <c r="B368" s="31"/>
      <c r="C368" s="163" t="s">
        <v>263</v>
      </c>
      <c r="D368" s="163" t="s">
        <v>727</v>
      </c>
      <c r="E368" s="164" t="s">
        <v>888</v>
      </c>
      <c r="F368" s="165" t="s">
        <v>889</v>
      </c>
      <c r="G368" s="166" t="s">
        <v>252</v>
      </c>
      <c r="H368" s="167">
        <v>22</v>
      </c>
      <c r="I368" s="168"/>
      <c r="J368" s="169">
        <f>ROUND(I368*H368,2)</f>
        <v>0</v>
      </c>
      <c r="K368" s="165" t="s">
        <v>659</v>
      </c>
      <c r="L368" s="170"/>
      <c r="M368" s="171" t="s">
        <v>19</v>
      </c>
      <c r="N368" s="172" t="s">
        <v>45</v>
      </c>
      <c r="P368" s="129">
        <f>O368*H368</f>
        <v>0</v>
      </c>
      <c r="Q368" s="129">
        <v>0</v>
      </c>
      <c r="R368" s="129">
        <f>Q368*H368</f>
        <v>0</v>
      </c>
      <c r="S368" s="129">
        <v>0</v>
      </c>
      <c r="T368" s="130">
        <f>S368*H368</f>
        <v>0</v>
      </c>
      <c r="AR368" s="131" t="s">
        <v>153</v>
      </c>
      <c r="AT368" s="131" t="s">
        <v>727</v>
      </c>
      <c r="AU368" s="131" t="s">
        <v>84</v>
      </c>
      <c r="AY368" s="16" t="s">
        <v>136</v>
      </c>
      <c r="BE368" s="132">
        <f>IF(N368="základní",J368,0)</f>
        <v>0</v>
      </c>
      <c r="BF368" s="132">
        <f>IF(N368="snížená",J368,0)</f>
        <v>0</v>
      </c>
      <c r="BG368" s="132">
        <f>IF(N368="zákl. přenesená",J368,0)</f>
        <v>0</v>
      </c>
      <c r="BH368" s="132">
        <f>IF(N368="sníž. přenesená",J368,0)</f>
        <v>0</v>
      </c>
      <c r="BI368" s="132">
        <f>IF(N368="nulová",J368,0)</f>
        <v>0</v>
      </c>
      <c r="BJ368" s="16" t="s">
        <v>82</v>
      </c>
      <c r="BK368" s="132">
        <f>ROUND(I368*H368,2)</f>
        <v>0</v>
      </c>
      <c r="BL368" s="16" t="s">
        <v>142</v>
      </c>
      <c r="BM368" s="131" t="s">
        <v>391</v>
      </c>
    </row>
    <row r="369" spans="2:65" s="1" customFormat="1" ht="10.199999999999999">
      <c r="B369" s="31"/>
      <c r="D369" s="133" t="s">
        <v>143</v>
      </c>
      <c r="F369" s="134" t="s">
        <v>889</v>
      </c>
      <c r="I369" s="135"/>
      <c r="L369" s="31"/>
      <c r="M369" s="136"/>
      <c r="T369" s="52"/>
      <c r="AT369" s="16" t="s">
        <v>143</v>
      </c>
      <c r="AU369" s="16" t="s">
        <v>84</v>
      </c>
    </row>
    <row r="370" spans="2:65" s="1" customFormat="1" ht="16.5" customHeight="1">
      <c r="B370" s="31"/>
      <c r="C370" s="163" t="s">
        <v>392</v>
      </c>
      <c r="D370" s="163" t="s">
        <v>727</v>
      </c>
      <c r="E370" s="164" t="s">
        <v>890</v>
      </c>
      <c r="F370" s="165" t="s">
        <v>891</v>
      </c>
      <c r="G370" s="166" t="s">
        <v>252</v>
      </c>
      <c r="H370" s="167">
        <v>22</v>
      </c>
      <c r="I370" s="168"/>
      <c r="J370" s="169">
        <f>ROUND(I370*H370,2)</f>
        <v>0</v>
      </c>
      <c r="K370" s="165" t="s">
        <v>659</v>
      </c>
      <c r="L370" s="170"/>
      <c r="M370" s="171" t="s">
        <v>19</v>
      </c>
      <c r="N370" s="172" t="s">
        <v>45</v>
      </c>
      <c r="P370" s="129">
        <f>O370*H370</f>
        <v>0</v>
      </c>
      <c r="Q370" s="129">
        <v>0</v>
      </c>
      <c r="R370" s="129">
        <f>Q370*H370</f>
        <v>0</v>
      </c>
      <c r="S370" s="129">
        <v>0</v>
      </c>
      <c r="T370" s="130">
        <f>S370*H370</f>
        <v>0</v>
      </c>
      <c r="AR370" s="131" t="s">
        <v>153</v>
      </c>
      <c r="AT370" s="131" t="s">
        <v>727</v>
      </c>
      <c r="AU370" s="131" t="s">
        <v>84</v>
      </c>
      <c r="AY370" s="16" t="s">
        <v>136</v>
      </c>
      <c r="BE370" s="132">
        <f>IF(N370="základní",J370,0)</f>
        <v>0</v>
      </c>
      <c r="BF370" s="132">
        <f>IF(N370="snížená",J370,0)</f>
        <v>0</v>
      </c>
      <c r="BG370" s="132">
        <f>IF(N370="zákl. přenesená",J370,0)</f>
        <v>0</v>
      </c>
      <c r="BH370" s="132">
        <f>IF(N370="sníž. přenesená",J370,0)</f>
        <v>0</v>
      </c>
      <c r="BI370" s="132">
        <f>IF(N370="nulová",J370,0)</f>
        <v>0</v>
      </c>
      <c r="BJ370" s="16" t="s">
        <v>82</v>
      </c>
      <c r="BK370" s="132">
        <f>ROUND(I370*H370,2)</f>
        <v>0</v>
      </c>
      <c r="BL370" s="16" t="s">
        <v>142</v>
      </c>
      <c r="BM370" s="131" t="s">
        <v>395</v>
      </c>
    </row>
    <row r="371" spans="2:65" s="1" customFormat="1" ht="10.199999999999999">
      <c r="B371" s="31"/>
      <c r="D371" s="133" t="s">
        <v>143</v>
      </c>
      <c r="F371" s="134" t="s">
        <v>891</v>
      </c>
      <c r="I371" s="135"/>
      <c r="L371" s="31"/>
      <c r="M371" s="136"/>
      <c r="T371" s="52"/>
      <c r="AT371" s="16" t="s">
        <v>143</v>
      </c>
      <c r="AU371" s="16" t="s">
        <v>84</v>
      </c>
    </row>
    <row r="372" spans="2:65" s="1" customFormat="1" ht="16.5" customHeight="1">
      <c r="B372" s="31"/>
      <c r="C372" s="163" t="s">
        <v>269</v>
      </c>
      <c r="D372" s="163" t="s">
        <v>727</v>
      </c>
      <c r="E372" s="164" t="s">
        <v>892</v>
      </c>
      <c r="F372" s="165" t="s">
        <v>893</v>
      </c>
      <c r="G372" s="166" t="s">
        <v>252</v>
      </c>
      <c r="H372" s="167">
        <v>54</v>
      </c>
      <c r="I372" s="168"/>
      <c r="J372" s="169">
        <f>ROUND(I372*H372,2)</f>
        <v>0</v>
      </c>
      <c r="K372" s="165" t="s">
        <v>659</v>
      </c>
      <c r="L372" s="170"/>
      <c r="M372" s="171" t="s">
        <v>19</v>
      </c>
      <c r="N372" s="172" t="s">
        <v>45</v>
      </c>
      <c r="P372" s="129">
        <f>O372*H372</f>
        <v>0</v>
      </c>
      <c r="Q372" s="129">
        <v>0</v>
      </c>
      <c r="R372" s="129">
        <f>Q372*H372</f>
        <v>0</v>
      </c>
      <c r="S372" s="129">
        <v>0</v>
      </c>
      <c r="T372" s="130">
        <f>S372*H372</f>
        <v>0</v>
      </c>
      <c r="AR372" s="131" t="s">
        <v>153</v>
      </c>
      <c r="AT372" s="131" t="s">
        <v>727</v>
      </c>
      <c r="AU372" s="131" t="s">
        <v>84</v>
      </c>
      <c r="AY372" s="16" t="s">
        <v>136</v>
      </c>
      <c r="BE372" s="132">
        <f>IF(N372="základní",J372,0)</f>
        <v>0</v>
      </c>
      <c r="BF372" s="132">
        <f>IF(N372="snížená",J372,0)</f>
        <v>0</v>
      </c>
      <c r="BG372" s="132">
        <f>IF(N372="zákl. přenesená",J372,0)</f>
        <v>0</v>
      </c>
      <c r="BH372" s="132">
        <f>IF(N372="sníž. přenesená",J372,0)</f>
        <v>0</v>
      </c>
      <c r="BI372" s="132">
        <f>IF(N372="nulová",J372,0)</f>
        <v>0</v>
      </c>
      <c r="BJ372" s="16" t="s">
        <v>82</v>
      </c>
      <c r="BK372" s="132">
        <f>ROUND(I372*H372,2)</f>
        <v>0</v>
      </c>
      <c r="BL372" s="16" t="s">
        <v>142</v>
      </c>
      <c r="BM372" s="131" t="s">
        <v>398</v>
      </c>
    </row>
    <row r="373" spans="2:65" s="1" customFormat="1" ht="10.199999999999999">
      <c r="B373" s="31"/>
      <c r="D373" s="133" t="s">
        <v>143</v>
      </c>
      <c r="F373" s="134" t="s">
        <v>893</v>
      </c>
      <c r="I373" s="135"/>
      <c r="L373" s="31"/>
      <c r="M373" s="136"/>
      <c r="T373" s="52"/>
      <c r="AT373" s="16" t="s">
        <v>143</v>
      </c>
      <c r="AU373" s="16" t="s">
        <v>84</v>
      </c>
    </row>
    <row r="374" spans="2:65" s="1" customFormat="1" ht="16.5" customHeight="1">
      <c r="B374" s="31"/>
      <c r="C374" s="120" t="s">
        <v>399</v>
      </c>
      <c r="D374" s="120" t="s">
        <v>137</v>
      </c>
      <c r="E374" s="121" t="s">
        <v>894</v>
      </c>
      <c r="F374" s="122" t="s">
        <v>895</v>
      </c>
      <c r="G374" s="123" t="s">
        <v>252</v>
      </c>
      <c r="H374" s="124">
        <v>9</v>
      </c>
      <c r="I374" s="125"/>
      <c r="J374" s="126">
        <f>ROUND(I374*H374,2)</f>
        <v>0</v>
      </c>
      <c r="K374" s="122" t="s">
        <v>19</v>
      </c>
      <c r="L374" s="31"/>
      <c r="M374" s="127" t="s">
        <v>19</v>
      </c>
      <c r="N374" s="128" t="s">
        <v>45</v>
      </c>
      <c r="P374" s="129">
        <f>O374*H374</f>
        <v>0</v>
      </c>
      <c r="Q374" s="129">
        <v>0</v>
      </c>
      <c r="R374" s="129">
        <f>Q374*H374</f>
        <v>0</v>
      </c>
      <c r="S374" s="129">
        <v>0</v>
      </c>
      <c r="T374" s="130">
        <f>S374*H374</f>
        <v>0</v>
      </c>
      <c r="AR374" s="131" t="s">
        <v>142</v>
      </c>
      <c r="AT374" s="131" t="s">
        <v>137</v>
      </c>
      <c r="AU374" s="131" t="s">
        <v>84</v>
      </c>
      <c r="AY374" s="16" t="s">
        <v>136</v>
      </c>
      <c r="BE374" s="132">
        <f>IF(N374="základní",J374,0)</f>
        <v>0</v>
      </c>
      <c r="BF374" s="132">
        <f>IF(N374="snížená",J374,0)</f>
        <v>0</v>
      </c>
      <c r="BG374" s="132">
        <f>IF(N374="zákl. přenesená",J374,0)</f>
        <v>0</v>
      </c>
      <c r="BH374" s="132">
        <f>IF(N374="sníž. přenesená",J374,0)</f>
        <v>0</v>
      </c>
      <c r="BI374" s="132">
        <f>IF(N374="nulová",J374,0)</f>
        <v>0</v>
      </c>
      <c r="BJ374" s="16" t="s">
        <v>82</v>
      </c>
      <c r="BK374" s="132">
        <f>ROUND(I374*H374,2)</f>
        <v>0</v>
      </c>
      <c r="BL374" s="16" t="s">
        <v>142</v>
      </c>
      <c r="BM374" s="131" t="s">
        <v>402</v>
      </c>
    </row>
    <row r="375" spans="2:65" s="1" customFormat="1" ht="10.199999999999999">
      <c r="B375" s="31"/>
      <c r="D375" s="133" t="s">
        <v>143</v>
      </c>
      <c r="F375" s="134" t="s">
        <v>895</v>
      </c>
      <c r="I375" s="135"/>
      <c r="L375" s="31"/>
      <c r="M375" s="136"/>
      <c r="T375" s="52"/>
      <c r="AT375" s="16" t="s">
        <v>143</v>
      </c>
      <c r="AU375" s="16" t="s">
        <v>84</v>
      </c>
    </row>
    <row r="376" spans="2:65" s="1" customFormat="1" ht="16.5" customHeight="1">
      <c r="B376" s="31"/>
      <c r="C376" s="120" t="s">
        <v>274</v>
      </c>
      <c r="D376" s="120" t="s">
        <v>137</v>
      </c>
      <c r="E376" s="121" t="s">
        <v>896</v>
      </c>
      <c r="F376" s="122" t="s">
        <v>897</v>
      </c>
      <c r="G376" s="123" t="s">
        <v>252</v>
      </c>
      <c r="H376" s="124">
        <v>11</v>
      </c>
      <c r="I376" s="125"/>
      <c r="J376" s="126">
        <f>ROUND(I376*H376,2)</f>
        <v>0</v>
      </c>
      <c r="K376" s="122" t="s">
        <v>19</v>
      </c>
      <c r="L376" s="31"/>
      <c r="M376" s="127" t="s">
        <v>19</v>
      </c>
      <c r="N376" s="128" t="s">
        <v>45</v>
      </c>
      <c r="P376" s="129">
        <f>O376*H376</f>
        <v>0</v>
      </c>
      <c r="Q376" s="129">
        <v>0</v>
      </c>
      <c r="R376" s="129">
        <f>Q376*H376</f>
        <v>0</v>
      </c>
      <c r="S376" s="129">
        <v>0</v>
      </c>
      <c r="T376" s="130">
        <f>S376*H376</f>
        <v>0</v>
      </c>
      <c r="AR376" s="131" t="s">
        <v>142</v>
      </c>
      <c r="AT376" s="131" t="s">
        <v>137</v>
      </c>
      <c r="AU376" s="131" t="s">
        <v>84</v>
      </c>
      <c r="AY376" s="16" t="s">
        <v>136</v>
      </c>
      <c r="BE376" s="132">
        <f>IF(N376="základní",J376,0)</f>
        <v>0</v>
      </c>
      <c r="BF376" s="132">
        <f>IF(N376="snížená",J376,0)</f>
        <v>0</v>
      </c>
      <c r="BG376" s="132">
        <f>IF(N376="zákl. přenesená",J376,0)</f>
        <v>0</v>
      </c>
      <c r="BH376" s="132">
        <f>IF(N376="sníž. přenesená",J376,0)</f>
        <v>0</v>
      </c>
      <c r="BI376" s="132">
        <f>IF(N376="nulová",J376,0)</f>
        <v>0</v>
      </c>
      <c r="BJ376" s="16" t="s">
        <v>82</v>
      </c>
      <c r="BK376" s="132">
        <f>ROUND(I376*H376,2)</f>
        <v>0</v>
      </c>
      <c r="BL376" s="16" t="s">
        <v>142</v>
      </c>
      <c r="BM376" s="131" t="s">
        <v>405</v>
      </c>
    </row>
    <row r="377" spans="2:65" s="1" customFormat="1" ht="10.199999999999999">
      <c r="B377" s="31"/>
      <c r="D377" s="133" t="s">
        <v>143</v>
      </c>
      <c r="F377" s="134" t="s">
        <v>897</v>
      </c>
      <c r="I377" s="135"/>
      <c r="L377" s="31"/>
      <c r="M377" s="136"/>
      <c r="T377" s="52"/>
      <c r="AT377" s="16" t="s">
        <v>143</v>
      </c>
      <c r="AU377" s="16" t="s">
        <v>84</v>
      </c>
    </row>
    <row r="378" spans="2:65" s="1" customFormat="1" ht="16.5" customHeight="1">
      <c r="B378" s="31"/>
      <c r="C378" s="120" t="s">
        <v>406</v>
      </c>
      <c r="D378" s="120" t="s">
        <v>137</v>
      </c>
      <c r="E378" s="121" t="s">
        <v>898</v>
      </c>
      <c r="F378" s="122" t="s">
        <v>899</v>
      </c>
      <c r="G378" s="123" t="s">
        <v>149</v>
      </c>
      <c r="H378" s="124">
        <v>19</v>
      </c>
      <c r="I378" s="125"/>
      <c r="J378" s="126">
        <f>ROUND(I378*H378,2)</f>
        <v>0</v>
      </c>
      <c r="K378" s="122" t="s">
        <v>659</v>
      </c>
      <c r="L378" s="31"/>
      <c r="M378" s="127" t="s">
        <v>19</v>
      </c>
      <c r="N378" s="128" t="s">
        <v>45</v>
      </c>
      <c r="P378" s="129">
        <f>O378*H378</f>
        <v>0</v>
      </c>
      <c r="Q378" s="129">
        <v>0</v>
      </c>
      <c r="R378" s="129">
        <f>Q378*H378</f>
        <v>0</v>
      </c>
      <c r="S378" s="129">
        <v>0</v>
      </c>
      <c r="T378" s="130">
        <f>S378*H378</f>
        <v>0</v>
      </c>
      <c r="AR378" s="131" t="s">
        <v>142</v>
      </c>
      <c r="AT378" s="131" t="s">
        <v>137</v>
      </c>
      <c r="AU378" s="131" t="s">
        <v>84</v>
      </c>
      <c r="AY378" s="16" t="s">
        <v>136</v>
      </c>
      <c r="BE378" s="132">
        <f>IF(N378="základní",J378,0)</f>
        <v>0</v>
      </c>
      <c r="BF378" s="132">
        <f>IF(N378="snížená",J378,0)</f>
        <v>0</v>
      </c>
      <c r="BG378" s="132">
        <f>IF(N378="zákl. přenesená",J378,0)</f>
        <v>0</v>
      </c>
      <c r="BH378" s="132">
        <f>IF(N378="sníž. přenesená",J378,0)</f>
        <v>0</v>
      </c>
      <c r="BI378" s="132">
        <f>IF(N378="nulová",J378,0)</f>
        <v>0</v>
      </c>
      <c r="BJ378" s="16" t="s">
        <v>82</v>
      </c>
      <c r="BK378" s="132">
        <f>ROUND(I378*H378,2)</f>
        <v>0</v>
      </c>
      <c r="BL378" s="16" t="s">
        <v>142</v>
      </c>
      <c r="BM378" s="131" t="s">
        <v>409</v>
      </c>
    </row>
    <row r="379" spans="2:65" s="1" customFormat="1" ht="10.199999999999999">
      <c r="B379" s="31"/>
      <c r="D379" s="133" t="s">
        <v>143</v>
      </c>
      <c r="F379" s="134" t="s">
        <v>899</v>
      </c>
      <c r="I379" s="135"/>
      <c r="L379" s="31"/>
      <c r="M379" s="136"/>
      <c r="T379" s="52"/>
      <c r="AT379" s="16" t="s">
        <v>143</v>
      </c>
      <c r="AU379" s="16" t="s">
        <v>84</v>
      </c>
    </row>
    <row r="380" spans="2:65" s="1" customFormat="1" ht="10.199999999999999">
      <c r="B380" s="31"/>
      <c r="D380" s="147" t="s">
        <v>660</v>
      </c>
      <c r="F380" s="148" t="s">
        <v>900</v>
      </c>
      <c r="I380" s="135"/>
      <c r="L380" s="31"/>
      <c r="M380" s="136"/>
      <c r="T380" s="52"/>
      <c r="AT380" s="16" t="s">
        <v>660</v>
      </c>
      <c r="AU380" s="16" t="s">
        <v>84</v>
      </c>
    </row>
    <row r="381" spans="2:65" s="1" customFormat="1" ht="16.5" customHeight="1">
      <c r="B381" s="31"/>
      <c r="C381" s="120" t="s">
        <v>280</v>
      </c>
      <c r="D381" s="120" t="s">
        <v>137</v>
      </c>
      <c r="E381" s="121" t="s">
        <v>901</v>
      </c>
      <c r="F381" s="122" t="s">
        <v>902</v>
      </c>
      <c r="G381" s="123" t="s">
        <v>140</v>
      </c>
      <c r="H381" s="124">
        <v>1</v>
      </c>
      <c r="I381" s="125"/>
      <c r="J381" s="126">
        <f>ROUND(I381*H381,2)</f>
        <v>0</v>
      </c>
      <c r="K381" s="122" t="s">
        <v>659</v>
      </c>
      <c r="L381" s="31"/>
      <c r="M381" s="127" t="s">
        <v>19</v>
      </c>
      <c r="N381" s="128" t="s">
        <v>45</v>
      </c>
      <c r="P381" s="129">
        <f>O381*H381</f>
        <v>0</v>
      </c>
      <c r="Q381" s="129">
        <v>0</v>
      </c>
      <c r="R381" s="129">
        <f>Q381*H381</f>
        <v>0</v>
      </c>
      <c r="S381" s="129">
        <v>0</v>
      </c>
      <c r="T381" s="130">
        <f>S381*H381</f>
        <v>0</v>
      </c>
      <c r="AR381" s="131" t="s">
        <v>142</v>
      </c>
      <c r="AT381" s="131" t="s">
        <v>137</v>
      </c>
      <c r="AU381" s="131" t="s">
        <v>84</v>
      </c>
      <c r="AY381" s="16" t="s">
        <v>136</v>
      </c>
      <c r="BE381" s="132">
        <f>IF(N381="základní",J381,0)</f>
        <v>0</v>
      </c>
      <c r="BF381" s="132">
        <f>IF(N381="snížená",J381,0)</f>
        <v>0</v>
      </c>
      <c r="BG381" s="132">
        <f>IF(N381="zákl. přenesená",J381,0)</f>
        <v>0</v>
      </c>
      <c r="BH381" s="132">
        <f>IF(N381="sníž. přenesená",J381,0)</f>
        <v>0</v>
      </c>
      <c r="BI381" s="132">
        <f>IF(N381="nulová",J381,0)</f>
        <v>0</v>
      </c>
      <c r="BJ381" s="16" t="s">
        <v>82</v>
      </c>
      <c r="BK381" s="132">
        <f>ROUND(I381*H381,2)</f>
        <v>0</v>
      </c>
      <c r="BL381" s="16" t="s">
        <v>142</v>
      </c>
      <c r="BM381" s="131" t="s">
        <v>412</v>
      </c>
    </row>
    <row r="382" spans="2:65" s="1" customFormat="1" ht="10.199999999999999">
      <c r="B382" s="31"/>
      <c r="D382" s="133" t="s">
        <v>143</v>
      </c>
      <c r="F382" s="134" t="s">
        <v>902</v>
      </c>
      <c r="I382" s="135"/>
      <c r="L382" s="31"/>
      <c r="M382" s="136"/>
      <c r="T382" s="52"/>
      <c r="AT382" s="16" t="s">
        <v>143</v>
      </c>
      <c r="AU382" s="16" t="s">
        <v>84</v>
      </c>
    </row>
    <row r="383" spans="2:65" s="1" customFormat="1" ht="10.199999999999999">
      <c r="B383" s="31"/>
      <c r="D383" s="147" t="s">
        <v>660</v>
      </c>
      <c r="F383" s="148" t="s">
        <v>903</v>
      </c>
      <c r="I383" s="135"/>
      <c r="L383" s="31"/>
      <c r="M383" s="136"/>
      <c r="T383" s="52"/>
      <c r="AT383" s="16" t="s">
        <v>660</v>
      </c>
      <c r="AU383" s="16" t="s">
        <v>84</v>
      </c>
    </row>
    <row r="384" spans="2:65" s="1" customFormat="1" ht="16.5" customHeight="1">
      <c r="B384" s="31"/>
      <c r="C384" s="120" t="s">
        <v>414</v>
      </c>
      <c r="D384" s="120" t="s">
        <v>137</v>
      </c>
      <c r="E384" s="121" t="s">
        <v>904</v>
      </c>
      <c r="F384" s="122" t="s">
        <v>905</v>
      </c>
      <c r="G384" s="123" t="s">
        <v>149</v>
      </c>
      <c r="H384" s="124">
        <v>19</v>
      </c>
      <c r="I384" s="125"/>
      <c r="J384" s="126">
        <f>ROUND(I384*H384,2)</f>
        <v>0</v>
      </c>
      <c r="K384" s="122" t="s">
        <v>659</v>
      </c>
      <c r="L384" s="31"/>
      <c r="M384" s="127" t="s">
        <v>19</v>
      </c>
      <c r="N384" s="128" t="s">
        <v>45</v>
      </c>
      <c r="P384" s="129">
        <f>O384*H384</f>
        <v>0</v>
      </c>
      <c r="Q384" s="129">
        <v>0</v>
      </c>
      <c r="R384" s="129">
        <f>Q384*H384</f>
        <v>0</v>
      </c>
      <c r="S384" s="129">
        <v>0</v>
      </c>
      <c r="T384" s="130">
        <f>S384*H384</f>
        <v>0</v>
      </c>
      <c r="AR384" s="131" t="s">
        <v>142</v>
      </c>
      <c r="AT384" s="131" t="s">
        <v>137</v>
      </c>
      <c r="AU384" s="131" t="s">
        <v>84</v>
      </c>
      <c r="AY384" s="16" t="s">
        <v>136</v>
      </c>
      <c r="BE384" s="132">
        <f>IF(N384="základní",J384,0)</f>
        <v>0</v>
      </c>
      <c r="BF384" s="132">
        <f>IF(N384="snížená",J384,0)</f>
        <v>0</v>
      </c>
      <c r="BG384" s="132">
        <f>IF(N384="zákl. přenesená",J384,0)</f>
        <v>0</v>
      </c>
      <c r="BH384" s="132">
        <f>IF(N384="sníž. přenesená",J384,0)</f>
        <v>0</v>
      </c>
      <c r="BI384" s="132">
        <f>IF(N384="nulová",J384,0)</f>
        <v>0</v>
      </c>
      <c r="BJ384" s="16" t="s">
        <v>82</v>
      </c>
      <c r="BK384" s="132">
        <f>ROUND(I384*H384,2)</f>
        <v>0</v>
      </c>
      <c r="BL384" s="16" t="s">
        <v>142</v>
      </c>
      <c r="BM384" s="131" t="s">
        <v>417</v>
      </c>
    </row>
    <row r="385" spans="2:65" s="1" customFormat="1" ht="10.199999999999999">
      <c r="B385" s="31"/>
      <c r="D385" s="133" t="s">
        <v>143</v>
      </c>
      <c r="F385" s="134" t="s">
        <v>905</v>
      </c>
      <c r="I385" s="135"/>
      <c r="L385" s="31"/>
      <c r="M385" s="136"/>
      <c r="T385" s="52"/>
      <c r="AT385" s="16" t="s">
        <v>143</v>
      </c>
      <c r="AU385" s="16" t="s">
        <v>84</v>
      </c>
    </row>
    <row r="386" spans="2:65" s="1" customFormat="1" ht="10.199999999999999">
      <c r="B386" s="31"/>
      <c r="D386" s="147" t="s">
        <v>660</v>
      </c>
      <c r="F386" s="148" t="s">
        <v>906</v>
      </c>
      <c r="I386" s="135"/>
      <c r="L386" s="31"/>
      <c r="M386" s="136"/>
      <c r="T386" s="52"/>
      <c r="AT386" s="16" t="s">
        <v>660</v>
      </c>
      <c r="AU386" s="16" t="s">
        <v>84</v>
      </c>
    </row>
    <row r="387" spans="2:65" s="1" customFormat="1" ht="16.5" customHeight="1">
      <c r="B387" s="31"/>
      <c r="C387" s="120" t="s">
        <v>285</v>
      </c>
      <c r="D387" s="120" t="s">
        <v>137</v>
      </c>
      <c r="E387" s="121" t="s">
        <v>907</v>
      </c>
      <c r="F387" s="122" t="s">
        <v>908</v>
      </c>
      <c r="G387" s="123" t="s">
        <v>140</v>
      </c>
      <c r="H387" s="124">
        <v>1</v>
      </c>
      <c r="I387" s="125"/>
      <c r="J387" s="126">
        <f>ROUND(I387*H387,2)</f>
        <v>0</v>
      </c>
      <c r="K387" s="122" t="s">
        <v>659</v>
      </c>
      <c r="L387" s="31"/>
      <c r="M387" s="127" t="s">
        <v>19</v>
      </c>
      <c r="N387" s="128" t="s">
        <v>45</v>
      </c>
      <c r="P387" s="129">
        <f>O387*H387</f>
        <v>0</v>
      </c>
      <c r="Q387" s="129">
        <v>0</v>
      </c>
      <c r="R387" s="129">
        <f>Q387*H387</f>
        <v>0</v>
      </c>
      <c r="S387" s="129">
        <v>0</v>
      </c>
      <c r="T387" s="130">
        <f>S387*H387</f>
        <v>0</v>
      </c>
      <c r="AR387" s="131" t="s">
        <v>142</v>
      </c>
      <c r="AT387" s="131" t="s">
        <v>137</v>
      </c>
      <c r="AU387" s="131" t="s">
        <v>84</v>
      </c>
      <c r="AY387" s="16" t="s">
        <v>136</v>
      </c>
      <c r="BE387" s="132">
        <f>IF(N387="základní",J387,0)</f>
        <v>0</v>
      </c>
      <c r="BF387" s="132">
        <f>IF(N387="snížená",J387,0)</f>
        <v>0</v>
      </c>
      <c r="BG387" s="132">
        <f>IF(N387="zákl. přenesená",J387,0)</f>
        <v>0</v>
      </c>
      <c r="BH387" s="132">
        <f>IF(N387="sníž. přenesená",J387,0)</f>
        <v>0</v>
      </c>
      <c r="BI387" s="132">
        <f>IF(N387="nulová",J387,0)</f>
        <v>0</v>
      </c>
      <c r="BJ387" s="16" t="s">
        <v>82</v>
      </c>
      <c r="BK387" s="132">
        <f>ROUND(I387*H387,2)</f>
        <v>0</v>
      </c>
      <c r="BL387" s="16" t="s">
        <v>142</v>
      </c>
      <c r="BM387" s="131" t="s">
        <v>421</v>
      </c>
    </row>
    <row r="388" spans="2:65" s="1" customFormat="1" ht="10.199999999999999">
      <c r="B388" s="31"/>
      <c r="D388" s="133" t="s">
        <v>143</v>
      </c>
      <c r="F388" s="134" t="s">
        <v>908</v>
      </c>
      <c r="I388" s="135"/>
      <c r="L388" s="31"/>
      <c r="M388" s="136"/>
      <c r="T388" s="52"/>
      <c r="AT388" s="16" t="s">
        <v>143</v>
      </c>
      <c r="AU388" s="16" t="s">
        <v>84</v>
      </c>
    </row>
    <row r="389" spans="2:65" s="1" customFormat="1" ht="10.199999999999999">
      <c r="B389" s="31"/>
      <c r="D389" s="147" t="s">
        <v>660</v>
      </c>
      <c r="F389" s="148" t="s">
        <v>909</v>
      </c>
      <c r="I389" s="135"/>
      <c r="L389" s="31"/>
      <c r="M389" s="136"/>
      <c r="T389" s="52"/>
      <c r="AT389" s="16" t="s">
        <v>660</v>
      </c>
      <c r="AU389" s="16" t="s">
        <v>84</v>
      </c>
    </row>
    <row r="390" spans="2:65" s="1" customFormat="1" ht="16.5" customHeight="1">
      <c r="B390" s="31"/>
      <c r="C390" s="120" t="s">
        <v>423</v>
      </c>
      <c r="D390" s="120" t="s">
        <v>137</v>
      </c>
      <c r="E390" s="121" t="s">
        <v>910</v>
      </c>
      <c r="F390" s="122" t="s">
        <v>911</v>
      </c>
      <c r="G390" s="123" t="s">
        <v>149</v>
      </c>
      <c r="H390" s="124">
        <v>471</v>
      </c>
      <c r="I390" s="125"/>
      <c r="J390" s="126">
        <f>ROUND(I390*H390,2)</f>
        <v>0</v>
      </c>
      <c r="K390" s="122" t="s">
        <v>659</v>
      </c>
      <c r="L390" s="31"/>
      <c r="M390" s="127" t="s">
        <v>19</v>
      </c>
      <c r="N390" s="128" t="s">
        <v>45</v>
      </c>
      <c r="P390" s="129">
        <f>O390*H390</f>
        <v>0</v>
      </c>
      <c r="Q390" s="129">
        <v>0</v>
      </c>
      <c r="R390" s="129">
        <f>Q390*H390</f>
        <v>0</v>
      </c>
      <c r="S390" s="129">
        <v>0</v>
      </c>
      <c r="T390" s="130">
        <f>S390*H390</f>
        <v>0</v>
      </c>
      <c r="AR390" s="131" t="s">
        <v>142</v>
      </c>
      <c r="AT390" s="131" t="s">
        <v>137</v>
      </c>
      <c r="AU390" s="131" t="s">
        <v>84</v>
      </c>
      <c r="AY390" s="16" t="s">
        <v>136</v>
      </c>
      <c r="BE390" s="132">
        <f>IF(N390="základní",J390,0)</f>
        <v>0</v>
      </c>
      <c r="BF390" s="132">
        <f>IF(N390="snížená",J390,0)</f>
        <v>0</v>
      </c>
      <c r="BG390" s="132">
        <f>IF(N390="zákl. přenesená",J390,0)</f>
        <v>0</v>
      </c>
      <c r="BH390" s="132">
        <f>IF(N390="sníž. přenesená",J390,0)</f>
        <v>0</v>
      </c>
      <c r="BI390" s="132">
        <f>IF(N390="nulová",J390,0)</f>
        <v>0</v>
      </c>
      <c r="BJ390" s="16" t="s">
        <v>82</v>
      </c>
      <c r="BK390" s="132">
        <f>ROUND(I390*H390,2)</f>
        <v>0</v>
      </c>
      <c r="BL390" s="16" t="s">
        <v>142</v>
      </c>
      <c r="BM390" s="131" t="s">
        <v>426</v>
      </c>
    </row>
    <row r="391" spans="2:65" s="1" customFormat="1" ht="10.199999999999999">
      <c r="B391" s="31"/>
      <c r="D391" s="133" t="s">
        <v>143</v>
      </c>
      <c r="F391" s="134" t="s">
        <v>911</v>
      </c>
      <c r="I391" s="135"/>
      <c r="L391" s="31"/>
      <c r="M391" s="136"/>
      <c r="T391" s="52"/>
      <c r="AT391" s="16" t="s">
        <v>143</v>
      </c>
      <c r="AU391" s="16" t="s">
        <v>84</v>
      </c>
    </row>
    <row r="392" spans="2:65" s="1" customFormat="1" ht="10.199999999999999">
      <c r="B392" s="31"/>
      <c r="D392" s="147" t="s">
        <v>660</v>
      </c>
      <c r="F392" s="148" t="s">
        <v>912</v>
      </c>
      <c r="I392" s="135"/>
      <c r="L392" s="31"/>
      <c r="M392" s="136"/>
      <c r="T392" s="52"/>
      <c r="AT392" s="16" t="s">
        <v>660</v>
      </c>
      <c r="AU392" s="16" t="s">
        <v>84</v>
      </c>
    </row>
    <row r="393" spans="2:65" s="12" customFormat="1" ht="10.199999999999999">
      <c r="B393" s="149"/>
      <c r="D393" s="133" t="s">
        <v>671</v>
      </c>
      <c r="E393" s="150" t="s">
        <v>19</v>
      </c>
      <c r="F393" s="151" t="s">
        <v>913</v>
      </c>
      <c r="H393" s="152">
        <v>471</v>
      </c>
      <c r="I393" s="153"/>
      <c r="L393" s="149"/>
      <c r="M393" s="154"/>
      <c r="T393" s="155"/>
      <c r="AT393" s="150" t="s">
        <v>671</v>
      </c>
      <c r="AU393" s="150" t="s">
        <v>84</v>
      </c>
      <c r="AV393" s="12" t="s">
        <v>84</v>
      </c>
      <c r="AW393" s="12" t="s">
        <v>35</v>
      </c>
      <c r="AX393" s="12" t="s">
        <v>74</v>
      </c>
      <c r="AY393" s="150" t="s">
        <v>136</v>
      </c>
    </row>
    <row r="394" spans="2:65" s="13" customFormat="1" ht="10.199999999999999">
      <c r="B394" s="156"/>
      <c r="D394" s="133" t="s">
        <v>671</v>
      </c>
      <c r="E394" s="157" t="s">
        <v>19</v>
      </c>
      <c r="F394" s="158" t="s">
        <v>673</v>
      </c>
      <c r="H394" s="159">
        <v>471</v>
      </c>
      <c r="I394" s="160"/>
      <c r="L394" s="156"/>
      <c r="M394" s="161"/>
      <c r="T394" s="162"/>
      <c r="AT394" s="157" t="s">
        <v>671</v>
      </c>
      <c r="AU394" s="157" t="s">
        <v>84</v>
      </c>
      <c r="AV394" s="13" t="s">
        <v>142</v>
      </c>
      <c r="AW394" s="13" t="s">
        <v>35</v>
      </c>
      <c r="AX394" s="13" t="s">
        <v>82</v>
      </c>
      <c r="AY394" s="157" t="s">
        <v>136</v>
      </c>
    </row>
    <row r="395" spans="2:65" s="1" customFormat="1" ht="16.5" customHeight="1">
      <c r="B395" s="31"/>
      <c r="C395" s="163" t="s">
        <v>289</v>
      </c>
      <c r="D395" s="163" t="s">
        <v>727</v>
      </c>
      <c r="E395" s="164" t="s">
        <v>914</v>
      </c>
      <c r="F395" s="165" t="s">
        <v>915</v>
      </c>
      <c r="G395" s="166" t="s">
        <v>149</v>
      </c>
      <c r="H395" s="167">
        <v>92.82</v>
      </c>
      <c r="I395" s="168"/>
      <c r="J395" s="169">
        <f>ROUND(I395*H395,2)</f>
        <v>0</v>
      </c>
      <c r="K395" s="165" t="s">
        <v>659</v>
      </c>
      <c r="L395" s="170"/>
      <c r="M395" s="171" t="s">
        <v>19</v>
      </c>
      <c r="N395" s="172" t="s">
        <v>45</v>
      </c>
      <c r="P395" s="129">
        <f>O395*H395</f>
        <v>0</v>
      </c>
      <c r="Q395" s="129">
        <v>0</v>
      </c>
      <c r="R395" s="129">
        <f>Q395*H395</f>
        <v>0</v>
      </c>
      <c r="S395" s="129">
        <v>0</v>
      </c>
      <c r="T395" s="130">
        <f>S395*H395</f>
        <v>0</v>
      </c>
      <c r="AR395" s="131" t="s">
        <v>153</v>
      </c>
      <c r="AT395" s="131" t="s">
        <v>727</v>
      </c>
      <c r="AU395" s="131" t="s">
        <v>84</v>
      </c>
      <c r="AY395" s="16" t="s">
        <v>136</v>
      </c>
      <c r="BE395" s="132">
        <f>IF(N395="základní",J395,0)</f>
        <v>0</v>
      </c>
      <c r="BF395" s="132">
        <f>IF(N395="snížená",J395,0)</f>
        <v>0</v>
      </c>
      <c r="BG395" s="132">
        <f>IF(N395="zákl. přenesená",J395,0)</f>
        <v>0</v>
      </c>
      <c r="BH395" s="132">
        <f>IF(N395="sníž. přenesená",J395,0)</f>
        <v>0</v>
      </c>
      <c r="BI395" s="132">
        <f>IF(N395="nulová",J395,0)</f>
        <v>0</v>
      </c>
      <c r="BJ395" s="16" t="s">
        <v>82</v>
      </c>
      <c r="BK395" s="132">
        <f>ROUND(I395*H395,2)</f>
        <v>0</v>
      </c>
      <c r="BL395" s="16" t="s">
        <v>142</v>
      </c>
      <c r="BM395" s="131" t="s">
        <v>430</v>
      </c>
    </row>
    <row r="396" spans="2:65" s="1" customFormat="1" ht="10.199999999999999">
      <c r="B396" s="31"/>
      <c r="D396" s="133" t="s">
        <v>143</v>
      </c>
      <c r="F396" s="134" t="s">
        <v>915</v>
      </c>
      <c r="I396" s="135"/>
      <c r="L396" s="31"/>
      <c r="M396" s="136"/>
      <c r="T396" s="52"/>
      <c r="AT396" s="16" t="s">
        <v>143</v>
      </c>
      <c r="AU396" s="16" t="s">
        <v>84</v>
      </c>
    </row>
    <row r="397" spans="2:65" s="12" customFormat="1" ht="10.199999999999999">
      <c r="B397" s="149"/>
      <c r="D397" s="133" t="s">
        <v>671</v>
      </c>
      <c r="E397" s="150" t="s">
        <v>19</v>
      </c>
      <c r="F397" s="151" t="s">
        <v>916</v>
      </c>
      <c r="H397" s="152">
        <v>92.82</v>
      </c>
      <c r="I397" s="153"/>
      <c r="L397" s="149"/>
      <c r="M397" s="154"/>
      <c r="T397" s="155"/>
      <c r="AT397" s="150" t="s">
        <v>671</v>
      </c>
      <c r="AU397" s="150" t="s">
        <v>84</v>
      </c>
      <c r="AV397" s="12" t="s">
        <v>84</v>
      </c>
      <c r="AW397" s="12" t="s">
        <v>35</v>
      </c>
      <c r="AX397" s="12" t="s">
        <v>74</v>
      </c>
      <c r="AY397" s="150" t="s">
        <v>136</v>
      </c>
    </row>
    <row r="398" spans="2:65" s="13" customFormat="1" ht="10.199999999999999">
      <c r="B398" s="156"/>
      <c r="D398" s="133" t="s">
        <v>671</v>
      </c>
      <c r="E398" s="157" t="s">
        <v>19</v>
      </c>
      <c r="F398" s="158" t="s">
        <v>673</v>
      </c>
      <c r="H398" s="159">
        <v>92.82</v>
      </c>
      <c r="I398" s="160"/>
      <c r="L398" s="156"/>
      <c r="M398" s="161"/>
      <c r="T398" s="162"/>
      <c r="AT398" s="157" t="s">
        <v>671</v>
      </c>
      <c r="AU398" s="157" t="s">
        <v>84</v>
      </c>
      <c r="AV398" s="13" t="s">
        <v>142</v>
      </c>
      <c r="AW398" s="13" t="s">
        <v>35</v>
      </c>
      <c r="AX398" s="13" t="s">
        <v>82</v>
      </c>
      <c r="AY398" s="157" t="s">
        <v>136</v>
      </c>
    </row>
    <row r="399" spans="2:65" s="1" customFormat="1" ht="16.5" customHeight="1">
      <c r="B399" s="31"/>
      <c r="C399" s="163" t="s">
        <v>432</v>
      </c>
      <c r="D399" s="163" t="s">
        <v>727</v>
      </c>
      <c r="E399" s="164" t="s">
        <v>917</v>
      </c>
      <c r="F399" s="165" t="s">
        <v>918</v>
      </c>
      <c r="G399" s="166" t="s">
        <v>149</v>
      </c>
      <c r="H399" s="167">
        <v>28.56</v>
      </c>
      <c r="I399" s="168"/>
      <c r="J399" s="169">
        <f>ROUND(I399*H399,2)</f>
        <v>0</v>
      </c>
      <c r="K399" s="165" t="s">
        <v>659</v>
      </c>
      <c r="L399" s="170"/>
      <c r="M399" s="171" t="s">
        <v>19</v>
      </c>
      <c r="N399" s="172" t="s">
        <v>45</v>
      </c>
      <c r="P399" s="129">
        <f>O399*H399</f>
        <v>0</v>
      </c>
      <c r="Q399" s="129">
        <v>0</v>
      </c>
      <c r="R399" s="129">
        <f>Q399*H399</f>
        <v>0</v>
      </c>
      <c r="S399" s="129">
        <v>0</v>
      </c>
      <c r="T399" s="130">
        <f>S399*H399</f>
        <v>0</v>
      </c>
      <c r="AR399" s="131" t="s">
        <v>153</v>
      </c>
      <c r="AT399" s="131" t="s">
        <v>727</v>
      </c>
      <c r="AU399" s="131" t="s">
        <v>84</v>
      </c>
      <c r="AY399" s="16" t="s">
        <v>136</v>
      </c>
      <c r="BE399" s="132">
        <f>IF(N399="základní",J399,0)</f>
        <v>0</v>
      </c>
      <c r="BF399" s="132">
        <f>IF(N399="snížená",J399,0)</f>
        <v>0</v>
      </c>
      <c r="BG399" s="132">
        <f>IF(N399="zákl. přenesená",J399,0)</f>
        <v>0</v>
      </c>
      <c r="BH399" s="132">
        <f>IF(N399="sníž. přenesená",J399,0)</f>
        <v>0</v>
      </c>
      <c r="BI399" s="132">
        <f>IF(N399="nulová",J399,0)</f>
        <v>0</v>
      </c>
      <c r="BJ399" s="16" t="s">
        <v>82</v>
      </c>
      <c r="BK399" s="132">
        <f>ROUND(I399*H399,2)</f>
        <v>0</v>
      </c>
      <c r="BL399" s="16" t="s">
        <v>142</v>
      </c>
      <c r="BM399" s="131" t="s">
        <v>435</v>
      </c>
    </row>
    <row r="400" spans="2:65" s="1" customFormat="1" ht="10.199999999999999">
      <c r="B400" s="31"/>
      <c r="D400" s="133" t="s">
        <v>143</v>
      </c>
      <c r="F400" s="134" t="s">
        <v>918</v>
      </c>
      <c r="I400" s="135"/>
      <c r="L400" s="31"/>
      <c r="M400" s="136"/>
      <c r="T400" s="52"/>
      <c r="AT400" s="16" t="s">
        <v>143</v>
      </c>
      <c r="AU400" s="16" t="s">
        <v>84</v>
      </c>
    </row>
    <row r="401" spans="2:65" s="12" customFormat="1" ht="10.199999999999999">
      <c r="B401" s="149"/>
      <c r="D401" s="133" t="s">
        <v>671</v>
      </c>
      <c r="E401" s="150" t="s">
        <v>19</v>
      </c>
      <c r="F401" s="151" t="s">
        <v>919</v>
      </c>
      <c r="H401" s="152">
        <v>28.56</v>
      </c>
      <c r="I401" s="153"/>
      <c r="L401" s="149"/>
      <c r="M401" s="154"/>
      <c r="T401" s="155"/>
      <c r="AT401" s="150" t="s">
        <v>671</v>
      </c>
      <c r="AU401" s="150" t="s">
        <v>84</v>
      </c>
      <c r="AV401" s="12" t="s">
        <v>84</v>
      </c>
      <c r="AW401" s="12" t="s">
        <v>35</v>
      </c>
      <c r="AX401" s="12" t="s">
        <v>74</v>
      </c>
      <c r="AY401" s="150" t="s">
        <v>136</v>
      </c>
    </row>
    <row r="402" spans="2:65" s="13" customFormat="1" ht="10.199999999999999">
      <c r="B402" s="156"/>
      <c r="D402" s="133" t="s">
        <v>671</v>
      </c>
      <c r="E402" s="157" t="s">
        <v>19</v>
      </c>
      <c r="F402" s="158" t="s">
        <v>673</v>
      </c>
      <c r="H402" s="159">
        <v>28.56</v>
      </c>
      <c r="I402" s="160"/>
      <c r="L402" s="156"/>
      <c r="M402" s="161"/>
      <c r="T402" s="162"/>
      <c r="AT402" s="157" t="s">
        <v>671</v>
      </c>
      <c r="AU402" s="157" t="s">
        <v>84</v>
      </c>
      <c r="AV402" s="13" t="s">
        <v>142</v>
      </c>
      <c r="AW402" s="13" t="s">
        <v>35</v>
      </c>
      <c r="AX402" s="13" t="s">
        <v>82</v>
      </c>
      <c r="AY402" s="157" t="s">
        <v>136</v>
      </c>
    </row>
    <row r="403" spans="2:65" s="1" customFormat="1" ht="16.5" customHeight="1">
      <c r="B403" s="31"/>
      <c r="C403" s="163" t="s">
        <v>292</v>
      </c>
      <c r="D403" s="163" t="s">
        <v>727</v>
      </c>
      <c r="E403" s="164" t="s">
        <v>920</v>
      </c>
      <c r="F403" s="165" t="s">
        <v>921</v>
      </c>
      <c r="G403" s="166" t="s">
        <v>149</v>
      </c>
      <c r="H403" s="167">
        <v>359.04</v>
      </c>
      <c r="I403" s="168"/>
      <c r="J403" s="169">
        <f>ROUND(I403*H403,2)</f>
        <v>0</v>
      </c>
      <c r="K403" s="165" t="s">
        <v>659</v>
      </c>
      <c r="L403" s="170"/>
      <c r="M403" s="171" t="s">
        <v>19</v>
      </c>
      <c r="N403" s="172" t="s">
        <v>45</v>
      </c>
      <c r="P403" s="129">
        <f>O403*H403</f>
        <v>0</v>
      </c>
      <c r="Q403" s="129">
        <v>0</v>
      </c>
      <c r="R403" s="129">
        <f>Q403*H403</f>
        <v>0</v>
      </c>
      <c r="S403" s="129">
        <v>0</v>
      </c>
      <c r="T403" s="130">
        <f>S403*H403</f>
        <v>0</v>
      </c>
      <c r="AR403" s="131" t="s">
        <v>153</v>
      </c>
      <c r="AT403" s="131" t="s">
        <v>727</v>
      </c>
      <c r="AU403" s="131" t="s">
        <v>84</v>
      </c>
      <c r="AY403" s="16" t="s">
        <v>136</v>
      </c>
      <c r="BE403" s="132">
        <f>IF(N403="základní",J403,0)</f>
        <v>0</v>
      </c>
      <c r="BF403" s="132">
        <f>IF(N403="snížená",J403,0)</f>
        <v>0</v>
      </c>
      <c r="BG403" s="132">
        <f>IF(N403="zákl. přenesená",J403,0)</f>
        <v>0</v>
      </c>
      <c r="BH403" s="132">
        <f>IF(N403="sníž. přenesená",J403,0)</f>
        <v>0</v>
      </c>
      <c r="BI403" s="132">
        <f>IF(N403="nulová",J403,0)</f>
        <v>0</v>
      </c>
      <c r="BJ403" s="16" t="s">
        <v>82</v>
      </c>
      <c r="BK403" s="132">
        <f>ROUND(I403*H403,2)</f>
        <v>0</v>
      </c>
      <c r="BL403" s="16" t="s">
        <v>142</v>
      </c>
      <c r="BM403" s="131" t="s">
        <v>439</v>
      </c>
    </row>
    <row r="404" spans="2:65" s="1" customFormat="1" ht="10.199999999999999">
      <c r="B404" s="31"/>
      <c r="D404" s="133" t="s">
        <v>143</v>
      </c>
      <c r="F404" s="134" t="s">
        <v>921</v>
      </c>
      <c r="I404" s="135"/>
      <c r="L404" s="31"/>
      <c r="M404" s="136"/>
      <c r="T404" s="52"/>
      <c r="AT404" s="16" t="s">
        <v>143</v>
      </c>
      <c r="AU404" s="16" t="s">
        <v>84</v>
      </c>
    </row>
    <row r="405" spans="2:65" s="12" customFormat="1" ht="10.199999999999999">
      <c r="B405" s="149"/>
      <c r="D405" s="133" t="s">
        <v>671</v>
      </c>
      <c r="E405" s="150" t="s">
        <v>19</v>
      </c>
      <c r="F405" s="151" t="s">
        <v>922</v>
      </c>
      <c r="H405" s="152">
        <v>359.04</v>
      </c>
      <c r="I405" s="153"/>
      <c r="L405" s="149"/>
      <c r="M405" s="154"/>
      <c r="T405" s="155"/>
      <c r="AT405" s="150" t="s">
        <v>671</v>
      </c>
      <c r="AU405" s="150" t="s">
        <v>84</v>
      </c>
      <c r="AV405" s="12" t="s">
        <v>84</v>
      </c>
      <c r="AW405" s="12" t="s">
        <v>35</v>
      </c>
      <c r="AX405" s="12" t="s">
        <v>74</v>
      </c>
      <c r="AY405" s="150" t="s">
        <v>136</v>
      </c>
    </row>
    <row r="406" spans="2:65" s="13" customFormat="1" ht="10.199999999999999">
      <c r="B406" s="156"/>
      <c r="D406" s="133" t="s">
        <v>671</v>
      </c>
      <c r="E406" s="157" t="s">
        <v>19</v>
      </c>
      <c r="F406" s="158" t="s">
        <v>673</v>
      </c>
      <c r="H406" s="159">
        <v>359.04</v>
      </c>
      <c r="I406" s="160"/>
      <c r="L406" s="156"/>
      <c r="M406" s="161"/>
      <c r="T406" s="162"/>
      <c r="AT406" s="157" t="s">
        <v>671</v>
      </c>
      <c r="AU406" s="157" t="s">
        <v>84</v>
      </c>
      <c r="AV406" s="13" t="s">
        <v>142</v>
      </c>
      <c r="AW406" s="13" t="s">
        <v>35</v>
      </c>
      <c r="AX406" s="13" t="s">
        <v>82</v>
      </c>
      <c r="AY406" s="157" t="s">
        <v>136</v>
      </c>
    </row>
    <row r="407" spans="2:65" s="1" customFormat="1" ht="16.5" customHeight="1">
      <c r="B407" s="31"/>
      <c r="C407" s="120" t="s">
        <v>440</v>
      </c>
      <c r="D407" s="120" t="s">
        <v>137</v>
      </c>
      <c r="E407" s="121" t="s">
        <v>923</v>
      </c>
      <c r="F407" s="122" t="s">
        <v>924</v>
      </c>
      <c r="G407" s="123" t="s">
        <v>149</v>
      </c>
      <c r="H407" s="124">
        <v>680</v>
      </c>
      <c r="I407" s="125"/>
      <c r="J407" s="126">
        <f>ROUND(I407*H407,2)</f>
        <v>0</v>
      </c>
      <c r="K407" s="122" t="s">
        <v>659</v>
      </c>
      <c r="L407" s="31"/>
      <c r="M407" s="127" t="s">
        <v>19</v>
      </c>
      <c r="N407" s="128" t="s">
        <v>45</v>
      </c>
      <c r="P407" s="129">
        <f>O407*H407</f>
        <v>0</v>
      </c>
      <c r="Q407" s="129">
        <v>0</v>
      </c>
      <c r="R407" s="129">
        <f>Q407*H407</f>
        <v>0</v>
      </c>
      <c r="S407" s="129">
        <v>0</v>
      </c>
      <c r="T407" s="130">
        <f>S407*H407</f>
        <v>0</v>
      </c>
      <c r="AR407" s="131" t="s">
        <v>142</v>
      </c>
      <c r="AT407" s="131" t="s">
        <v>137</v>
      </c>
      <c r="AU407" s="131" t="s">
        <v>84</v>
      </c>
      <c r="AY407" s="16" t="s">
        <v>136</v>
      </c>
      <c r="BE407" s="132">
        <f>IF(N407="základní",J407,0)</f>
        <v>0</v>
      </c>
      <c r="BF407" s="132">
        <f>IF(N407="snížená",J407,0)</f>
        <v>0</v>
      </c>
      <c r="BG407" s="132">
        <f>IF(N407="zákl. přenesená",J407,0)</f>
        <v>0</v>
      </c>
      <c r="BH407" s="132">
        <f>IF(N407="sníž. přenesená",J407,0)</f>
        <v>0</v>
      </c>
      <c r="BI407" s="132">
        <f>IF(N407="nulová",J407,0)</f>
        <v>0</v>
      </c>
      <c r="BJ407" s="16" t="s">
        <v>82</v>
      </c>
      <c r="BK407" s="132">
        <f>ROUND(I407*H407,2)</f>
        <v>0</v>
      </c>
      <c r="BL407" s="16" t="s">
        <v>142</v>
      </c>
      <c r="BM407" s="131" t="s">
        <v>443</v>
      </c>
    </row>
    <row r="408" spans="2:65" s="1" customFormat="1" ht="10.199999999999999">
      <c r="B408" s="31"/>
      <c r="D408" s="133" t="s">
        <v>143</v>
      </c>
      <c r="F408" s="134" t="s">
        <v>924</v>
      </c>
      <c r="I408" s="135"/>
      <c r="L408" s="31"/>
      <c r="M408" s="136"/>
      <c r="T408" s="52"/>
      <c r="AT408" s="16" t="s">
        <v>143</v>
      </c>
      <c r="AU408" s="16" t="s">
        <v>84</v>
      </c>
    </row>
    <row r="409" spans="2:65" s="1" customFormat="1" ht="10.199999999999999">
      <c r="B409" s="31"/>
      <c r="D409" s="147" t="s">
        <v>660</v>
      </c>
      <c r="F409" s="148" t="s">
        <v>925</v>
      </c>
      <c r="I409" s="135"/>
      <c r="L409" s="31"/>
      <c r="M409" s="136"/>
      <c r="T409" s="52"/>
      <c r="AT409" s="16" t="s">
        <v>660</v>
      </c>
      <c r="AU409" s="16" t="s">
        <v>84</v>
      </c>
    </row>
    <row r="410" spans="2:65" s="1" customFormat="1" ht="16.5" customHeight="1">
      <c r="B410" s="31"/>
      <c r="C410" s="163" t="s">
        <v>296</v>
      </c>
      <c r="D410" s="163" t="s">
        <v>727</v>
      </c>
      <c r="E410" s="164" t="s">
        <v>926</v>
      </c>
      <c r="F410" s="165" t="s">
        <v>927</v>
      </c>
      <c r="G410" s="166" t="s">
        <v>149</v>
      </c>
      <c r="H410" s="167">
        <v>693.6</v>
      </c>
      <c r="I410" s="168"/>
      <c r="J410" s="169">
        <f>ROUND(I410*H410,2)</f>
        <v>0</v>
      </c>
      <c r="K410" s="165" t="s">
        <v>659</v>
      </c>
      <c r="L410" s="170"/>
      <c r="M410" s="171" t="s">
        <v>19</v>
      </c>
      <c r="N410" s="172" t="s">
        <v>45</v>
      </c>
      <c r="P410" s="129">
        <f>O410*H410</f>
        <v>0</v>
      </c>
      <c r="Q410" s="129">
        <v>0</v>
      </c>
      <c r="R410" s="129">
        <f>Q410*H410</f>
        <v>0</v>
      </c>
      <c r="S410" s="129">
        <v>0</v>
      </c>
      <c r="T410" s="130">
        <f>S410*H410</f>
        <v>0</v>
      </c>
      <c r="AR410" s="131" t="s">
        <v>153</v>
      </c>
      <c r="AT410" s="131" t="s">
        <v>727</v>
      </c>
      <c r="AU410" s="131" t="s">
        <v>84</v>
      </c>
      <c r="AY410" s="16" t="s">
        <v>136</v>
      </c>
      <c r="BE410" s="132">
        <f>IF(N410="základní",J410,0)</f>
        <v>0</v>
      </c>
      <c r="BF410" s="132">
        <f>IF(N410="snížená",J410,0)</f>
        <v>0</v>
      </c>
      <c r="BG410" s="132">
        <f>IF(N410="zákl. přenesená",J410,0)</f>
        <v>0</v>
      </c>
      <c r="BH410" s="132">
        <f>IF(N410="sníž. přenesená",J410,0)</f>
        <v>0</v>
      </c>
      <c r="BI410" s="132">
        <f>IF(N410="nulová",J410,0)</f>
        <v>0</v>
      </c>
      <c r="BJ410" s="16" t="s">
        <v>82</v>
      </c>
      <c r="BK410" s="132">
        <f>ROUND(I410*H410,2)</f>
        <v>0</v>
      </c>
      <c r="BL410" s="16" t="s">
        <v>142</v>
      </c>
      <c r="BM410" s="131" t="s">
        <v>446</v>
      </c>
    </row>
    <row r="411" spans="2:65" s="1" customFormat="1" ht="10.199999999999999">
      <c r="B411" s="31"/>
      <c r="D411" s="133" t="s">
        <v>143</v>
      </c>
      <c r="F411" s="134" t="s">
        <v>927</v>
      </c>
      <c r="I411" s="135"/>
      <c r="L411" s="31"/>
      <c r="M411" s="136"/>
      <c r="T411" s="52"/>
      <c r="AT411" s="16" t="s">
        <v>143</v>
      </c>
      <c r="AU411" s="16" t="s">
        <v>84</v>
      </c>
    </row>
    <row r="412" spans="2:65" s="12" customFormat="1" ht="10.199999999999999">
      <c r="B412" s="149"/>
      <c r="D412" s="133" t="s">
        <v>671</v>
      </c>
      <c r="E412" s="150" t="s">
        <v>19</v>
      </c>
      <c r="F412" s="151" t="s">
        <v>928</v>
      </c>
      <c r="H412" s="152">
        <v>693.6</v>
      </c>
      <c r="I412" s="153"/>
      <c r="L412" s="149"/>
      <c r="M412" s="154"/>
      <c r="T412" s="155"/>
      <c r="AT412" s="150" t="s">
        <v>671</v>
      </c>
      <c r="AU412" s="150" t="s">
        <v>84</v>
      </c>
      <c r="AV412" s="12" t="s">
        <v>84</v>
      </c>
      <c r="AW412" s="12" t="s">
        <v>35</v>
      </c>
      <c r="AX412" s="12" t="s">
        <v>74</v>
      </c>
      <c r="AY412" s="150" t="s">
        <v>136</v>
      </c>
    </row>
    <row r="413" spans="2:65" s="13" customFormat="1" ht="10.199999999999999">
      <c r="B413" s="156"/>
      <c r="D413" s="133" t="s">
        <v>671</v>
      </c>
      <c r="E413" s="157" t="s">
        <v>19</v>
      </c>
      <c r="F413" s="158" t="s">
        <v>673</v>
      </c>
      <c r="H413" s="159">
        <v>693.6</v>
      </c>
      <c r="I413" s="160"/>
      <c r="L413" s="156"/>
      <c r="M413" s="161"/>
      <c r="T413" s="162"/>
      <c r="AT413" s="157" t="s">
        <v>671</v>
      </c>
      <c r="AU413" s="157" t="s">
        <v>84</v>
      </c>
      <c r="AV413" s="13" t="s">
        <v>142</v>
      </c>
      <c r="AW413" s="13" t="s">
        <v>35</v>
      </c>
      <c r="AX413" s="13" t="s">
        <v>82</v>
      </c>
      <c r="AY413" s="157" t="s">
        <v>136</v>
      </c>
    </row>
    <row r="414" spans="2:65" s="1" customFormat="1" ht="16.5" customHeight="1">
      <c r="B414" s="31"/>
      <c r="C414" s="120" t="s">
        <v>447</v>
      </c>
      <c r="D414" s="120" t="s">
        <v>137</v>
      </c>
      <c r="E414" s="121" t="s">
        <v>929</v>
      </c>
      <c r="F414" s="122" t="s">
        <v>930</v>
      </c>
      <c r="G414" s="123" t="s">
        <v>149</v>
      </c>
      <c r="H414" s="124">
        <v>133</v>
      </c>
      <c r="I414" s="125"/>
      <c r="J414" s="126">
        <f>ROUND(I414*H414,2)</f>
        <v>0</v>
      </c>
      <c r="K414" s="122" t="s">
        <v>659</v>
      </c>
      <c r="L414" s="31"/>
      <c r="M414" s="127" t="s">
        <v>19</v>
      </c>
      <c r="N414" s="128" t="s">
        <v>45</v>
      </c>
      <c r="P414" s="129">
        <f>O414*H414</f>
        <v>0</v>
      </c>
      <c r="Q414" s="129">
        <v>0</v>
      </c>
      <c r="R414" s="129">
        <f>Q414*H414</f>
        <v>0</v>
      </c>
      <c r="S414" s="129">
        <v>0</v>
      </c>
      <c r="T414" s="130">
        <f>S414*H414</f>
        <v>0</v>
      </c>
      <c r="AR414" s="131" t="s">
        <v>142</v>
      </c>
      <c r="AT414" s="131" t="s">
        <v>137</v>
      </c>
      <c r="AU414" s="131" t="s">
        <v>84</v>
      </c>
      <c r="AY414" s="16" t="s">
        <v>136</v>
      </c>
      <c r="BE414" s="132">
        <f>IF(N414="základní",J414,0)</f>
        <v>0</v>
      </c>
      <c r="BF414" s="132">
        <f>IF(N414="snížená",J414,0)</f>
        <v>0</v>
      </c>
      <c r="BG414" s="132">
        <f>IF(N414="zákl. přenesená",J414,0)</f>
        <v>0</v>
      </c>
      <c r="BH414" s="132">
        <f>IF(N414="sníž. přenesená",J414,0)</f>
        <v>0</v>
      </c>
      <c r="BI414" s="132">
        <f>IF(N414="nulová",J414,0)</f>
        <v>0</v>
      </c>
      <c r="BJ414" s="16" t="s">
        <v>82</v>
      </c>
      <c r="BK414" s="132">
        <f>ROUND(I414*H414,2)</f>
        <v>0</v>
      </c>
      <c r="BL414" s="16" t="s">
        <v>142</v>
      </c>
      <c r="BM414" s="131" t="s">
        <v>450</v>
      </c>
    </row>
    <row r="415" spans="2:65" s="1" customFormat="1" ht="10.199999999999999">
      <c r="B415" s="31"/>
      <c r="D415" s="133" t="s">
        <v>143</v>
      </c>
      <c r="F415" s="134" t="s">
        <v>930</v>
      </c>
      <c r="I415" s="135"/>
      <c r="L415" s="31"/>
      <c r="M415" s="136"/>
      <c r="T415" s="52"/>
      <c r="AT415" s="16" t="s">
        <v>143</v>
      </c>
      <c r="AU415" s="16" t="s">
        <v>84</v>
      </c>
    </row>
    <row r="416" spans="2:65" s="1" customFormat="1" ht="10.199999999999999">
      <c r="B416" s="31"/>
      <c r="D416" s="147" t="s">
        <v>660</v>
      </c>
      <c r="F416" s="148" t="s">
        <v>931</v>
      </c>
      <c r="I416" s="135"/>
      <c r="L416" s="31"/>
      <c r="M416" s="136"/>
      <c r="T416" s="52"/>
      <c r="AT416" s="16" t="s">
        <v>660</v>
      </c>
      <c r="AU416" s="16" t="s">
        <v>84</v>
      </c>
    </row>
    <row r="417" spans="2:65" s="1" customFormat="1" ht="16.5" customHeight="1">
      <c r="B417" s="31"/>
      <c r="C417" s="120" t="s">
        <v>299</v>
      </c>
      <c r="D417" s="120" t="s">
        <v>137</v>
      </c>
      <c r="E417" s="121" t="s">
        <v>932</v>
      </c>
      <c r="F417" s="122" t="s">
        <v>933</v>
      </c>
      <c r="G417" s="123" t="s">
        <v>149</v>
      </c>
      <c r="H417" s="124">
        <v>133</v>
      </c>
      <c r="I417" s="125"/>
      <c r="J417" s="126">
        <f>ROUND(I417*H417,2)</f>
        <v>0</v>
      </c>
      <c r="K417" s="122" t="s">
        <v>659</v>
      </c>
      <c r="L417" s="31"/>
      <c r="M417" s="127" t="s">
        <v>19</v>
      </c>
      <c r="N417" s="128" t="s">
        <v>45</v>
      </c>
      <c r="P417" s="129">
        <f>O417*H417</f>
        <v>0</v>
      </c>
      <c r="Q417" s="129">
        <v>0</v>
      </c>
      <c r="R417" s="129">
        <f>Q417*H417</f>
        <v>0</v>
      </c>
      <c r="S417" s="129">
        <v>0</v>
      </c>
      <c r="T417" s="130">
        <f>S417*H417</f>
        <v>0</v>
      </c>
      <c r="AR417" s="131" t="s">
        <v>142</v>
      </c>
      <c r="AT417" s="131" t="s">
        <v>137</v>
      </c>
      <c r="AU417" s="131" t="s">
        <v>84</v>
      </c>
      <c r="AY417" s="16" t="s">
        <v>136</v>
      </c>
      <c r="BE417" s="132">
        <f>IF(N417="základní",J417,0)</f>
        <v>0</v>
      </c>
      <c r="BF417" s="132">
        <f>IF(N417="snížená",J417,0)</f>
        <v>0</v>
      </c>
      <c r="BG417" s="132">
        <f>IF(N417="zákl. přenesená",J417,0)</f>
        <v>0</v>
      </c>
      <c r="BH417" s="132">
        <f>IF(N417="sníž. přenesená",J417,0)</f>
        <v>0</v>
      </c>
      <c r="BI417" s="132">
        <f>IF(N417="nulová",J417,0)</f>
        <v>0</v>
      </c>
      <c r="BJ417" s="16" t="s">
        <v>82</v>
      </c>
      <c r="BK417" s="132">
        <f>ROUND(I417*H417,2)</f>
        <v>0</v>
      </c>
      <c r="BL417" s="16" t="s">
        <v>142</v>
      </c>
      <c r="BM417" s="131" t="s">
        <v>453</v>
      </c>
    </row>
    <row r="418" spans="2:65" s="1" customFormat="1" ht="10.199999999999999">
      <c r="B418" s="31"/>
      <c r="D418" s="133" t="s">
        <v>143</v>
      </c>
      <c r="F418" s="134" t="s">
        <v>933</v>
      </c>
      <c r="I418" s="135"/>
      <c r="L418" s="31"/>
      <c r="M418" s="136"/>
      <c r="T418" s="52"/>
      <c r="AT418" s="16" t="s">
        <v>143</v>
      </c>
      <c r="AU418" s="16" t="s">
        <v>84</v>
      </c>
    </row>
    <row r="419" spans="2:65" s="1" customFormat="1" ht="10.199999999999999">
      <c r="B419" s="31"/>
      <c r="D419" s="147" t="s">
        <v>660</v>
      </c>
      <c r="F419" s="148" t="s">
        <v>934</v>
      </c>
      <c r="I419" s="135"/>
      <c r="L419" s="31"/>
      <c r="M419" s="136"/>
      <c r="T419" s="52"/>
      <c r="AT419" s="16" t="s">
        <v>660</v>
      </c>
      <c r="AU419" s="16" t="s">
        <v>84</v>
      </c>
    </row>
    <row r="420" spans="2:65" s="1" customFormat="1" ht="21.75" customHeight="1">
      <c r="B420" s="31"/>
      <c r="C420" s="120" t="s">
        <v>454</v>
      </c>
      <c r="D420" s="120" t="s">
        <v>137</v>
      </c>
      <c r="E420" s="121" t="s">
        <v>935</v>
      </c>
      <c r="F420" s="122" t="s">
        <v>936</v>
      </c>
      <c r="G420" s="123" t="s">
        <v>165</v>
      </c>
      <c r="H420" s="124">
        <v>2.8</v>
      </c>
      <c r="I420" s="125"/>
      <c r="J420" s="126">
        <f>ROUND(I420*H420,2)</f>
        <v>0</v>
      </c>
      <c r="K420" s="122" t="s">
        <v>659</v>
      </c>
      <c r="L420" s="31"/>
      <c r="M420" s="127" t="s">
        <v>19</v>
      </c>
      <c r="N420" s="128" t="s">
        <v>45</v>
      </c>
      <c r="P420" s="129">
        <f>O420*H420</f>
        <v>0</v>
      </c>
      <c r="Q420" s="129">
        <v>0</v>
      </c>
      <c r="R420" s="129">
        <f>Q420*H420</f>
        <v>0</v>
      </c>
      <c r="S420" s="129">
        <v>0</v>
      </c>
      <c r="T420" s="130">
        <f>S420*H420</f>
        <v>0</v>
      </c>
      <c r="AR420" s="131" t="s">
        <v>142</v>
      </c>
      <c r="AT420" s="131" t="s">
        <v>137</v>
      </c>
      <c r="AU420" s="131" t="s">
        <v>84</v>
      </c>
      <c r="AY420" s="16" t="s">
        <v>136</v>
      </c>
      <c r="BE420" s="132">
        <f>IF(N420="základní",J420,0)</f>
        <v>0</v>
      </c>
      <c r="BF420" s="132">
        <f>IF(N420="snížená",J420,0)</f>
        <v>0</v>
      </c>
      <c r="BG420" s="132">
        <f>IF(N420="zákl. přenesená",J420,0)</f>
        <v>0</v>
      </c>
      <c r="BH420" s="132">
        <f>IF(N420="sníž. přenesená",J420,0)</f>
        <v>0</v>
      </c>
      <c r="BI420" s="132">
        <f>IF(N420="nulová",J420,0)</f>
        <v>0</v>
      </c>
      <c r="BJ420" s="16" t="s">
        <v>82</v>
      </c>
      <c r="BK420" s="132">
        <f>ROUND(I420*H420,2)</f>
        <v>0</v>
      </c>
      <c r="BL420" s="16" t="s">
        <v>142</v>
      </c>
      <c r="BM420" s="131" t="s">
        <v>457</v>
      </c>
    </row>
    <row r="421" spans="2:65" s="1" customFormat="1" ht="10.199999999999999">
      <c r="B421" s="31"/>
      <c r="D421" s="133" t="s">
        <v>143</v>
      </c>
      <c r="F421" s="134" t="s">
        <v>936</v>
      </c>
      <c r="I421" s="135"/>
      <c r="L421" s="31"/>
      <c r="M421" s="136"/>
      <c r="T421" s="52"/>
      <c r="AT421" s="16" t="s">
        <v>143</v>
      </c>
      <c r="AU421" s="16" t="s">
        <v>84</v>
      </c>
    </row>
    <row r="422" spans="2:65" s="1" customFormat="1" ht="10.199999999999999">
      <c r="B422" s="31"/>
      <c r="D422" s="147" t="s">
        <v>660</v>
      </c>
      <c r="F422" s="148" t="s">
        <v>937</v>
      </c>
      <c r="I422" s="135"/>
      <c r="L422" s="31"/>
      <c r="M422" s="136"/>
      <c r="T422" s="52"/>
      <c r="AT422" s="16" t="s">
        <v>660</v>
      </c>
      <c r="AU422" s="16" t="s">
        <v>84</v>
      </c>
    </row>
    <row r="423" spans="2:65" s="12" customFormat="1" ht="10.199999999999999">
      <c r="B423" s="149"/>
      <c r="D423" s="133" t="s">
        <v>671</v>
      </c>
      <c r="E423" s="150" t="s">
        <v>19</v>
      </c>
      <c r="F423" s="151" t="s">
        <v>938</v>
      </c>
      <c r="H423" s="152">
        <v>2.8</v>
      </c>
      <c r="I423" s="153"/>
      <c r="L423" s="149"/>
      <c r="M423" s="154"/>
      <c r="T423" s="155"/>
      <c r="AT423" s="150" t="s">
        <v>671</v>
      </c>
      <c r="AU423" s="150" t="s">
        <v>84</v>
      </c>
      <c r="AV423" s="12" t="s">
        <v>84</v>
      </c>
      <c r="AW423" s="12" t="s">
        <v>35</v>
      </c>
      <c r="AX423" s="12" t="s">
        <v>74</v>
      </c>
      <c r="AY423" s="150" t="s">
        <v>136</v>
      </c>
    </row>
    <row r="424" spans="2:65" s="13" customFormat="1" ht="10.199999999999999">
      <c r="B424" s="156"/>
      <c r="D424" s="133" t="s">
        <v>671</v>
      </c>
      <c r="E424" s="157" t="s">
        <v>19</v>
      </c>
      <c r="F424" s="158" t="s">
        <v>673</v>
      </c>
      <c r="H424" s="159">
        <v>2.8</v>
      </c>
      <c r="I424" s="160"/>
      <c r="L424" s="156"/>
      <c r="M424" s="161"/>
      <c r="T424" s="162"/>
      <c r="AT424" s="157" t="s">
        <v>671</v>
      </c>
      <c r="AU424" s="157" t="s">
        <v>84</v>
      </c>
      <c r="AV424" s="13" t="s">
        <v>142</v>
      </c>
      <c r="AW424" s="13" t="s">
        <v>35</v>
      </c>
      <c r="AX424" s="13" t="s">
        <v>82</v>
      </c>
      <c r="AY424" s="157" t="s">
        <v>136</v>
      </c>
    </row>
    <row r="425" spans="2:65" s="10" customFormat="1" ht="22.8" customHeight="1">
      <c r="B425" s="110"/>
      <c r="D425" s="111" t="s">
        <v>73</v>
      </c>
      <c r="E425" s="145" t="s">
        <v>939</v>
      </c>
      <c r="F425" s="145" t="s">
        <v>940</v>
      </c>
      <c r="I425" s="113"/>
      <c r="J425" s="146">
        <f>BK425</f>
        <v>0</v>
      </c>
      <c r="L425" s="110"/>
      <c r="M425" s="115"/>
      <c r="P425" s="116">
        <f>SUM(P426:P439)</f>
        <v>0</v>
      </c>
      <c r="R425" s="116">
        <f>SUM(R426:R439)</f>
        <v>0</v>
      </c>
      <c r="T425" s="117">
        <f>SUM(T426:T439)</f>
        <v>0</v>
      </c>
      <c r="AR425" s="111" t="s">
        <v>82</v>
      </c>
      <c r="AT425" s="118" t="s">
        <v>73</v>
      </c>
      <c r="AU425" s="118" t="s">
        <v>82</v>
      </c>
      <c r="AY425" s="111" t="s">
        <v>136</v>
      </c>
      <c r="BK425" s="119">
        <f>SUM(BK426:BK439)</f>
        <v>0</v>
      </c>
    </row>
    <row r="426" spans="2:65" s="1" customFormat="1" ht="16.5" customHeight="1">
      <c r="B426" s="31"/>
      <c r="C426" s="120" t="s">
        <v>303</v>
      </c>
      <c r="D426" s="120" t="s">
        <v>137</v>
      </c>
      <c r="E426" s="121" t="s">
        <v>941</v>
      </c>
      <c r="F426" s="122" t="s">
        <v>942</v>
      </c>
      <c r="G426" s="123" t="s">
        <v>239</v>
      </c>
      <c r="H426" s="124">
        <v>588.63</v>
      </c>
      <c r="I426" s="125"/>
      <c r="J426" s="126">
        <f>ROUND(I426*H426,2)</f>
        <v>0</v>
      </c>
      <c r="K426" s="122" t="s">
        <v>659</v>
      </c>
      <c r="L426" s="31"/>
      <c r="M426" s="127" t="s">
        <v>19</v>
      </c>
      <c r="N426" s="128" t="s">
        <v>45</v>
      </c>
      <c r="P426" s="129">
        <f>O426*H426</f>
        <v>0</v>
      </c>
      <c r="Q426" s="129">
        <v>0</v>
      </c>
      <c r="R426" s="129">
        <f>Q426*H426</f>
        <v>0</v>
      </c>
      <c r="S426" s="129">
        <v>0</v>
      </c>
      <c r="T426" s="130">
        <f>S426*H426</f>
        <v>0</v>
      </c>
      <c r="AR426" s="131" t="s">
        <v>142</v>
      </c>
      <c r="AT426" s="131" t="s">
        <v>137</v>
      </c>
      <c r="AU426" s="131" t="s">
        <v>84</v>
      </c>
      <c r="AY426" s="16" t="s">
        <v>136</v>
      </c>
      <c r="BE426" s="132">
        <f>IF(N426="základní",J426,0)</f>
        <v>0</v>
      </c>
      <c r="BF426" s="132">
        <f>IF(N426="snížená",J426,0)</f>
        <v>0</v>
      </c>
      <c r="BG426" s="132">
        <f>IF(N426="zákl. přenesená",J426,0)</f>
        <v>0</v>
      </c>
      <c r="BH426" s="132">
        <f>IF(N426="sníž. přenesená",J426,0)</f>
        <v>0</v>
      </c>
      <c r="BI426" s="132">
        <f>IF(N426="nulová",J426,0)</f>
        <v>0</v>
      </c>
      <c r="BJ426" s="16" t="s">
        <v>82</v>
      </c>
      <c r="BK426" s="132">
        <f>ROUND(I426*H426,2)</f>
        <v>0</v>
      </c>
      <c r="BL426" s="16" t="s">
        <v>142</v>
      </c>
      <c r="BM426" s="131" t="s">
        <v>460</v>
      </c>
    </row>
    <row r="427" spans="2:65" s="1" customFormat="1" ht="10.199999999999999">
      <c r="B427" s="31"/>
      <c r="D427" s="133" t="s">
        <v>143</v>
      </c>
      <c r="F427" s="134" t="s">
        <v>942</v>
      </c>
      <c r="I427" s="135"/>
      <c r="L427" s="31"/>
      <c r="M427" s="136"/>
      <c r="T427" s="52"/>
      <c r="AT427" s="16" t="s">
        <v>143</v>
      </c>
      <c r="AU427" s="16" t="s">
        <v>84</v>
      </c>
    </row>
    <row r="428" spans="2:65" s="1" customFormat="1" ht="10.199999999999999">
      <c r="B428" s="31"/>
      <c r="D428" s="147" t="s">
        <v>660</v>
      </c>
      <c r="F428" s="148" t="s">
        <v>943</v>
      </c>
      <c r="I428" s="135"/>
      <c r="L428" s="31"/>
      <c r="M428" s="136"/>
      <c r="T428" s="52"/>
      <c r="AT428" s="16" t="s">
        <v>660</v>
      </c>
      <c r="AU428" s="16" t="s">
        <v>84</v>
      </c>
    </row>
    <row r="429" spans="2:65" s="1" customFormat="1" ht="16.5" customHeight="1">
      <c r="B429" s="31"/>
      <c r="C429" s="120" t="s">
        <v>275</v>
      </c>
      <c r="D429" s="120" t="s">
        <v>137</v>
      </c>
      <c r="E429" s="121" t="s">
        <v>944</v>
      </c>
      <c r="F429" s="122" t="s">
        <v>945</v>
      </c>
      <c r="G429" s="123" t="s">
        <v>239</v>
      </c>
      <c r="H429" s="124">
        <v>11183.97</v>
      </c>
      <c r="I429" s="125"/>
      <c r="J429" s="126">
        <f>ROUND(I429*H429,2)</f>
        <v>0</v>
      </c>
      <c r="K429" s="122" t="s">
        <v>659</v>
      </c>
      <c r="L429" s="31"/>
      <c r="M429" s="127" t="s">
        <v>19</v>
      </c>
      <c r="N429" s="128" t="s">
        <v>45</v>
      </c>
      <c r="P429" s="129">
        <f>O429*H429</f>
        <v>0</v>
      </c>
      <c r="Q429" s="129">
        <v>0</v>
      </c>
      <c r="R429" s="129">
        <f>Q429*H429</f>
        <v>0</v>
      </c>
      <c r="S429" s="129">
        <v>0</v>
      </c>
      <c r="T429" s="130">
        <f>S429*H429</f>
        <v>0</v>
      </c>
      <c r="AR429" s="131" t="s">
        <v>142</v>
      </c>
      <c r="AT429" s="131" t="s">
        <v>137</v>
      </c>
      <c r="AU429" s="131" t="s">
        <v>84</v>
      </c>
      <c r="AY429" s="16" t="s">
        <v>136</v>
      </c>
      <c r="BE429" s="132">
        <f>IF(N429="základní",J429,0)</f>
        <v>0</v>
      </c>
      <c r="BF429" s="132">
        <f>IF(N429="snížená",J429,0)</f>
        <v>0</v>
      </c>
      <c r="BG429" s="132">
        <f>IF(N429="zákl. přenesená",J429,0)</f>
        <v>0</v>
      </c>
      <c r="BH429" s="132">
        <f>IF(N429="sníž. přenesená",J429,0)</f>
        <v>0</v>
      </c>
      <c r="BI429" s="132">
        <f>IF(N429="nulová",J429,0)</f>
        <v>0</v>
      </c>
      <c r="BJ429" s="16" t="s">
        <v>82</v>
      </c>
      <c r="BK429" s="132">
        <f>ROUND(I429*H429,2)</f>
        <v>0</v>
      </c>
      <c r="BL429" s="16" t="s">
        <v>142</v>
      </c>
      <c r="BM429" s="131" t="s">
        <v>463</v>
      </c>
    </row>
    <row r="430" spans="2:65" s="1" customFormat="1" ht="10.199999999999999">
      <c r="B430" s="31"/>
      <c r="D430" s="133" t="s">
        <v>143</v>
      </c>
      <c r="F430" s="134" t="s">
        <v>945</v>
      </c>
      <c r="I430" s="135"/>
      <c r="L430" s="31"/>
      <c r="M430" s="136"/>
      <c r="T430" s="52"/>
      <c r="AT430" s="16" t="s">
        <v>143</v>
      </c>
      <c r="AU430" s="16" t="s">
        <v>84</v>
      </c>
    </row>
    <row r="431" spans="2:65" s="1" customFormat="1" ht="10.199999999999999">
      <c r="B431" s="31"/>
      <c r="D431" s="147" t="s">
        <v>660</v>
      </c>
      <c r="F431" s="148" t="s">
        <v>946</v>
      </c>
      <c r="I431" s="135"/>
      <c r="L431" s="31"/>
      <c r="M431" s="136"/>
      <c r="T431" s="52"/>
      <c r="AT431" s="16" t="s">
        <v>660</v>
      </c>
      <c r="AU431" s="16" t="s">
        <v>84</v>
      </c>
    </row>
    <row r="432" spans="2:65" s="12" customFormat="1" ht="10.199999999999999">
      <c r="B432" s="149"/>
      <c r="D432" s="133" t="s">
        <v>671</v>
      </c>
      <c r="E432" s="150" t="s">
        <v>19</v>
      </c>
      <c r="F432" s="151" t="s">
        <v>947</v>
      </c>
      <c r="H432" s="152">
        <v>11183.97</v>
      </c>
      <c r="I432" s="153"/>
      <c r="L432" s="149"/>
      <c r="M432" s="154"/>
      <c r="T432" s="155"/>
      <c r="AT432" s="150" t="s">
        <v>671</v>
      </c>
      <c r="AU432" s="150" t="s">
        <v>84</v>
      </c>
      <c r="AV432" s="12" t="s">
        <v>84</v>
      </c>
      <c r="AW432" s="12" t="s">
        <v>35</v>
      </c>
      <c r="AX432" s="12" t="s">
        <v>74</v>
      </c>
      <c r="AY432" s="150" t="s">
        <v>136</v>
      </c>
    </row>
    <row r="433" spans="2:65" s="13" customFormat="1" ht="10.199999999999999">
      <c r="B433" s="156"/>
      <c r="D433" s="133" t="s">
        <v>671</v>
      </c>
      <c r="E433" s="157" t="s">
        <v>19</v>
      </c>
      <c r="F433" s="158" t="s">
        <v>673</v>
      </c>
      <c r="H433" s="159">
        <v>11183.97</v>
      </c>
      <c r="I433" s="160"/>
      <c r="L433" s="156"/>
      <c r="M433" s="161"/>
      <c r="T433" s="162"/>
      <c r="AT433" s="157" t="s">
        <v>671</v>
      </c>
      <c r="AU433" s="157" t="s">
        <v>84</v>
      </c>
      <c r="AV433" s="13" t="s">
        <v>142</v>
      </c>
      <c r="AW433" s="13" t="s">
        <v>35</v>
      </c>
      <c r="AX433" s="13" t="s">
        <v>82</v>
      </c>
      <c r="AY433" s="157" t="s">
        <v>136</v>
      </c>
    </row>
    <row r="434" spans="2:65" s="1" customFormat="1" ht="24.15" customHeight="1">
      <c r="B434" s="31"/>
      <c r="C434" s="120" t="s">
        <v>306</v>
      </c>
      <c r="D434" s="120" t="s">
        <v>137</v>
      </c>
      <c r="E434" s="121" t="s">
        <v>948</v>
      </c>
      <c r="F434" s="122" t="s">
        <v>949</v>
      </c>
      <c r="G434" s="123" t="s">
        <v>239</v>
      </c>
      <c r="H434" s="124">
        <v>188.31</v>
      </c>
      <c r="I434" s="125"/>
      <c r="J434" s="126">
        <f>ROUND(I434*H434,2)</f>
        <v>0</v>
      </c>
      <c r="K434" s="122" t="s">
        <v>659</v>
      </c>
      <c r="L434" s="31"/>
      <c r="M434" s="127" t="s">
        <v>19</v>
      </c>
      <c r="N434" s="128" t="s">
        <v>45</v>
      </c>
      <c r="P434" s="129">
        <f>O434*H434</f>
        <v>0</v>
      </c>
      <c r="Q434" s="129">
        <v>0</v>
      </c>
      <c r="R434" s="129">
        <f>Q434*H434</f>
        <v>0</v>
      </c>
      <c r="S434" s="129">
        <v>0</v>
      </c>
      <c r="T434" s="130">
        <f>S434*H434</f>
        <v>0</v>
      </c>
      <c r="AR434" s="131" t="s">
        <v>142</v>
      </c>
      <c r="AT434" s="131" t="s">
        <v>137</v>
      </c>
      <c r="AU434" s="131" t="s">
        <v>84</v>
      </c>
      <c r="AY434" s="16" t="s">
        <v>136</v>
      </c>
      <c r="BE434" s="132">
        <f>IF(N434="základní",J434,0)</f>
        <v>0</v>
      </c>
      <c r="BF434" s="132">
        <f>IF(N434="snížená",J434,0)</f>
        <v>0</v>
      </c>
      <c r="BG434" s="132">
        <f>IF(N434="zákl. přenesená",J434,0)</f>
        <v>0</v>
      </c>
      <c r="BH434" s="132">
        <f>IF(N434="sníž. přenesená",J434,0)</f>
        <v>0</v>
      </c>
      <c r="BI434" s="132">
        <f>IF(N434="nulová",J434,0)</f>
        <v>0</v>
      </c>
      <c r="BJ434" s="16" t="s">
        <v>82</v>
      </c>
      <c r="BK434" s="132">
        <f>ROUND(I434*H434,2)</f>
        <v>0</v>
      </c>
      <c r="BL434" s="16" t="s">
        <v>142</v>
      </c>
      <c r="BM434" s="131" t="s">
        <v>466</v>
      </c>
    </row>
    <row r="435" spans="2:65" s="1" customFormat="1" ht="10.199999999999999">
      <c r="B435" s="31"/>
      <c r="D435" s="133" t="s">
        <v>143</v>
      </c>
      <c r="F435" s="134" t="s">
        <v>949</v>
      </c>
      <c r="I435" s="135"/>
      <c r="L435" s="31"/>
      <c r="M435" s="136"/>
      <c r="T435" s="52"/>
      <c r="AT435" s="16" t="s">
        <v>143</v>
      </c>
      <c r="AU435" s="16" t="s">
        <v>84</v>
      </c>
    </row>
    <row r="436" spans="2:65" s="1" customFormat="1" ht="10.199999999999999">
      <c r="B436" s="31"/>
      <c r="D436" s="147" t="s">
        <v>660</v>
      </c>
      <c r="F436" s="148" t="s">
        <v>950</v>
      </c>
      <c r="I436" s="135"/>
      <c r="L436" s="31"/>
      <c r="M436" s="136"/>
      <c r="T436" s="52"/>
      <c r="AT436" s="16" t="s">
        <v>660</v>
      </c>
      <c r="AU436" s="16" t="s">
        <v>84</v>
      </c>
    </row>
    <row r="437" spans="2:65" s="1" customFormat="1" ht="24.15" customHeight="1">
      <c r="B437" s="31"/>
      <c r="C437" s="120" t="s">
        <v>467</v>
      </c>
      <c r="D437" s="120" t="s">
        <v>137</v>
      </c>
      <c r="E437" s="121" t="s">
        <v>951</v>
      </c>
      <c r="F437" s="122" t="s">
        <v>952</v>
      </c>
      <c r="G437" s="123" t="s">
        <v>239</v>
      </c>
      <c r="H437" s="124">
        <v>400.32</v>
      </c>
      <c r="I437" s="125"/>
      <c r="J437" s="126">
        <f>ROUND(I437*H437,2)</f>
        <v>0</v>
      </c>
      <c r="K437" s="122" t="s">
        <v>659</v>
      </c>
      <c r="L437" s="31"/>
      <c r="M437" s="127" t="s">
        <v>19</v>
      </c>
      <c r="N437" s="128" t="s">
        <v>45</v>
      </c>
      <c r="P437" s="129">
        <f>O437*H437</f>
        <v>0</v>
      </c>
      <c r="Q437" s="129">
        <v>0</v>
      </c>
      <c r="R437" s="129">
        <f>Q437*H437</f>
        <v>0</v>
      </c>
      <c r="S437" s="129">
        <v>0</v>
      </c>
      <c r="T437" s="130">
        <f>S437*H437</f>
        <v>0</v>
      </c>
      <c r="AR437" s="131" t="s">
        <v>142</v>
      </c>
      <c r="AT437" s="131" t="s">
        <v>137</v>
      </c>
      <c r="AU437" s="131" t="s">
        <v>84</v>
      </c>
      <c r="AY437" s="16" t="s">
        <v>136</v>
      </c>
      <c r="BE437" s="132">
        <f>IF(N437="základní",J437,0)</f>
        <v>0</v>
      </c>
      <c r="BF437" s="132">
        <f>IF(N437="snížená",J437,0)</f>
        <v>0</v>
      </c>
      <c r="BG437" s="132">
        <f>IF(N437="zákl. přenesená",J437,0)</f>
        <v>0</v>
      </c>
      <c r="BH437" s="132">
        <f>IF(N437="sníž. přenesená",J437,0)</f>
        <v>0</v>
      </c>
      <c r="BI437" s="132">
        <f>IF(N437="nulová",J437,0)</f>
        <v>0</v>
      </c>
      <c r="BJ437" s="16" t="s">
        <v>82</v>
      </c>
      <c r="BK437" s="132">
        <f>ROUND(I437*H437,2)</f>
        <v>0</v>
      </c>
      <c r="BL437" s="16" t="s">
        <v>142</v>
      </c>
      <c r="BM437" s="131" t="s">
        <v>470</v>
      </c>
    </row>
    <row r="438" spans="2:65" s="1" customFormat="1" ht="19.2">
      <c r="B438" s="31"/>
      <c r="D438" s="133" t="s">
        <v>143</v>
      </c>
      <c r="F438" s="134" t="s">
        <v>952</v>
      </c>
      <c r="I438" s="135"/>
      <c r="L438" s="31"/>
      <c r="M438" s="136"/>
      <c r="T438" s="52"/>
      <c r="AT438" s="16" t="s">
        <v>143</v>
      </c>
      <c r="AU438" s="16" t="s">
        <v>84</v>
      </c>
    </row>
    <row r="439" spans="2:65" s="1" customFormat="1" ht="10.199999999999999">
      <c r="B439" s="31"/>
      <c r="D439" s="147" t="s">
        <v>660</v>
      </c>
      <c r="F439" s="148" t="s">
        <v>953</v>
      </c>
      <c r="I439" s="135"/>
      <c r="L439" s="31"/>
      <c r="M439" s="136"/>
      <c r="T439" s="52"/>
      <c r="AT439" s="16" t="s">
        <v>660</v>
      </c>
      <c r="AU439" s="16" t="s">
        <v>84</v>
      </c>
    </row>
    <row r="440" spans="2:65" s="10" customFormat="1" ht="22.8" customHeight="1">
      <c r="B440" s="110"/>
      <c r="D440" s="111" t="s">
        <v>73</v>
      </c>
      <c r="E440" s="145" t="s">
        <v>954</v>
      </c>
      <c r="F440" s="145" t="s">
        <v>955</v>
      </c>
      <c r="I440" s="113"/>
      <c r="J440" s="146">
        <f>BK440</f>
        <v>0</v>
      </c>
      <c r="L440" s="110"/>
      <c r="M440" s="115"/>
      <c r="P440" s="116">
        <f>SUM(P441:P443)</f>
        <v>0</v>
      </c>
      <c r="R440" s="116">
        <f>SUM(R441:R443)</f>
        <v>0</v>
      </c>
      <c r="T440" s="117">
        <f>SUM(T441:T443)</f>
        <v>0</v>
      </c>
      <c r="AR440" s="111" t="s">
        <v>82</v>
      </c>
      <c r="AT440" s="118" t="s">
        <v>73</v>
      </c>
      <c r="AU440" s="118" t="s">
        <v>82</v>
      </c>
      <c r="AY440" s="111" t="s">
        <v>136</v>
      </c>
      <c r="BK440" s="119">
        <f>SUM(BK441:BK443)</f>
        <v>0</v>
      </c>
    </row>
    <row r="441" spans="2:65" s="1" customFormat="1" ht="21.75" customHeight="1">
      <c r="B441" s="31"/>
      <c r="C441" s="120" t="s">
        <v>310</v>
      </c>
      <c r="D441" s="120" t="s">
        <v>137</v>
      </c>
      <c r="E441" s="121" t="s">
        <v>956</v>
      </c>
      <c r="F441" s="122" t="s">
        <v>957</v>
      </c>
      <c r="G441" s="123" t="s">
        <v>239</v>
      </c>
      <c r="H441" s="124">
        <v>4293.7380000000003</v>
      </c>
      <c r="I441" s="125"/>
      <c r="J441" s="126">
        <f>ROUND(I441*H441,2)</f>
        <v>0</v>
      </c>
      <c r="K441" s="122" t="s">
        <v>659</v>
      </c>
      <c r="L441" s="31"/>
      <c r="M441" s="127" t="s">
        <v>19</v>
      </c>
      <c r="N441" s="128" t="s">
        <v>45</v>
      </c>
      <c r="P441" s="129">
        <f>O441*H441</f>
        <v>0</v>
      </c>
      <c r="Q441" s="129">
        <v>0</v>
      </c>
      <c r="R441" s="129">
        <f>Q441*H441</f>
        <v>0</v>
      </c>
      <c r="S441" s="129">
        <v>0</v>
      </c>
      <c r="T441" s="130">
        <f>S441*H441</f>
        <v>0</v>
      </c>
      <c r="AR441" s="131" t="s">
        <v>142</v>
      </c>
      <c r="AT441" s="131" t="s">
        <v>137</v>
      </c>
      <c r="AU441" s="131" t="s">
        <v>84</v>
      </c>
      <c r="AY441" s="16" t="s">
        <v>136</v>
      </c>
      <c r="BE441" s="132">
        <f>IF(N441="základní",J441,0)</f>
        <v>0</v>
      </c>
      <c r="BF441" s="132">
        <f>IF(N441="snížená",J441,0)</f>
        <v>0</v>
      </c>
      <c r="BG441" s="132">
        <f>IF(N441="zákl. přenesená",J441,0)</f>
        <v>0</v>
      </c>
      <c r="BH441" s="132">
        <f>IF(N441="sníž. přenesená",J441,0)</f>
        <v>0</v>
      </c>
      <c r="BI441" s="132">
        <f>IF(N441="nulová",J441,0)</f>
        <v>0</v>
      </c>
      <c r="BJ441" s="16" t="s">
        <v>82</v>
      </c>
      <c r="BK441" s="132">
        <f>ROUND(I441*H441,2)</f>
        <v>0</v>
      </c>
      <c r="BL441" s="16" t="s">
        <v>142</v>
      </c>
      <c r="BM441" s="131" t="s">
        <v>473</v>
      </c>
    </row>
    <row r="442" spans="2:65" s="1" customFormat="1" ht="10.199999999999999">
      <c r="B442" s="31"/>
      <c r="D442" s="133" t="s">
        <v>143</v>
      </c>
      <c r="F442" s="134" t="s">
        <v>957</v>
      </c>
      <c r="I442" s="135"/>
      <c r="L442" s="31"/>
      <c r="M442" s="136"/>
      <c r="T442" s="52"/>
      <c r="AT442" s="16" t="s">
        <v>143</v>
      </c>
      <c r="AU442" s="16" t="s">
        <v>84</v>
      </c>
    </row>
    <row r="443" spans="2:65" s="1" customFormat="1" ht="10.199999999999999">
      <c r="B443" s="31"/>
      <c r="D443" s="147" t="s">
        <v>660</v>
      </c>
      <c r="F443" s="148" t="s">
        <v>958</v>
      </c>
      <c r="I443" s="135"/>
      <c r="L443" s="31"/>
      <c r="M443" s="136"/>
      <c r="T443" s="52"/>
      <c r="AT443" s="16" t="s">
        <v>660</v>
      </c>
      <c r="AU443" s="16" t="s">
        <v>84</v>
      </c>
    </row>
    <row r="444" spans="2:65" s="10" customFormat="1" ht="25.95" customHeight="1">
      <c r="B444" s="110"/>
      <c r="D444" s="111" t="s">
        <v>73</v>
      </c>
      <c r="E444" s="112" t="s">
        <v>959</v>
      </c>
      <c r="F444" s="112" t="s">
        <v>960</v>
      </c>
      <c r="I444" s="113"/>
      <c r="J444" s="114">
        <f>BK444</f>
        <v>0</v>
      </c>
      <c r="L444" s="110"/>
      <c r="M444" s="115"/>
      <c r="P444" s="116">
        <f>P445+P474</f>
        <v>0</v>
      </c>
      <c r="R444" s="116">
        <f>R445+R474</f>
        <v>0</v>
      </c>
      <c r="T444" s="117">
        <f>T445+T474</f>
        <v>0</v>
      </c>
      <c r="AR444" s="111" t="s">
        <v>84</v>
      </c>
      <c r="AT444" s="118" t="s">
        <v>73</v>
      </c>
      <c r="AU444" s="118" t="s">
        <v>74</v>
      </c>
      <c r="AY444" s="111" t="s">
        <v>136</v>
      </c>
      <c r="BK444" s="119">
        <f>BK445+BK474</f>
        <v>0</v>
      </c>
    </row>
    <row r="445" spans="2:65" s="10" customFormat="1" ht="22.8" customHeight="1">
      <c r="B445" s="110"/>
      <c r="D445" s="111" t="s">
        <v>73</v>
      </c>
      <c r="E445" s="145" t="s">
        <v>961</v>
      </c>
      <c r="F445" s="145" t="s">
        <v>962</v>
      </c>
      <c r="I445" s="113"/>
      <c r="J445" s="146">
        <f>BK445</f>
        <v>0</v>
      </c>
      <c r="L445" s="110"/>
      <c r="M445" s="115"/>
      <c r="P445" s="116">
        <f>SUM(P446:P473)</f>
        <v>0</v>
      </c>
      <c r="R445" s="116">
        <f>SUM(R446:R473)</f>
        <v>0</v>
      </c>
      <c r="T445" s="117">
        <f>SUM(T446:T473)</f>
        <v>0</v>
      </c>
      <c r="AR445" s="111" t="s">
        <v>84</v>
      </c>
      <c r="AT445" s="118" t="s">
        <v>73</v>
      </c>
      <c r="AU445" s="118" t="s">
        <v>82</v>
      </c>
      <c r="AY445" s="111" t="s">
        <v>136</v>
      </c>
      <c r="BK445" s="119">
        <f>SUM(BK446:BK473)</f>
        <v>0</v>
      </c>
    </row>
    <row r="446" spans="2:65" s="1" customFormat="1" ht="16.5" customHeight="1">
      <c r="B446" s="31"/>
      <c r="C446" s="120" t="s">
        <v>281</v>
      </c>
      <c r="D446" s="120" t="s">
        <v>137</v>
      </c>
      <c r="E446" s="121" t="s">
        <v>963</v>
      </c>
      <c r="F446" s="122" t="s">
        <v>964</v>
      </c>
      <c r="G446" s="123" t="s">
        <v>140</v>
      </c>
      <c r="H446" s="124">
        <v>1573</v>
      </c>
      <c r="I446" s="125"/>
      <c r="J446" s="126">
        <f>ROUND(I446*H446,2)</f>
        <v>0</v>
      </c>
      <c r="K446" s="122" t="s">
        <v>659</v>
      </c>
      <c r="L446" s="31"/>
      <c r="M446" s="127" t="s">
        <v>19</v>
      </c>
      <c r="N446" s="128" t="s">
        <v>45</v>
      </c>
      <c r="P446" s="129">
        <f>O446*H446</f>
        <v>0</v>
      </c>
      <c r="Q446" s="129">
        <v>0</v>
      </c>
      <c r="R446" s="129">
        <f>Q446*H446</f>
        <v>0</v>
      </c>
      <c r="S446" s="129">
        <v>0</v>
      </c>
      <c r="T446" s="130">
        <f>S446*H446</f>
        <v>0</v>
      </c>
      <c r="AR446" s="131" t="s">
        <v>171</v>
      </c>
      <c r="AT446" s="131" t="s">
        <v>137</v>
      </c>
      <c r="AU446" s="131" t="s">
        <v>84</v>
      </c>
      <c r="AY446" s="16" t="s">
        <v>136</v>
      </c>
      <c r="BE446" s="132">
        <f>IF(N446="základní",J446,0)</f>
        <v>0</v>
      </c>
      <c r="BF446" s="132">
        <f>IF(N446="snížená",J446,0)</f>
        <v>0</v>
      </c>
      <c r="BG446" s="132">
        <f>IF(N446="zákl. přenesená",J446,0)</f>
        <v>0</v>
      </c>
      <c r="BH446" s="132">
        <f>IF(N446="sníž. přenesená",J446,0)</f>
        <v>0</v>
      </c>
      <c r="BI446" s="132">
        <f>IF(N446="nulová",J446,0)</f>
        <v>0</v>
      </c>
      <c r="BJ446" s="16" t="s">
        <v>82</v>
      </c>
      <c r="BK446" s="132">
        <f>ROUND(I446*H446,2)</f>
        <v>0</v>
      </c>
      <c r="BL446" s="16" t="s">
        <v>171</v>
      </c>
      <c r="BM446" s="131" t="s">
        <v>476</v>
      </c>
    </row>
    <row r="447" spans="2:65" s="1" customFormat="1" ht="10.199999999999999">
      <c r="B447" s="31"/>
      <c r="D447" s="133" t="s">
        <v>143</v>
      </c>
      <c r="F447" s="134" t="s">
        <v>964</v>
      </c>
      <c r="I447" s="135"/>
      <c r="L447" s="31"/>
      <c r="M447" s="136"/>
      <c r="T447" s="52"/>
      <c r="AT447" s="16" t="s">
        <v>143</v>
      </c>
      <c r="AU447" s="16" t="s">
        <v>84</v>
      </c>
    </row>
    <row r="448" spans="2:65" s="1" customFormat="1" ht="10.199999999999999">
      <c r="B448" s="31"/>
      <c r="D448" s="147" t="s">
        <v>660</v>
      </c>
      <c r="F448" s="148" t="s">
        <v>965</v>
      </c>
      <c r="I448" s="135"/>
      <c r="L448" s="31"/>
      <c r="M448" s="136"/>
      <c r="T448" s="52"/>
      <c r="AT448" s="16" t="s">
        <v>660</v>
      </c>
      <c r="AU448" s="16" t="s">
        <v>84</v>
      </c>
    </row>
    <row r="449" spans="2:65" s="12" customFormat="1" ht="10.199999999999999">
      <c r="B449" s="149"/>
      <c r="D449" s="133" t="s">
        <v>671</v>
      </c>
      <c r="E449" s="150" t="s">
        <v>19</v>
      </c>
      <c r="F449" s="151" t="s">
        <v>966</v>
      </c>
      <c r="H449" s="152">
        <v>1113</v>
      </c>
      <c r="I449" s="153"/>
      <c r="L449" s="149"/>
      <c r="M449" s="154"/>
      <c r="T449" s="155"/>
      <c r="AT449" s="150" t="s">
        <v>671</v>
      </c>
      <c r="AU449" s="150" t="s">
        <v>84</v>
      </c>
      <c r="AV449" s="12" t="s">
        <v>84</v>
      </c>
      <c r="AW449" s="12" t="s">
        <v>35</v>
      </c>
      <c r="AX449" s="12" t="s">
        <v>74</v>
      </c>
      <c r="AY449" s="150" t="s">
        <v>136</v>
      </c>
    </row>
    <row r="450" spans="2:65" s="12" customFormat="1" ht="10.199999999999999">
      <c r="B450" s="149"/>
      <c r="D450" s="133" t="s">
        <v>671</v>
      </c>
      <c r="E450" s="150" t="s">
        <v>19</v>
      </c>
      <c r="F450" s="151" t="s">
        <v>967</v>
      </c>
      <c r="H450" s="152">
        <v>44</v>
      </c>
      <c r="I450" s="153"/>
      <c r="L450" s="149"/>
      <c r="M450" s="154"/>
      <c r="T450" s="155"/>
      <c r="AT450" s="150" t="s">
        <v>671</v>
      </c>
      <c r="AU450" s="150" t="s">
        <v>84</v>
      </c>
      <c r="AV450" s="12" t="s">
        <v>84</v>
      </c>
      <c r="AW450" s="12" t="s">
        <v>35</v>
      </c>
      <c r="AX450" s="12" t="s">
        <v>74</v>
      </c>
      <c r="AY450" s="150" t="s">
        <v>136</v>
      </c>
    </row>
    <row r="451" spans="2:65" s="12" customFormat="1" ht="10.199999999999999">
      <c r="B451" s="149"/>
      <c r="D451" s="133" t="s">
        <v>671</v>
      </c>
      <c r="E451" s="150" t="s">
        <v>19</v>
      </c>
      <c r="F451" s="151" t="s">
        <v>968</v>
      </c>
      <c r="H451" s="152">
        <v>377</v>
      </c>
      <c r="I451" s="153"/>
      <c r="L451" s="149"/>
      <c r="M451" s="154"/>
      <c r="T451" s="155"/>
      <c r="AT451" s="150" t="s">
        <v>671</v>
      </c>
      <c r="AU451" s="150" t="s">
        <v>84</v>
      </c>
      <c r="AV451" s="12" t="s">
        <v>84</v>
      </c>
      <c r="AW451" s="12" t="s">
        <v>35</v>
      </c>
      <c r="AX451" s="12" t="s">
        <v>74</v>
      </c>
      <c r="AY451" s="150" t="s">
        <v>136</v>
      </c>
    </row>
    <row r="452" spans="2:65" s="12" customFormat="1" ht="10.199999999999999">
      <c r="B452" s="149"/>
      <c r="D452" s="133" t="s">
        <v>671</v>
      </c>
      <c r="E452" s="150" t="s">
        <v>19</v>
      </c>
      <c r="F452" s="151" t="s">
        <v>969</v>
      </c>
      <c r="H452" s="152">
        <v>39</v>
      </c>
      <c r="I452" s="153"/>
      <c r="L452" s="149"/>
      <c r="M452" s="154"/>
      <c r="T452" s="155"/>
      <c r="AT452" s="150" t="s">
        <v>671</v>
      </c>
      <c r="AU452" s="150" t="s">
        <v>84</v>
      </c>
      <c r="AV452" s="12" t="s">
        <v>84</v>
      </c>
      <c r="AW452" s="12" t="s">
        <v>35</v>
      </c>
      <c r="AX452" s="12" t="s">
        <v>74</v>
      </c>
      <c r="AY452" s="150" t="s">
        <v>136</v>
      </c>
    </row>
    <row r="453" spans="2:65" s="13" customFormat="1" ht="10.199999999999999">
      <c r="B453" s="156"/>
      <c r="D453" s="133" t="s">
        <v>671</v>
      </c>
      <c r="E453" s="157" t="s">
        <v>19</v>
      </c>
      <c r="F453" s="158" t="s">
        <v>673</v>
      </c>
      <c r="H453" s="159">
        <v>1573</v>
      </c>
      <c r="I453" s="160"/>
      <c r="L453" s="156"/>
      <c r="M453" s="161"/>
      <c r="T453" s="162"/>
      <c r="AT453" s="157" t="s">
        <v>671</v>
      </c>
      <c r="AU453" s="157" t="s">
        <v>84</v>
      </c>
      <c r="AV453" s="13" t="s">
        <v>142</v>
      </c>
      <c r="AW453" s="13" t="s">
        <v>35</v>
      </c>
      <c r="AX453" s="13" t="s">
        <v>82</v>
      </c>
      <c r="AY453" s="157" t="s">
        <v>136</v>
      </c>
    </row>
    <row r="454" spans="2:65" s="1" customFormat="1" ht="16.5" customHeight="1">
      <c r="B454" s="31"/>
      <c r="C454" s="163" t="s">
        <v>313</v>
      </c>
      <c r="D454" s="163" t="s">
        <v>727</v>
      </c>
      <c r="E454" s="164" t="s">
        <v>970</v>
      </c>
      <c r="F454" s="165" t="s">
        <v>971</v>
      </c>
      <c r="G454" s="166" t="s">
        <v>140</v>
      </c>
      <c r="H454" s="167">
        <v>1808.95</v>
      </c>
      <c r="I454" s="168"/>
      <c r="J454" s="169">
        <f>ROUND(I454*H454,2)</f>
        <v>0</v>
      </c>
      <c r="K454" s="165" t="s">
        <v>659</v>
      </c>
      <c r="L454" s="170"/>
      <c r="M454" s="171" t="s">
        <v>19</v>
      </c>
      <c r="N454" s="172" t="s">
        <v>45</v>
      </c>
      <c r="P454" s="129">
        <f>O454*H454</f>
        <v>0</v>
      </c>
      <c r="Q454" s="129">
        <v>0</v>
      </c>
      <c r="R454" s="129">
        <f>Q454*H454</f>
        <v>0</v>
      </c>
      <c r="S454" s="129">
        <v>0</v>
      </c>
      <c r="T454" s="130">
        <f>S454*H454</f>
        <v>0</v>
      </c>
      <c r="AR454" s="131" t="s">
        <v>196</v>
      </c>
      <c r="AT454" s="131" t="s">
        <v>727</v>
      </c>
      <c r="AU454" s="131" t="s">
        <v>84</v>
      </c>
      <c r="AY454" s="16" t="s">
        <v>136</v>
      </c>
      <c r="BE454" s="132">
        <f>IF(N454="základní",J454,0)</f>
        <v>0</v>
      </c>
      <c r="BF454" s="132">
        <f>IF(N454="snížená",J454,0)</f>
        <v>0</v>
      </c>
      <c r="BG454" s="132">
        <f>IF(N454="zákl. přenesená",J454,0)</f>
        <v>0</v>
      </c>
      <c r="BH454" s="132">
        <f>IF(N454="sníž. přenesená",J454,0)</f>
        <v>0</v>
      </c>
      <c r="BI454" s="132">
        <f>IF(N454="nulová",J454,0)</f>
        <v>0</v>
      </c>
      <c r="BJ454" s="16" t="s">
        <v>82</v>
      </c>
      <c r="BK454" s="132">
        <f>ROUND(I454*H454,2)</f>
        <v>0</v>
      </c>
      <c r="BL454" s="16" t="s">
        <v>171</v>
      </c>
      <c r="BM454" s="131" t="s">
        <v>479</v>
      </c>
    </row>
    <row r="455" spans="2:65" s="1" customFormat="1" ht="10.199999999999999">
      <c r="B455" s="31"/>
      <c r="D455" s="133" t="s">
        <v>143</v>
      </c>
      <c r="F455" s="134" t="s">
        <v>971</v>
      </c>
      <c r="I455" s="135"/>
      <c r="L455" s="31"/>
      <c r="M455" s="136"/>
      <c r="T455" s="52"/>
      <c r="AT455" s="16" t="s">
        <v>143</v>
      </c>
      <c r="AU455" s="16" t="s">
        <v>84</v>
      </c>
    </row>
    <row r="456" spans="2:65" s="12" customFormat="1" ht="10.199999999999999">
      <c r="B456" s="149"/>
      <c r="D456" s="133" t="s">
        <v>671</v>
      </c>
      <c r="E456" s="150" t="s">
        <v>19</v>
      </c>
      <c r="F456" s="151" t="s">
        <v>972</v>
      </c>
      <c r="H456" s="152">
        <v>1808.95</v>
      </c>
      <c r="I456" s="153"/>
      <c r="L456" s="149"/>
      <c r="M456" s="154"/>
      <c r="T456" s="155"/>
      <c r="AT456" s="150" t="s">
        <v>671</v>
      </c>
      <c r="AU456" s="150" t="s">
        <v>84</v>
      </c>
      <c r="AV456" s="12" t="s">
        <v>84</v>
      </c>
      <c r="AW456" s="12" t="s">
        <v>35</v>
      </c>
      <c r="AX456" s="12" t="s">
        <v>74</v>
      </c>
      <c r="AY456" s="150" t="s">
        <v>136</v>
      </c>
    </row>
    <row r="457" spans="2:65" s="13" customFormat="1" ht="10.199999999999999">
      <c r="B457" s="156"/>
      <c r="D457" s="133" t="s">
        <v>671</v>
      </c>
      <c r="E457" s="157" t="s">
        <v>19</v>
      </c>
      <c r="F457" s="158" t="s">
        <v>673</v>
      </c>
      <c r="H457" s="159">
        <v>1808.95</v>
      </c>
      <c r="I457" s="160"/>
      <c r="L457" s="156"/>
      <c r="M457" s="161"/>
      <c r="T457" s="162"/>
      <c r="AT457" s="157" t="s">
        <v>671</v>
      </c>
      <c r="AU457" s="157" t="s">
        <v>84</v>
      </c>
      <c r="AV457" s="13" t="s">
        <v>142</v>
      </c>
      <c r="AW457" s="13" t="s">
        <v>35</v>
      </c>
      <c r="AX457" s="13" t="s">
        <v>82</v>
      </c>
      <c r="AY457" s="157" t="s">
        <v>136</v>
      </c>
    </row>
    <row r="458" spans="2:65" s="1" customFormat="1" ht="16.5" customHeight="1">
      <c r="B458" s="31"/>
      <c r="C458" s="120" t="s">
        <v>314</v>
      </c>
      <c r="D458" s="120" t="s">
        <v>137</v>
      </c>
      <c r="E458" s="121" t="s">
        <v>973</v>
      </c>
      <c r="F458" s="122" t="s">
        <v>974</v>
      </c>
      <c r="G458" s="123" t="s">
        <v>140</v>
      </c>
      <c r="H458" s="124">
        <v>8.4</v>
      </c>
      <c r="I458" s="125"/>
      <c r="J458" s="126">
        <f>ROUND(I458*H458,2)</f>
        <v>0</v>
      </c>
      <c r="K458" s="122" t="s">
        <v>659</v>
      </c>
      <c r="L458" s="31"/>
      <c r="M458" s="127" t="s">
        <v>19</v>
      </c>
      <c r="N458" s="128" t="s">
        <v>45</v>
      </c>
      <c r="P458" s="129">
        <f>O458*H458</f>
        <v>0</v>
      </c>
      <c r="Q458" s="129">
        <v>0</v>
      </c>
      <c r="R458" s="129">
        <f>Q458*H458</f>
        <v>0</v>
      </c>
      <c r="S458" s="129">
        <v>0</v>
      </c>
      <c r="T458" s="130">
        <f>S458*H458</f>
        <v>0</v>
      </c>
      <c r="AR458" s="131" t="s">
        <v>171</v>
      </c>
      <c r="AT458" s="131" t="s">
        <v>137</v>
      </c>
      <c r="AU458" s="131" t="s">
        <v>84</v>
      </c>
      <c r="AY458" s="16" t="s">
        <v>136</v>
      </c>
      <c r="BE458" s="132">
        <f>IF(N458="základní",J458,0)</f>
        <v>0</v>
      </c>
      <c r="BF458" s="132">
        <f>IF(N458="snížená",J458,0)</f>
        <v>0</v>
      </c>
      <c r="BG458" s="132">
        <f>IF(N458="zákl. přenesená",J458,0)</f>
        <v>0</v>
      </c>
      <c r="BH458" s="132">
        <f>IF(N458="sníž. přenesená",J458,0)</f>
        <v>0</v>
      </c>
      <c r="BI458" s="132">
        <f>IF(N458="nulová",J458,0)</f>
        <v>0</v>
      </c>
      <c r="BJ458" s="16" t="s">
        <v>82</v>
      </c>
      <c r="BK458" s="132">
        <f>ROUND(I458*H458,2)</f>
        <v>0</v>
      </c>
      <c r="BL458" s="16" t="s">
        <v>171</v>
      </c>
      <c r="BM458" s="131" t="s">
        <v>482</v>
      </c>
    </row>
    <row r="459" spans="2:65" s="1" customFormat="1" ht="10.199999999999999">
      <c r="B459" s="31"/>
      <c r="D459" s="133" t="s">
        <v>143</v>
      </c>
      <c r="F459" s="134" t="s">
        <v>974</v>
      </c>
      <c r="I459" s="135"/>
      <c r="L459" s="31"/>
      <c r="M459" s="136"/>
      <c r="T459" s="52"/>
      <c r="AT459" s="16" t="s">
        <v>143</v>
      </c>
      <c r="AU459" s="16" t="s">
        <v>84</v>
      </c>
    </row>
    <row r="460" spans="2:65" s="1" customFormat="1" ht="10.199999999999999">
      <c r="B460" s="31"/>
      <c r="D460" s="147" t="s">
        <v>660</v>
      </c>
      <c r="F460" s="148" t="s">
        <v>975</v>
      </c>
      <c r="I460" s="135"/>
      <c r="L460" s="31"/>
      <c r="M460" s="136"/>
      <c r="T460" s="52"/>
      <c r="AT460" s="16" t="s">
        <v>660</v>
      </c>
      <c r="AU460" s="16" t="s">
        <v>84</v>
      </c>
    </row>
    <row r="461" spans="2:65" s="12" customFormat="1" ht="10.199999999999999">
      <c r="B461" s="149"/>
      <c r="D461" s="133" t="s">
        <v>671</v>
      </c>
      <c r="E461" s="150" t="s">
        <v>19</v>
      </c>
      <c r="F461" s="151" t="s">
        <v>976</v>
      </c>
      <c r="H461" s="152">
        <v>8.4</v>
      </c>
      <c r="I461" s="153"/>
      <c r="L461" s="149"/>
      <c r="M461" s="154"/>
      <c r="T461" s="155"/>
      <c r="AT461" s="150" t="s">
        <v>671</v>
      </c>
      <c r="AU461" s="150" t="s">
        <v>84</v>
      </c>
      <c r="AV461" s="12" t="s">
        <v>84</v>
      </c>
      <c r="AW461" s="12" t="s">
        <v>35</v>
      </c>
      <c r="AX461" s="12" t="s">
        <v>74</v>
      </c>
      <c r="AY461" s="150" t="s">
        <v>136</v>
      </c>
    </row>
    <row r="462" spans="2:65" s="13" customFormat="1" ht="10.199999999999999">
      <c r="B462" s="156"/>
      <c r="D462" s="133" t="s">
        <v>671</v>
      </c>
      <c r="E462" s="157" t="s">
        <v>19</v>
      </c>
      <c r="F462" s="158" t="s">
        <v>673</v>
      </c>
      <c r="H462" s="159">
        <v>8.4</v>
      </c>
      <c r="I462" s="160"/>
      <c r="L462" s="156"/>
      <c r="M462" s="161"/>
      <c r="T462" s="162"/>
      <c r="AT462" s="157" t="s">
        <v>671</v>
      </c>
      <c r="AU462" s="157" t="s">
        <v>84</v>
      </c>
      <c r="AV462" s="13" t="s">
        <v>142</v>
      </c>
      <c r="AW462" s="13" t="s">
        <v>35</v>
      </c>
      <c r="AX462" s="13" t="s">
        <v>82</v>
      </c>
      <c r="AY462" s="157" t="s">
        <v>136</v>
      </c>
    </row>
    <row r="463" spans="2:65" s="1" customFormat="1" ht="16.5" customHeight="1">
      <c r="B463" s="31"/>
      <c r="C463" s="120" t="s">
        <v>318</v>
      </c>
      <c r="D463" s="120" t="s">
        <v>137</v>
      </c>
      <c r="E463" s="121" t="s">
        <v>977</v>
      </c>
      <c r="F463" s="122" t="s">
        <v>978</v>
      </c>
      <c r="G463" s="123" t="s">
        <v>140</v>
      </c>
      <c r="H463" s="124">
        <v>8.4</v>
      </c>
      <c r="I463" s="125"/>
      <c r="J463" s="126">
        <f>ROUND(I463*H463,2)</f>
        <v>0</v>
      </c>
      <c r="K463" s="122" t="s">
        <v>659</v>
      </c>
      <c r="L463" s="31"/>
      <c r="M463" s="127" t="s">
        <v>19</v>
      </c>
      <c r="N463" s="128" t="s">
        <v>45</v>
      </c>
      <c r="P463" s="129">
        <f>O463*H463</f>
        <v>0</v>
      </c>
      <c r="Q463" s="129">
        <v>0</v>
      </c>
      <c r="R463" s="129">
        <f>Q463*H463</f>
        <v>0</v>
      </c>
      <c r="S463" s="129">
        <v>0</v>
      </c>
      <c r="T463" s="130">
        <f>S463*H463</f>
        <v>0</v>
      </c>
      <c r="AR463" s="131" t="s">
        <v>171</v>
      </c>
      <c r="AT463" s="131" t="s">
        <v>137</v>
      </c>
      <c r="AU463" s="131" t="s">
        <v>84</v>
      </c>
      <c r="AY463" s="16" t="s">
        <v>136</v>
      </c>
      <c r="BE463" s="132">
        <f>IF(N463="základní",J463,0)</f>
        <v>0</v>
      </c>
      <c r="BF463" s="132">
        <f>IF(N463="snížená",J463,0)</f>
        <v>0</v>
      </c>
      <c r="BG463" s="132">
        <f>IF(N463="zákl. přenesená",J463,0)</f>
        <v>0</v>
      </c>
      <c r="BH463" s="132">
        <f>IF(N463="sníž. přenesená",J463,0)</f>
        <v>0</v>
      </c>
      <c r="BI463" s="132">
        <f>IF(N463="nulová",J463,0)</f>
        <v>0</v>
      </c>
      <c r="BJ463" s="16" t="s">
        <v>82</v>
      </c>
      <c r="BK463" s="132">
        <f>ROUND(I463*H463,2)</f>
        <v>0</v>
      </c>
      <c r="BL463" s="16" t="s">
        <v>171</v>
      </c>
      <c r="BM463" s="131" t="s">
        <v>486</v>
      </c>
    </row>
    <row r="464" spans="2:65" s="1" customFormat="1" ht="10.199999999999999">
      <c r="B464" s="31"/>
      <c r="D464" s="133" t="s">
        <v>143</v>
      </c>
      <c r="F464" s="134" t="s">
        <v>978</v>
      </c>
      <c r="I464" s="135"/>
      <c r="L464" s="31"/>
      <c r="M464" s="136"/>
      <c r="T464" s="52"/>
      <c r="AT464" s="16" t="s">
        <v>143</v>
      </c>
      <c r="AU464" s="16" t="s">
        <v>84</v>
      </c>
    </row>
    <row r="465" spans="2:65" s="1" customFormat="1" ht="10.199999999999999">
      <c r="B465" s="31"/>
      <c r="D465" s="147" t="s">
        <v>660</v>
      </c>
      <c r="F465" s="148" t="s">
        <v>979</v>
      </c>
      <c r="I465" s="135"/>
      <c r="L465" s="31"/>
      <c r="M465" s="136"/>
      <c r="T465" s="52"/>
      <c r="AT465" s="16" t="s">
        <v>660</v>
      </c>
      <c r="AU465" s="16" t="s">
        <v>84</v>
      </c>
    </row>
    <row r="466" spans="2:65" s="12" customFormat="1" ht="10.199999999999999">
      <c r="B466" s="149"/>
      <c r="D466" s="133" t="s">
        <v>671</v>
      </c>
      <c r="E466" s="150" t="s">
        <v>19</v>
      </c>
      <c r="F466" s="151" t="s">
        <v>976</v>
      </c>
      <c r="H466" s="152">
        <v>8.4</v>
      </c>
      <c r="I466" s="153"/>
      <c r="L466" s="149"/>
      <c r="M466" s="154"/>
      <c r="T466" s="155"/>
      <c r="AT466" s="150" t="s">
        <v>671</v>
      </c>
      <c r="AU466" s="150" t="s">
        <v>84</v>
      </c>
      <c r="AV466" s="12" t="s">
        <v>84</v>
      </c>
      <c r="AW466" s="12" t="s">
        <v>35</v>
      </c>
      <c r="AX466" s="12" t="s">
        <v>74</v>
      </c>
      <c r="AY466" s="150" t="s">
        <v>136</v>
      </c>
    </row>
    <row r="467" spans="2:65" s="13" customFormat="1" ht="10.199999999999999">
      <c r="B467" s="156"/>
      <c r="D467" s="133" t="s">
        <v>671</v>
      </c>
      <c r="E467" s="157" t="s">
        <v>19</v>
      </c>
      <c r="F467" s="158" t="s">
        <v>673</v>
      </c>
      <c r="H467" s="159">
        <v>8.4</v>
      </c>
      <c r="I467" s="160"/>
      <c r="L467" s="156"/>
      <c r="M467" s="161"/>
      <c r="T467" s="162"/>
      <c r="AT467" s="157" t="s">
        <v>671</v>
      </c>
      <c r="AU467" s="157" t="s">
        <v>84</v>
      </c>
      <c r="AV467" s="13" t="s">
        <v>142</v>
      </c>
      <c r="AW467" s="13" t="s">
        <v>35</v>
      </c>
      <c r="AX467" s="13" t="s">
        <v>82</v>
      </c>
      <c r="AY467" s="157" t="s">
        <v>136</v>
      </c>
    </row>
    <row r="468" spans="2:65" s="1" customFormat="1" ht="16.5" customHeight="1">
      <c r="B468" s="31"/>
      <c r="C468" s="120" t="s">
        <v>488</v>
      </c>
      <c r="D468" s="120" t="s">
        <v>137</v>
      </c>
      <c r="E468" s="121" t="s">
        <v>980</v>
      </c>
      <c r="F468" s="122" t="s">
        <v>981</v>
      </c>
      <c r="G468" s="123" t="s">
        <v>149</v>
      </c>
      <c r="H468" s="124">
        <v>14</v>
      </c>
      <c r="I468" s="125"/>
      <c r="J468" s="126">
        <f>ROUND(I468*H468,2)</f>
        <v>0</v>
      </c>
      <c r="K468" s="122" t="s">
        <v>659</v>
      </c>
      <c r="L468" s="31"/>
      <c r="M468" s="127" t="s">
        <v>19</v>
      </c>
      <c r="N468" s="128" t="s">
        <v>45</v>
      </c>
      <c r="P468" s="129">
        <f>O468*H468</f>
        <v>0</v>
      </c>
      <c r="Q468" s="129">
        <v>0</v>
      </c>
      <c r="R468" s="129">
        <f>Q468*H468</f>
        <v>0</v>
      </c>
      <c r="S468" s="129">
        <v>0</v>
      </c>
      <c r="T468" s="130">
        <f>S468*H468</f>
        <v>0</v>
      </c>
      <c r="AR468" s="131" t="s">
        <v>171</v>
      </c>
      <c r="AT468" s="131" t="s">
        <v>137</v>
      </c>
      <c r="AU468" s="131" t="s">
        <v>84</v>
      </c>
      <c r="AY468" s="16" t="s">
        <v>136</v>
      </c>
      <c r="BE468" s="132">
        <f>IF(N468="základní",J468,0)</f>
        <v>0</v>
      </c>
      <c r="BF468" s="132">
        <f>IF(N468="snížená",J468,0)</f>
        <v>0</v>
      </c>
      <c r="BG468" s="132">
        <f>IF(N468="zákl. přenesená",J468,0)</f>
        <v>0</v>
      </c>
      <c r="BH468" s="132">
        <f>IF(N468="sníž. přenesená",J468,0)</f>
        <v>0</v>
      </c>
      <c r="BI468" s="132">
        <f>IF(N468="nulová",J468,0)</f>
        <v>0</v>
      </c>
      <c r="BJ468" s="16" t="s">
        <v>82</v>
      </c>
      <c r="BK468" s="132">
        <f>ROUND(I468*H468,2)</f>
        <v>0</v>
      </c>
      <c r="BL468" s="16" t="s">
        <v>171</v>
      </c>
      <c r="BM468" s="131" t="s">
        <v>491</v>
      </c>
    </row>
    <row r="469" spans="2:65" s="1" customFormat="1" ht="10.199999999999999">
      <c r="B469" s="31"/>
      <c r="D469" s="133" t="s">
        <v>143</v>
      </c>
      <c r="F469" s="134" t="s">
        <v>981</v>
      </c>
      <c r="I469" s="135"/>
      <c r="L469" s="31"/>
      <c r="M469" s="136"/>
      <c r="T469" s="52"/>
      <c r="AT469" s="16" t="s">
        <v>143</v>
      </c>
      <c r="AU469" s="16" t="s">
        <v>84</v>
      </c>
    </row>
    <row r="470" spans="2:65" s="1" customFormat="1" ht="10.199999999999999">
      <c r="B470" s="31"/>
      <c r="D470" s="147" t="s">
        <v>660</v>
      </c>
      <c r="F470" s="148" t="s">
        <v>982</v>
      </c>
      <c r="I470" s="135"/>
      <c r="L470" s="31"/>
      <c r="M470" s="136"/>
      <c r="T470" s="52"/>
      <c r="AT470" s="16" t="s">
        <v>660</v>
      </c>
      <c r="AU470" s="16" t="s">
        <v>84</v>
      </c>
    </row>
    <row r="471" spans="2:65" s="1" customFormat="1" ht="16.5" customHeight="1">
      <c r="B471" s="31"/>
      <c r="C471" s="120" t="s">
        <v>322</v>
      </c>
      <c r="D471" s="120" t="s">
        <v>137</v>
      </c>
      <c r="E471" s="121" t="s">
        <v>983</v>
      </c>
      <c r="F471" s="122" t="s">
        <v>984</v>
      </c>
      <c r="G471" s="123" t="s">
        <v>639</v>
      </c>
      <c r="H471" s="140"/>
      <c r="I471" s="125"/>
      <c r="J471" s="126">
        <f>ROUND(I471*H471,2)</f>
        <v>0</v>
      </c>
      <c r="K471" s="122" t="s">
        <v>659</v>
      </c>
      <c r="L471" s="31"/>
      <c r="M471" s="127" t="s">
        <v>19</v>
      </c>
      <c r="N471" s="128" t="s">
        <v>45</v>
      </c>
      <c r="P471" s="129">
        <f>O471*H471</f>
        <v>0</v>
      </c>
      <c r="Q471" s="129">
        <v>0</v>
      </c>
      <c r="R471" s="129">
        <f>Q471*H471</f>
        <v>0</v>
      </c>
      <c r="S471" s="129">
        <v>0</v>
      </c>
      <c r="T471" s="130">
        <f>S471*H471</f>
        <v>0</v>
      </c>
      <c r="AR471" s="131" t="s">
        <v>171</v>
      </c>
      <c r="AT471" s="131" t="s">
        <v>137</v>
      </c>
      <c r="AU471" s="131" t="s">
        <v>84</v>
      </c>
      <c r="AY471" s="16" t="s">
        <v>136</v>
      </c>
      <c r="BE471" s="132">
        <f>IF(N471="základní",J471,0)</f>
        <v>0</v>
      </c>
      <c r="BF471" s="132">
        <f>IF(N471="snížená",J471,0)</f>
        <v>0</v>
      </c>
      <c r="BG471" s="132">
        <f>IF(N471="zákl. přenesená",J471,0)</f>
        <v>0</v>
      </c>
      <c r="BH471" s="132">
        <f>IF(N471="sníž. přenesená",J471,0)</f>
        <v>0</v>
      </c>
      <c r="BI471" s="132">
        <f>IF(N471="nulová",J471,0)</f>
        <v>0</v>
      </c>
      <c r="BJ471" s="16" t="s">
        <v>82</v>
      </c>
      <c r="BK471" s="132">
        <f>ROUND(I471*H471,2)</f>
        <v>0</v>
      </c>
      <c r="BL471" s="16" t="s">
        <v>171</v>
      </c>
      <c r="BM471" s="131" t="s">
        <v>495</v>
      </c>
    </row>
    <row r="472" spans="2:65" s="1" customFormat="1" ht="10.199999999999999">
      <c r="B472" s="31"/>
      <c r="D472" s="133" t="s">
        <v>143</v>
      </c>
      <c r="F472" s="134" t="s">
        <v>984</v>
      </c>
      <c r="I472" s="135"/>
      <c r="L472" s="31"/>
      <c r="M472" s="136"/>
      <c r="T472" s="52"/>
      <c r="AT472" s="16" t="s">
        <v>143</v>
      </c>
      <c r="AU472" s="16" t="s">
        <v>84</v>
      </c>
    </row>
    <row r="473" spans="2:65" s="1" customFormat="1" ht="10.199999999999999">
      <c r="B473" s="31"/>
      <c r="D473" s="147" t="s">
        <v>660</v>
      </c>
      <c r="F473" s="148" t="s">
        <v>985</v>
      </c>
      <c r="I473" s="135"/>
      <c r="L473" s="31"/>
      <c r="M473" s="136"/>
      <c r="T473" s="52"/>
      <c r="AT473" s="16" t="s">
        <v>660</v>
      </c>
      <c r="AU473" s="16" t="s">
        <v>84</v>
      </c>
    </row>
    <row r="474" spans="2:65" s="10" customFormat="1" ht="22.8" customHeight="1">
      <c r="B474" s="110"/>
      <c r="D474" s="111" t="s">
        <v>73</v>
      </c>
      <c r="E474" s="145" t="s">
        <v>986</v>
      </c>
      <c r="F474" s="145" t="s">
        <v>987</v>
      </c>
      <c r="I474" s="113"/>
      <c r="J474" s="146">
        <f>BK474</f>
        <v>0</v>
      </c>
      <c r="L474" s="110"/>
      <c r="M474" s="115"/>
      <c r="P474" s="116">
        <f>SUM(P475:P476)</f>
        <v>0</v>
      </c>
      <c r="R474" s="116">
        <f>SUM(R475:R476)</f>
        <v>0</v>
      </c>
      <c r="T474" s="117">
        <f>SUM(T475:T476)</f>
        <v>0</v>
      </c>
      <c r="AR474" s="111" t="s">
        <v>84</v>
      </c>
      <c r="AT474" s="118" t="s">
        <v>73</v>
      </c>
      <c r="AU474" s="118" t="s">
        <v>82</v>
      </c>
      <c r="AY474" s="111" t="s">
        <v>136</v>
      </c>
      <c r="BK474" s="119">
        <f>SUM(BK475:BK476)</f>
        <v>0</v>
      </c>
    </row>
    <row r="475" spans="2:65" s="1" customFormat="1" ht="16.5" customHeight="1">
      <c r="B475" s="31"/>
      <c r="C475" s="120" t="s">
        <v>497</v>
      </c>
      <c r="D475" s="120" t="s">
        <v>137</v>
      </c>
      <c r="E475" s="121" t="s">
        <v>988</v>
      </c>
      <c r="F475" s="122" t="s">
        <v>989</v>
      </c>
      <c r="G475" s="123" t="s">
        <v>252</v>
      </c>
      <c r="H475" s="124">
        <v>7</v>
      </c>
      <c r="I475" s="125"/>
      <c r="J475" s="126">
        <f>ROUND(I475*H475,2)</f>
        <v>0</v>
      </c>
      <c r="K475" s="122" t="s">
        <v>19</v>
      </c>
      <c r="L475" s="31"/>
      <c r="M475" s="127" t="s">
        <v>19</v>
      </c>
      <c r="N475" s="128" t="s">
        <v>45</v>
      </c>
      <c r="P475" s="129">
        <f>O475*H475</f>
        <v>0</v>
      </c>
      <c r="Q475" s="129">
        <v>0</v>
      </c>
      <c r="R475" s="129">
        <f>Q475*H475</f>
        <v>0</v>
      </c>
      <c r="S475" s="129">
        <v>0</v>
      </c>
      <c r="T475" s="130">
        <f>S475*H475</f>
        <v>0</v>
      </c>
      <c r="AR475" s="131" t="s">
        <v>171</v>
      </c>
      <c r="AT475" s="131" t="s">
        <v>137</v>
      </c>
      <c r="AU475" s="131" t="s">
        <v>84</v>
      </c>
      <c r="AY475" s="16" t="s">
        <v>136</v>
      </c>
      <c r="BE475" s="132">
        <f>IF(N475="základní",J475,0)</f>
        <v>0</v>
      </c>
      <c r="BF475" s="132">
        <f>IF(N475="snížená",J475,0)</f>
        <v>0</v>
      </c>
      <c r="BG475" s="132">
        <f>IF(N475="zákl. přenesená",J475,0)</f>
        <v>0</v>
      </c>
      <c r="BH475" s="132">
        <f>IF(N475="sníž. přenesená",J475,0)</f>
        <v>0</v>
      </c>
      <c r="BI475" s="132">
        <f>IF(N475="nulová",J475,0)</f>
        <v>0</v>
      </c>
      <c r="BJ475" s="16" t="s">
        <v>82</v>
      </c>
      <c r="BK475" s="132">
        <f>ROUND(I475*H475,2)</f>
        <v>0</v>
      </c>
      <c r="BL475" s="16" t="s">
        <v>171</v>
      </c>
      <c r="BM475" s="131" t="s">
        <v>500</v>
      </c>
    </row>
    <row r="476" spans="2:65" s="1" customFormat="1" ht="10.199999999999999">
      <c r="B476" s="31"/>
      <c r="D476" s="133" t="s">
        <v>143</v>
      </c>
      <c r="F476" s="134" t="s">
        <v>989</v>
      </c>
      <c r="I476" s="135"/>
      <c r="L476" s="31"/>
      <c r="M476" s="136"/>
      <c r="T476" s="52"/>
      <c r="AT476" s="16" t="s">
        <v>143</v>
      </c>
      <c r="AU476" s="16" t="s">
        <v>84</v>
      </c>
    </row>
    <row r="477" spans="2:65" s="10" customFormat="1" ht="25.95" customHeight="1">
      <c r="B477" s="110"/>
      <c r="D477" s="111" t="s">
        <v>73</v>
      </c>
      <c r="E477" s="112" t="s">
        <v>990</v>
      </c>
      <c r="F477" s="112" t="s">
        <v>991</v>
      </c>
      <c r="I477" s="113"/>
      <c r="J477" s="114">
        <f>BK477</f>
        <v>0</v>
      </c>
      <c r="L477" s="110"/>
      <c r="M477" s="115"/>
      <c r="P477" s="116">
        <f>SUM(P478:P483)</f>
        <v>0</v>
      </c>
      <c r="R477" s="116">
        <f>SUM(R478:R483)</f>
        <v>0</v>
      </c>
      <c r="T477" s="117">
        <f>SUM(T478:T483)</f>
        <v>0</v>
      </c>
      <c r="AR477" s="111" t="s">
        <v>142</v>
      </c>
      <c r="AT477" s="118" t="s">
        <v>73</v>
      </c>
      <c r="AU477" s="118" t="s">
        <v>74</v>
      </c>
      <c r="AY477" s="111" t="s">
        <v>136</v>
      </c>
      <c r="BK477" s="119">
        <f>SUM(BK478:BK483)</f>
        <v>0</v>
      </c>
    </row>
    <row r="478" spans="2:65" s="1" customFormat="1" ht="16.5" customHeight="1">
      <c r="B478" s="31"/>
      <c r="C478" s="120" t="s">
        <v>326</v>
      </c>
      <c r="D478" s="120" t="s">
        <v>137</v>
      </c>
      <c r="E478" s="121" t="s">
        <v>992</v>
      </c>
      <c r="F478" s="122" t="s">
        <v>993</v>
      </c>
      <c r="G478" s="123" t="s">
        <v>994</v>
      </c>
      <c r="H478" s="124">
        <v>1</v>
      </c>
      <c r="I478" s="125"/>
      <c r="J478" s="126">
        <f>ROUND(I478*H478,2)</f>
        <v>0</v>
      </c>
      <c r="K478" s="122" t="s">
        <v>19</v>
      </c>
      <c r="L478" s="31"/>
      <c r="M478" s="127" t="s">
        <v>19</v>
      </c>
      <c r="N478" s="128" t="s">
        <v>45</v>
      </c>
      <c r="P478" s="129">
        <f>O478*H478</f>
        <v>0</v>
      </c>
      <c r="Q478" s="129">
        <v>0</v>
      </c>
      <c r="R478" s="129">
        <f>Q478*H478</f>
        <v>0</v>
      </c>
      <c r="S478" s="129">
        <v>0</v>
      </c>
      <c r="T478" s="130">
        <f>S478*H478</f>
        <v>0</v>
      </c>
      <c r="AR478" s="131" t="s">
        <v>995</v>
      </c>
      <c r="AT478" s="131" t="s">
        <v>137</v>
      </c>
      <c r="AU478" s="131" t="s">
        <v>82</v>
      </c>
      <c r="AY478" s="16" t="s">
        <v>136</v>
      </c>
      <c r="BE478" s="132">
        <f>IF(N478="základní",J478,0)</f>
        <v>0</v>
      </c>
      <c r="BF478" s="132">
        <f>IF(N478="snížená",J478,0)</f>
        <v>0</v>
      </c>
      <c r="BG478" s="132">
        <f>IF(N478="zákl. přenesená",J478,0)</f>
        <v>0</v>
      </c>
      <c r="BH478" s="132">
        <f>IF(N478="sníž. přenesená",J478,0)</f>
        <v>0</v>
      </c>
      <c r="BI478" s="132">
        <f>IF(N478="nulová",J478,0)</f>
        <v>0</v>
      </c>
      <c r="BJ478" s="16" t="s">
        <v>82</v>
      </c>
      <c r="BK478" s="132">
        <f>ROUND(I478*H478,2)</f>
        <v>0</v>
      </c>
      <c r="BL478" s="16" t="s">
        <v>995</v>
      </c>
      <c r="BM478" s="131" t="s">
        <v>504</v>
      </c>
    </row>
    <row r="479" spans="2:65" s="1" customFormat="1" ht="10.199999999999999">
      <c r="B479" s="31"/>
      <c r="D479" s="133" t="s">
        <v>143</v>
      </c>
      <c r="F479" s="134" t="s">
        <v>993</v>
      </c>
      <c r="I479" s="135"/>
      <c r="L479" s="31"/>
      <c r="M479" s="136"/>
      <c r="T479" s="52"/>
      <c r="AT479" s="16" t="s">
        <v>143</v>
      </c>
      <c r="AU479" s="16" t="s">
        <v>82</v>
      </c>
    </row>
    <row r="480" spans="2:65" s="1" customFormat="1" ht="16.5" customHeight="1">
      <c r="B480" s="31"/>
      <c r="C480" s="120" t="s">
        <v>505</v>
      </c>
      <c r="D480" s="120" t="s">
        <v>137</v>
      </c>
      <c r="E480" s="121" t="s">
        <v>996</v>
      </c>
      <c r="F480" s="122" t="s">
        <v>997</v>
      </c>
      <c r="G480" s="123" t="s">
        <v>252</v>
      </c>
      <c r="H480" s="124">
        <v>4</v>
      </c>
      <c r="I480" s="125"/>
      <c r="J480" s="126">
        <f>ROUND(I480*H480,2)</f>
        <v>0</v>
      </c>
      <c r="K480" s="122" t="s">
        <v>19</v>
      </c>
      <c r="L480" s="31"/>
      <c r="M480" s="127" t="s">
        <v>19</v>
      </c>
      <c r="N480" s="128" t="s">
        <v>45</v>
      </c>
      <c r="P480" s="129">
        <f>O480*H480</f>
        <v>0</v>
      </c>
      <c r="Q480" s="129">
        <v>0</v>
      </c>
      <c r="R480" s="129">
        <f>Q480*H480</f>
        <v>0</v>
      </c>
      <c r="S480" s="129">
        <v>0</v>
      </c>
      <c r="T480" s="130">
        <f>S480*H480</f>
        <v>0</v>
      </c>
      <c r="AR480" s="131" t="s">
        <v>995</v>
      </c>
      <c r="AT480" s="131" t="s">
        <v>137</v>
      </c>
      <c r="AU480" s="131" t="s">
        <v>82</v>
      </c>
      <c r="AY480" s="16" t="s">
        <v>136</v>
      </c>
      <c r="BE480" s="132">
        <f>IF(N480="základní",J480,0)</f>
        <v>0</v>
      </c>
      <c r="BF480" s="132">
        <f>IF(N480="snížená",J480,0)</f>
        <v>0</v>
      </c>
      <c r="BG480" s="132">
        <f>IF(N480="zákl. přenesená",J480,0)</f>
        <v>0</v>
      </c>
      <c r="BH480" s="132">
        <f>IF(N480="sníž. přenesená",J480,0)</f>
        <v>0</v>
      </c>
      <c r="BI480" s="132">
        <f>IF(N480="nulová",J480,0)</f>
        <v>0</v>
      </c>
      <c r="BJ480" s="16" t="s">
        <v>82</v>
      </c>
      <c r="BK480" s="132">
        <f>ROUND(I480*H480,2)</f>
        <v>0</v>
      </c>
      <c r="BL480" s="16" t="s">
        <v>995</v>
      </c>
      <c r="BM480" s="131" t="s">
        <v>508</v>
      </c>
    </row>
    <row r="481" spans="2:65" s="1" customFormat="1" ht="10.199999999999999">
      <c r="B481" s="31"/>
      <c r="D481" s="133" t="s">
        <v>143</v>
      </c>
      <c r="F481" s="134" t="s">
        <v>997</v>
      </c>
      <c r="I481" s="135"/>
      <c r="L481" s="31"/>
      <c r="M481" s="136"/>
      <c r="T481" s="52"/>
      <c r="AT481" s="16" t="s">
        <v>143</v>
      </c>
      <c r="AU481" s="16" t="s">
        <v>82</v>
      </c>
    </row>
    <row r="482" spans="2:65" s="1" customFormat="1" ht="16.5" customHeight="1">
      <c r="B482" s="31"/>
      <c r="C482" s="120" t="s">
        <v>329</v>
      </c>
      <c r="D482" s="120" t="s">
        <v>137</v>
      </c>
      <c r="E482" s="121" t="s">
        <v>998</v>
      </c>
      <c r="F482" s="122" t="s">
        <v>999</v>
      </c>
      <c r="G482" s="123" t="s">
        <v>994</v>
      </c>
      <c r="H482" s="124">
        <v>1</v>
      </c>
      <c r="I482" s="125"/>
      <c r="J482" s="126">
        <f>ROUND(I482*H482,2)</f>
        <v>0</v>
      </c>
      <c r="K482" s="122" t="s">
        <v>19</v>
      </c>
      <c r="L482" s="31"/>
      <c r="M482" s="127" t="s">
        <v>19</v>
      </c>
      <c r="N482" s="128" t="s">
        <v>45</v>
      </c>
      <c r="P482" s="129">
        <f>O482*H482</f>
        <v>0</v>
      </c>
      <c r="Q482" s="129">
        <v>0</v>
      </c>
      <c r="R482" s="129">
        <f>Q482*H482</f>
        <v>0</v>
      </c>
      <c r="S482" s="129">
        <v>0</v>
      </c>
      <c r="T482" s="130">
        <f>S482*H482</f>
        <v>0</v>
      </c>
      <c r="AR482" s="131" t="s">
        <v>995</v>
      </c>
      <c r="AT482" s="131" t="s">
        <v>137</v>
      </c>
      <c r="AU482" s="131" t="s">
        <v>82</v>
      </c>
      <c r="AY482" s="16" t="s">
        <v>136</v>
      </c>
      <c r="BE482" s="132">
        <f>IF(N482="základní",J482,0)</f>
        <v>0</v>
      </c>
      <c r="BF482" s="132">
        <f>IF(N482="snížená",J482,0)</f>
        <v>0</v>
      </c>
      <c r="BG482" s="132">
        <f>IF(N482="zákl. přenesená",J482,0)</f>
        <v>0</v>
      </c>
      <c r="BH482" s="132">
        <f>IF(N482="sníž. přenesená",J482,0)</f>
        <v>0</v>
      </c>
      <c r="BI482" s="132">
        <f>IF(N482="nulová",J482,0)</f>
        <v>0</v>
      </c>
      <c r="BJ482" s="16" t="s">
        <v>82</v>
      </c>
      <c r="BK482" s="132">
        <f>ROUND(I482*H482,2)</f>
        <v>0</v>
      </c>
      <c r="BL482" s="16" t="s">
        <v>995</v>
      </c>
      <c r="BM482" s="131" t="s">
        <v>512</v>
      </c>
    </row>
    <row r="483" spans="2:65" s="1" customFormat="1" ht="10.199999999999999">
      <c r="B483" s="31"/>
      <c r="D483" s="133" t="s">
        <v>143</v>
      </c>
      <c r="F483" s="134" t="s">
        <v>999</v>
      </c>
      <c r="I483" s="135"/>
      <c r="L483" s="31"/>
      <c r="M483" s="137"/>
      <c r="N483" s="138"/>
      <c r="O483" s="138"/>
      <c r="P483" s="138"/>
      <c r="Q483" s="138"/>
      <c r="R483" s="138"/>
      <c r="S483" s="138"/>
      <c r="T483" s="139"/>
      <c r="AT483" s="16" t="s">
        <v>143</v>
      </c>
      <c r="AU483" s="16" t="s">
        <v>82</v>
      </c>
    </row>
    <row r="484" spans="2:65" s="1" customFormat="1" ht="6.9" customHeight="1">
      <c r="B484" s="40"/>
      <c r="C484" s="41"/>
      <c r="D484" s="41"/>
      <c r="E484" s="41"/>
      <c r="F484" s="41"/>
      <c r="G484" s="41"/>
      <c r="H484" s="41"/>
      <c r="I484" s="41"/>
      <c r="J484" s="41"/>
      <c r="K484" s="41"/>
      <c r="L484" s="31"/>
    </row>
  </sheetData>
  <sheetProtection algorithmName="SHA-512" hashValue="Ja/poot36vQbZvYaIC84G8A0ucP+Jp9Sz3Havg6xmBs25RNbNbF+c6dldh8tUn7Ak5Qe3YgabeJYIIwys17Erg==" saltValue="3/pivWY06lwrz7ZiNs3PbOwUTDjpoNtOlLp/Q6tqozRFDNINjNMwtOUnLZSGDjCMotbX0oa2GVZg5TZpqf6KRg==" spinCount="100000" sheet="1" objects="1" scenarios="1" formatColumns="0" formatRows="0" autoFilter="0"/>
  <autoFilter ref="C90:K483" xr:uid="{00000000-0009-0000-0000-000004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400-000000000000}"/>
    <hyperlink ref="F99" r:id="rId2" xr:uid="{00000000-0004-0000-0400-000001000000}"/>
    <hyperlink ref="F102" r:id="rId3" xr:uid="{00000000-0004-0000-0400-000002000000}"/>
    <hyperlink ref="F105" r:id="rId4" xr:uid="{00000000-0004-0000-0400-000003000000}"/>
    <hyperlink ref="F110" r:id="rId5" xr:uid="{00000000-0004-0000-0400-000004000000}"/>
    <hyperlink ref="F115" r:id="rId6" xr:uid="{00000000-0004-0000-0400-000005000000}"/>
    <hyperlink ref="F120" r:id="rId7" xr:uid="{00000000-0004-0000-0400-000006000000}"/>
    <hyperlink ref="F123" r:id="rId8" xr:uid="{00000000-0004-0000-0400-000007000000}"/>
    <hyperlink ref="F129" r:id="rId9" xr:uid="{00000000-0004-0000-0400-000008000000}"/>
    <hyperlink ref="F132" r:id="rId10" xr:uid="{00000000-0004-0000-0400-000009000000}"/>
    <hyperlink ref="F148" r:id="rId11" xr:uid="{00000000-0004-0000-0400-00000A000000}"/>
    <hyperlink ref="F153" r:id="rId12" xr:uid="{00000000-0004-0000-0400-00000B000000}"/>
    <hyperlink ref="F158" r:id="rId13" xr:uid="{00000000-0004-0000-0400-00000C000000}"/>
    <hyperlink ref="F161" r:id="rId14" xr:uid="{00000000-0004-0000-0400-00000D000000}"/>
    <hyperlink ref="F166" r:id="rId15" xr:uid="{00000000-0004-0000-0400-00000E000000}"/>
    <hyperlink ref="F175" r:id="rId16" xr:uid="{00000000-0004-0000-0400-00000F000000}"/>
    <hyperlink ref="F184" r:id="rId17" xr:uid="{00000000-0004-0000-0400-000010000000}"/>
    <hyperlink ref="F190" r:id="rId18" xr:uid="{00000000-0004-0000-0400-000011000000}"/>
    <hyperlink ref="F203" r:id="rId19" xr:uid="{00000000-0004-0000-0400-000012000000}"/>
    <hyperlink ref="F208" r:id="rId20" xr:uid="{00000000-0004-0000-0400-000013000000}"/>
    <hyperlink ref="F215" r:id="rId21" xr:uid="{00000000-0004-0000-0400-000014000000}"/>
    <hyperlink ref="F220" r:id="rId22" xr:uid="{00000000-0004-0000-0400-000015000000}"/>
    <hyperlink ref="F224" r:id="rId23" xr:uid="{00000000-0004-0000-0400-000016000000}"/>
    <hyperlink ref="F232" r:id="rId24" xr:uid="{00000000-0004-0000-0400-000017000000}"/>
    <hyperlink ref="F249" r:id="rId25" xr:uid="{00000000-0004-0000-0400-000018000000}"/>
    <hyperlink ref="F255" r:id="rId26" xr:uid="{00000000-0004-0000-0400-000019000000}"/>
    <hyperlink ref="F260" r:id="rId27" xr:uid="{00000000-0004-0000-0400-00001A000000}"/>
    <hyperlink ref="F266" r:id="rId28" xr:uid="{00000000-0004-0000-0400-00001B000000}"/>
    <hyperlink ref="F273" r:id="rId29" xr:uid="{00000000-0004-0000-0400-00001C000000}"/>
    <hyperlink ref="F279" r:id="rId30" xr:uid="{00000000-0004-0000-0400-00001D000000}"/>
    <hyperlink ref="F284" r:id="rId31" xr:uid="{00000000-0004-0000-0400-00001E000000}"/>
    <hyperlink ref="F294" r:id="rId32" xr:uid="{00000000-0004-0000-0400-00001F000000}"/>
    <hyperlink ref="F307" r:id="rId33" xr:uid="{00000000-0004-0000-0400-000020000000}"/>
    <hyperlink ref="F318" r:id="rId34" xr:uid="{00000000-0004-0000-0400-000021000000}"/>
    <hyperlink ref="F323" r:id="rId35" xr:uid="{00000000-0004-0000-0400-000022000000}"/>
    <hyperlink ref="F330" r:id="rId36" xr:uid="{00000000-0004-0000-0400-000023000000}"/>
    <hyperlink ref="F335" r:id="rId37" xr:uid="{00000000-0004-0000-0400-000024000000}"/>
    <hyperlink ref="F340" r:id="rId38" xr:uid="{00000000-0004-0000-0400-000025000000}"/>
    <hyperlink ref="F347" r:id="rId39" xr:uid="{00000000-0004-0000-0400-000026000000}"/>
    <hyperlink ref="F352" r:id="rId40" xr:uid="{00000000-0004-0000-0400-000027000000}"/>
    <hyperlink ref="F358" r:id="rId41" xr:uid="{00000000-0004-0000-0400-000028000000}"/>
    <hyperlink ref="F365" r:id="rId42" xr:uid="{00000000-0004-0000-0400-000029000000}"/>
    <hyperlink ref="F380" r:id="rId43" xr:uid="{00000000-0004-0000-0400-00002A000000}"/>
    <hyperlink ref="F383" r:id="rId44" xr:uid="{00000000-0004-0000-0400-00002B000000}"/>
    <hyperlink ref="F386" r:id="rId45" xr:uid="{00000000-0004-0000-0400-00002C000000}"/>
    <hyperlink ref="F389" r:id="rId46" xr:uid="{00000000-0004-0000-0400-00002D000000}"/>
    <hyperlink ref="F392" r:id="rId47" xr:uid="{00000000-0004-0000-0400-00002E000000}"/>
    <hyperlink ref="F409" r:id="rId48" xr:uid="{00000000-0004-0000-0400-00002F000000}"/>
    <hyperlink ref="F416" r:id="rId49" xr:uid="{00000000-0004-0000-0400-000030000000}"/>
    <hyperlink ref="F419" r:id="rId50" xr:uid="{00000000-0004-0000-0400-000031000000}"/>
    <hyperlink ref="F422" r:id="rId51" xr:uid="{00000000-0004-0000-0400-000032000000}"/>
    <hyperlink ref="F428" r:id="rId52" xr:uid="{00000000-0004-0000-0400-000033000000}"/>
    <hyperlink ref="F431" r:id="rId53" xr:uid="{00000000-0004-0000-0400-000034000000}"/>
    <hyperlink ref="F436" r:id="rId54" xr:uid="{00000000-0004-0000-0400-000035000000}"/>
    <hyperlink ref="F439" r:id="rId55" xr:uid="{00000000-0004-0000-0400-000036000000}"/>
    <hyperlink ref="F443" r:id="rId56" xr:uid="{00000000-0004-0000-0400-000037000000}"/>
    <hyperlink ref="F448" r:id="rId57" xr:uid="{00000000-0004-0000-0400-000038000000}"/>
    <hyperlink ref="F460" r:id="rId58" xr:uid="{00000000-0004-0000-0400-000039000000}"/>
    <hyperlink ref="F465" r:id="rId59" xr:uid="{00000000-0004-0000-0400-00003A000000}"/>
    <hyperlink ref="F470" r:id="rId60" xr:uid="{00000000-0004-0000-0400-00003B000000}"/>
    <hyperlink ref="F473" r:id="rId61" xr:uid="{00000000-0004-0000-0400-00003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9EB6-06BA-4414-865C-C5091E83BB3E}">
  <dimension ref="A1"/>
  <sheetViews>
    <sheetView tabSelected="1" workbookViewId="0"/>
  </sheetViews>
  <sheetFormatPr defaultRowHeight="10.199999999999999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8"/>
  <sheetViews>
    <sheetView showGridLines="0" zoomScale="110" zoomScaleNormal="110" workbookViewId="0"/>
  </sheetViews>
  <sheetFormatPr defaultRowHeight="14.4"/>
  <cols>
    <col min="1" max="1" width="8.28515625" style="173" customWidth="1"/>
    <col min="2" max="2" width="1.7109375" style="173" customWidth="1"/>
    <col min="3" max="4" width="5" style="173" customWidth="1"/>
    <col min="5" max="5" width="11.7109375" style="173" customWidth="1"/>
    <col min="6" max="6" width="9.140625" style="173" customWidth="1"/>
    <col min="7" max="7" width="5" style="173" customWidth="1"/>
    <col min="8" max="8" width="77.85546875" style="173" customWidth="1"/>
    <col min="9" max="10" width="20" style="173" customWidth="1"/>
    <col min="11" max="11" width="1.7109375" style="173" customWidth="1"/>
  </cols>
  <sheetData>
    <row r="1" spans="2:11" customFormat="1" ht="37.5" customHeight="1"/>
    <row r="2" spans="2:11" customFormat="1" ht="7.5" customHeight="1">
      <c r="B2" s="174"/>
      <c r="C2" s="175"/>
      <c r="D2" s="175"/>
      <c r="E2" s="175"/>
      <c r="F2" s="175"/>
      <c r="G2" s="175"/>
      <c r="H2" s="175"/>
      <c r="I2" s="175"/>
      <c r="J2" s="175"/>
      <c r="K2" s="176"/>
    </row>
    <row r="3" spans="2:11" s="14" customFormat="1" ht="45" customHeight="1">
      <c r="B3" s="177"/>
      <c r="C3" s="294" t="s">
        <v>1000</v>
      </c>
      <c r="D3" s="294"/>
      <c r="E3" s="294"/>
      <c r="F3" s="294"/>
      <c r="G3" s="294"/>
      <c r="H3" s="294"/>
      <c r="I3" s="294"/>
      <c r="J3" s="294"/>
      <c r="K3" s="178"/>
    </row>
    <row r="4" spans="2:11" customFormat="1" ht="25.5" customHeight="1">
      <c r="B4" s="179"/>
      <c r="C4" s="299" t="s">
        <v>1001</v>
      </c>
      <c r="D4" s="299"/>
      <c r="E4" s="299"/>
      <c r="F4" s="299"/>
      <c r="G4" s="299"/>
      <c r="H4" s="299"/>
      <c r="I4" s="299"/>
      <c r="J4" s="299"/>
      <c r="K4" s="180"/>
    </row>
    <row r="5" spans="2:11" customFormat="1" ht="5.25" customHeight="1">
      <c r="B5" s="179"/>
      <c r="C5" s="181"/>
      <c r="D5" s="181"/>
      <c r="E5" s="181"/>
      <c r="F5" s="181"/>
      <c r="G5" s="181"/>
      <c r="H5" s="181"/>
      <c r="I5" s="181"/>
      <c r="J5" s="181"/>
      <c r="K5" s="180"/>
    </row>
    <row r="6" spans="2:11" customFormat="1" ht="15" customHeight="1">
      <c r="B6" s="179"/>
      <c r="C6" s="298" t="s">
        <v>1002</v>
      </c>
      <c r="D6" s="298"/>
      <c r="E6" s="298"/>
      <c r="F6" s="298"/>
      <c r="G6" s="298"/>
      <c r="H6" s="298"/>
      <c r="I6" s="298"/>
      <c r="J6" s="298"/>
      <c r="K6" s="180"/>
    </row>
    <row r="7" spans="2:11" customFormat="1" ht="15" customHeight="1">
      <c r="B7" s="183"/>
      <c r="C7" s="298" t="s">
        <v>1003</v>
      </c>
      <c r="D7" s="298"/>
      <c r="E7" s="298"/>
      <c r="F7" s="298"/>
      <c r="G7" s="298"/>
      <c r="H7" s="298"/>
      <c r="I7" s="298"/>
      <c r="J7" s="298"/>
      <c r="K7" s="180"/>
    </row>
    <row r="8" spans="2:11" customFormat="1" ht="12.75" customHeight="1">
      <c r="B8" s="183"/>
      <c r="C8" s="182"/>
      <c r="D8" s="182"/>
      <c r="E8" s="182"/>
      <c r="F8" s="182"/>
      <c r="G8" s="182"/>
      <c r="H8" s="182"/>
      <c r="I8" s="182"/>
      <c r="J8" s="182"/>
      <c r="K8" s="180"/>
    </row>
    <row r="9" spans="2:11" customFormat="1" ht="15" customHeight="1">
      <c r="B9" s="183"/>
      <c r="C9" s="298" t="s">
        <v>1004</v>
      </c>
      <c r="D9" s="298"/>
      <c r="E9" s="298"/>
      <c r="F9" s="298"/>
      <c r="G9" s="298"/>
      <c r="H9" s="298"/>
      <c r="I9" s="298"/>
      <c r="J9" s="298"/>
      <c r="K9" s="180"/>
    </row>
    <row r="10" spans="2:11" customFormat="1" ht="15" customHeight="1">
      <c r="B10" s="183"/>
      <c r="C10" s="182"/>
      <c r="D10" s="298" t="s">
        <v>1005</v>
      </c>
      <c r="E10" s="298"/>
      <c r="F10" s="298"/>
      <c r="G10" s="298"/>
      <c r="H10" s="298"/>
      <c r="I10" s="298"/>
      <c r="J10" s="298"/>
      <c r="K10" s="180"/>
    </row>
    <row r="11" spans="2:11" customFormat="1" ht="15" customHeight="1">
      <c r="B11" s="183"/>
      <c r="C11" s="184"/>
      <c r="D11" s="298" t="s">
        <v>1006</v>
      </c>
      <c r="E11" s="298"/>
      <c r="F11" s="298"/>
      <c r="G11" s="298"/>
      <c r="H11" s="298"/>
      <c r="I11" s="298"/>
      <c r="J11" s="298"/>
      <c r="K11" s="180"/>
    </row>
    <row r="12" spans="2:11" customFormat="1" ht="15" customHeight="1">
      <c r="B12" s="183"/>
      <c r="C12" s="184"/>
      <c r="D12" s="182"/>
      <c r="E12" s="182"/>
      <c r="F12" s="182"/>
      <c r="G12" s="182"/>
      <c r="H12" s="182"/>
      <c r="I12" s="182"/>
      <c r="J12" s="182"/>
      <c r="K12" s="180"/>
    </row>
    <row r="13" spans="2:11" customFormat="1" ht="15" customHeight="1">
      <c r="B13" s="183"/>
      <c r="C13" s="184"/>
      <c r="D13" s="185" t="s">
        <v>1007</v>
      </c>
      <c r="E13" s="182"/>
      <c r="F13" s="182"/>
      <c r="G13" s="182"/>
      <c r="H13" s="182"/>
      <c r="I13" s="182"/>
      <c r="J13" s="182"/>
      <c r="K13" s="180"/>
    </row>
    <row r="14" spans="2:11" customFormat="1" ht="12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0"/>
    </row>
    <row r="15" spans="2:11" customFormat="1" ht="15" customHeight="1">
      <c r="B15" s="183"/>
      <c r="C15" s="184"/>
      <c r="D15" s="298" t="s">
        <v>1008</v>
      </c>
      <c r="E15" s="298"/>
      <c r="F15" s="298"/>
      <c r="G15" s="298"/>
      <c r="H15" s="298"/>
      <c r="I15" s="298"/>
      <c r="J15" s="298"/>
      <c r="K15" s="180"/>
    </row>
    <row r="16" spans="2:11" customFormat="1" ht="15" customHeight="1">
      <c r="B16" s="183"/>
      <c r="C16" s="184"/>
      <c r="D16" s="298" t="s">
        <v>1009</v>
      </c>
      <c r="E16" s="298"/>
      <c r="F16" s="298"/>
      <c r="G16" s="298"/>
      <c r="H16" s="298"/>
      <c r="I16" s="298"/>
      <c r="J16" s="298"/>
      <c r="K16" s="180"/>
    </row>
    <row r="17" spans="2:11" customFormat="1" ht="15" customHeight="1">
      <c r="B17" s="183"/>
      <c r="C17" s="184"/>
      <c r="D17" s="298" t="s">
        <v>1010</v>
      </c>
      <c r="E17" s="298"/>
      <c r="F17" s="298"/>
      <c r="G17" s="298"/>
      <c r="H17" s="298"/>
      <c r="I17" s="298"/>
      <c r="J17" s="298"/>
      <c r="K17" s="180"/>
    </row>
    <row r="18" spans="2:11" customFormat="1" ht="15" customHeight="1">
      <c r="B18" s="183"/>
      <c r="C18" s="184"/>
      <c r="D18" s="184"/>
      <c r="E18" s="186" t="s">
        <v>81</v>
      </c>
      <c r="F18" s="298" t="s">
        <v>1011</v>
      </c>
      <c r="G18" s="298"/>
      <c r="H18" s="298"/>
      <c r="I18" s="298"/>
      <c r="J18" s="298"/>
      <c r="K18" s="180"/>
    </row>
    <row r="19" spans="2:11" customFormat="1" ht="15" customHeight="1">
      <c r="B19" s="183"/>
      <c r="C19" s="184"/>
      <c r="D19" s="184"/>
      <c r="E19" s="186" t="s">
        <v>1012</v>
      </c>
      <c r="F19" s="298" t="s">
        <v>1013</v>
      </c>
      <c r="G19" s="298"/>
      <c r="H19" s="298"/>
      <c r="I19" s="298"/>
      <c r="J19" s="298"/>
      <c r="K19" s="180"/>
    </row>
    <row r="20" spans="2:11" customFormat="1" ht="15" customHeight="1">
      <c r="B20" s="183"/>
      <c r="C20" s="184"/>
      <c r="D20" s="184"/>
      <c r="E20" s="186" t="s">
        <v>1014</v>
      </c>
      <c r="F20" s="298" t="s">
        <v>1015</v>
      </c>
      <c r="G20" s="298"/>
      <c r="H20" s="298"/>
      <c r="I20" s="298"/>
      <c r="J20" s="298"/>
      <c r="K20" s="180"/>
    </row>
    <row r="21" spans="2:11" customFormat="1" ht="15" customHeight="1">
      <c r="B21" s="183"/>
      <c r="C21" s="184"/>
      <c r="D21" s="184"/>
      <c r="E21" s="186" t="s">
        <v>1016</v>
      </c>
      <c r="F21" s="298" t="s">
        <v>1017</v>
      </c>
      <c r="G21" s="298"/>
      <c r="H21" s="298"/>
      <c r="I21" s="298"/>
      <c r="J21" s="298"/>
      <c r="K21" s="180"/>
    </row>
    <row r="22" spans="2:11" customFormat="1" ht="15" customHeight="1">
      <c r="B22" s="183"/>
      <c r="C22" s="184"/>
      <c r="D22" s="184"/>
      <c r="E22" s="186" t="s">
        <v>990</v>
      </c>
      <c r="F22" s="298" t="s">
        <v>991</v>
      </c>
      <c r="G22" s="298"/>
      <c r="H22" s="298"/>
      <c r="I22" s="298"/>
      <c r="J22" s="298"/>
      <c r="K22" s="180"/>
    </row>
    <row r="23" spans="2:11" customFormat="1" ht="15" customHeight="1">
      <c r="B23" s="183"/>
      <c r="C23" s="184"/>
      <c r="D23" s="184"/>
      <c r="E23" s="186" t="s">
        <v>1018</v>
      </c>
      <c r="F23" s="298" t="s">
        <v>1019</v>
      </c>
      <c r="G23" s="298"/>
      <c r="H23" s="298"/>
      <c r="I23" s="298"/>
      <c r="J23" s="298"/>
      <c r="K23" s="180"/>
    </row>
    <row r="24" spans="2:11" customFormat="1" ht="12.75" customHeight="1">
      <c r="B24" s="183"/>
      <c r="C24" s="184"/>
      <c r="D24" s="184"/>
      <c r="E24" s="184"/>
      <c r="F24" s="184"/>
      <c r="G24" s="184"/>
      <c r="H24" s="184"/>
      <c r="I24" s="184"/>
      <c r="J24" s="184"/>
      <c r="K24" s="180"/>
    </row>
    <row r="25" spans="2:11" customFormat="1" ht="15" customHeight="1">
      <c r="B25" s="183"/>
      <c r="C25" s="298" t="s">
        <v>1020</v>
      </c>
      <c r="D25" s="298"/>
      <c r="E25" s="298"/>
      <c r="F25" s="298"/>
      <c r="G25" s="298"/>
      <c r="H25" s="298"/>
      <c r="I25" s="298"/>
      <c r="J25" s="298"/>
      <c r="K25" s="180"/>
    </row>
    <row r="26" spans="2:11" customFormat="1" ht="15" customHeight="1">
      <c r="B26" s="183"/>
      <c r="C26" s="298" t="s">
        <v>1021</v>
      </c>
      <c r="D26" s="298"/>
      <c r="E26" s="298"/>
      <c r="F26" s="298"/>
      <c r="G26" s="298"/>
      <c r="H26" s="298"/>
      <c r="I26" s="298"/>
      <c r="J26" s="298"/>
      <c r="K26" s="180"/>
    </row>
    <row r="27" spans="2:11" customFormat="1" ht="15" customHeight="1">
      <c r="B27" s="183"/>
      <c r="C27" s="182"/>
      <c r="D27" s="298" t="s">
        <v>1022</v>
      </c>
      <c r="E27" s="298"/>
      <c r="F27" s="298"/>
      <c r="G27" s="298"/>
      <c r="H27" s="298"/>
      <c r="I27" s="298"/>
      <c r="J27" s="298"/>
      <c r="K27" s="180"/>
    </row>
    <row r="28" spans="2:11" customFormat="1" ht="15" customHeight="1">
      <c r="B28" s="183"/>
      <c r="C28" s="184"/>
      <c r="D28" s="298" t="s">
        <v>1023</v>
      </c>
      <c r="E28" s="298"/>
      <c r="F28" s="298"/>
      <c r="G28" s="298"/>
      <c r="H28" s="298"/>
      <c r="I28" s="298"/>
      <c r="J28" s="298"/>
      <c r="K28" s="180"/>
    </row>
    <row r="29" spans="2:11" customFormat="1" ht="12.75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0"/>
    </row>
    <row r="30" spans="2:11" customFormat="1" ht="15" customHeight="1">
      <c r="B30" s="183"/>
      <c r="C30" s="184"/>
      <c r="D30" s="298" t="s">
        <v>1024</v>
      </c>
      <c r="E30" s="298"/>
      <c r="F30" s="298"/>
      <c r="G30" s="298"/>
      <c r="H30" s="298"/>
      <c r="I30" s="298"/>
      <c r="J30" s="298"/>
      <c r="K30" s="180"/>
    </row>
    <row r="31" spans="2:11" customFormat="1" ht="15" customHeight="1">
      <c r="B31" s="183"/>
      <c r="C31" s="184"/>
      <c r="D31" s="298" t="s">
        <v>1025</v>
      </c>
      <c r="E31" s="298"/>
      <c r="F31" s="298"/>
      <c r="G31" s="298"/>
      <c r="H31" s="298"/>
      <c r="I31" s="298"/>
      <c r="J31" s="298"/>
      <c r="K31" s="180"/>
    </row>
    <row r="32" spans="2:11" customFormat="1" ht="12.75" customHeight="1">
      <c r="B32" s="183"/>
      <c r="C32" s="184"/>
      <c r="D32" s="184"/>
      <c r="E32" s="184"/>
      <c r="F32" s="184"/>
      <c r="G32" s="184"/>
      <c r="H32" s="184"/>
      <c r="I32" s="184"/>
      <c r="J32" s="184"/>
      <c r="K32" s="180"/>
    </row>
    <row r="33" spans="2:11" customFormat="1" ht="15" customHeight="1">
      <c r="B33" s="183"/>
      <c r="C33" s="184"/>
      <c r="D33" s="298" t="s">
        <v>1026</v>
      </c>
      <c r="E33" s="298"/>
      <c r="F33" s="298"/>
      <c r="G33" s="298"/>
      <c r="H33" s="298"/>
      <c r="I33" s="298"/>
      <c r="J33" s="298"/>
      <c r="K33" s="180"/>
    </row>
    <row r="34" spans="2:11" customFormat="1" ht="15" customHeight="1">
      <c r="B34" s="183"/>
      <c r="C34" s="184"/>
      <c r="D34" s="298" t="s">
        <v>1027</v>
      </c>
      <c r="E34" s="298"/>
      <c r="F34" s="298"/>
      <c r="G34" s="298"/>
      <c r="H34" s="298"/>
      <c r="I34" s="298"/>
      <c r="J34" s="298"/>
      <c r="K34" s="180"/>
    </row>
    <row r="35" spans="2:11" customFormat="1" ht="15" customHeight="1">
      <c r="B35" s="183"/>
      <c r="C35" s="184"/>
      <c r="D35" s="298" t="s">
        <v>1028</v>
      </c>
      <c r="E35" s="298"/>
      <c r="F35" s="298"/>
      <c r="G35" s="298"/>
      <c r="H35" s="298"/>
      <c r="I35" s="298"/>
      <c r="J35" s="298"/>
      <c r="K35" s="180"/>
    </row>
    <row r="36" spans="2:11" customFormat="1" ht="15" customHeight="1">
      <c r="B36" s="183"/>
      <c r="C36" s="184"/>
      <c r="D36" s="182"/>
      <c r="E36" s="185" t="s">
        <v>122</v>
      </c>
      <c r="F36" s="182"/>
      <c r="G36" s="298" t="s">
        <v>1029</v>
      </c>
      <c r="H36" s="298"/>
      <c r="I36" s="298"/>
      <c r="J36" s="298"/>
      <c r="K36" s="180"/>
    </row>
    <row r="37" spans="2:11" customFormat="1" ht="30.75" customHeight="1">
      <c r="B37" s="183"/>
      <c r="C37" s="184"/>
      <c r="D37" s="182"/>
      <c r="E37" s="185" t="s">
        <v>1030</v>
      </c>
      <c r="F37" s="182"/>
      <c r="G37" s="298" t="s">
        <v>1031</v>
      </c>
      <c r="H37" s="298"/>
      <c r="I37" s="298"/>
      <c r="J37" s="298"/>
      <c r="K37" s="180"/>
    </row>
    <row r="38" spans="2:11" customFormat="1" ht="15" customHeight="1">
      <c r="B38" s="183"/>
      <c r="C38" s="184"/>
      <c r="D38" s="182"/>
      <c r="E38" s="185" t="s">
        <v>55</v>
      </c>
      <c r="F38" s="182"/>
      <c r="G38" s="298" t="s">
        <v>1032</v>
      </c>
      <c r="H38" s="298"/>
      <c r="I38" s="298"/>
      <c r="J38" s="298"/>
      <c r="K38" s="180"/>
    </row>
    <row r="39" spans="2:11" customFormat="1" ht="15" customHeight="1">
      <c r="B39" s="183"/>
      <c r="C39" s="184"/>
      <c r="D39" s="182"/>
      <c r="E39" s="185" t="s">
        <v>56</v>
      </c>
      <c r="F39" s="182"/>
      <c r="G39" s="298" t="s">
        <v>1033</v>
      </c>
      <c r="H39" s="298"/>
      <c r="I39" s="298"/>
      <c r="J39" s="298"/>
      <c r="K39" s="180"/>
    </row>
    <row r="40" spans="2:11" customFormat="1" ht="15" customHeight="1">
      <c r="B40" s="183"/>
      <c r="C40" s="184"/>
      <c r="D40" s="182"/>
      <c r="E40" s="185" t="s">
        <v>123</v>
      </c>
      <c r="F40" s="182"/>
      <c r="G40" s="298" t="s">
        <v>1034</v>
      </c>
      <c r="H40" s="298"/>
      <c r="I40" s="298"/>
      <c r="J40" s="298"/>
      <c r="K40" s="180"/>
    </row>
    <row r="41" spans="2:11" customFormat="1" ht="15" customHeight="1">
      <c r="B41" s="183"/>
      <c r="C41" s="184"/>
      <c r="D41" s="182"/>
      <c r="E41" s="185" t="s">
        <v>124</v>
      </c>
      <c r="F41" s="182"/>
      <c r="G41" s="298" t="s">
        <v>1035</v>
      </c>
      <c r="H41" s="298"/>
      <c r="I41" s="298"/>
      <c r="J41" s="298"/>
      <c r="K41" s="180"/>
    </row>
    <row r="42" spans="2:11" customFormat="1" ht="15" customHeight="1">
      <c r="B42" s="183"/>
      <c r="C42" s="184"/>
      <c r="D42" s="182"/>
      <c r="E42" s="185" t="s">
        <v>1036</v>
      </c>
      <c r="F42" s="182"/>
      <c r="G42" s="298" t="s">
        <v>1037</v>
      </c>
      <c r="H42" s="298"/>
      <c r="I42" s="298"/>
      <c r="J42" s="298"/>
      <c r="K42" s="180"/>
    </row>
    <row r="43" spans="2:11" customFormat="1" ht="15" customHeight="1">
      <c r="B43" s="183"/>
      <c r="C43" s="184"/>
      <c r="D43" s="182"/>
      <c r="E43" s="185"/>
      <c r="F43" s="182"/>
      <c r="G43" s="298" t="s">
        <v>1038</v>
      </c>
      <c r="H43" s="298"/>
      <c r="I43" s="298"/>
      <c r="J43" s="298"/>
      <c r="K43" s="180"/>
    </row>
    <row r="44" spans="2:11" customFormat="1" ht="15" customHeight="1">
      <c r="B44" s="183"/>
      <c r="C44" s="184"/>
      <c r="D44" s="182"/>
      <c r="E44" s="185" t="s">
        <v>1039</v>
      </c>
      <c r="F44" s="182"/>
      <c r="G44" s="298" t="s">
        <v>1040</v>
      </c>
      <c r="H44" s="298"/>
      <c r="I44" s="298"/>
      <c r="J44" s="298"/>
      <c r="K44" s="180"/>
    </row>
    <row r="45" spans="2:11" customFormat="1" ht="15" customHeight="1">
      <c r="B45" s="183"/>
      <c r="C45" s="184"/>
      <c r="D45" s="182"/>
      <c r="E45" s="185" t="s">
        <v>126</v>
      </c>
      <c r="F45" s="182"/>
      <c r="G45" s="298" t="s">
        <v>1041</v>
      </c>
      <c r="H45" s="298"/>
      <c r="I45" s="298"/>
      <c r="J45" s="298"/>
      <c r="K45" s="180"/>
    </row>
    <row r="46" spans="2:11" customFormat="1" ht="12.75" customHeight="1">
      <c r="B46" s="183"/>
      <c r="C46" s="184"/>
      <c r="D46" s="182"/>
      <c r="E46" s="182"/>
      <c r="F46" s="182"/>
      <c r="G46" s="182"/>
      <c r="H46" s="182"/>
      <c r="I46" s="182"/>
      <c r="J46" s="182"/>
      <c r="K46" s="180"/>
    </row>
    <row r="47" spans="2:11" customFormat="1" ht="15" customHeight="1">
      <c r="B47" s="183"/>
      <c r="C47" s="184"/>
      <c r="D47" s="298" t="s">
        <v>1042</v>
      </c>
      <c r="E47" s="298"/>
      <c r="F47" s="298"/>
      <c r="G47" s="298"/>
      <c r="H47" s="298"/>
      <c r="I47" s="298"/>
      <c r="J47" s="298"/>
      <c r="K47" s="180"/>
    </row>
    <row r="48" spans="2:11" customFormat="1" ht="15" customHeight="1">
      <c r="B48" s="183"/>
      <c r="C48" s="184"/>
      <c r="D48" s="184"/>
      <c r="E48" s="298" t="s">
        <v>1043</v>
      </c>
      <c r="F48" s="298"/>
      <c r="G48" s="298"/>
      <c r="H48" s="298"/>
      <c r="I48" s="298"/>
      <c r="J48" s="298"/>
      <c r="K48" s="180"/>
    </row>
    <row r="49" spans="2:11" customFormat="1" ht="15" customHeight="1">
      <c r="B49" s="183"/>
      <c r="C49" s="184"/>
      <c r="D49" s="184"/>
      <c r="E49" s="298" t="s">
        <v>1044</v>
      </c>
      <c r="F49" s="298"/>
      <c r="G49" s="298"/>
      <c r="H49" s="298"/>
      <c r="I49" s="298"/>
      <c r="J49" s="298"/>
      <c r="K49" s="180"/>
    </row>
    <row r="50" spans="2:11" customFormat="1" ht="15" customHeight="1">
      <c r="B50" s="183"/>
      <c r="C50" s="184"/>
      <c r="D50" s="184"/>
      <c r="E50" s="298" t="s">
        <v>1045</v>
      </c>
      <c r="F50" s="298"/>
      <c r="G50" s="298"/>
      <c r="H50" s="298"/>
      <c r="I50" s="298"/>
      <c r="J50" s="298"/>
      <c r="K50" s="180"/>
    </row>
    <row r="51" spans="2:11" customFormat="1" ht="15" customHeight="1">
      <c r="B51" s="183"/>
      <c r="C51" s="184"/>
      <c r="D51" s="298" t="s">
        <v>1046</v>
      </c>
      <c r="E51" s="298"/>
      <c r="F51" s="298"/>
      <c r="G51" s="298"/>
      <c r="H51" s="298"/>
      <c r="I51" s="298"/>
      <c r="J51" s="298"/>
      <c r="K51" s="180"/>
    </row>
    <row r="52" spans="2:11" customFormat="1" ht="25.5" customHeight="1">
      <c r="B52" s="179"/>
      <c r="C52" s="299" t="s">
        <v>1047</v>
      </c>
      <c r="D52" s="299"/>
      <c r="E52" s="299"/>
      <c r="F52" s="299"/>
      <c r="G52" s="299"/>
      <c r="H52" s="299"/>
      <c r="I52" s="299"/>
      <c r="J52" s="299"/>
      <c r="K52" s="180"/>
    </row>
    <row r="53" spans="2:11" customFormat="1" ht="5.25" customHeight="1">
      <c r="B53" s="179"/>
      <c r="C53" s="181"/>
      <c r="D53" s="181"/>
      <c r="E53" s="181"/>
      <c r="F53" s="181"/>
      <c r="G53" s="181"/>
      <c r="H53" s="181"/>
      <c r="I53" s="181"/>
      <c r="J53" s="181"/>
      <c r="K53" s="180"/>
    </row>
    <row r="54" spans="2:11" customFormat="1" ht="15" customHeight="1">
      <c r="B54" s="179"/>
      <c r="C54" s="298" t="s">
        <v>1048</v>
      </c>
      <c r="D54" s="298"/>
      <c r="E54" s="298"/>
      <c r="F54" s="298"/>
      <c r="G54" s="298"/>
      <c r="H54" s="298"/>
      <c r="I54" s="298"/>
      <c r="J54" s="298"/>
      <c r="K54" s="180"/>
    </row>
    <row r="55" spans="2:11" customFormat="1" ht="15" customHeight="1">
      <c r="B55" s="179"/>
      <c r="C55" s="298" t="s">
        <v>1049</v>
      </c>
      <c r="D55" s="298"/>
      <c r="E55" s="298"/>
      <c r="F55" s="298"/>
      <c r="G55" s="298"/>
      <c r="H55" s="298"/>
      <c r="I55" s="298"/>
      <c r="J55" s="298"/>
      <c r="K55" s="180"/>
    </row>
    <row r="56" spans="2:11" customFormat="1" ht="12.75" customHeight="1">
      <c r="B56" s="179"/>
      <c r="C56" s="182"/>
      <c r="D56" s="182"/>
      <c r="E56" s="182"/>
      <c r="F56" s="182"/>
      <c r="G56" s="182"/>
      <c r="H56" s="182"/>
      <c r="I56" s="182"/>
      <c r="J56" s="182"/>
      <c r="K56" s="180"/>
    </row>
    <row r="57" spans="2:11" customFormat="1" ht="15" customHeight="1">
      <c r="B57" s="179"/>
      <c r="C57" s="298" t="s">
        <v>1050</v>
      </c>
      <c r="D57" s="298"/>
      <c r="E57" s="298"/>
      <c r="F57" s="298"/>
      <c r="G57" s="298"/>
      <c r="H57" s="298"/>
      <c r="I57" s="298"/>
      <c r="J57" s="298"/>
      <c r="K57" s="180"/>
    </row>
    <row r="58" spans="2:11" customFormat="1" ht="15" customHeight="1">
      <c r="B58" s="179"/>
      <c r="C58" s="184"/>
      <c r="D58" s="298" t="s">
        <v>1051</v>
      </c>
      <c r="E58" s="298"/>
      <c r="F58" s="298"/>
      <c r="G58" s="298"/>
      <c r="H58" s="298"/>
      <c r="I58" s="298"/>
      <c r="J58" s="298"/>
      <c r="K58" s="180"/>
    </row>
    <row r="59" spans="2:11" customFormat="1" ht="15" customHeight="1">
      <c r="B59" s="179"/>
      <c r="C59" s="184"/>
      <c r="D59" s="298" t="s">
        <v>1052</v>
      </c>
      <c r="E59" s="298"/>
      <c r="F59" s="298"/>
      <c r="G59" s="298"/>
      <c r="H59" s="298"/>
      <c r="I59" s="298"/>
      <c r="J59" s="298"/>
      <c r="K59" s="180"/>
    </row>
    <row r="60" spans="2:11" customFormat="1" ht="15" customHeight="1">
      <c r="B60" s="179"/>
      <c r="C60" s="184"/>
      <c r="D60" s="298" t="s">
        <v>1053</v>
      </c>
      <c r="E60" s="298"/>
      <c r="F60" s="298"/>
      <c r="G60" s="298"/>
      <c r="H60" s="298"/>
      <c r="I60" s="298"/>
      <c r="J60" s="298"/>
      <c r="K60" s="180"/>
    </row>
    <row r="61" spans="2:11" customFormat="1" ht="15" customHeight="1">
      <c r="B61" s="179"/>
      <c r="C61" s="184"/>
      <c r="D61" s="298" t="s">
        <v>1054</v>
      </c>
      <c r="E61" s="298"/>
      <c r="F61" s="298"/>
      <c r="G61" s="298"/>
      <c r="H61" s="298"/>
      <c r="I61" s="298"/>
      <c r="J61" s="298"/>
      <c r="K61" s="180"/>
    </row>
    <row r="62" spans="2:11" customFormat="1" ht="15" customHeight="1">
      <c r="B62" s="179"/>
      <c r="C62" s="184"/>
      <c r="D62" s="300" t="s">
        <v>1055</v>
      </c>
      <c r="E62" s="300"/>
      <c r="F62" s="300"/>
      <c r="G62" s="300"/>
      <c r="H62" s="300"/>
      <c r="I62" s="300"/>
      <c r="J62" s="300"/>
      <c r="K62" s="180"/>
    </row>
    <row r="63" spans="2:11" customFormat="1" ht="15" customHeight="1">
      <c r="B63" s="179"/>
      <c r="C63" s="184"/>
      <c r="D63" s="298" t="s">
        <v>1056</v>
      </c>
      <c r="E63" s="298"/>
      <c r="F63" s="298"/>
      <c r="G63" s="298"/>
      <c r="H63" s="298"/>
      <c r="I63" s="298"/>
      <c r="J63" s="298"/>
      <c r="K63" s="180"/>
    </row>
    <row r="64" spans="2:11" customFormat="1" ht="12.75" customHeight="1">
      <c r="B64" s="179"/>
      <c r="C64" s="184"/>
      <c r="D64" s="184"/>
      <c r="E64" s="187"/>
      <c r="F64" s="184"/>
      <c r="G64" s="184"/>
      <c r="H64" s="184"/>
      <c r="I64" s="184"/>
      <c r="J64" s="184"/>
      <c r="K64" s="180"/>
    </row>
    <row r="65" spans="2:11" customFormat="1" ht="15" customHeight="1">
      <c r="B65" s="179"/>
      <c r="C65" s="184"/>
      <c r="D65" s="298" t="s">
        <v>1057</v>
      </c>
      <c r="E65" s="298"/>
      <c r="F65" s="298"/>
      <c r="G65" s="298"/>
      <c r="H65" s="298"/>
      <c r="I65" s="298"/>
      <c r="J65" s="298"/>
      <c r="K65" s="180"/>
    </row>
    <row r="66" spans="2:11" customFormat="1" ht="15" customHeight="1">
      <c r="B66" s="179"/>
      <c r="C66" s="184"/>
      <c r="D66" s="300" t="s">
        <v>1058</v>
      </c>
      <c r="E66" s="300"/>
      <c r="F66" s="300"/>
      <c r="G66" s="300"/>
      <c r="H66" s="300"/>
      <c r="I66" s="300"/>
      <c r="J66" s="300"/>
      <c r="K66" s="180"/>
    </row>
    <row r="67" spans="2:11" customFormat="1" ht="15" customHeight="1">
      <c r="B67" s="179"/>
      <c r="C67" s="184"/>
      <c r="D67" s="298" t="s">
        <v>1059</v>
      </c>
      <c r="E67" s="298"/>
      <c r="F67" s="298"/>
      <c r="G67" s="298"/>
      <c r="H67" s="298"/>
      <c r="I67" s="298"/>
      <c r="J67" s="298"/>
      <c r="K67" s="180"/>
    </row>
    <row r="68" spans="2:11" customFormat="1" ht="15" customHeight="1">
      <c r="B68" s="179"/>
      <c r="C68" s="184"/>
      <c r="D68" s="298" t="s">
        <v>1060</v>
      </c>
      <c r="E68" s="298"/>
      <c r="F68" s="298"/>
      <c r="G68" s="298"/>
      <c r="H68" s="298"/>
      <c r="I68" s="298"/>
      <c r="J68" s="298"/>
      <c r="K68" s="180"/>
    </row>
    <row r="69" spans="2:11" customFormat="1" ht="15" customHeight="1">
      <c r="B69" s="179"/>
      <c r="C69" s="184"/>
      <c r="D69" s="298" t="s">
        <v>1061</v>
      </c>
      <c r="E69" s="298"/>
      <c r="F69" s="298"/>
      <c r="G69" s="298"/>
      <c r="H69" s="298"/>
      <c r="I69" s="298"/>
      <c r="J69" s="298"/>
      <c r="K69" s="180"/>
    </row>
    <row r="70" spans="2:11" customFormat="1" ht="15" customHeight="1">
      <c r="B70" s="179"/>
      <c r="C70" s="184"/>
      <c r="D70" s="298" t="s">
        <v>1062</v>
      </c>
      <c r="E70" s="298"/>
      <c r="F70" s="298"/>
      <c r="G70" s="298"/>
      <c r="H70" s="298"/>
      <c r="I70" s="298"/>
      <c r="J70" s="298"/>
      <c r="K70" s="180"/>
    </row>
    <row r="71" spans="2:11" customFormat="1" ht="12.75" customHeight="1">
      <c r="B71" s="188"/>
      <c r="C71" s="189"/>
      <c r="D71" s="189"/>
      <c r="E71" s="189"/>
      <c r="F71" s="189"/>
      <c r="G71" s="189"/>
      <c r="H71" s="189"/>
      <c r="I71" s="189"/>
      <c r="J71" s="189"/>
      <c r="K71" s="190"/>
    </row>
    <row r="72" spans="2:11" customFormat="1" ht="18.75" customHeight="1">
      <c r="B72" s="191"/>
      <c r="C72" s="191"/>
      <c r="D72" s="191"/>
      <c r="E72" s="191"/>
      <c r="F72" s="191"/>
      <c r="G72" s="191"/>
      <c r="H72" s="191"/>
      <c r="I72" s="191"/>
      <c r="J72" s="191"/>
      <c r="K72" s="192"/>
    </row>
    <row r="73" spans="2:11" customFormat="1" ht="18.7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</row>
    <row r="74" spans="2:11" customFormat="1" ht="7.5" customHeight="1">
      <c r="B74" s="193"/>
      <c r="C74" s="194"/>
      <c r="D74" s="194"/>
      <c r="E74" s="194"/>
      <c r="F74" s="194"/>
      <c r="G74" s="194"/>
      <c r="H74" s="194"/>
      <c r="I74" s="194"/>
      <c r="J74" s="194"/>
      <c r="K74" s="195"/>
    </row>
    <row r="75" spans="2:11" customFormat="1" ht="45" customHeight="1">
      <c r="B75" s="196"/>
      <c r="C75" s="293" t="s">
        <v>1063</v>
      </c>
      <c r="D75" s="293"/>
      <c r="E75" s="293"/>
      <c r="F75" s="293"/>
      <c r="G75" s="293"/>
      <c r="H75" s="293"/>
      <c r="I75" s="293"/>
      <c r="J75" s="293"/>
      <c r="K75" s="197"/>
    </row>
    <row r="76" spans="2:11" customFormat="1" ht="17.25" customHeight="1">
      <c r="B76" s="196"/>
      <c r="C76" s="198" t="s">
        <v>1064</v>
      </c>
      <c r="D76" s="198"/>
      <c r="E76" s="198"/>
      <c r="F76" s="198" t="s">
        <v>1065</v>
      </c>
      <c r="G76" s="199"/>
      <c r="H76" s="198" t="s">
        <v>56</v>
      </c>
      <c r="I76" s="198" t="s">
        <v>59</v>
      </c>
      <c r="J76" s="198" t="s">
        <v>1066</v>
      </c>
      <c r="K76" s="197"/>
    </row>
    <row r="77" spans="2:11" customFormat="1" ht="17.25" customHeight="1">
      <c r="B77" s="196"/>
      <c r="C77" s="200" t="s">
        <v>1067</v>
      </c>
      <c r="D77" s="200"/>
      <c r="E77" s="200"/>
      <c r="F77" s="201" t="s">
        <v>1068</v>
      </c>
      <c r="G77" s="202"/>
      <c r="H77" s="200"/>
      <c r="I77" s="200"/>
      <c r="J77" s="200" t="s">
        <v>1069</v>
      </c>
      <c r="K77" s="197"/>
    </row>
    <row r="78" spans="2:11" customFormat="1" ht="5.25" customHeight="1">
      <c r="B78" s="196"/>
      <c r="C78" s="203"/>
      <c r="D78" s="203"/>
      <c r="E78" s="203"/>
      <c r="F78" s="203"/>
      <c r="G78" s="204"/>
      <c r="H78" s="203"/>
      <c r="I78" s="203"/>
      <c r="J78" s="203"/>
      <c r="K78" s="197"/>
    </row>
    <row r="79" spans="2:11" customFormat="1" ht="15" customHeight="1">
      <c r="B79" s="196"/>
      <c r="C79" s="185" t="s">
        <v>55</v>
      </c>
      <c r="D79" s="205"/>
      <c r="E79" s="205"/>
      <c r="F79" s="206" t="s">
        <v>1070</v>
      </c>
      <c r="G79" s="207"/>
      <c r="H79" s="185" t="s">
        <v>1071</v>
      </c>
      <c r="I79" s="185" t="s">
        <v>1072</v>
      </c>
      <c r="J79" s="185">
        <v>20</v>
      </c>
      <c r="K79" s="197"/>
    </row>
    <row r="80" spans="2:11" customFormat="1" ht="15" customHeight="1">
      <c r="B80" s="196"/>
      <c r="C80" s="185" t="s">
        <v>1073</v>
      </c>
      <c r="D80" s="185"/>
      <c r="E80" s="185"/>
      <c r="F80" s="206" t="s">
        <v>1070</v>
      </c>
      <c r="G80" s="207"/>
      <c r="H80" s="185" t="s">
        <v>1074</v>
      </c>
      <c r="I80" s="185" t="s">
        <v>1072</v>
      </c>
      <c r="J80" s="185">
        <v>120</v>
      </c>
      <c r="K80" s="197"/>
    </row>
    <row r="81" spans="2:11" customFormat="1" ht="15" customHeight="1">
      <c r="B81" s="208"/>
      <c r="C81" s="185" t="s">
        <v>1075</v>
      </c>
      <c r="D81" s="185"/>
      <c r="E81" s="185"/>
      <c r="F81" s="206" t="s">
        <v>1076</v>
      </c>
      <c r="G81" s="207"/>
      <c r="H81" s="185" t="s">
        <v>1077</v>
      </c>
      <c r="I81" s="185" t="s">
        <v>1072</v>
      </c>
      <c r="J81" s="185">
        <v>50</v>
      </c>
      <c r="K81" s="197"/>
    </row>
    <row r="82" spans="2:11" customFormat="1" ht="15" customHeight="1">
      <c r="B82" s="208"/>
      <c r="C82" s="185" t="s">
        <v>1078</v>
      </c>
      <c r="D82" s="185"/>
      <c r="E82" s="185"/>
      <c r="F82" s="206" t="s">
        <v>1070</v>
      </c>
      <c r="G82" s="207"/>
      <c r="H82" s="185" t="s">
        <v>1079</v>
      </c>
      <c r="I82" s="185" t="s">
        <v>1080</v>
      </c>
      <c r="J82" s="185"/>
      <c r="K82" s="197"/>
    </row>
    <row r="83" spans="2:11" customFormat="1" ht="15" customHeight="1">
      <c r="B83" s="208"/>
      <c r="C83" s="185" t="s">
        <v>1081</v>
      </c>
      <c r="D83" s="185"/>
      <c r="E83" s="185"/>
      <c r="F83" s="206" t="s">
        <v>1076</v>
      </c>
      <c r="G83" s="185"/>
      <c r="H83" s="185" t="s">
        <v>1082</v>
      </c>
      <c r="I83" s="185" t="s">
        <v>1072</v>
      </c>
      <c r="J83" s="185">
        <v>15</v>
      </c>
      <c r="K83" s="197"/>
    </row>
    <row r="84" spans="2:11" customFormat="1" ht="15" customHeight="1">
      <c r="B84" s="208"/>
      <c r="C84" s="185" t="s">
        <v>1083</v>
      </c>
      <c r="D84" s="185"/>
      <c r="E84" s="185"/>
      <c r="F84" s="206" t="s">
        <v>1076</v>
      </c>
      <c r="G84" s="185"/>
      <c r="H84" s="185" t="s">
        <v>1084</v>
      </c>
      <c r="I84" s="185" t="s">
        <v>1072</v>
      </c>
      <c r="J84" s="185">
        <v>15</v>
      </c>
      <c r="K84" s="197"/>
    </row>
    <row r="85" spans="2:11" customFormat="1" ht="15" customHeight="1">
      <c r="B85" s="208"/>
      <c r="C85" s="185" t="s">
        <v>1085</v>
      </c>
      <c r="D85" s="185"/>
      <c r="E85" s="185"/>
      <c r="F85" s="206" t="s">
        <v>1076</v>
      </c>
      <c r="G85" s="185"/>
      <c r="H85" s="185" t="s">
        <v>1086</v>
      </c>
      <c r="I85" s="185" t="s">
        <v>1072</v>
      </c>
      <c r="J85" s="185">
        <v>20</v>
      </c>
      <c r="K85" s="197"/>
    </row>
    <row r="86" spans="2:11" customFormat="1" ht="15" customHeight="1">
      <c r="B86" s="208"/>
      <c r="C86" s="185" t="s">
        <v>1087</v>
      </c>
      <c r="D86" s="185"/>
      <c r="E86" s="185"/>
      <c r="F86" s="206" t="s">
        <v>1076</v>
      </c>
      <c r="G86" s="185"/>
      <c r="H86" s="185" t="s">
        <v>1088</v>
      </c>
      <c r="I86" s="185" t="s">
        <v>1072</v>
      </c>
      <c r="J86" s="185">
        <v>20</v>
      </c>
      <c r="K86" s="197"/>
    </row>
    <row r="87" spans="2:11" customFormat="1" ht="15" customHeight="1">
      <c r="B87" s="208"/>
      <c r="C87" s="185" t="s">
        <v>1089</v>
      </c>
      <c r="D87" s="185"/>
      <c r="E87" s="185"/>
      <c r="F87" s="206" t="s">
        <v>1076</v>
      </c>
      <c r="G87" s="207"/>
      <c r="H87" s="185" t="s">
        <v>1090</v>
      </c>
      <c r="I87" s="185" t="s">
        <v>1072</v>
      </c>
      <c r="J87" s="185">
        <v>50</v>
      </c>
      <c r="K87" s="197"/>
    </row>
    <row r="88" spans="2:11" customFormat="1" ht="15" customHeight="1">
      <c r="B88" s="208"/>
      <c r="C88" s="185" t="s">
        <v>1091</v>
      </c>
      <c r="D88" s="185"/>
      <c r="E88" s="185"/>
      <c r="F88" s="206" t="s">
        <v>1076</v>
      </c>
      <c r="G88" s="207"/>
      <c r="H88" s="185" t="s">
        <v>1092</v>
      </c>
      <c r="I88" s="185" t="s">
        <v>1072</v>
      </c>
      <c r="J88" s="185">
        <v>20</v>
      </c>
      <c r="K88" s="197"/>
    </row>
    <row r="89" spans="2:11" customFormat="1" ht="15" customHeight="1">
      <c r="B89" s="208"/>
      <c r="C89" s="185" t="s">
        <v>1093</v>
      </c>
      <c r="D89" s="185"/>
      <c r="E89" s="185"/>
      <c r="F89" s="206" t="s">
        <v>1076</v>
      </c>
      <c r="G89" s="207"/>
      <c r="H89" s="185" t="s">
        <v>1094</v>
      </c>
      <c r="I89" s="185" t="s">
        <v>1072</v>
      </c>
      <c r="J89" s="185">
        <v>20</v>
      </c>
      <c r="K89" s="197"/>
    </row>
    <row r="90" spans="2:11" customFormat="1" ht="15" customHeight="1">
      <c r="B90" s="208"/>
      <c r="C90" s="185" t="s">
        <v>1095</v>
      </c>
      <c r="D90" s="185"/>
      <c r="E90" s="185"/>
      <c r="F90" s="206" t="s">
        <v>1076</v>
      </c>
      <c r="G90" s="207"/>
      <c r="H90" s="185" t="s">
        <v>1096</v>
      </c>
      <c r="I90" s="185" t="s">
        <v>1072</v>
      </c>
      <c r="J90" s="185">
        <v>50</v>
      </c>
      <c r="K90" s="197"/>
    </row>
    <row r="91" spans="2:11" customFormat="1" ht="15" customHeight="1">
      <c r="B91" s="208"/>
      <c r="C91" s="185" t="s">
        <v>1097</v>
      </c>
      <c r="D91" s="185"/>
      <c r="E91" s="185"/>
      <c r="F91" s="206" t="s">
        <v>1076</v>
      </c>
      <c r="G91" s="207"/>
      <c r="H91" s="185" t="s">
        <v>1097</v>
      </c>
      <c r="I91" s="185" t="s">
        <v>1072</v>
      </c>
      <c r="J91" s="185">
        <v>50</v>
      </c>
      <c r="K91" s="197"/>
    </row>
    <row r="92" spans="2:11" customFormat="1" ht="15" customHeight="1">
      <c r="B92" s="208"/>
      <c r="C92" s="185" t="s">
        <v>1098</v>
      </c>
      <c r="D92" s="185"/>
      <c r="E92" s="185"/>
      <c r="F92" s="206" t="s">
        <v>1076</v>
      </c>
      <c r="G92" s="207"/>
      <c r="H92" s="185" t="s">
        <v>1099</v>
      </c>
      <c r="I92" s="185" t="s">
        <v>1072</v>
      </c>
      <c r="J92" s="185">
        <v>255</v>
      </c>
      <c r="K92" s="197"/>
    </row>
    <row r="93" spans="2:11" customFormat="1" ht="15" customHeight="1">
      <c r="B93" s="208"/>
      <c r="C93" s="185" t="s">
        <v>1100</v>
      </c>
      <c r="D93" s="185"/>
      <c r="E93" s="185"/>
      <c r="F93" s="206" t="s">
        <v>1070</v>
      </c>
      <c r="G93" s="207"/>
      <c r="H93" s="185" t="s">
        <v>1101</v>
      </c>
      <c r="I93" s="185" t="s">
        <v>1102</v>
      </c>
      <c r="J93" s="185"/>
      <c r="K93" s="197"/>
    </row>
    <row r="94" spans="2:11" customFormat="1" ht="15" customHeight="1">
      <c r="B94" s="208"/>
      <c r="C94" s="185" t="s">
        <v>1103</v>
      </c>
      <c r="D94" s="185"/>
      <c r="E94" s="185"/>
      <c r="F94" s="206" t="s">
        <v>1070</v>
      </c>
      <c r="G94" s="207"/>
      <c r="H94" s="185" t="s">
        <v>1104</v>
      </c>
      <c r="I94" s="185" t="s">
        <v>1105</v>
      </c>
      <c r="J94" s="185"/>
      <c r="K94" s="197"/>
    </row>
    <row r="95" spans="2:11" customFormat="1" ht="15" customHeight="1">
      <c r="B95" s="208"/>
      <c r="C95" s="185" t="s">
        <v>1106</v>
      </c>
      <c r="D95" s="185"/>
      <c r="E95" s="185"/>
      <c r="F95" s="206" t="s">
        <v>1070</v>
      </c>
      <c r="G95" s="207"/>
      <c r="H95" s="185" t="s">
        <v>1106</v>
      </c>
      <c r="I95" s="185" t="s">
        <v>1105</v>
      </c>
      <c r="J95" s="185"/>
      <c r="K95" s="197"/>
    </row>
    <row r="96" spans="2:11" customFormat="1" ht="15" customHeight="1">
      <c r="B96" s="208"/>
      <c r="C96" s="185" t="s">
        <v>40</v>
      </c>
      <c r="D96" s="185"/>
      <c r="E96" s="185"/>
      <c r="F96" s="206" t="s">
        <v>1070</v>
      </c>
      <c r="G96" s="207"/>
      <c r="H96" s="185" t="s">
        <v>1107</v>
      </c>
      <c r="I96" s="185" t="s">
        <v>1105</v>
      </c>
      <c r="J96" s="185"/>
      <c r="K96" s="197"/>
    </row>
    <row r="97" spans="2:11" customFormat="1" ht="15" customHeight="1">
      <c r="B97" s="208"/>
      <c r="C97" s="185" t="s">
        <v>50</v>
      </c>
      <c r="D97" s="185"/>
      <c r="E97" s="185"/>
      <c r="F97" s="206" t="s">
        <v>1070</v>
      </c>
      <c r="G97" s="207"/>
      <c r="H97" s="185" t="s">
        <v>1108</v>
      </c>
      <c r="I97" s="185" t="s">
        <v>1105</v>
      </c>
      <c r="J97" s="185"/>
      <c r="K97" s="197"/>
    </row>
    <row r="98" spans="2:11" customFormat="1" ht="15" customHeight="1">
      <c r="B98" s="209"/>
      <c r="C98" s="210"/>
      <c r="D98" s="210"/>
      <c r="E98" s="210"/>
      <c r="F98" s="210"/>
      <c r="G98" s="210"/>
      <c r="H98" s="210"/>
      <c r="I98" s="210"/>
      <c r="J98" s="210"/>
      <c r="K98" s="211"/>
    </row>
    <row r="99" spans="2:11" customFormat="1" ht="18.75" customHeight="1">
      <c r="B99" s="212"/>
      <c r="C99" s="213"/>
      <c r="D99" s="213"/>
      <c r="E99" s="213"/>
      <c r="F99" s="213"/>
      <c r="G99" s="213"/>
      <c r="H99" s="213"/>
      <c r="I99" s="213"/>
      <c r="J99" s="213"/>
      <c r="K99" s="212"/>
    </row>
    <row r="100" spans="2:11" customFormat="1" ht="18.75" customHeight="1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</row>
    <row r="101" spans="2:11" customFormat="1" ht="7.5" customHeight="1">
      <c r="B101" s="193"/>
      <c r="C101" s="194"/>
      <c r="D101" s="194"/>
      <c r="E101" s="194"/>
      <c r="F101" s="194"/>
      <c r="G101" s="194"/>
      <c r="H101" s="194"/>
      <c r="I101" s="194"/>
      <c r="J101" s="194"/>
      <c r="K101" s="195"/>
    </row>
    <row r="102" spans="2:11" customFormat="1" ht="45" customHeight="1">
      <c r="B102" s="196"/>
      <c r="C102" s="293" t="s">
        <v>1109</v>
      </c>
      <c r="D102" s="293"/>
      <c r="E102" s="293"/>
      <c r="F102" s="293"/>
      <c r="G102" s="293"/>
      <c r="H102" s="293"/>
      <c r="I102" s="293"/>
      <c r="J102" s="293"/>
      <c r="K102" s="197"/>
    </row>
    <row r="103" spans="2:11" customFormat="1" ht="17.25" customHeight="1">
      <c r="B103" s="196"/>
      <c r="C103" s="198" t="s">
        <v>1064</v>
      </c>
      <c r="D103" s="198"/>
      <c r="E103" s="198"/>
      <c r="F103" s="198" t="s">
        <v>1065</v>
      </c>
      <c r="G103" s="199"/>
      <c r="H103" s="198" t="s">
        <v>56</v>
      </c>
      <c r="I103" s="198" t="s">
        <v>59</v>
      </c>
      <c r="J103" s="198" t="s">
        <v>1066</v>
      </c>
      <c r="K103" s="197"/>
    </row>
    <row r="104" spans="2:11" customFormat="1" ht="17.25" customHeight="1">
      <c r="B104" s="196"/>
      <c r="C104" s="200" t="s">
        <v>1067</v>
      </c>
      <c r="D104" s="200"/>
      <c r="E104" s="200"/>
      <c r="F104" s="201" t="s">
        <v>1068</v>
      </c>
      <c r="G104" s="202"/>
      <c r="H104" s="200"/>
      <c r="I104" s="200"/>
      <c r="J104" s="200" t="s">
        <v>1069</v>
      </c>
      <c r="K104" s="197"/>
    </row>
    <row r="105" spans="2:11" customFormat="1" ht="5.25" customHeight="1">
      <c r="B105" s="196"/>
      <c r="C105" s="198"/>
      <c r="D105" s="198"/>
      <c r="E105" s="198"/>
      <c r="F105" s="198"/>
      <c r="G105" s="214"/>
      <c r="H105" s="198"/>
      <c r="I105" s="198"/>
      <c r="J105" s="198"/>
      <c r="K105" s="197"/>
    </row>
    <row r="106" spans="2:11" customFormat="1" ht="15" customHeight="1">
      <c r="B106" s="196"/>
      <c r="C106" s="185" t="s">
        <v>55</v>
      </c>
      <c r="D106" s="205"/>
      <c r="E106" s="205"/>
      <c r="F106" s="206" t="s">
        <v>1070</v>
      </c>
      <c r="G106" s="185"/>
      <c r="H106" s="185" t="s">
        <v>1110</v>
      </c>
      <c r="I106" s="185" t="s">
        <v>1072</v>
      </c>
      <c r="J106" s="185">
        <v>20</v>
      </c>
      <c r="K106" s="197"/>
    </row>
    <row r="107" spans="2:11" customFormat="1" ht="15" customHeight="1">
      <c r="B107" s="196"/>
      <c r="C107" s="185" t="s">
        <v>1073</v>
      </c>
      <c r="D107" s="185"/>
      <c r="E107" s="185"/>
      <c r="F107" s="206" t="s">
        <v>1070</v>
      </c>
      <c r="G107" s="185"/>
      <c r="H107" s="185" t="s">
        <v>1110</v>
      </c>
      <c r="I107" s="185" t="s">
        <v>1072</v>
      </c>
      <c r="J107" s="185">
        <v>120</v>
      </c>
      <c r="K107" s="197"/>
    </row>
    <row r="108" spans="2:11" customFormat="1" ht="15" customHeight="1">
      <c r="B108" s="208"/>
      <c r="C108" s="185" t="s">
        <v>1075</v>
      </c>
      <c r="D108" s="185"/>
      <c r="E108" s="185"/>
      <c r="F108" s="206" t="s">
        <v>1076</v>
      </c>
      <c r="G108" s="185"/>
      <c r="H108" s="185" t="s">
        <v>1110</v>
      </c>
      <c r="I108" s="185" t="s">
        <v>1072</v>
      </c>
      <c r="J108" s="185">
        <v>50</v>
      </c>
      <c r="K108" s="197"/>
    </row>
    <row r="109" spans="2:11" customFormat="1" ht="15" customHeight="1">
      <c r="B109" s="208"/>
      <c r="C109" s="185" t="s">
        <v>1078</v>
      </c>
      <c r="D109" s="185"/>
      <c r="E109" s="185"/>
      <c r="F109" s="206" t="s">
        <v>1070</v>
      </c>
      <c r="G109" s="185"/>
      <c r="H109" s="185" t="s">
        <v>1110</v>
      </c>
      <c r="I109" s="185" t="s">
        <v>1080</v>
      </c>
      <c r="J109" s="185"/>
      <c r="K109" s="197"/>
    </row>
    <row r="110" spans="2:11" customFormat="1" ht="15" customHeight="1">
      <c r="B110" s="208"/>
      <c r="C110" s="185" t="s">
        <v>1089</v>
      </c>
      <c r="D110" s="185"/>
      <c r="E110" s="185"/>
      <c r="F110" s="206" t="s">
        <v>1076</v>
      </c>
      <c r="G110" s="185"/>
      <c r="H110" s="185" t="s">
        <v>1110</v>
      </c>
      <c r="I110" s="185" t="s">
        <v>1072</v>
      </c>
      <c r="J110" s="185">
        <v>50</v>
      </c>
      <c r="K110" s="197"/>
    </row>
    <row r="111" spans="2:11" customFormat="1" ht="15" customHeight="1">
      <c r="B111" s="208"/>
      <c r="C111" s="185" t="s">
        <v>1097</v>
      </c>
      <c r="D111" s="185"/>
      <c r="E111" s="185"/>
      <c r="F111" s="206" t="s">
        <v>1076</v>
      </c>
      <c r="G111" s="185"/>
      <c r="H111" s="185" t="s">
        <v>1110</v>
      </c>
      <c r="I111" s="185" t="s">
        <v>1072</v>
      </c>
      <c r="J111" s="185">
        <v>50</v>
      </c>
      <c r="K111" s="197"/>
    </row>
    <row r="112" spans="2:11" customFormat="1" ht="15" customHeight="1">
      <c r="B112" s="208"/>
      <c r="C112" s="185" t="s">
        <v>1095</v>
      </c>
      <c r="D112" s="185"/>
      <c r="E112" s="185"/>
      <c r="F112" s="206" t="s">
        <v>1076</v>
      </c>
      <c r="G112" s="185"/>
      <c r="H112" s="185" t="s">
        <v>1110</v>
      </c>
      <c r="I112" s="185" t="s">
        <v>1072</v>
      </c>
      <c r="J112" s="185">
        <v>50</v>
      </c>
      <c r="K112" s="197"/>
    </row>
    <row r="113" spans="2:11" customFormat="1" ht="15" customHeight="1">
      <c r="B113" s="208"/>
      <c r="C113" s="185" t="s">
        <v>55</v>
      </c>
      <c r="D113" s="185"/>
      <c r="E113" s="185"/>
      <c r="F113" s="206" t="s">
        <v>1070</v>
      </c>
      <c r="G113" s="185"/>
      <c r="H113" s="185" t="s">
        <v>1111</v>
      </c>
      <c r="I113" s="185" t="s">
        <v>1072</v>
      </c>
      <c r="J113" s="185">
        <v>20</v>
      </c>
      <c r="K113" s="197"/>
    </row>
    <row r="114" spans="2:11" customFormat="1" ht="15" customHeight="1">
      <c r="B114" s="208"/>
      <c r="C114" s="185" t="s">
        <v>1112</v>
      </c>
      <c r="D114" s="185"/>
      <c r="E114" s="185"/>
      <c r="F114" s="206" t="s">
        <v>1070</v>
      </c>
      <c r="G114" s="185"/>
      <c r="H114" s="185" t="s">
        <v>1113</v>
      </c>
      <c r="I114" s="185" t="s">
        <v>1072</v>
      </c>
      <c r="J114" s="185">
        <v>120</v>
      </c>
      <c r="K114" s="197"/>
    </row>
    <row r="115" spans="2:11" customFormat="1" ht="15" customHeight="1">
      <c r="B115" s="208"/>
      <c r="C115" s="185" t="s">
        <v>40</v>
      </c>
      <c r="D115" s="185"/>
      <c r="E115" s="185"/>
      <c r="F115" s="206" t="s">
        <v>1070</v>
      </c>
      <c r="G115" s="185"/>
      <c r="H115" s="185" t="s">
        <v>1114</v>
      </c>
      <c r="I115" s="185" t="s">
        <v>1105</v>
      </c>
      <c r="J115" s="185"/>
      <c r="K115" s="197"/>
    </row>
    <row r="116" spans="2:11" customFormat="1" ht="15" customHeight="1">
      <c r="B116" s="208"/>
      <c r="C116" s="185" t="s">
        <v>50</v>
      </c>
      <c r="D116" s="185"/>
      <c r="E116" s="185"/>
      <c r="F116" s="206" t="s">
        <v>1070</v>
      </c>
      <c r="G116" s="185"/>
      <c r="H116" s="185" t="s">
        <v>1115</v>
      </c>
      <c r="I116" s="185" t="s">
        <v>1105</v>
      </c>
      <c r="J116" s="185"/>
      <c r="K116" s="197"/>
    </row>
    <row r="117" spans="2:11" customFormat="1" ht="15" customHeight="1">
      <c r="B117" s="208"/>
      <c r="C117" s="185" t="s">
        <v>59</v>
      </c>
      <c r="D117" s="185"/>
      <c r="E117" s="185"/>
      <c r="F117" s="206" t="s">
        <v>1070</v>
      </c>
      <c r="G117" s="185"/>
      <c r="H117" s="185" t="s">
        <v>1116</v>
      </c>
      <c r="I117" s="185" t="s">
        <v>1117</v>
      </c>
      <c r="J117" s="185"/>
      <c r="K117" s="197"/>
    </row>
    <row r="118" spans="2:11" customFormat="1" ht="15" customHeight="1">
      <c r="B118" s="209"/>
      <c r="C118" s="215"/>
      <c r="D118" s="215"/>
      <c r="E118" s="215"/>
      <c r="F118" s="215"/>
      <c r="G118" s="215"/>
      <c r="H118" s="215"/>
      <c r="I118" s="215"/>
      <c r="J118" s="215"/>
      <c r="K118" s="211"/>
    </row>
    <row r="119" spans="2:11" customFormat="1" ht="18.75" customHeight="1">
      <c r="B119" s="216"/>
      <c r="C119" s="217"/>
      <c r="D119" s="217"/>
      <c r="E119" s="217"/>
      <c r="F119" s="218"/>
      <c r="G119" s="217"/>
      <c r="H119" s="217"/>
      <c r="I119" s="217"/>
      <c r="J119" s="217"/>
      <c r="K119" s="216"/>
    </row>
    <row r="120" spans="2:11" customFormat="1" ht="18.75" customHeight="1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</row>
    <row r="121" spans="2:11" customFormat="1" ht="7.5" customHeight="1">
      <c r="B121" s="219"/>
      <c r="C121" s="220"/>
      <c r="D121" s="220"/>
      <c r="E121" s="220"/>
      <c r="F121" s="220"/>
      <c r="G121" s="220"/>
      <c r="H121" s="220"/>
      <c r="I121" s="220"/>
      <c r="J121" s="220"/>
      <c r="K121" s="221"/>
    </row>
    <row r="122" spans="2:11" customFormat="1" ht="45" customHeight="1">
      <c r="B122" s="222"/>
      <c r="C122" s="294" t="s">
        <v>1118</v>
      </c>
      <c r="D122" s="294"/>
      <c r="E122" s="294"/>
      <c r="F122" s="294"/>
      <c r="G122" s="294"/>
      <c r="H122" s="294"/>
      <c r="I122" s="294"/>
      <c r="J122" s="294"/>
      <c r="K122" s="223"/>
    </row>
    <row r="123" spans="2:11" customFormat="1" ht="17.25" customHeight="1">
      <c r="B123" s="224"/>
      <c r="C123" s="198" t="s">
        <v>1064</v>
      </c>
      <c r="D123" s="198"/>
      <c r="E123" s="198"/>
      <c r="F123" s="198" t="s">
        <v>1065</v>
      </c>
      <c r="G123" s="199"/>
      <c r="H123" s="198" t="s">
        <v>56</v>
      </c>
      <c r="I123" s="198" t="s">
        <v>59</v>
      </c>
      <c r="J123" s="198" t="s">
        <v>1066</v>
      </c>
      <c r="K123" s="225"/>
    </row>
    <row r="124" spans="2:11" customFormat="1" ht="17.25" customHeight="1">
      <c r="B124" s="224"/>
      <c r="C124" s="200" t="s">
        <v>1067</v>
      </c>
      <c r="D124" s="200"/>
      <c r="E124" s="200"/>
      <c r="F124" s="201" t="s">
        <v>1068</v>
      </c>
      <c r="G124" s="202"/>
      <c r="H124" s="200"/>
      <c r="I124" s="200"/>
      <c r="J124" s="200" t="s">
        <v>1069</v>
      </c>
      <c r="K124" s="225"/>
    </row>
    <row r="125" spans="2:11" customFormat="1" ht="5.25" customHeight="1">
      <c r="B125" s="226"/>
      <c r="C125" s="203"/>
      <c r="D125" s="203"/>
      <c r="E125" s="203"/>
      <c r="F125" s="203"/>
      <c r="G125" s="227"/>
      <c r="H125" s="203"/>
      <c r="I125" s="203"/>
      <c r="J125" s="203"/>
      <c r="K125" s="228"/>
    </row>
    <row r="126" spans="2:11" customFormat="1" ht="15" customHeight="1">
      <c r="B126" s="226"/>
      <c r="C126" s="185" t="s">
        <v>1073</v>
      </c>
      <c r="D126" s="205"/>
      <c r="E126" s="205"/>
      <c r="F126" s="206" t="s">
        <v>1070</v>
      </c>
      <c r="G126" s="185"/>
      <c r="H126" s="185" t="s">
        <v>1110</v>
      </c>
      <c r="I126" s="185" t="s">
        <v>1072</v>
      </c>
      <c r="J126" s="185">
        <v>120</v>
      </c>
      <c r="K126" s="229"/>
    </row>
    <row r="127" spans="2:11" customFormat="1" ht="15" customHeight="1">
      <c r="B127" s="226"/>
      <c r="C127" s="185" t="s">
        <v>1119</v>
      </c>
      <c r="D127" s="185"/>
      <c r="E127" s="185"/>
      <c r="F127" s="206" t="s">
        <v>1070</v>
      </c>
      <c r="G127" s="185"/>
      <c r="H127" s="185" t="s">
        <v>1120</v>
      </c>
      <c r="I127" s="185" t="s">
        <v>1072</v>
      </c>
      <c r="J127" s="185" t="s">
        <v>1121</v>
      </c>
      <c r="K127" s="229"/>
    </row>
    <row r="128" spans="2:11" customFormat="1" ht="15" customHeight="1">
      <c r="B128" s="226"/>
      <c r="C128" s="185" t="s">
        <v>1018</v>
      </c>
      <c r="D128" s="185"/>
      <c r="E128" s="185"/>
      <c r="F128" s="206" t="s">
        <v>1070</v>
      </c>
      <c r="G128" s="185"/>
      <c r="H128" s="185" t="s">
        <v>1122</v>
      </c>
      <c r="I128" s="185" t="s">
        <v>1072</v>
      </c>
      <c r="J128" s="185" t="s">
        <v>1121</v>
      </c>
      <c r="K128" s="229"/>
    </row>
    <row r="129" spans="2:11" customFormat="1" ht="15" customHeight="1">
      <c r="B129" s="226"/>
      <c r="C129" s="185" t="s">
        <v>1081</v>
      </c>
      <c r="D129" s="185"/>
      <c r="E129" s="185"/>
      <c r="F129" s="206" t="s">
        <v>1076</v>
      </c>
      <c r="G129" s="185"/>
      <c r="H129" s="185" t="s">
        <v>1082</v>
      </c>
      <c r="I129" s="185" t="s">
        <v>1072</v>
      </c>
      <c r="J129" s="185">
        <v>15</v>
      </c>
      <c r="K129" s="229"/>
    </row>
    <row r="130" spans="2:11" customFormat="1" ht="15" customHeight="1">
      <c r="B130" s="226"/>
      <c r="C130" s="185" t="s">
        <v>1083</v>
      </c>
      <c r="D130" s="185"/>
      <c r="E130" s="185"/>
      <c r="F130" s="206" t="s">
        <v>1076</v>
      </c>
      <c r="G130" s="185"/>
      <c r="H130" s="185" t="s">
        <v>1084</v>
      </c>
      <c r="I130" s="185" t="s">
        <v>1072</v>
      </c>
      <c r="J130" s="185">
        <v>15</v>
      </c>
      <c r="K130" s="229"/>
    </row>
    <row r="131" spans="2:11" customFormat="1" ht="15" customHeight="1">
      <c r="B131" s="226"/>
      <c r="C131" s="185" t="s">
        <v>1085</v>
      </c>
      <c r="D131" s="185"/>
      <c r="E131" s="185"/>
      <c r="F131" s="206" t="s">
        <v>1076</v>
      </c>
      <c r="G131" s="185"/>
      <c r="H131" s="185" t="s">
        <v>1086</v>
      </c>
      <c r="I131" s="185" t="s">
        <v>1072</v>
      </c>
      <c r="J131" s="185">
        <v>20</v>
      </c>
      <c r="K131" s="229"/>
    </row>
    <row r="132" spans="2:11" customFormat="1" ht="15" customHeight="1">
      <c r="B132" s="226"/>
      <c r="C132" s="185" t="s">
        <v>1087</v>
      </c>
      <c r="D132" s="185"/>
      <c r="E132" s="185"/>
      <c r="F132" s="206" t="s">
        <v>1076</v>
      </c>
      <c r="G132" s="185"/>
      <c r="H132" s="185" t="s">
        <v>1088</v>
      </c>
      <c r="I132" s="185" t="s">
        <v>1072</v>
      </c>
      <c r="J132" s="185">
        <v>20</v>
      </c>
      <c r="K132" s="229"/>
    </row>
    <row r="133" spans="2:11" customFormat="1" ht="15" customHeight="1">
      <c r="B133" s="226"/>
      <c r="C133" s="185" t="s">
        <v>1075</v>
      </c>
      <c r="D133" s="185"/>
      <c r="E133" s="185"/>
      <c r="F133" s="206" t="s">
        <v>1076</v>
      </c>
      <c r="G133" s="185"/>
      <c r="H133" s="185" t="s">
        <v>1110</v>
      </c>
      <c r="I133" s="185" t="s">
        <v>1072</v>
      </c>
      <c r="J133" s="185">
        <v>50</v>
      </c>
      <c r="K133" s="229"/>
    </row>
    <row r="134" spans="2:11" customFormat="1" ht="15" customHeight="1">
      <c r="B134" s="226"/>
      <c r="C134" s="185" t="s">
        <v>1089</v>
      </c>
      <c r="D134" s="185"/>
      <c r="E134" s="185"/>
      <c r="F134" s="206" t="s">
        <v>1076</v>
      </c>
      <c r="G134" s="185"/>
      <c r="H134" s="185" t="s">
        <v>1110</v>
      </c>
      <c r="I134" s="185" t="s">
        <v>1072</v>
      </c>
      <c r="J134" s="185">
        <v>50</v>
      </c>
      <c r="K134" s="229"/>
    </row>
    <row r="135" spans="2:11" customFormat="1" ht="15" customHeight="1">
      <c r="B135" s="226"/>
      <c r="C135" s="185" t="s">
        <v>1095</v>
      </c>
      <c r="D135" s="185"/>
      <c r="E135" s="185"/>
      <c r="F135" s="206" t="s">
        <v>1076</v>
      </c>
      <c r="G135" s="185"/>
      <c r="H135" s="185" t="s">
        <v>1110</v>
      </c>
      <c r="I135" s="185" t="s">
        <v>1072</v>
      </c>
      <c r="J135" s="185">
        <v>50</v>
      </c>
      <c r="K135" s="229"/>
    </row>
    <row r="136" spans="2:11" customFormat="1" ht="15" customHeight="1">
      <c r="B136" s="226"/>
      <c r="C136" s="185" t="s">
        <v>1097</v>
      </c>
      <c r="D136" s="185"/>
      <c r="E136" s="185"/>
      <c r="F136" s="206" t="s">
        <v>1076</v>
      </c>
      <c r="G136" s="185"/>
      <c r="H136" s="185" t="s">
        <v>1110</v>
      </c>
      <c r="I136" s="185" t="s">
        <v>1072</v>
      </c>
      <c r="J136" s="185">
        <v>50</v>
      </c>
      <c r="K136" s="229"/>
    </row>
    <row r="137" spans="2:11" customFormat="1" ht="15" customHeight="1">
      <c r="B137" s="226"/>
      <c r="C137" s="185" t="s">
        <v>1098</v>
      </c>
      <c r="D137" s="185"/>
      <c r="E137" s="185"/>
      <c r="F137" s="206" t="s">
        <v>1076</v>
      </c>
      <c r="G137" s="185"/>
      <c r="H137" s="185" t="s">
        <v>1123</v>
      </c>
      <c r="I137" s="185" t="s">
        <v>1072</v>
      </c>
      <c r="J137" s="185">
        <v>255</v>
      </c>
      <c r="K137" s="229"/>
    </row>
    <row r="138" spans="2:11" customFormat="1" ht="15" customHeight="1">
      <c r="B138" s="226"/>
      <c r="C138" s="185" t="s">
        <v>1100</v>
      </c>
      <c r="D138" s="185"/>
      <c r="E138" s="185"/>
      <c r="F138" s="206" t="s">
        <v>1070</v>
      </c>
      <c r="G138" s="185"/>
      <c r="H138" s="185" t="s">
        <v>1124</v>
      </c>
      <c r="I138" s="185" t="s">
        <v>1102</v>
      </c>
      <c r="J138" s="185"/>
      <c r="K138" s="229"/>
    </row>
    <row r="139" spans="2:11" customFormat="1" ht="15" customHeight="1">
      <c r="B139" s="226"/>
      <c r="C139" s="185" t="s">
        <v>1103</v>
      </c>
      <c r="D139" s="185"/>
      <c r="E139" s="185"/>
      <c r="F139" s="206" t="s">
        <v>1070</v>
      </c>
      <c r="G139" s="185"/>
      <c r="H139" s="185" t="s">
        <v>1125</v>
      </c>
      <c r="I139" s="185" t="s">
        <v>1105</v>
      </c>
      <c r="J139" s="185"/>
      <c r="K139" s="229"/>
    </row>
    <row r="140" spans="2:11" customFormat="1" ht="15" customHeight="1">
      <c r="B140" s="226"/>
      <c r="C140" s="185" t="s">
        <v>1106</v>
      </c>
      <c r="D140" s="185"/>
      <c r="E140" s="185"/>
      <c r="F140" s="206" t="s">
        <v>1070</v>
      </c>
      <c r="G140" s="185"/>
      <c r="H140" s="185" t="s">
        <v>1106</v>
      </c>
      <c r="I140" s="185" t="s">
        <v>1105</v>
      </c>
      <c r="J140" s="185"/>
      <c r="K140" s="229"/>
    </row>
    <row r="141" spans="2:11" customFormat="1" ht="15" customHeight="1">
      <c r="B141" s="226"/>
      <c r="C141" s="185" t="s">
        <v>40</v>
      </c>
      <c r="D141" s="185"/>
      <c r="E141" s="185"/>
      <c r="F141" s="206" t="s">
        <v>1070</v>
      </c>
      <c r="G141" s="185"/>
      <c r="H141" s="185" t="s">
        <v>1126</v>
      </c>
      <c r="I141" s="185" t="s">
        <v>1105</v>
      </c>
      <c r="J141" s="185"/>
      <c r="K141" s="229"/>
    </row>
    <row r="142" spans="2:11" customFormat="1" ht="15" customHeight="1">
      <c r="B142" s="226"/>
      <c r="C142" s="185" t="s">
        <v>1127</v>
      </c>
      <c r="D142" s="185"/>
      <c r="E142" s="185"/>
      <c r="F142" s="206" t="s">
        <v>1070</v>
      </c>
      <c r="G142" s="185"/>
      <c r="H142" s="185" t="s">
        <v>1128</v>
      </c>
      <c r="I142" s="185" t="s">
        <v>1105</v>
      </c>
      <c r="J142" s="185"/>
      <c r="K142" s="229"/>
    </row>
    <row r="143" spans="2:11" customFormat="1" ht="15" customHeight="1">
      <c r="B143" s="230"/>
      <c r="C143" s="231"/>
      <c r="D143" s="231"/>
      <c r="E143" s="231"/>
      <c r="F143" s="231"/>
      <c r="G143" s="231"/>
      <c r="H143" s="231"/>
      <c r="I143" s="231"/>
      <c r="J143" s="231"/>
      <c r="K143" s="232"/>
    </row>
    <row r="144" spans="2:11" customFormat="1" ht="18.75" customHeight="1">
      <c r="B144" s="217"/>
      <c r="C144" s="217"/>
      <c r="D144" s="217"/>
      <c r="E144" s="217"/>
      <c r="F144" s="218"/>
      <c r="G144" s="217"/>
      <c r="H144" s="217"/>
      <c r="I144" s="217"/>
      <c r="J144" s="217"/>
      <c r="K144" s="217"/>
    </row>
    <row r="145" spans="2:11" customFormat="1" ht="18.75" customHeight="1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</row>
    <row r="146" spans="2:11" customFormat="1" ht="7.5" customHeight="1">
      <c r="B146" s="193"/>
      <c r="C146" s="194"/>
      <c r="D146" s="194"/>
      <c r="E146" s="194"/>
      <c r="F146" s="194"/>
      <c r="G146" s="194"/>
      <c r="H146" s="194"/>
      <c r="I146" s="194"/>
      <c r="J146" s="194"/>
      <c r="K146" s="195"/>
    </row>
    <row r="147" spans="2:11" customFormat="1" ht="45" customHeight="1">
      <c r="B147" s="196"/>
      <c r="C147" s="293" t="s">
        <v>1129</v>
      </c>
      <c r="D147" s="293"/>
      <c r="E147" s="293"/>
      <c r="F147" s="293"/>
      <c r="G147" s="293"/>
      <c r="H147" s="293"/>
      <c r="I147" s="293"/>
      <c r="J147" s="293"/>
      <c r="K147" s="197"/>
    </row>
    <row r="148" spans="2:11" customFormat="1" ht="17.25" customHeight="1">
      <c r="B148" s="196"/>
      <c r="C148" s="198" t="s">
        <v>1064</v>
      </c>
      <c r="D148" s="198"/>
      <c r="E148" s="198"/>
      <c r="F148" s="198" t="s">
        <v>1065</v>
      </c>
      <c r="G148" s="199"/>
      <c r="H148" s="198" t="s">
        <v>56</v>
      </c>
      <c r="I148" s="198" t="s">
        <v>59</v>
      </c>
      <c r="J148" s="198" t="s">
        <v>1066</v>
      </c>
      <c r="K148" s="197"/>
    </row>
    <row r="149" spans="2:11" customFormat="1" ht="17.25" customHeight="1">
      <c r="B149" s="196"/>
      <c r="C149" s="200" t="s">
        <v>1067</v>
      </c>
      <c r="D149" s="200"/>
      <c r="E149" s="200"/>
      <c r="F149" s="201" t="s">
        <v>1068</v>
      </c>
      <c r="G149" s="202"/>
      <c r="H149" s="200"/>
      <c r="I149" s="200"/>
      <c r="J149" s="200" t="s">
        <v>1069</v>
      </c>
      <c r="K149" s="197"/>
    </row>
    <row r="150" spans="2:11" customFormat="1" ht="5.25" customHeight="1">
      <c r="B150" s="208"/>
      <c r="C150" s="203"/>
      <c r="D150" s="203"/>
      <c r="E150" s="203"/>
      <c r="F150" s="203"/>
      <c r="G150" s="204"/>
      <c r="H150" s="203"/>
      <c r="I150" s="203"/>
      <c r="J150" s="203"/>
      <c r="K150" s="229"/>
    </row>
    <row r="151" spans="2:11" customFormat="1" ht="15" customHeight="1">
      <c r="B151" s="208"/>
      <c r="C151" s="233" t="s">
        <v>1073</v>
      </c>
      <c r="D151" s="185"/>
      <c r="E151" s="185"/>
      <c r="F151" s="234" t="s">
        <v>1070</v>
      </c>
      <c r="G151" s="185"/>
      <c r="H151" s="233" t="s">
        <v>1110</v>
      </c>
      <c r="I151" s="233" t="s">
        <v>1072</v>
      </c>
      <c r="J151" s="233">
        <v>120</v>
      </c>
      <c r="K151" s="229"/>
    </row>
    <row r="152" spans="2:11" customFormat="1" ht="15" customHeight="1">
      <c r="B152" s="208"/>
      <c r="C152" s="233" t="s">
        <v>1119</v>
      </c>
      <c r="D152" s="185"/>
      <c r="E152" s="185"/>
      <c r="F152" s="234" t="s">
        <v>1070</v>
      </c>
      <c r="G152" s="185"/>
      <c r="H152" s="233" t="s">
        <v>1130</v>
      </c>
      <c r="I152" s="233" t="s">
        <v>1072</v>
      </c>
      <c r="J152" s="233" t="s">
        <v>1121</v>
      </c>
      <c r="K152" s="229"/>
    </row>
    <row r="153" spans="2:11" customFormat="1" ht="15" customHeight="1">
      <c r="B153" s="208"/>
      <c r="C153" s="233" t="s">
        <v>1018</v>
      </c>
      <c r="D153" s="185"/>
      <c r="E153" s="185"/>
      <c r="F153" s="234" t="s">
        <v>1070</v>
      </c>
      <c r="G153" s="185"/>
      <c r="H153" s="233" t="s">
        <v>1131</v>
      </c>
      <c r="I153" s="233" t="s">
        <v>1072</v>
      </c>
      <c r="J153" s="233" t="s">
        <v>1121</v>
      </c>
      <c r="K153" s="229"/>
    </row>
    <row r="154" spans="2:11" customFormat="1" ht="15" customHeight="1">
      <c r="B154" s="208"/>
      <c r="C154" s="233" t="s">
        <v>1075</v>
      </c>
      <c r="D154" s="185"/>
      <c r="E154" s="185"/>
      <c r="F154" s="234" t="s">
        <v>1076</v>
      </c>
      <c r="G154" s="185"/>
      <c r="H154" s="233" t="s">
        <v>1110</v>
      </c>
      <c r="I154" s="233" t="s">
        <v>1072</v>
      </c>
      <c r="J154" s="233">
        <v>50</v>
      </c>
      <c r="K154" s="229"/>
    </row>
    <row r="155" spans="2:11" customFormat="1" ht="15" customHeight="1">
      <c r="B155" s="208"/>
      <c r="C155" s="233" t="s">
        <v>1078</v>
      </c>
      <c r="D155" s="185"/>
      <c r="E155" s="185"/>
      <c r="F155" s="234" t="s">
        <v>1070</v>
      </c>
      <c r="G155" s="185"/>
      <c r="H155" s="233" t="s">
        <v>1110</v>
      </c>
      <c r="I155" s="233" t="s">
        <v>1080</v>
      </c>
      <c r="J155" s="233"/>
      <c r="K155" s="229"/>
    </row>
    <row r="156" spans="2:11" customFormat="1" ht="15" customHeight="1">
      <c r="B156" s="208"/>
      <c r="C156" s="233" t="s">
        <v>1089</v>
      </c>
      <c r="D156" s="185"/>
      <c r="E156" s="185"/>
      <c r="F156" s="234" t="s">
        <v>1076</v>
      </c>
      <c r="G156" s="185"/>
      <c r="H156" s="233" t="s">
        <v>1110</v>
      </c>
      <c r="I156" s="233" t="s">
        <v>1072</v>
      </c>
      <c r="J156" s="233">
        <v>50</v>
      </c>
      <c r="K156" s="229"/>
    </row>
    <row r="157" spans="2:11" customFormat="1" ht="15" customHeight="1">
      <c r="B157" s="208"/>
      <c r="C157" s="233" t="s">
        <v>1097</v>
      </c>
      <c r="D157" s="185"/>
      <c r="E157" s="185"/>
      <c r="F157" s="234" t="s">
        <v>1076</v>
      </c>
      <c r="G157" s="185"/>
      <c r="H157" s="233" t="s">
        <v>1110</v>
      </c>
      <c r="I157" s="233" t="s">
        <v>1072</v>
      </c>
      <c r="J157" s="233">
        <v>50</v>
      </c>
      <c r="K157" s="229"/>
    </row>
    <row r="158" spans="2:11" customFormat="1" ht="15" customHeight="1">
      <c r="B158" s="208"/>
      <c r="C158" s="233" t="s">
        <v>1095</v>
      </c>
      <c r="D158" s="185"/>
      <c r="E158" s="185"/>
      <c r="F158" s="234" t="s">
        <v>1076</v>
      </c>
      <c r="G158" s="185"/>
      <c r="H158" s="233" t="s">
        <v>1110</v>
      </c>
      <c r="I158" s="233" t="s">
        <v>1072</v>
      </c>
      <c r="J158" s="233">
        <v>50</v>
      </c>
      <c r="K158" s="229"/>
    </row>
    <row r="159" spans="2:11" customFormat="1" ht="15" customHeight="1">
      <c r="B159" s="208"/>
      <c r="C159" s="233" t="s">
        <v>99</v>
      </c>
      <c r="D159" s="185"/>
      <c r="E159" s="185"/>
      <c r="F159" s="234" t="s">
        <v>1070</v>
      </c>
      <c r="G159" s="185"/>
      <c r="H159" s="233" t="s">
        <v>1132</v>
      </c>
      <c r="I159" s="233" t="s">
        <v>1072</v>
      </c>
      <c r="J159" s="233" t="s">
        <v>1133</v>
      </c>
      <c r="K159" s="229"/>
    </row>
    <row r="160" spans="2:11" customFormat="1" ht="15" customHeight="1">
      <c r="B160" s="208"/>
      <c r="C160" s="233" t="s">
        <v>1134</v>
      </c>
      <c r="D160" s="185"/>
      <c r="E160" s="185"/>
      <c r="F160" s="234" t="s">
        <v>1070</v>
      </c>
      <c r="G160" s="185"/>
      <c r="H160" s="233" t="s">
        <v>1135</v>
      </c>
      <c r="I160" s="233" t="s">
        <v>1105</v>
      </c>
      <c r="J160" s="233"/>
      <c r="K160" s="229"/>
    </row>
    <row r="161" spans="2:11" customFormat="1" ht="15" customHeight="1">
      <c r="B161" s="235"/>
      <c r="C161" s="215"/>
      <c r="D161" s="215"/>
      <c r="E161" s="215"/>
      <c r="F161" s="215"/>
      <c r="G161" s="215"/>
      <c r="H161" s="215"/>
      <c r="I161" s="215"/>
      <c r="J161" s="215"/>
      <c r="K161" s="236"/>
    </row>
    <row r="162" spans="2:11" customFormat="1" ht="18.75" customHeight="1">
      <c r="B162" s="217"/>
      <c r="C162" s="227"/>
      <c r="D162" s="227"/>
      <c r="E162" s="227"/>
      <c r="F162" s="237"/>
      <c r="G162" s="227"/>
      <c r="H162" s="227"/>
      <c r="I162" s="227"/>
      <c r="J162" s="227"/>
      <c r="K162" s="217"/>
    </row>
    <row r="163" spans="2:11" customFormat="1" ht="18.75" customHeight="1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</row>
    <row r="164" spans="2:11" customFormat="1" ht="7.5" customHeight="1">
      <c r="B164" s="174"/>
      <c r="C164" s="175"/>
      <c r="D164" s="175"/>
      <c r="E164" s="175"/>
      <c r="F164" s="175"/>
      <c r="G164" s="175"/>
      <c r="H164" s="175"/>
      <c r="I164" s="175"/>
      <c r="J164" s="175"/>
      <c r="K164" s="176"/>
    </row>
    <row r="165" spans="2:11" customFormat="1" ht="45" customHeight="1">
      <c r="B165" s="177"/>
      <c r="C165" s="294" t="s">
        <v>1136</v>
      </c>
      <c r="D165" s="294"/>
      <c r="E165" s="294"/>
      <c r="F165" s="294"/>
      <c r="G165" s="294"/>
      <c r="H165" s="294"/>
      <c r="I165" s="294"/>
      <c r="J165" s="294"/>
      <c r="K165" s="178"/>
    </row>
    <row r="166" spans="2:11" customFormat="1" ht="17.25" customHeight="1">
      <c r="B166" s="177"/>
      <c r="C166" s="198" t="s">
        <v>1064</v>
      </c>
      <c r="D166" s="198"/>
      <c r="E166" s="198"/>
      <c r="F166" s="198" t="s">
        <v>1065</v>
      </c>
      <c r="G166" s="238"/>
      <c r="H166" s="239" t="s">
        <v>56</v>
      </c>
      <c r="I166" s="239" t="s">
        <v>59</v>
      </c>
      <c r="J166" s="198" t="s">
        <v>1066</v>
      </c>
      <c r="K166" s="178"/>
    </row>
    <row r="167" spans="2:11" customFormat="1" ht="17.25" customHeight="1">
      <c r="B167" s="179"/>
      <c r="C167" s="200" t="s">
        <v>1067</v>
      </c>
      <c r="D167" s="200"/>
      <c r="E167" s="200"/>
      <c r="F167" s="201" t="s">
        <v>1068</v>
      </c>
      <c r="G167" s="240"/>
      <c r="H167" s="241"/>
      <c r="I167" s="241"/>
      <c r="J167" s="200" t="s">
        <v>1069</v>
      </c>
      <c r="K167" s="180"/>
    </row>
    <row r="168" spans="2:11" customFormat="1" ht="5.25" customHeight="1">
      <c r="B168" s="208"/>
      <c r="C168" s="203"/>
      <c r="D168" s="203"/>
      <c r="E168" s="203"/>
      <c r="F168" s="203"/>
      <c r="G168" s="204"/>
      <c r="H168" s="203"/>
      <c r="I168" s="203"/>
      <c r="J168" s="203"/>
      <c r="K168" s="229"/>
    </row>
    <row r="169" spans="2:11" customFormat="1" ht="15" customHeight="1">
      <c r="B169" s="208"/>
      <c r="C169" s="185" t="s">
        <v>1073</v>
      </c>
      <c r="D169" s="185"/>
      <c r="E169" s="185"/>
      <c r="F169" s="206" t="s">
        <v>1070</v>
      </c>
      <c r="G169" s="185"/>
      <c r="H169" s="185" t="s">
        <v>1110</v>
      </c>
      <c r="I169" s="185" t="s">
        <v>1072</v>
      </c>
      <c r="J169" s="185">
        <v>120</v>
      </c>
      <c r="K169" s="229"/>
    </row>
    <row r="170" spans="2:11" customFormat="1" ht="15" customHeight="1">
      <c r="B170" s="208"/>
      <c r="C170" s="185" t="s">
        <v>1119</v>
      </c>
      <c r="D170" s="185"/>
      <c r="E170" s="185"/>
      <c r="F170" s="206" t="s">
        <v>1070</v>
      </c>
      <c r="G170" s="185"/>
      <c r="H170" s="185" t="s">
        <v>1120</v>
      </c>
      <c r="I170" s="185" t="s">
        <v>1072</v>
      </c>
      <c r="J170" s="185" t="s">
        <v>1121</v>
      </c>
      <c r="K170" s="229"/>
    </row>
    <row r="171" spans="2:11" customFormat="1" ht="15" customHeight="1">
      <c r="B171" s="208"/>
      <c r="C171" s="185" t="s">
        <v>1018</v>
      </c>
      <c r="D171" s="185"/>
      <c r="E171" s="185"/>
      <c r="F171" s="206" t="s">
        <v>1070</v>
      </c>
      <c r="G171" s="185"/>
      <c r="H171" s="185" t="s">
        <v>1137</v>
      </c>
      <c r="I171" s="185" t="s">
        <v>1072</v>
      </c>
      <c r="J171" s="185" t="s">
        <v>1121</v>
      </c>
      <c r="K171" s="229"/>
    </row>
    <row r="172" spans="2:11" customFormat="1" ht="15" customHeight="1">
      <c r="B172" s="208"/>
      <c r="C172" s="185" t="s">
        <v>1075</v>
      </c>
      <c r="D172" s="185"/>
      <c r="E172" s="185"/>
      <c r="F172" s="206" t="s">
        <v>1076</v>
      </c>
      <c r="G172" s="185"/>
      <c r="H172" s="185" t="s">
        <v>1137</v>
      </c>
      <c r="I172" s="185" t="s">
        <v>1072</v>
      </c>
      <c r="J172" s="185">
        <v>50</v>
      </c>
      <c r="K172" s="229"/>
    </row>
    <row r="173" spans="2:11" customFormat="1" ht="15" customHeight="1">
      <c r="B173" s="208"/>
      <c r="C173" s="185" t="s">
        <v>1078</v>
      </c>
      <c r="D173" s="185"/>
      <c r="E173" s="185"/>
      <c r="F173" s="206" t="s">
        <v>1070</v>
      </c>
      <c r="G173" s="185"/>
      <c r="H173" s="185" t="s">
        <v>1137</v>
      </c>
      <c r="I173" s="185" t="s">
        <v>1080</v>
      </c>
      <c r="J173" s="185"/>
      <c r="K173" s="229"/>
    </row>
    <row r="174" spans="2:11" customFormat="1" ht="15" customHeight="1">
      <c r="B174" s="208"/>
      <c r="C174" s="185" t="s">
        <v>1089</v>
      </c>
      <c r="D174" s="185"/>
      <c r="E174" s="185"/>
      <c r="F174" s="206" t="s">
        <v>1076</v>
      </c>
      <c r="G174" s="185"/>
      <c r="H174" s="185" t="s">
        <v>1137</v>
      </c>
      <c r="I174" s="185" t="s">
        <v>1072</v>
      </c>
      <c r="J174" s="185">
        <v>50</v>
      </c>
      <c r="K174" s="229"/>
    </row>
    <row r="175" spans="2:11" customFormat="1" ht="15" customHeight="1">
      <c r="B175" s="208"/>
      <c r="C175" s="185" t="s">
        <v>1097</v>
      </c>
      <c r="D175" s="185"/>
      <c r="E175" s="185"/>
      <c r="F175" s="206" t="s">
        <v>1076</v>
      </c>
      <c r="G175" s="185"/>
      <c r="H175" s="185" t="s">
        <v>1137</v>
      </c>
      <c r="I175" s="185" t="s">
        <v>1072</v>
      </c>
      <c r="J175" s="185">
        <v>50</v>
      </c>
      <c r="K175" s="229"/>
    </row>
    <row r="176" spans="2:11" customFormat="1" ht="15" customHeight="1">
      <c r="B176" s="208"/>
      <c r="C176" s="185" t="s">
        <v>1095</v>
      </c>
      <c r="D176" s="185"/>
      <c r="E176" s="185"/>
      <c r="F176" s="206" t="s">
        <v>1076</v>
      </c>
      <c r="G176" s="185"/>
      <c r="H176" s="185" t="s">
        <v>1137</v>
      </c>
      <c r="I176" s="185" t="s">
        <v>1072</v>
      </c>
      <c r="J176" s="185">
        <v>50</v>
      </c>
      <c r="K176" s="229"/>
    </row>
    <row r="177" spans="2:11" customFormat="1" ht="15" customHeight="1">
      <c r="B177" s="208"/>
      <c r="C177" s="185" t="s">
        <v>122</v>
      </c>
      <c r="D177" s="185"/>
      <c r="E177" s="185"/>
      <c r="F177" s="206" t="s">
        <v>1070</v>
      </c>
      <c r="G177" s="185"/>
      <c r="H177" s="185" t="s">
        <v>1138</v>
      </c>
      <c r="I177" s="185" t="s">
        <v>1139</v>
      </c>
      <c r="J177" s="185"/>
      <c r="K177" s="229"/>
    </row>
    <row r="178" spans="2:11" customFormat="1" ht="15" customHeight="1">
      <c r="B178" s="208"/>
      <c r="C178" s="185" t="s">
        <v>59</v>
      </c>
      <c r="D178" s="185"/>
      <c r="E178" s="185"/>
      <c r="F178" s="206" t="s">
        <v>1070</v>
      </c>
      <c r="G178" s="185"/>
      <c r="H178" s="185" t="s">
        <v>1140</v>
      </c>
      <c r="I178" s="185" t="s">
        <v>1141</v>
      </c>
      <c r="J178" s="185">
        <v>1</v>
      </c>
      <c r="K178" s="229"/>
    </row>
    <row r="179" spans="2:11" customFormat="1" ht="15" customHeight="1">
      <c r="B179" s="208"/>
      <c r="C179" s="185" t="s">
        <v>55</v>
      </c>
      <c r="D179" s="185"/>
      <c r="E179" s="185"/>
      <c r="F179" s="206" t="s">
        <v>1070</v>
      </c>
      <c r="G179" s="185"/>
      <c r="H179" s="185" t="s">
        <v>1142</v>
      </c>
      <c r="I179" s="185" t="s">
        <v>1072</v>
      </c>
      <c r="J179" s="185">
        <v>20</v>
      </c>
      <c r="K179" s="229"/>
    </row>
    <row r="180" spans="2:11" customFormat="1" ht="15" customHeight="1">
      <c r="B180" s="208"/>
      <c r="C180" s="185" t="s">
        <v>56</v>
      </c>
      <c r="D180" s="185"/>
      <c r="E180" s="185"/>
      <c r="F180" s="206" t="s">
        <v>1070</v>
      </c>
      <c r="G180" s="185"/>
      <c r="H180" s="185" t="s">
        <v>1143</v>
      </c>
      <c r="I180" s="185" t="s">
        <v>1072</v>
      </c>
      <c r="J180" s="185">
        <v>255</v>
      </c>
      <c r="K180" s="229"/>
    </row>
    <row r="181" spans="2:11" customFormat="1" ht="15" customHeight="1">
      <c r="B181" s="208"/>
      <c r="C181" s="185" t="s">
        <v>123</v>
      </c>
      <c r="D181" s="185"/>
      <c r="E181" s="185"/>
      <c r="F181" s="206" t="s">
        <v>1070</v>
      </c>
      <c r="G181" s="185"/>
      <c r="H181" s="185" t="s">
        <v>1034</v>
      </c>
      <c r="I181" s="185" t="s">
        <v>1072</v>
      </c>
      <c r="J181" s="185">
        <v>10</v>
      </c>
      <c r="K181" s="229"/>
    </row>
    <row r="182" spans="2:11" customFormat="1" ht="15" customHeight="1">
      <c r="B182" s="208"/>
      <c r="C182" s="185" t="s">
        <v>124</v>
      </c>
      <c r="D182" s="185"/>
      <c r="E182" s="185"/>
      <c r="F182" s="206" t="s">
        <v>1070</v>
      </c>
      <c r="G182" s="185"/>
      <c r="H182" s="185" t="s">
        <v>1144</v>
      </c>
      <c r="I182" s="185" t="s">
        <v>1105</v>
      </c>
      <c r="J182" s="185"/>
      <c r="K182" s="229"/>
    </row>
    <row r="183" spans="2:11" customFormat="1" ht="15" customHeight="1">
      <c r="B183" s="208"/>
      <c r="C183" s="185" t="s">
        <v>1145</v>
      </c>
      <c r="D183" s="185"/>
      <c r="E183" s="185"/>
      <c r="F183" s="206" t="s">
        <v>1070</v>
      </c>
      <c r="G183" s="185"/>
      <c r="H183" s="185" t="s">
        <v>1146</v>
      </c>
      <c r="I183" s="185" t="s">
        <v>1105</v>
      </c>
      <c r="J183" s="185"/>
      <c r="K183" s="229"/>
    </row>
    <row r="184" spans="2:11" customFormat="1" ht="15" customHeight="1">
      <c r="B184" s="208"/>
      <c r="C184" s="185" t="s">
        <v>1134</v>
      </c>
      <c r="D184" s="185"/>
      <c r="E184" s="185"/>
      <c r="F184" s="206" t="s">
        <v>1070</v>
      </c>
      <c r="G184" s="185"/>
      <c r="H184" s="185" t="s">
        <v>1147</v>
      </c>
      <c r="I184" s="185" t="s">
        <v>1105</v>
      </c>
      <c r="J184" s="185"/>
      <c r="K184" s="229"/>
    </row>
    <row r="185" spans="2:11" customFormat="1" ht="15" customHeight="1">
      <c r="B185" s="208"/>
      <c r="C185" s="185" t="s">
        <v>126</v>
      </c>
      <c r="D185" s="185"/>
      <c r="E185" s="185"/>
      <c r="F185" s="206" t="s">
        <v>1076</v>
      </c>
      <c r="G185" s="185"/>
      <c r="H185" s="185" t="s">
        <v>1148</v>
      </c>
      <c r="I185" s="185" t="s">
        <v>1072</v>
      </c>
      <c r="J185" s="185">
        <v>50</v>
      </c>
      <c r="K185" s="229"/>
    </row>
    <row r="186" spans="2:11" customFormat="1" ht="15" customHeight="1">
      <c r="B186" s="208"/>
      <c r="C186" s="185" t="s">
        <v>1149</v>
      </c>
      <c r="D186" s="185"/>
      <c r="E186" s="185"/>
      <c r="F186" s="206" t="s">
        <v>1076</v>
      </c>
      <c r="G186" s="185"/>
      <c r="H186" s="185" t="s">
        <v>1150</v>
      </c>
      <c r="I186" s="185" t="s">
        <v>1151</v>
      </c>
      <c r="J186" s="185"/>
      <c r="K186" s="229"/>
    </row>
    <row r="187" spans="2:11" customFormat="1" ht="15" customHeight="1">
      <c r="B187" s="208"/>
      <c r="C187" s="185" t="s">
        <v>1152</v>
      </c>
      <c r="D187" s="185"/>
      <c r="E187" s="185"/>
      <c r="F187" s="206" t="s">
        <v>1076</v>
      </c>
      <c r="G187" s="185"/>
      <c r="H187" s="185" t="s">
        <v>1153</v>
      </c>
      <c r="I187" s="185" t="s">
        <v>1151</v>
      </c>
      <c r="J187" s="185"/>
      <c r="K187" s="229"/>
    </row>
    <row r="188" spans="2:11" customFormat="1" ht="15" customHeight="1">
      <c r="B188" s="208"/>
      <c r="C188" s="185" t="s">
        <v>1154</v>
      </c>
      <c r="D188" s="185"/>
      <c r="E188" s="185"/>
      <c r="F188" s="206" t="s">
        <v>1076</v>
      </c>
      <c r="G188" s="185"/>
      <c r="H188" s="185" t="s">
        <v>1155</v>
      </c>
      <c r="I188" s="185" t="s">
        <v>1151</v>
      </c>
      <c r="J188" s="185"/>
      <c r="K188" s="229"/>
    </row>
    <row r="189" spans="2:11" customFormat="1" ht="15" customHeight="1">
      <c r="B189" s="208"/>
      <c r="C189" s="242" t="s">
        <v>1156</v>
      </c>
      <c r="D189" s="185"/>
      <c r="E189" s="185"/>
      <c r="F189" s="206" t="s">
        <v>1076</v>
      </c>
      <c r="G189" s="185"/>
      <c r="H189" s="185" t="s">
        <v>1157</v>
      </c>
      <c r="I189" s="185" t="s">
        <v>1158</v>
      </c>
      <c r="J189" s="243" t="s">
        <v>1159</v>
      </c>
      <c r="K189" s="229"/>
    </row>
    <row r="190" spans="2:11" customFormat="1" ht="15" customHeight="1">
      <c r="B190" s="208"/>
      <c r="C190" s="242" t="s">
        <v>44</v>
      </c>
      <c r="D190" s="185"/>
      <c r="E190" s="185"/>
      <c r="F190" s="206" t="s">
        <v>1070</v>
      </c>
      <c r="G190" s="185"/>
      <c r="H190" s="182" t="s">
        <v>1160</v>
      </c>
      <c r="I190" s="185" t="s">
        <v>1161</v>
      </c>
      <c r="J190" s="185"/>
      <c r="K190" s="229"/>
    </row>
    <row r="191" spans="2:11" customFormat="1" ht="15" customHeight="1">
      <c r="B191" s="208"/>
      <c r="C191" s="242" t="s">
        <v>1162</v>
      </c>
      <c r="D191" s="185"/>
      <c r="E191" s="185"/>
      <c r="F191" s="206" t="s">
        <v>1070</v>
      </c>
      <c r="G191" s="185"/>
      <c r="H191" s="185" t="s">
        <v>1163</v>
      </c>
      <c r="I191" s="185" t="s">
        <v>1105</v>
      </c>
      <c r="J191" s="185"/>
      <c r="K191" s="229"/>
    </row>
    <row r="192" spans="2:11" customFormat="1" ht="15" customHeight="1">
      <c r="B192" s="208"/>
      <c r="C192" s="242" t="s">
        <v>1164</v>
      </c>
      <c r="D192" s="185"/>
      <c r="E192" s="185"/>
      <c r="F192" s="206" t="s">
        <v>1070</v>
      </c>
      <c r="G192" s="185"/>
      <c r="H192" s="185" t="s">
        <v>1165</v>
      </c>
      <c r="I192" s="185" t="s">
        <v>1105</v>
      </c>
      <c r="J192" s="185"/>
      <c r="K192" s="229"/>
    </row>
    <row r="193" spans="2:11" customFormat="1" ht="15" customHeight="1">
      <c r="B193" s="208"/>
      <c r="C193" s="242" t="s">
        <v>1166</v>
      </c>
      <c r="D193" s="185"/>
      <c r="E193" s="185"/>
      <c r="F193" s="206" t="s">
        <v>1076</v>
      </c>
      <c r="G193" s="185"/>
      <c r="H193" s="185" t="s">
        <v>1167</v>
      </c>
      <c r="I193" s="185" t="s">
        <v>1105</v>
      </c>
      <c r="J193" s="185"/>
      <c r="K193" s="229"/>
    </row>
    <row r="194" spans="2:11" customFormat="1" ht="15" customHeight="1">
      <c r="B194" s="235"/>
      <c r="C194" s="244"/>
      <c r="D194" s="215"/>
      <c r="E194" s="215"/>
      <c r="F194" s="215"/>
      <c r="G194" s="215"/>
      <c r="H194" s="215"/>
      <c r="I194" s="215"/>
      <c r="J194" s="215"/>
      <c r="K194" s="236"/>
    </row>
    <row r="195" spans="2:11" customFormat="1" ht="18.75" customHeight="1">
      <c r="B195" s="217"/>
      <c r="C195" s="227"/>
      <c r="D195" s="227"/>
      <c r="E195" s="227"/>
      <c r="F195" s="237"/>
      <c r="G195" s="227"/>
      <c r="H195" s="227"/>
      <c r="I195" s="227"/>
      <c r="J195" s="227"/>
      <c r="K195" s="217"/>
    </row>
    <row r="196" spans="2:11" customFormat="1" ht="18.75" customHeight="1">
      <c r="B196" s="217"/>
      <c r="C196" s="227"/>
      <c r="D196" s="227"/>
      <c r="E196" s="227"/>
      <c r="F196" s="237"/>
      <c r="G196" s="227"/>
      <c r="H196" s="227"/>
      <c r="I196" s="227"/>
      <c r="J196" s="227"/>
      <c r="K196" s="217"/>
    </row>
    <row r="197" spans="2:11" customFormat="1" ht="18.75" customHeight="1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</row>
    <row r="198" spans="2:11" customFormat="1" ht="12">
      <c r="B198" s="174"/>
      <c r="C198" s="175"/>
      <c r="D198" s="175"/>
      <c r="E198" s="175"/>
      <c r="F198" s="175"/>
      <c r="G198" s="175"/>
      <c r="H198" s="175"/>
      <c r="I198" s="175"/>
      <c r="J198" s="175"/>
      <c r="K198" s="176"/>
    </row>
    <row r="199" spans="2:11" customFormat="1" ht="22.2">
      <c r="B199" s="177"/>
      <c r="C199" s="294" t="s">
        <v>1168</v>
      </c>
      <c r="D199" s="294"/>
      <c r="E199" s="294"/>
      <c r="F199" s="294"/>
      <c r="G199" s="294"/>
      <c r="H199" s="294"/>
      <c r="I199" s="294"/>
      <c r="J199" s="294"/>
      <c r="K199" s="178"/>
    </row>
    <row r="200" spans="2:11" customFormat="1" ht="25.5" customHeight="1">
      <c r="B200" s="177"/>
      <c r="C200" s="245" t="s">
        <v>1169</v>
      </c>
      <c r="D200" s="245"/>
      <c r="E200" s="245"/>
      <c r="F200" s="245" t="s">
        <v>1170</v>
      </c>
      <c r="G200" s="246"/>
      <c r="H200" s="295" t="s">
        <v>1171</v>
      </c>
      <c r="I200" s="295"/>
      <c r="J200" s="295"/>
      <c r="K200" s="178"/>
    </row>
    <row r="201" spans="2:11" customFormat="1" ht="5.25" customHeight="1">
      <c r="B201" s="208"/>
      <c r="C201" s="203"/>
      <c r="D201" s="203"/>
      <c r="E201" s="203"/>
      <c r="F201" s="203"/>
      <c r="G201" s="227"/>
      <c r="H201" s="203"/>
      <c r="I201" s="203"/>
      <c r="J201" s="203"/>
      <c r="K201" s="229"/>
    </row>
    <row r="202" spans="2:11" customFormat="1" ht="15" customHeight="1">
      <c r="B202" s="208"/>
      <c r="C202" s="185" t="s">
        <v>1161</v>
      </c>
      <c r="D202" s="185"/>
      <c r="E202" s="185"/>
      <c r="F202" s="206" t="s">
        <v>45</v>
      </c>
      <c r="G202" s="185"/>
      <c r="H202" s="296" t="s">
        <v>1172</v>
      </c>
      <c r="I202" s="296"/>
      <c r="J202" s="296"/>
      <c r="K202" s="229"/>
    </row>
    <row r="203" spans="2:11" customFormat="1" ht="15" customHeight="1">
      <c r="B203" s="208"/>
      <c r="C203" s="185"/>
      <c r="D203" s="185"/>
      <c r="E203" s="185"/>
      <c r="F203" s="206" t="s">
        <v>46</v>
      </c>
      <c r="G203" s="185"/>
      <c r="H203" s="296" t="s">
        <v>1173</v>
      </c>
      <c r="I203" s="296"/>
      <c r="J203" s="296"/>
      <c r="K203" s="229"/>
    </row>
    <row r="204" spans="2:11" customFormat="1" ht="15" customHeight="1">
      <c r="B204" s="208"/>
      <c r="C204" s="185"/>
      <c r="D204" s="185"/>
      <c r="E204" s="185"/>
      <c r="F204" s="206" t="s">
        <v>49</v>
      </c>
      <c r="G204" s="185"/>
      <c r="H204" s="296" t="s">
        <v>1174</v>
      </c>
      <c r="I204" s="296"/>
      <c r="J204" s="296"/>
      <c r="K204" s="229"/>
    </row>
    <row r="205" spans="2:11" customFormat="1" ht="15" customHeight="1">
      <c r="B205" s="208"/>
      <c r="C205" s="185"/>
      <c r="D205" s="185"/>
      <c r="E205" s="185"/>
      <c r="F205" s="206" t="s">
        <v>47</v>
      </c>
      <c r="G205" s="185"/>
      <c r="H205" s="296" t="s">
        <v>1175</v>
      </c>
      <c r="I205" s="296"/>
      <c r="J205" s="296"/>
      <c r="K205" s="229"/>
    </row>
    <row r="206" spans="2:11" customFormat="1" ht="15" customHeight="1">
      <c r="B206" s="208"/>
      <c r="C206" s="185"/>
      <c r="D206" s="185"/>
      <c r="E206" s="185"/>
      <c r="F206" s="206" t="s">
        <v>48</v>
      </c>
      <c r="G206" s="185"/>
      <c r="H206" s="296" t="s">
        <v>1176</v>
      </c>
      <c r="I206" s="296"/>
      <c r="J206" s="296"/>
      <c r="K206" s="229"/>
    </row>
    <row r="207" spans="2:11" customFormat="1" ht="15" customHeight="1">
      <c r="B207" s="208"/>
      <c r="C207" s="185"/>
      <c r="D207" s="185"/>
      <c r="E207" s="185"/>
      <c r="F207" s="206"/>
      <c r="G207" s="185"/>
      <c r="H207" s="185"/>
      <c r="I207" s="185"/>
      <c r="J207" s="185"/>
      <c r="K207" s="229"/>
    </row>
    <row r="208" spans="2:11" customFormat="1" ht="15" customHeight="1">
      <c r="B208" s="208"/>
      <c r="C208" s="185" t="s">
        <v>1117</v>
      </c>
      <c r="D208" s="185"/>
      <c r="E208" s="185"/>
      <c r="F208" s="206" t="s">
        <v>81</v>
      </c>
      <c r="G208" s="185"/>
      <c r="H208" s="296" t="s">
        <v>1177</v>
      </c>
      <c r="I208" s="296"/>
      <c r="J208" s="296"/>
      <c r="K208" s="229"/>
    </row>
    <row r="209" spans="2:11" customFormat="1" ht="15" customHeight="1">
      <c r="B209" s="208"/>
      <c r="C209" s="185"/>
      <c r="D209" s="185"/>
      <c r="E209" s="185"/>
      <c r="F209" s="206" t="s">
        <v>1014</v>
      </c>
      <c r="G209" s="185"/>
      <c r="H209" s="296" t="s">
        <v>1015</v>
      </c>
      <c r="I209" s="296"/>
      <c r="J209" s="296"/>
      <c r="K209" s="229"/>
    </row>
    <row r="210" spans="2:11" customFormat="1" ht="15" customHeight="1">
      <c r="B210" s="208"/>
      <c r="C210" s="185"/>
      <c r="D210" s="185"/>
      <c r="E210" s="185"/>
      <c r="F210" s="206" t="s">
        <v>1012</v>
      </c>
      <c r="G210" s="185"/>
      <c r="H210" s="296" t="s">
        <v>1178</v>
      </c>
      <c r="I210" s="296"/>
      <c r="J210" s="296"/>
      <c r="K210" s="229"/>
    </row>
    <row r="211" spans="2:11" customFormat="1" ht="15" customHeight="1">
      <c r="B211" s="247"/>
      <c r="C211" s="185"/>
      <c r="D211" s="185"/>
      <c r="E211" s="185"/>
      <c r="F211" s="206" t="s">
        <v>1016</v>
      </c>
      <c r="G211" s="242"/>
      <c r="H211" s="297" t="s">
        <v>1017</v>
      </c>
      <c r="I211" s="297"/>
      <c r="J211" s="297"/>
      <c r="K211" s="248"/>
    </row>
    <row r="212" spans="2:11" customFormat="1" ht="15" customHeight="1">
      <c r="B212" s="247"/>
      <c r="C212" s="185"/>
      <c r="D212" s="185"/>
      <c r="E212" s="185"/>
      <c r="F212" s="206" t="s">
        <v>990</v>
      </c>
      <c r="G212" s="242"/>
      <c r="H212" s="297" t="s">
        <v>1179</v>
      </c>
      <c r="I212" s="297"/>
      <c r="J212" s="297"/>
      <c r="K212" s="248"/>
    </row>
    <row r="213" spans="2:11" customFormat="1" ht="15" customHeight="1">
      <c r="B213" s="247"/>
      <c r="C213" s="185"/>
      <c r="D213" s="185"/>
      <c r="E213" s="185"/>
      <c r="F213" s="206"/>
      <c r="G213" s="242"/>
      <c r="H213" s="233"/>
      <c r="I213" s="233"/>
      <c r="J213" s="233"/>
      <c r="K213" s="248"/>
    </row>
    <row r="214" spans="2:11" customFormat="1" ht="15" customHeight="1">
      <c r="B214" s="247"/>
      <c r="C214" s="185" t="s">
        <v>1141</v>
      </c>
      <c r="D214" s="185"/>
      <c r="E214" s="185"/>
      <c r="F214" s="206">
        <v>1</v>
      </c>
      <c r="G214" s="242"/>
      <c r="H214" s="297" t="s">
        <v>1180</v>
      </c>
      <c r="I214" s="297"/>
      <c r="J214" s="297"/>
      <c r="K214" s="248"/>
    </row>
    <row r="215" spans="2:11" customFormat="1" ht="15" customHeight="1">
      <c r="B215" s="247"/>
      <c r="C215" s="185"/>
      <c r="D215" s="185"/>
      <c r="E215" s="185"/>
      <c r="F215" s="206">
        <v>2</v>
      </c>
      <c r="G215" s="242"/>
      <c r="H215" s="297" t="s">
        <v>1181</v>
      </c>
      <c r="I215" s="297"/>
      <c r="J215" s="297"/>
      <c r="K215" s="248"/>
    </row>
    <row r="216" spans="2:11" customFormat="1" ht="15" customHeight="1">
      <c r="B216" s="247"/>
      <c r="C216" s="185"/>
      <c r="D216" s="185"/>
      <c r="E216" s="185"/>
      <c r="F216" s="206">
        <v>3</v>
      </c>
      <c r="G216" s="242"/>
      <c r="H216" s="297" t="s">
        <v>1182</v>
      </c>
      <c r="I216" s="297"/>
      <c r="J216" s="297"/>
      <c r="K216" s="248"/>
    </row>
    <row r="217" spans="2:11" customFormat="1" ht="15" customHeight="1">
      <c r="B217" s="247"/>
      <c r="C217" s="185"/>
      <c r="D217" s="185"/>
      <c r="E217" s="185"/>
      <c r="F217" s="206">
        <v>4</v>
      </c>
      <c r="G217" s="242"/>
      <c r="H217" s="297" t="s">
        <v>1183</v>
      </c>
      <c r="I217" s="297"/>
      <c r="J217" s="297"/>
      <c r="K217" s="248"/>
    </row>
    <row r="218" spans="2:11" customFormat="1" ht="12.75" customHeight="1">
      <c r="B218" s="249"/>
      <c r="C218" s="250"/>
      <c r="D218" s="250"/>
      <c r="E218" s="250"/>
      <c r="F218" s="250"/>
      <c r="G218" s="250"/>
      <c r="H218" s="250"/>
      <c r="I218" s="250"/>
      <c r="J218" s="250"/>
      <c r="K218" s="251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11</vt:i4>
      </vt:variant>
    </vt:vector>
  </HeadingPairs>
  <TitlesOfParts>
    <vt:vector size="18" baseType="lpstr">
      <vt:lpstr>Rekapitulace stavby</vt:lpstr>
      <vt:lpstr>SO101-D.01 - dešťová kana...</vt:lpstr>
      <vt:lpstr>SO101-D.02 - splašková ka...</vt:lpstr>
      <vt:lpstr>SO101-D.05 - veřejné osvě...</vt:lpstr>
      <vt:lpstr>SO101-D.100 - komunikace ...</vt:lpstr>
      <vt:lpstr>List1</vt:lpstr>
      <vt:lpstr>Pokyny pro vyplnění</vt:lpstr>
      <vt:lpstr>'Rekapitulace stavby'!Názvy_tisku</vt:lpstr>
      <vt:lpstr>'SO101-D.01 - dešťová kana...'!Názvy_tisku</vt:lpstr>
      <vt:lpstr>'SO101-D.02 - splašková ka...'!Názvy_tisku</vt:lpstr>
      <vt:lpstr>'SO101-D.05 - veřejné osvě...'!Názvy_tisku</vt:lpstr>
      <vt:lpstr>'SO101-D.100 - komunikace ...'!Názvy_tisku</vt:lpstr>
      <vt:lpstr>'Pokyny pro vyplnění'!Oblast_tisku</vt:lpstr>
      <vt:lpstr>'Rekapitulace stavby'!Oblast_tisku</vt:lpstr>
      <vt:lpstr>'SO101-D.01 - dešťová kana...'!Oblast_tisku</vt:lpstr>
      <vt:lpstr>'SO101-D.02 - splašková ka...'!Oblast_tisku</vt:lpstr>
      <vt:lpstr>'SO101-D.05 - veřejné osvě...'!Oblast_tisku</vt:lpstr>
      <vt:lpstr>'SO101-D.100 - komunikace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Kodýtek</dc:creator>
  <cp:lastModifiedBy>Richard Stoklasa</cp:lastModifiedBy>
  <dcterms:created xsi:type="dcterms:W3CDTF">2023-03-08T16:28:20Z</dcterms:created>
  <dcterms:modified xsi:type="dcterms:W3CDTF">2024-01-17T14:41:13Z</dcterms:modified>
</cp:coreProperties>
</file>