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X:\Hanka\___VŘ na zakázku\_2024 (VŘ)\2024_08(1)_Novosedlice (tůně)\1) zadání\"/>
    </mc:Choice>
  </mc:AlternateContent>
  <xr:revisionPtr revIDLastSave="0" documentId="13_ncr:1_{CDEE8B00-A216-4D2D-97E2-57D3DCEBB6D4}" xr6:coauthVersionLast="47" xr6:coauthVersionMax="47" xr10:uidLastSave="{00000000-0000-0000-0000-000000000000}"/>
  <bookViews>
    <workbookView xWindow="768" yWindow="768" windowWidth="12948" windowHeight="8952" xr2:uid="{00000000-000D-0000-FFFF-FFFF00000000}"/>
  </bookViews>
  <sheets>
    <sheet name="Rekapitulace stavby" sheetId="1" r:id="rId1"/>
    <sheet name="SO.01 - Tůň" sheetId="2" r:id="rId2"/>
    <sheet name="SO.02 - Kácení a mýcení k..." sheetId="3" r:id="rId3"/>
    <sheet name="VON - VON" sheetId="4" r:id="rId4"/>
    <sheet name="Pokyny pro vyplnění" sheetId="5" r:id="rId5"/>
  </sheets>
  <definedNames>
    <definedName name="_xlnm._FilterDatabase" localSheetId="1" hidden="1">'SO.01 - Tůň'!$C$83:$K$250</definedName>
    <definedName name="_xlnm._FilterDatabase" localSheetId="2" hidden="1">'SO.02 - Kácení a mýcení k...'!$C$80:$K$127</definedName>
    <definedName name="_xlnm._FilterDatabase" localSheetId="3" hidden="1">'VON - VON'!$C$81:$K$115</definedName>
    <definedName name="_xlnm.Print_Titles" localSheetId="0">'Rekapitulace stavby'!$52:$52</definedName>
    <definedName name="_xlnm.Print_Titles" localSheetId="1">'SO.01 - Tůň'!$83:$83</definedName>
    <definedName name="_xlnm.Print_Titles" localSheetId="2">'SO.02 - Kácení a mýcení k...'!$80:$80</definedName>
    <definedName name="_xlnm.Print_Titles" localSheetId="3">'VON - VON'!$81:$81</definedName>
    <definedName name="_xlnm.Print_Area" localSheetId="4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stavby'!$C$42:$AQ$58</definedName>
    <definedName name="_xlnm.Print_Area" localSheetId="1">'SO.01 - Tůň'!$C$4:$J$39,'SO.01 - Tůň'!$C$45:$J$65,'SO.01 - Tůň'!$C$71:$K$250</definedName>
    <definedName name="_xlnm.Print_Area" localSheetId="2">'SO.02 - Kácení a mýcení k...'!$C$4:$J$39,'SO.02 - Kácení a mýcení k...'!$C$45:$J$62,'SO.02 - Kácení a mýcení k...'!$C$68:$K$127</definedName>
    <definedName name="_xlnm.Print_Area" localSheetId="3">'VON - VON'!$C$4:$J$39,'VON - VON'!$C$45:$J$63,'VON - VON'!$C$69:$K$115</definedName>
  </definedNames>
  <calcPr calcId="181029"/>
</workbook>
</file>

<file path=xl/calcChain.xml><?xml version="1.0" encoding="utf-8"?>
<calcChain xmlns="http://schemas.openxmlformats.org/spreadsheetml/2006/main">
  <c r="J37" i="4" l="1"/>
  <c r="J36" i="4"/>
  <c r="AY57" i="1" s="1"/>
  <c r="J35" i="4"/>
  <c r="AX57" i="1"/>
  <c r="BI114" i="4"/>
  <c r="BH114" i="4"/>
  <c r="BG114" i="4"/>
  <c r="BF114" i="4"/>
  <c r="T114" i="4"/>
  <c r="R114" i="4"/>
  <c r="P114" i="4"/>
  <c r="BI112" i="4"/>
  <c r="BH112" i="4"/>
  <c r="BG112" i="4"/>
  <c r="BF112" i="4"/>
  <c r="T112" i="4"/>
  <c r="R112" i="4"/>
  <c r="P112" i="4"/>
  <c r="BI108" i="4"/>
  <c r="BH108" i="4"/>
  <c r="BG108" i="4"/>
  <c r="BF108" i="4"/>
  <c r="T108" i="4"/>
  <c r="R108" i="4"/>
  <c r="P108" i="4"/>
  <c r="BI105" i="4"/>
  <c r="BH105" i="4"/>
  <c r="BG105" i="4"/>
  <c r="BF105" i="4"/>
  <c r="T105" i="4"/>
  <c r="R105" i="4"/>
  <c r="P105" i="4"/>
  <c r="BI103" i="4"/>
  <c r="BH103" i="4"/>
  <c r="BG103" i="4"/>
  <c r="BF103" i="4"/>
  <c r="T103" i="4"/>
  <c r="R103" i="4"/>
  <c r="P103" i="4"/>
  <c r="BI99" i="4"/>
  <c r="BH99" i="4"/>
  <c r="BG99" i="4"/>
  <c r="BF99" i="4"/>
  <c r="T99" i="4"/>
  <c r="R99" i="4"/>
  <c r="P99" i="4"/>
  <c r="BI97" i="4"/>
  <c r="BH97" i="4"/>
  <c r="BG97" i="4"/>
  <c r="BF97" i="4"/>
  <c r="T97" i="4"/>
  <c r="R97" i="4"/>
  <c r="P97" i="4"/>
  <c r="BI94" i="4"/>
  <c r="BH94" i="4"/>
  <c r="BG94" i="4"/>
  <c r="BF94" i="4"/>
  <c r="T94" i="4"/>
  <c r="R94" i="4"/>
  <c r="P94" i="4"/>
  <c r="BI91" i="4"/>
  <c r="BH91" i="4"/>
  <c r="BG91" i="4"/>
  <c r="BF91" i="4"/>
  <c r="T91" i="4"/>
  <c r="R91" i="4"/>
  <c r="P91" i="4"/>
  <c r="BI87" i="4"/>
  <c r="BH87" i="4"/>
  <c r="BG87" i="4"/>
  <c r="BF87" i="4"/>
  <c r="T87" i="4"/>
  <c r="R87" i="4"/>
  <c r="P87" i="4"/>
  <c r="BI85" i="4"/>
  <c r="BH85" i="4"/>
  <c r="BG85" i="4"/>
  <c r="BF85" i="4"/>
  <c r="T85" i="4"/>
  <c r="R85" i="4"/>
  <c r="P85" i="4"/>
  <c r="J79" i="4"/>
  <c r="J78" i="4"/>
  <c r="F78" i="4"/>
  <c r="F76" i="4"/>
  <c r="E74" i="4"/>
  <c r="J55" i="4"/>
  <c r="J54" i="4"/>
  <c r="F54" i="4"/>
  <c r="F52" i="4"/>
  <c r="E50" i="4"/>
  <c r="J18" i="4"/>
  <c r="E18" i="4"/>
  <c r="F79" i="4" s="1"/>
  <c r="J17" i="4"/>
  <c r="J12" i="4"/>
  <c r="J76" i="4" s="1"/>
  <c r="E7" i="4"/>
  <c r="E72" i="4" s="1"/>
  <c r="J37" i="3"/>
  <c r="J36" i="3"/>
  <c r="AY56" i="1" s="1"/>
  <c r="J35" i="3"/>
  <c r="AX56" i="1" s="1"/>
  <c r="BI121" i="3"/>
  <c r="BH121" i="3"/>
  <c r="BG121" i="3"/>
  <c r="BF121" i="3"/>
  <c r="T121" i="3"/>
  <c r="R121" i="3"/>
  <c r="P121" i="3"/>
  <c r="BI114" i="3"/>
  <c r="BH114" i="3"/>
  <c r="BG114" i="3"/>
  <c r="BF114" i="3"/>
  <c r="T114" i="3"/>
  <c r="R114" i="3"/>
  <c r="P114" i="3"/>
  <c r="BI109" i="3"/>
  <c r="BH109" i="3"/>
  <c r="BG109" i="3"/>
  <c r="BF109" i="3"/>
  <c r="T109" i="3"/>
  <c r="R109" i="3"/>
  <c r="P109" i="3"/>
  <c r="BI104" i="3"/>
  <c r="BH104" i="3"/>
  <c r="BG104" i="3"/>
  <c r="BF104" i="3"/>
  <c r="T104" i="3"/>
  <c r="R104" i="3"/>
  <c r="P104" i="3"/>
  <c r="BI99" i="3"/>
  <c r="BH99" i="3"/>
  <c r="BG99" i="3"/>
  <c r="BF99" i="3"/>
  <c r="T99" i="3"/>
  <c r="R99" i="3"/>
  <c r="P99" i="3"/>
  <c r="BI94" i="3"/>
  <c r="BH94" i="3"/>
  <c r="BG94" i="3"/>
  <c r="BF94" i="3"/>
  <c r="T94" i="3"/>
  <c r="R94" i="3"/>
  <c r="P94" i="3"/>
  <c r="BI89" i="3"/>
  <c r="BH89" i="3"/>
  <c r="BG89" i="3"/>
  <c r="BF89" i="3"/>
  <c r="T89" i="3"/>
  <c r="R89" i="3"/>
  <c r="P89" i="3"/>
  <c r="BI84" i="3"/>
  <c r="BH84" i="3"/>
  <c r="BG84" i="3"/>
  <c r="BF84" i="3"/>
  <c r="T84" i="3"/>
  <c r="R84" i="3"/>
  <c r="P84" i="3"/>
  <c r="J78" i="3"/>
  <c r="J77" i="3"/>
  <c r="F77" i="3"/>
  <c r="F75" i="3"/>
  <c r="E73" i="3"/>
  <c r="J55" i="3"/>
  <c r="J54" i="3"/>
  <c r="F54" i="3"/>
  <c r="F52" i="3"/>
  <c r="E50" i="3"/>
  <c r="J18" i="3"/>
  <c r="E18" i="3"/>
  <c r="F78" i="3"/>
  <c r="J17" i="3"/>
  <c r="J12" i="3"/>
  <c r="J52" i="3" s="1"/>
  <c r="E7" i="3"/>
  <c r="E71" i="3" s="1"/>
  <c r="J37" i="2"/>
  <c r="J36" i="2"/>
  <c r="AY55" i="1"/>
  <c r="J35" i="2"/>
  <c r="AX55" i="1" s="1"/>
  <c r="BI248" i="2"/>
  <c r="BH248" i="2"/>
  <c r="BG248" i="2"/>
  <c r="BF248" i="2"/>
  <c r="T248" i="2"/>
  <c r="T247" i="2"/>
  <c r="R248" i="2"/>
  <c r="R247" i="2"/>
  <c r="P248" i="2"/>
  <c r="P247" i="2"/>
  <c r="BI240" i="2"/>
  <c r="BH240" i="2"/>
  <c r="BG240" i="2"/>
  <c r="BF240" i="2"/>
  <c r="T240" i="2"/>
  <c r="T239" i="2"/>
  <c r="R240" i="2"/>
  <c r="R239" i="2"/>
  <c r="P240" i="2"/>
  <c r="P239" i="2"/>
  <c r="BI232" i="2"/>
  <c r="BH232" i="2"/>
  <c r="BG232" i="2"/>
  <c r="BF232" i="2"/>
  <c r="T232" i="2"/>
  <c r="R232" i="2"/>
  <c r="P232" i="2"/>
  <c r="BI226" i="2"/>
  <c r="BH226" i="2"/>
  <c r="BG226" i="2"/>
  <c r="BF226" i="2"/>
  <c r="T226" i="2"/>
  <c r="R226" i="2"/>
  <c r="P226" i="2"/>
  <c r="BI219" i="2"/>
  <c r="BH219" i="2"/>
  <c r="BG219" i="2"/>
  <c r="BF219" i="2"/>
  <c r="T219" i="2"/>
  <c r="R219" i="2"/>
  <c r="P219" i="2"/>
  <c r="BI212" i="2"/>
  <c r="BH212" i="2"/>
  <c r="BG212" i="2"/>
  <c r="BF212" i="2"/>
  <c r="T212" i="2"/>
  <c r="R212" i="2"/>
  <c r="P212" i="2"/>
  <c r="BI202" i="2"/>
  <c r="BH202" i="2"/>
  <c r="BG202" i="2"/>
  <c r="BF202" i="2"/>
  <c r="T202" i="2"/>
  <c r="R202" i="2"/>
  <c r="P202" i="2"/>
  <c r="BI192" i="2"/>
  <c r="BH192" i="2"/>
  <c r="BG192" i="2"/>
  <c r="BF192" i="2"/>
  <c r="T192" i="2"/>
  <c r="R192" i="2"/>
  <c r="P192" i="2"/>
  <c r="BI183" i="2"/>
  <c r="BH183" i="2"/>
  <c r="BG183" i="2"/>
  <c r="BF183" i="2"/>
  <c r="T183" i="2"/>
  <c r="R183" i="2"/>
  <c r="P183" i="2"/>
  <c r="BI175" i="2"/>
  <c r="BH175" i="2"/>
  <c r="BG175" i="2"/>
  <c r="BF175" i="2"/>
  <c r="T175" i="2"/>
  <c r="R175" i="2"/>
  <c r="P175" i="2"/>
  <c r="BI170" i="2"/>
  <c r="BH170" i="2"/>
  <c r="BG170" i="2"/>
  <c r="BF170" i="2"/>
  <c r="T170" i="2"/>
  <c r="R170" i="2"/>
  <c r="P170" i="2"/>
  <c r="BI163" i="2"/>
  <c r="BH163" i="2"/>
  <c r="BG163" i="2"/>
  <c r="BF163" i="2"/>
  <c r="T163" i="2"/>
  <c r="R163" i="2"/>
  <c r="P163" i="2"/>
  <c r="BI156" i="2"/>
  <c r="BH156" i="2"/>
  <c r="BG156" i="2"/>
  <c r="BF156" i="2"/>
  <c r="T156" i="2"/>
  <c r="R156" i="2"/>
  <c r="P156" i="2"/>
  <c r="BI148" i="2"/>
  <c r="BH148" i="2"/>
  <c r="BG148" i="2"/>
  <c r="BF148" i="2"/>
  <c r="T148" i="2"/>
  <c r="R148" i="2"/>
  <c r="P148" i="2"/>
  <c r="BI141" i="2"/>
  <c r="BH141" i="2"/>
  <c r="BG141" i="2"/>
  <c r="BF141" i="2"/>
  <c r="T141" i="2"/>
  <c r="R141" i="2"/>
  <c r="P141" i="2"/>
  <c r="BI134" i="2"/>
  <c r="BH134" i="2"/>
  <c r="BG134" i="2"/>
  <c r="BF134" i="2"/>
  <c r="T134" i="2"/>
  <c r="R134" i="2"/>
  <c r="P134" i="2"/>
  <c r="BI127" i="2"/>
  <c r="BH127" i="2"/>
  <c r="BG127" i="2"/>
  <c r="BF127" i="2"/>
  <c r="T127" i="2"/>
  <c r="R127" i="2"/>
  <c r="P127" i="2"/>
  <c r="BI112" i="2"/>
  <c r="F37" i="2" s="1"/>
  <c r="BH112" i="2"/>
  <c r="BG112" i="2"/>
  <c r="BF112" i="2"/>
  <c r="T112" i="2"/>
  <c r="R112" i="2"/>
  <c r="P112" i="2"/>
  <c r="BI105" i="2"/>
  <c r="BH105" i="2"/>
  <c r="BG105" i="2"/>
  <c r="BF105" i="2"/>
  <c r="T105" i="2"/>
  <c r="R105" i="2"/>
  <c r="P105" i="2"/>
  <c r="BI97" i="2"/>
  <c r="BH97" i="2"/>
  <c r="BG97" i="2"/>
  <c r="F35" i="2" s="1"/>
  <c r="BF97" i="2"/>
  <c r="T97" i="2"/>
  <c r="R97" i="2"/>
  <c r="P97" i="2"/>
  <c r="BI91" i="2"/>
  <c r="BH91" i="2"/>
  <c r="BG91" i="2"/>
  <c r="BF91" i="2"/>
  <c r="F34" i="2" s="1"/>
  <c r="T91" i="2"/>
  <c r="R91" i="2"/>
  <c r="P91" i="2"/>
  <c r="BI85" i="2"/>
  <c r="BH85" i="2"/>
  <c r="BG85" i="2"/>
  <c r="BF85" i="2"/>
  <c r="T85" i="2"/>
  <c r="R85" i="2"/>
  <c r="P85" i="2"/>
  <c r="J81" i="2"/>
  <c r="J80" i="2"/>
  <c r="F80" i="2"/>
  <c r="F78" i="2"/>
  <c r="E76" i="2"/>
  <c r="J55" i="2"/>
  <c r="J54" i="2"/>
  <c r="F54" i="2"/>
  <c r="F52" i="2"/>
  <c r="E50" i="2"/>
  <c r="J18" i="2"/>
  <c r="E18" i="2"/>
  <c r="F55" i="2" s="1"/>
  <c r="J17" i="2"/>
  <c r="J12" i="2"/>
  <c r="J52" i="2"/>
  <c r="E7" i="2"/>
  <c r="E48" i="2"/>
  <c r="L50" i="1"/>
  <c r="AM50" i="1"/>
  <c r="AM49" i="1"/>
  <c r="L49" i="1"/>
  <c r="AM47" i="1"/>
  <c r="L47" i="1"/>
  <c r="L45" i="1"/>
  <c r="L44" i="1"/>
  <c r="J134" i="2"/>
  <c r="BK108" i="4"/>
  <c r="BK104" i="3"/>
  <c r="J156" i="2"/>
  <c r="BK94" i="3"/>
  <c r="BK248" i="2"/>
  <c r="J91" i="4"/>
  <c r="J103" i="4"/>
  <c r="J109" i="3"/>
  <c r="J105" i="2"/>
  <c r="BK89" i="3"/>
  <c r="J87" i="4"/>
  <c r="BK202" i="2"/>
  <c r="J127" i="2"/>
  <c r="BK97" i="4"/>
  <c r="BK85" i="2"/>
  <c r="J99" i="4"/>
  <c r="J114" i="3"/>
  <c r="J148" i="2"/>
  <c r="BK232" i="2"/>
  <c r="J226" i="2"/>
  <c r="BK99" i="4"/>
  <c r="J91" i="2"/>
  <c r="J170" i="2"/>
  <c r="J219" i="2"/>
  <c r="BK212" i="2"/>
  <c r="BK163" i="2"/>
  <c r="J183" i="2"/>
  <c r="BK114" i="3"/>
  <c r="BK156" i="2"/>
  <c r="BK121" i="3"/>
  <c r="BK112" i="4"/>
  <c r="BK91" i="4"/>
  <c r="BK112" i="2"/>
  <c r="BK148" i="2"/>
  <c r="J85" i="4"/>
  <c r="J89" i="3"/>
  <c r="BK97" i="2"/>
  <c r="J192" i="2"/>
  <c r="J114" i="4"/>
  <c r="J202" i="2"/>
  <c r="BK84" i="3"/>
  <c r="J94" i="4"/>
  <c r="BK105" i="2"/>
  <c r="BK183" i="2"/>
  <c r="J97" i="4"/>
  <c r="BK141" i="2"/>
  <c r="J85" i="2"/>
  <c r="BK85" i="4"/>
  <c r="BK109" i="3"/>
  <c r="BK94" i="4"/>
  <c r="J240" i="2"/>
  <c r="J112" i="4"/>
  <c r="BK219" i="2"/>
  <c r="J99" i="3"/>
  <c r="BK175" i="2"/>
  <c r="J175" i="2"/>
  <c r="BK99" i="3"/>
  <c r="BK170" i="2"/>
  <c r="BK91" i="2"/>
  <c r="BK192" i="2"/>
  <c r="J104" i="3"/>
  <c r="J105" i="4"/>
  <c r="AS54" i="1"/>
  <c r="BK87" i="4"/>
  <c r="F36" i="2"/>
  <c r="J212" i="2"/>
  <c r="BK226" i="2"/>
  <c r="J121" i="3"/>
  <c r="J248" i="2"/>
  <c r="BK127" i="2"/>
  <c r="J94" i="3"/>
  <c r="J232" i="2"/>
  <c r="J84" i="3"/>
  <c r="BK240" i="2"/>
  <c r="BK134" i="2"/>
  <c r="BK105" i="4"/>
  <c r="J141" i="2"/>
  <c r="BK114" i="4"/>
  <c r="J163" i="2"/>
  <c r="J112" i="2"/>
  <c r="J97" i="2"/>
  <c r="J108" i="4"/>
  <c r="BK103" i="4"/>
  <c r="BK90" i="2" l="1"/>
  <c r="T182" i="2"/>
  <c r="R83" i="3"/>
  <c r="R82" i="3" s="1"/>
  <c r="R81" i="3" s="1"/>
  <c r="P90" i="2"/>
  <c r="T90" i="2"/>
  <c r="T89" i="2"/>
  <c r="T84" i="2" s="1"/>
  <c r="P83" i="3"/>
  <c r="P82" i="3" s="1"/>
  <c r="P81" i="3" s="1"/>
  <c r="AU56" i="1" s="1"/>
  <c r="R182" i="2"/>
  <c r="BK83" i="3"/>
  <c r="J83" i="3" s="1"/>
  <c r="J61" i="3" s="1"/>
  <c r="BK82" i="3"/>
  <c r="BK81" i="3" s="1"/>
  <c r="J81" i="3" s="1"/>
  <c r="BK84" i="4"/>
  <c r="J84" i="4" s="1"/>
  <c r="J61" i="4" s="1"/>
  <c r="BK182" i="2"/>
  <c r="J182" i="2"/>
  <c r="J62" i="2"/>
  <c r="P84" i="4"/>
  <c r="R84" i="4"/>
  <c r="R90" i="2"/>
  <c r="R89" i="2" s="1"/>
  <c r="R84" i="2" s="1"/>
  <c r="T83" i="3"/>
  <c r="T82" i="3"/>
  <c r="T81" i="3"/>
  <c r="R107" i="4"/>
  <c r="P182" i="2"/>
  <c r="T84" i="4"/>
  <c r="T83" i="4" s="1"/>
  <c r="T82" i="4" s="1"/>
  <c r="BK107" i="4"/>
  <c r="J107" i="4"/>
  <c r="J62" i="4"/>
  <c r="P107" i="4"/>
  <c r="T107" i="4"/>
  <c r="BK239" i="2"/>
  <c r="J239" i="2" s="1"/>
  <c r="J63" i="2" s="1"/>
  <c r="BK247" i="2"/>
  <c r="J247" i="2"/>
  <c r="J64" i="2"/>
  <c r="E48" i="4"/>
  <c r="J52" i="4"/>
  <c r="BE99" i="4"/>
  <c r="BE103" i="4"/>
  <c r="BE105" i="4"/>
  <c r="BE108" i="4"/>
  <c r="BE87" i="4"/>
  <c r="BE94" i="4"/>
  <c r="BE91" i="4"/>
  <c r="BE112" i="4"/>
  <c r="BE114" i="4"/>
  <c r="F55" i="4"/>
  <c r="BE85" i="4"/>
  <c r="BE97" i="4"/>
  <c r="E48" i="3"/>
  <c r="BE99" i="3"/>
  <c r="BE109" i="3"/>
  <c r="J75" i="3"/>
  <c r="BE121" i="3"/>
  <c r="BE84" i="3"/>
  <c r="BE114" i="3"/>
  <c r="J90" i="2"/>
  <c r="J61" i="2" s="1"/>
  <c r="BE104" i="3"/>
  <c r="F55" i="3"/>
  <c r="BE89" i="3"/>
  <c r="BE94" i="3"/>
  <c r="BB55" i="1"/>
  <c r="E74" i="2"/>
  <c r="J78" i="2"/>
  <c r="BE85" i="2"/>
  <c r="BE97" i="2"/>
  <c r="BE192" i="2"/>
  <c r="BA55" i="1"/>
  <c r="BC55" i="1"/>
  <c r="F81" i="2"/>
  <c r="BE112" i="2"/>
  <c r="BE127" i="2"/>
  <c r="BE134" i="2"/>
  <c r="BE248" i="2"/>
  <c r="BE91" i="2"/>
  <c r="BE148" i="2"/>
  <c r="BE156" i="2"/>
  <c r="BE163" i="2"/>
  <c r="BE202" i="2"/>
  <c r="BE212" i="2"/>
  <c r="BE219" i="2"/>
  <c r="BE105" i="2"/>
  <c r="BE141" i="2"/>
  <c r="BE170" i="2"/>
  <c r="BE175" i="2"/>
  <c r="BE183" i="2"/>
  <c r="BE226" i="2"/>
  <c r="BE232" i="2"/>
  <c r="BE240" i="2"/>
  <c r="BD55" i="1"/>
  <c r="F37" i="3"/>
  <c r="BD56" i="1"/>
  <c r="F36" i="3"/>
  <c r="BC56" i="1" s="1"/>
  <c r="F35" i="4"/>
  <c r="BB57" i="1" s="1"/>
  <c r="F34" i="3"/>
  <c r="BA56" i="1"/>
  <c r="J34" i="2"/>
  <c r="F35" i="3"/>
  <c r="BB56" i="1" s="1"/>
  <c r="F34" i="4"/>
  <c r="BA57" i="1" s="1"/>
  <c r="J34" i="3"/>
  <c r="AW56" i="1"/>
  <c r="F37" i="4"/>
  <c r="BD57" i="1"/>
  <c r="F36" i="4"/>
  <c r="BC57" i="1" s="1"/>
  <c r="J34" i="4"/>
  <c r="AW57" i="1" s="1"/>
  <c r="J59" i="3" l="1"/>
  <c r="J30" i="3"/>
  <c r="J82" i="3"/>
  <c r="J60" i="3" s="1"/>
  <c r="P83" i="4"/>
  <c r="P82" i="4"/>
  <c r="AU57" i="1" s="1"/>
  <c r="P89" i="2"/>
  <c r="P84" i="2"/>
  <c r="AU55" i="1" s="1"/>
  <c r="R83" i="4"/>
  <c r="R82" i="4"/>
  <c r="BK89" i="2"/>
  <c r="J89" i="2"/>
  <c r="J60" i="2" s="1"/>
  <c r="AW55" i="1"/>
  <c r="AG56" i="1"/>
  <c r="AN56" i="1" s="1"/>
  <c r="BK83" i="4"/>
  <c r="J83" i="4"/>
  <c r="J60" i="4"/>
  <c r="F33" i="2"/>
  <c r="AZ55" i="1" s="1"/>
  <c r="F33" i="3"/>
  <c r="AZ56" i="1"/>
  <c r="BC54" i="1"/>
  <c r="AY54" i="1" s="1"/>
  <c r="BB54" i="1"/>
  <c r="AX54" i="1" s="1"/>
  <c r="BA54" i="1"/>
  <c r="AW54" i="1" s="1"/>
  <c r="AK30" i="1" s="1"/>
  <c r="J33" i="4"/>
  <c r="AV57" i="1"/>
  <c r="AT57" i="1" s="1"/>
  <c r="J33" i="3"/>
  <c r="AV56" i="1" s="1"/>
  <c r="AT56" i="1" s="1"/>
  <c r="J33" i="2"/>
  <c r="AV55" i="1"/>
  <c r="AT55" i="1"/>
  <c r="BD54" i="1"/>
  <c r="W33" i="1" s="1"/>
  <c r="F33" i="4"/>
  <c r="AZ57" i="1"/>
  <c r="BK84" i="2" l="1"/>
  <c r="J84" i="2"/>
  <c r="BK82" i="4"/>
  <c r="J82" i="4"/>
  <c r="J59" i="4" s="1"/>
  <c r="J39" i="3"/>
  <c r="AU54" i="1"/>
  <c r="W30" i="1"/>
  <c r="W31" i="1"/>
  <c r="W32" i="1"/>
  <c r="J30" i="2"/>
  <c r="AG55" i="1"/>
  <c r="AZ54" i="1"/>
  <c r="AV54" i="1" s="1"/>
  <c r="AK29" i="1" s="1"/>
  <c r="J39" i="2" l="1"/>
  <c r="J59" i="2"/>
  <c r="AN55" i="1"/>
  <c r="W29" i="1"/>
  <c r="AT54" i="1"/>
  <c r="J30" i="4"/>
  <c r="AG57" i="1"/>
  <c r="AG54" i="1" s="1"/>
  <c r="AK26" i="1" s="1"/>
  <c r="J39" i="4" l="1"/>
  <c r="AN57" i="1"/>
  <c r="AK35" i="1"/>
  <c r="AN54" i="1"/>
</calcChain>
</file>

<file path=xl/sharedStrings.xml><?xml version="1.0" encoding="utf-8"?>
<sst xmlns="http://schemas.openxmlformats.org/spreadsheetml/2006/main" count="3061" uniqueCount="602">
  <si>
    <t>Export Komplet</t>
  </si>
  <si>
    <t>VZ</t>
  </si>
  <si>
    <t>2.0</t>
  </si>
  <si>
    <t>ZAMOK</t>
  </si>
  <si>
    <t>False</t>
  </si>
  <si>
    <t>{e22bb4d0-b20e-4852-a8ad-44a8547cc887}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</si>
  <si>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</si>
  <si>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</si>
  <si>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</si>
  <si>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</si>
  <si>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</si>
  <si>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</si>
  <si>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</si>
  <si>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</si>
  <si>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1382/006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</si>
  <si>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</si>
  <si>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</si>
  <si>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Novosedlice Tůň</t>
  </si>
  <si>
    <t>KSO:</t>
  </si>
  <si>
    <t/>
  </si>
  <si>
    <t>CC-CZ:</t>
  </si>
  <si>
    <t>Místo:</t>
  </si>
  <si>
    <t>Novosedlice</t>
  </si>
  <si>
    <t>Datum:</t>
  </si>
  <si>
    <t>18. 12. 2023</t>
  </si>
  <si>
    <t>Zadavatel:</t>
  </si>
  <si>
    <t>IČ:</t>
  </si>
  <si>
    <t>00266531</t>
  </si>
  <si>
    <t>Obec Novosedlice</t>
  </si>
  <si>
    <t>DIČ:</t>
  </si>
  <si>
    <t>CZ 00266531</t>
  </si>
  <si>
    <t>Uchazeč:</t>
  </si>
  <si>
    <t>Vyplň údaj</t>
  </si>
  <si>
    <t>Projektant:</t>
  </si>
  <si>
    <t xml:space="preserve">Mgr. Slávek Podzimek </t>
  </si>
  <si>
    <t>True</t>
  </si>
  <si>
    <t>Zpracovatel:</t>
  </si>
  <si>
    <t>47116901</t>
  </si>
  <si>
    <t>Vodohospodářský rozvoj a výstavba a.s.</t>
  </si>
  <si>
    <t>CZ47116901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</si>
  <si>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</si>
  <si>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</si>
  <si>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</si>
  <si>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</si>
  <si>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</si>
  <si>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</si>
  <si>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</si>
  <si>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</si>
  <si>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</si>
  <si>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</si>
  <si>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</si>
  <si>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</si>
  <si>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</si>
  <si>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</si>
  <si>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</si>
  <si>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</si>
  <si>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</si>
  <si>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</si>
  <si>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</si>
  <si>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</si>
  <si>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</si>
  <si>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</si>
  <si>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</si>
  <si>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</si>
  <si>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</si>
  <si>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</si>
  <si>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</si>
  <si>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</si>
  <si>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</si>
  <si>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</si>
  <si>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</si>
  <si>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</si>
  <si>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</si>
  <si>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</si>
  <si>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</si>
  <si>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</si>
  <si>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</si>
  <si>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</si>
  <si>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</si>
  <si>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</si>
  <si>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</si>
  <si>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SO.01</t>
  </si>
  <si>
    <t>Tůň</t>
  </si>
  <si>
    <t>STA</t>
  </si>
  <si>
    <t>1</t>
  </si>
  <si>
    <t>{f7bb5d14-6f9f-4d80-bdc0-78255f7423ba}</t>
  </si>
  <si>
    <t>2</t>
  </si>
  <si>
    <t>SO.02</t>
  </si>
  <si>
    <t>Kácení a mýcení křovin</t>
  </si>
  <si>
    <t>{a682cd51-f4e6-4ae2-a58d-9f489d579b8e}</t>
  </si>
  <si>
    <t>VON</t>
  </si>
  <si>
    <t>{1da9e353-ff21-4cf5-913d-f7bd124663a3}</t>
  </si>
  <si>
    <t>KRYCÍ LIST SOUPISU PRACÍ</t>
  </si>
  <si>
    <t>Objekt:</t>
  </si>
  <si>
    <t>SO.01 - Tůň</t>
  </si>
  <si>
    <t>CZ00266531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</si>
  <si>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</si>
  <si>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</si>
  <si>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</si>
  <si>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</si>
  <si>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</si>
  <si>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</si>
  <si>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</si>
  <si>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</si>
  <si>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</si>
  <si>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</si>
  <si>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</si>
  <si>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</si>
  <si>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</si>
  <si>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</si>
  <si>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</si>
  <si>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</si>
  <si>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</si>
  <si>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</si>
  <si>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</si>
  <si>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</si>
  <si>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</si>
  <si>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</si>
  <si>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K</t>
  </si>
  <si>
    <t>R_1</t>
  </si>
  <si>
    <t>Biologický dozor včetně provedení kontrolního přirodovědeckého průzkumu, komunikace s orgánem OP, vedení deníku, fotodokumentace a závěrečná zpráva z biologického dozoru</t>
  </si>
  <si>
    <t>soubor</t>
  </si>
  <si>
    <t>4</t>
  </si>
  <si>
    <t>ROZPOCET</t>
  </si>
  <si>
    <t>1258801088</t>
  </si>
  <si>
    <t>PP</t>
  </si>
  <si>
    <t>VV</t>
  </si>
  <si>
    <t>Součet</t>
  </si>
  <si>
    <t>HSV</t>
  </si>
  <si>
    <t>Práce a dodávky HSV</t>
  </si>
  <si>
    <t>Zemní práce</t>
  </si>
  <si>
    <t>121151123</t>
  </si>
  <si>
    <t>Sejmutí ornice plochy přes 500 m2 tl vrstvy do 200 mm strojně</t>
  </si>
  <si>
    <t>m2</t>
  </si>
  <si>
    <t>CS ÚRS 2024 02</t>
  </si>
  <si>
    <t>87444025</t>
  </si>
  <si>
    <t>Sejmutí ornice strojně při souvislé ploše přes 500 m2, tl. vrstvy do 200 mm</t>
  </si>
  <si>
    <t>Online PSC</t>
  </si>
  <si>
    <t>https://podminky.urs.cz/item/CS_URS_2024_02/121151123</t>
  </si>
  <si>
    <t xml:space="preserve">Sejmutí ornice pod plochou pro uložení zeminy </t>
  </si>
  <si>
    <t>622</t>
  </si>
  <si>
    <t>3</t>
  </si>
  <si>
    <t>174151101</t>
  </si>
  <si>
    <t>Zásyp jam, šachet rýh nebo kolem objektů sypaninou se zhutněním</t>
  </si>
  <si>
    <t>m3</t>
  </si>
  <si>
    <t>-16422613</t>
  </si>
  <si>
    <t>Zásyp sypaninou z jakékoliv horniny strojně s uložením výkopku ve vrstvách se zhutněním jam, šachet, rýh nebo kolem objektů v těchto vykopávkách</t>
  </si>
  <si>
    <t>https://podminky.urs.cz/item/CS_URS_2024_02/174151101</t>
  </si>
  <si>
    <t>"Viz. D.1., D.2.2.5."</t>
  </si>
  <si>
    <t>"Zásyp okolo přehrážky a prahu"</t>
  </si>
  <si>
    <t>Celkový objem odkopávek - objem nových podzemních částí konstrukcí"</t>
  </si>
  <si>
    <t>22,014-(0,66*6,8)-(0,91*7,5)</t>
  </si>
  <si>
    <t>181351003</t>
  </si>
  <si>
    <t>Rozprostření ornice tl vrstvy do 200 mm pl do 100 m2 v rovině nebo ve svahu do 1:5 strojně</t>
  </si>
  <si>
    <t>-2075310527</t>
  </si>
  <si>
    <t>Rozprostření a urovnání ornice v rovině nebo ve svahu sklonu do 1:5 strojně při souvislé ploše do 100 m2, tl. vrstvy do 200 mm</t>
  </si>
  <si>
    <t>https://podminky.urs.cz/item/CS_URS_2024_02/181351003</t>
  </si>
  <si>
    <t>Rozprostření ornice na zeminu na ploše uložení zeminy</t>
  </si>
  <si>
    <t>plocha</t>
  </si>
  <si>
    <t>5</t>
  </si>
  <si>
    <t>122251105</t>
  </si>
  <si>
    <t>Odkopávky a prokopávky nezapažené v hornině třídy těžitelnosti I skupiny 3 objem do 1000 m3 strojně</t>
  </si>
  <si>
    <t>-1794704857</t>
  </si>
  <si>
    <t>Odkopávky a prokopávky nezapažené strojně v hornině třídy těžitelnosti I skupiny 3 přes 500 do 1 000 m3</t>
  </si>
  <si>
    <t>https://podminky.urs.cz/item/CS_URS_2024_02/122251105</t>
  </si>
  <si>
    <t xml:space="preserve">Výkop hluboké části tůně </t>
  </si>
  <si>
    <t>objem</t>
  </si>
  <si>
    <t>425</t>
  </si>
  <si>
    <t>Výkop mělké části tůně a výusť tůně</t>
  </si>
  <si>
    <t>72</t>
  </si>
  <si>
    <t xml:space="preserve">Výkop pro cestu </t>
  </si>
  <si>
    <t xml:space="preserve">objem </t>
  </si>
  <si>
    <t>60</t>
  </si>
  <si>
    <t>Výkop pro dlažbu a betonovýá práh</t>
  </si>
  <si>
    <t>4*1.9</t>
  </si>
  <si>
    <t>6</t>
  </si>
  <si>
    <t>171151103</t>
  </si>
  <si>
    <t>Uložení sypaniny z hornin soudržných do násypů zhutněných strojně</t>
  </si>
  <si>
    <t>1263579769</t>
  </si>
  <si>
    <t>Uložení sypanin do násypů strojně s rozprostřením sypaniny ve vrstvách a s hrubým urovnáním zhutněných z hornin soudržných jakékoliv třídy těžitelnosti</t>
  </si>
  <si>
    <t>https://podminky.urs.cz/item/CS_URS_2024_02/171151103</t>
  </si>
  <si>
    <t xml:space="preserve">Uložení výkopku do prostoru uložení sedimentu </t>
  </si>
  <si>
    <t>557</t>
  </si>
  <si>
    <t>7</t>
  </si>
  <si>
    <t>171153101</t>
  </si>
  <si>
    <t>Zemní hrázky melioračních kanálů z horniny třídy těžitelnosti I a II skupiny 1 až 4</t>
  </si>
  <si>
    <t>-559644892</t>
  </si>
  <si>
    <t>Zemní hrázky přívodních a odpadních melioračních kanálů zhutňované po vrstvách tloušťky 200 mm s přemístěním sypaniny do 20 m nebo s jejím přehozením do 3 m z hornin třídy těžitelnosti I a II, skupiny 1 až 4</t>
  </si>
  <si>
    <t>https://podminky.urs.cz/item/CS_URS_2024_02/171153101</t>
  </si>
  <si>
    <t>Úprava hrany odtoku z tůně</t>
  </si>
  <si>
    <t>25</t>
  </si>
  <si>
    <t>8</t>
  </si>
  <si>
    <t>182151111</t>
  </si>
  <si>
    <t>Svahování v zářezech v hornině třídy těžitelnosti I skupiny 1 až 3 strojně</t>
  </si>
  <si>
    <t>-205505930</t>
  </si>
  <si>
    <t>Svahování trvalých svahů do projektovaných profilů strojně s potřebným přemístěním výkopku při svahování v zářezech v hornině třídy těžitelnosti I, skupiny 1 až 3</t>
  </si>
  <si>
    <t>https://podminky.urs.cz/item/CS_URS_2024_02/182151111</t>
  </si>
  <si>
    <t>Úprava koryta pod tůni k betonovému prahu</t>
  </si>
  <si>
    <t>50</t>
  </si>
  <si>
    <t>9</t>
  </si>
  <si>
    <t>321311115</t>
  </si>
  <si>
    <t>Konstrukce vodních staveb z betonu prostého mrazuvzdorného tř. C 25/30</t>
  </si>
  <si>
    <t>-2041712111</t>
  </si>
  <si>
    <t>Konstrukce vodních staveb z betonu přehrad, jezů a plavebních komor, spodní stavby vodních elektráren, jader přehrad, odběrných věží a výpustných zařízení, opěrných zdí, šachet, šachtic a ostatních konstrukcí prostého pro prostředí s mrazovými cykly tř. C 25/30</t>
  </si>
  <si>
    <t>https://podminky.urs.cz/item/CS_URS_2024_02/321311115</t>
  </si>
  <si>
    <t>Podkladní beton pod práh</t>
  </si>
  <si>
    <t>4*0.1*00.7</t>
  </si>
  <si>
    <t>Betonový práh</t>
  </si>
  <si>
    <t>4*0.5*0.8</t>
  </si>
  <si>
    <t>10</t>
  </si>
  <si>
    <t>321351010</t>
  </si>
  <si>
    <t>Bednění konstrukcí vodních staveb rovinné - zřízení</t>
  </si>
  <si>
    <t>602617166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</si>
  <si>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zřízení ploch rovinných</t>
  </si>
  <si>
    <t>https://podminky.urs.cz/item/CS_URS_2024_02/321351010</t>
  </si>
  <si>
    <t>Bednění betonového prahu</t>
  </si>
  <si>
    <t>Výška*délka*počet ploch</t>
  </si>
  <si>
    <t>0.8*4*2</t>
  </si>
  <si>
    <t>11</t>
  </si>
  <si>
    <t>321352010</t>
  </si>
  <si>
    <t>Bednění konstrukcí vodních staveb rovinné - odstranění</t>
  </si>
  <si>
    <t>-1035764439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</si>
  <si>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odstranění ploch rovinných</t>
  </si>
  <si>
    <t>https://podminky.urs.cz/item/CS_URS_2024_02/321352010</t>
  </si>
  <si>
    <t>R_2</t>
  </si>
  <si>
    <t>Osazení mrtvého dřeva</t>
  </si>
  <si>
    <t>-41611384</t>
  </si>
  <si>
    <t xml:space="preserve">Rozmístění kmenů po pozemku staveniště dle technické zprávy </t>
  </si>
  <si>
    <t>13</t>
  </si>
  <si>
    <t>R_3</t>
  </si>
  <si>
    <t>-1438330715</t>
  </si>
  <si>
    <t>Osazení kmenů a pilotů do tůně</t>
  </si>
  <si>
    <t>Opracování kmenů a úříznutí na požadovanou délku</t>
  </si>
  <si>
    <t>Vložení mezi 2 části tůně a do výtoku z tůně</t>
  </si>
  <si>
    <t xml:space="preserve">Opracování a úříznutí větví na piloty na požadovanou délku a jejich zatlučení do země </t>
  </si>
  <si>
    <t>Vodorovné konstrukce</t>
  </si>
  <si>
    <t>14</t>
  </si>
  <si>
    <t>457541111</t>
  </si>
  <si>
    <t>Filtrační vrstvy ze štěrkodrti bez zhutnění frakce od 0 až 22 do 0 až 63 mm</t>
  </si>
  <si>
    <t>-202381560</t>
  </si>
  <si>
    <t>Filtrační vrstvy jakékoliv tloušťky a sklonu ze štěrkodrti bez zhutnění, frakce od 0-22 do 0-63 mm</t>
  </si>
  <si>
    <t>https://podminky.urs.cz/item/CS_URS_2024_02/457541111</t>
  </si>
  <si>
    <t xml:space="preserve">objem štěrku pod kamenou rovnaninu </t>
  </si>
  <si>
    <t>plocha x tloušťka</t>
  </si>
  <si>
    <t>18*0.1</t>
  </si>
  <si>
    <t>objem štěrku pod dlažbou</t>
  </si>
  <si>
    <t>6*0.1</t>
  </si>
  <si>
    <t>15</t>
  </si>
  <si>
    <t>462511161</t>
  </si>
  <si>
    <t>Zához z lomového kamene tříděného hmotnost kamenů do 80 kg bez výplně</t>
  </si>
  <si>
    <t>257898486</t>
  </si>
  <si>
    <t>Zához z lomového kamene neupraveného provedený ze břehu nebo z lešení, do sucha nebo do vody tříděného, hmotnost jednotlivých kamenů do 80 kg bez výplně mezer</t>
  </si>
  <si>
    <t>https://podminky.urs.cz/item/CS_URS_2024_02/462511161</t>
  </si>
  <si>
    <t>Kameny koryto pod tůní</t>
  </si>
  <si>
    <t>20*0.25</t>
  </si>
  <si>
    <t>Úprava  přítoku do tůně</t>
  </si>
  <si>
    <t>17,8</t>
  </si>
  <si>
    <t>16</t>
  </si>
  <si>
    <t>463211152</t>
  </si>
  <si>
    <t>Rovnanina objemu přes 3 m3 z lomového kamene tříděného hmotnosti přes 80 do 200 kg s urovnáním líce</t>
  </si>
  <si>
    <t>949597630</t>
  </si>
  <si>
    <t>Rovnanina z lomového kamene neupraveného pro podélné i příčné objekty objemu přes 3 m3 z kamene tříděného, s urovnáním líce a vyklínováním spár úlomky kamene hmotnost jednotlivých kamenů přes 80 do 200 kg</t>
  </si>
  <si>
    <t>https://podminky.urs.cz/item/CS_URS_2024_02/463211152</t>
  </si>
  <si>
    <t xml:space="preserve">Výplňové kameny přelivu </t>
  </si>
  <si>
    <t>10*0.4</t>
  </si>
  <si>
    <t>Kameny pro stabilizaci odtokového koryta</t>
  </si>
  <si>
    <t>1.5*0.4</t>
  </si>
  <si>
    <t>17</t>
  </si>
  <si>
    <t>463211153</t>
  </si>
  <si>
    <t>Rovnanina objemu přes 3 m3 z lomového kamene tříděného hmotnosti přes 200 do 500 kg s urovnáním líce</t>
  </si>
  <si>
    <t>1011165880</t>
  </si>
  <si>
    <t>Rovnanina z lomového kamene neupraveného pro podélné i příčné objekty objemu přes 3 m3 z kamene tříděného, s urovnáním líce a vyklínováním spár úlomky kamene hmotnost jednotlivých kamenů přes 200 do 500 kg</t>
  </si>
  <si>
    <t>https://podminky.urs.cz/item/CS_URS_2024_02/463211153</t>
  </si>
  <si>
    <t>Stabilizační kameny na výtoku z tůně</t>
  </si>
  <si>
    <t>8*0.5</t>
  </si>
  <si>
    <t>18</t>
  </si>
  <si>
    <t>465513127</t>
  </si>
  <si>
    <t>Dlažba z lomového kamene na cementovou maltu s vyspárováním tl 200 mm</t>
  </si>
  <si>
    <t>-702707648</t>
  </si>
  <si>
    <t>Dlažba z lomového kamene lomařsky upraveného na cementovou maltu, s vyspárováním cementovou maltou, tl. kamene 200 mm</t>
  </si>
  <si>
    <t>https://podminky.urs.cz/item/CS_URS_2024_02/465513127</t>
  </si>
  <si>
    <t>Dlažba mezi betonovým prahem a propustkem</t>
  </si>
  <si>
    <t>6.4</t>
  </si>
  <si>
    <t>19</t>
  </si>
  <si>
    <t>M</t>
  </si>
  <si>
    <t>31316008</t>
  </si>
  <si>
    <t>síť výztužná svařovaná DIN 488 jakost B500A 100x100mm drát D 8mm</t>
  </si>
  <si>
    <t>1576109983</t>
  </si>
  <si>
    <t>Kari síť do betonu pod dlažbu mezi betonovým prahem a propustkem</t>
  </si>
  <si>
    <t>20</t>
  </si>
  <si>
    <t>985232112</t>
  </si>
  <si>
    <t>Hloubkové spárování zdiva aktivovanou maltou spára hl do 80 mm dl přes 6 do 12 m/m2</t>
  </si>
  <si>
    <t>1373535044</t>
  </si>
  <si>
    <t>Hloubkové spárování zdiva hloubky přes 40 do 80 mm aktivovanou maltou délky spáry na 1 m2 upravované plochy přes 6 do 12 m</t>
  </si>
  <si>
    <t>https://podminky.urs.cz/item/CS_URS_2024_02/985232112</t>
  </si>
  <si>
    <t>Spárování dlažby mezi betonovým prahem a propustkem</t>
  </si>
  <si>
    <t>Komunikace pozemní</t>
  </si>
  <si>
    <t>564952111</t>
  </si>
  <si>
    <t>Podklad z mechanicky zpevněného kameniva MZK tl 150 mm</t>
  </si>
  <si>
    <t>2095941898</t>
  </si>
  <si>
    <t>Podklad z mechanicky zpevněného kameniva MZK (minerální beton) s rozprostřením a s hutněním, po zhutnění tl. 150 mm</t>
  </si>
  <si>
    <t>https://podminky.urs.cz/item/CS_URS_2024_02/564952111</t>
  </si>
  <si>
    <t xml:space="preserve">Povrch teréní lavice </t>
  </si>
  <si>
    <t xml:space="preserve">plocha </t>
  </si>
  <si>
    <t>141</t>
  </si>
  <si>
    <t>998</t>
  </si>
  <si>
    <t>Přesun hmot</t>
  </si>
  <si>
    <t>22</t>
  </si>
  <si>
    <t>998332011</t>
  </si>
  <si>
    <t>Přesun hmot pro úpravy vodních toků a kanály</t>
  </si>
  <si>
    <t>t</t>
  </si>
  <si>
    <t>1498065007</t>
  </si>
  <si>
    <t>Přesun hmot pro úpravy vodních toků a kanály, hráze rybníků apod. dopravní vzdálenost do 500 m</t>
  </si>
  <si>
    <t>https://podminky.urs.cz/item/CS_URS_2024_02/998332011</t>
  </si>
  <si>
    <t>SO.02 - Kácení a mýcení křovin</t>
  </si>
  <si>
    <t>112101101</t>
  </si>
  <si>
    <t>Odstranění stromů listnatých průměru kmene přes 100 do 300 mm</t>
  </si>
  <si>
    <t>kus</t>
  </si>
  <si>
    <t>-1721745054</t>
  </si>
  <si>
    <t>Odstranění stromů s odřezáním kmene a s odvětvením listnatých, průměru kmene přes 100 do 300 mm</t>
  </si>
  <si>
    <t>https://podminky.urs.cz/item/CS_URS_2024_02/112101101</t>
  </si>
  <si>
    <t>112101102</t>
  </si>
  <si>
    <t>Odstranění stromů listnatých průměru kmene přes 300 do 500 mm</t>
  </si>
  <si>
    <t>-1377571940</t>
  </si>
  <si>
    <t>Odstranění stromů s odřezáním kmene a s odvětvením listnatých, průměru kmene přes 300 do 500 mm</t>
  </si>
  <si>
    <t>https://podminky.urs.cz/item/CS_URS_2024_02/112101102</t>
  </si>
  <si>
    <t>112101103</t>
  </si>
  <si>
    <t>Odstranění stromů listnatých průměru kmene přes 500 do 700 mm</t>
  </si>
  <si>
    <t>-322902286</t>
  </si>
  <si>
    <t>Odstranění stromů s odřezáním kmene a s odvětvením listnatých, průměru kmene přes 500 do 700 mm</t>
  </si>
  <si>
    <t>https://podminky.urs.cz/item/CS_URS_2024_02/112101103</t>
  </si>
  <si>
    <t>112101104</t>
  </si>
  <si>
    <t>Odstranění stromů listnatých průměru kmene přes 700 do 900 mm</t>
  </si>
  <si>
    <t>515226206</t>
  </si>
  <si>
    <t>Odstranění stromů s odřezáním kmene a s odvětvením listnatých, průměru kmene přes 700 do 900 mm</t>
  </si>
  <si>
    <t>https://podminky.urs.cz/item/CS_URS_2024_02/112101104</t>
  </si>
  <si>
    <t>112101107</t>
  </si>
  <si>
    <t>Odstranění stromů listnatých průměru kmene přes 1300 do 1500 mm</t>
  </si>
  <si>
    <t>-1988690062</t>
  </si>
  <si>
    <t>Odstranění stromů s odřezáním kmene a s odvětvením listnatých, průměru kmene přes 1300 do 1500 mm</t>
  </si>
  <si>
    <t>https://podminky.urs.cz/item/CS_URS_2024_02/112101107</t>
  </si>
  <si>
    <t>112111111</t>
  </si>
  <si>
    <t>Spálení větví všech druhů stromů</t>
  </si>
  <si>
    <t>1640743992</t>
  </si>
  <si>
    <t>Spálení větví stromů všech druhů stromů o průměru kmene přes 0,10 m na hromadách</t>
  </si>
  <si>
    <t>https://podminky.urs.cz/item/CS_URS_2024_02/112111111</t>
  </si>
  <si>
    <t>29</t>
  </si>
  <si>
    <t>162201411</t>
  </si>
  <si>
    <t>Vodorovné přemístění kmenů stromů listnatých do 1 km D kmene přes 100 do 300 mm</t>
  </si>
  <si>
    <t>1077462116</t>
  </si>
  <si>
    <t>Vodorovné přemístění větví, kmenů nebo pařezů s naložením, složením a dopravou do 1000 m kmenů stromů listnatých, průměru přes 100 do 300 mm</t>
  </si>
  <si>
    <t>https://podminky.urs.cz/item/CS_URS_2024_02/162201411</t>
  </si>
  <si>
    <t>Odvoz kmenů k hlavní silnici</t>
  </si>
  <si>
    <t>počet</t>
  </si>
  <si>
    <t>162201412</t>
  </si>
  <si>
    <t>Vodorovné přemístění kmenů stromů listnatých do 1 km D kmene přes 300 do 500 mm</t>
  </si>
  <si>
    <t>-974529092</t>
  </si>
  <si>
    <t>Vodorovné přemístění větví, kmenů nebo pařezů s naložením, složením a dopravou do 1000 m kmenů stromů listnatých, průměru přes 300 do 500 mm</t>
  </si>
  <si>
    <t>https://podminky.urs.cz/item/CS_URS_2024_02/162201412</t>
  </si>
  <si>
    <t>VON - VON</t>
  </si>
  <si>
    <t>VRN - Vedlejší rozpočtové náklady</t>
  </si>
  <si>
    <t xml:space="preserve">    VRN1 - Průzkumné, geodetické a projektové práce</t>
  </si>
  <si>
    <t xml:space="preserve">    VRN3 - Zařízení staveniště</t>
  </si>
  <si>
    <t>VRN</t>
  </si>
  <si>
    <t>Vedlejší rozpočtové náklady</t>
  </si>
  <si>
    <t>VRN1</t>
  </si>
  <si>
    <t>Průzkumné, geodetické a projektové práce</t>
  </si>
  <si>
    <t>R_4</t>
  </si>
  <si>
    <t>Geodetické práce před stavbou</t>
  </si>
  <si>
    <t>kpl</t>
  </si>
  <si>
    <t>1024</t>
  </si>
  <si>
    <t>-1228797823</t>
  </si>
  <si>
    <t>R_5</t>
  </si>
  <si>
    <t>Zpracování, aktualizace, přizpůsobení a doplnění plánu BOZP</t>
  </si>
  <si>
    <t>soub.</t>
  </si>
  <si>
    <t>512</t>
  </si>
  <si>
    <t>-1343049368</t>
  </si>
  <si>
    <t>R_6</t>
  </si>
  <si>
    <t>Zpracování a předání dokumentace skutečného provedení stavby (3 paré + 1 v elektronické formě) objednateli a zaměření skutečného provedení stavby – geodetická část dokumentace (3 paré + 1 v elektronické formě) v rozsahu odpovídajícím příslušným právním př</t>
  </si>
  <si>
    <t>-1054568206</t>
  </si>
  <si>
    <t>Zpracování a předání dokumentace skutečného provedení stavby (3 paré + 1 v elektronické formě) objednateli a zaměření skutečného provedení stavby – geodetická část dokumentace (3 paré + 1 v elektronické formě) v rozsahu odpovídajícím příslušným právním předpisům. Pořízení fotodokumentace stavby.</t>
  </si>
  <si>
    <t>P</t>
  </si>
  <si>
    <t>Poznámka k položce:_x000D_
Poznámka k položce: - součástí geodetické části bude polohové a výškové geodetické zaměření pat a hran nového opevnění - zaměření bude provedeno dle ČSN 01 3410</t>
  </si>
  <si>
    <t>R_7</t>
  </si>
  <si>
    <t xml:space="preserve">Prostředky a materiál pro šetření a likvidaci vzniklé ekologické havárie </t>
  </si>
  <si>
    <t>679922802</t>
  </si>
  <si>
    <t xml:space="preserve">Poznámka k položce:_x000D_
- 1x havarijní souprava OIL 240 (obsah soupravy: nádoba 240l, Algasorb 30kgm, 50 x rohož, _x000D_
5x nohavice, 5x polštář, 200x utěrka NT, 1x lopatka a smeták, 5x PE pytel, 5x výstražná nálepka, 2x rukavice _x000D_
Havarijní souprava UNV 60: _x000D_
-1x sud 120 litrů, 20x rohož, 8x nohavice, 10kg OI-Ex "82", 5x utěrka, 2x polštář, 1x rukavice, _x000D_
1x brýle, 2x PE pytel, 2x výstr. nálepka, absorpční schopnost 150 litrů _x000D_
Norná stěna EKNS 220 H (4ks, rozměr 0,13 x 3 m) nebo enviromentální typ PEpytle 120 l - 10ks_x000D_
ruční nářadí (sekyra, pila, krumpáč, lopata, palice)_x000D_
zásoba řeziva (prkna, latě, trámy) - jednotky kusů _x000D_
lahve pro odběr vzorků (prachovnice se širokým hrdlem o objemu 1,25 l) - 5ks _x000D_
_x000D_
</t>
  </si>
  <si>
    <t>R_8</t>
  </si>
  <si>
    <t>DIO a související dopravní značení na staveništi po celou dobu výstavby</t>
  </si>
  <si>
    <t>1192620354</t>
  </si>
  <si>
    <t>R_9</t>
  </si>
  <si>
    <t>Zpracování, aktualizace, doplnění a potvrzení havarijního plánu</t>
  </si>
  <si>
    <t>1951799295</t>
  </si>
  <si>
    <t>R_10</t>
  </si>
  <si>
    <t>Vytýčení inženýrských sítí a zařízení, včetně zajištění případné aktualizace vyjádření správců sítí, která pozbudou platnosti v období mezi předáním staveniště a vytyčením sítí.</t>
  </si>
  <si>
    <t>-779387595</t>
  </si>
  <si>
    <t>R_11</t>
  </si>
  <si>
    <t>Informování vlastníků stavbou dotčených pozemků a komunikací o vstupu na pozemky, včetně protokolárního předání dotčených pozemků a komunikací uvedených do původního stavu, zpět jejich vlastníkům.</t>
  </si>
  <si>
    <t>-962521563</t>
  </si>
  <si>
    <t>VRN3</t>
  </si>
  <si>
    <t>Zařízení staveniště</t>
  </si>
  <si>
    <t>034503000</t>
  </si>
  <si>
    <t>Informační tabule na staveništi</t>
  </si>
  <si>
    <t>CS ÚRS 2023 01</t>
  </si>
  <si>
    <t>-13808942</t>
  </si>
  <si>
    <t>https://podminky.urs.cz/item/CS_URS_2023_01/034503000</t>
  </si>
  <si>
    <t xml:space="preserve">Poznámka k položce:_x000D_
- zajištění umístění na podkladní desku OSB; štítku o povolení stavby, stejnopislu oznámení prací oblastnímu inspektorátu práce, _x000D_
 informační tabule stavby _x000D_
</t>
  </si>
  <si>
    <t>R_12</t>
  </si>
  <si>
    <t xml:space="preserve">Zřízení a likvidace zařízení staveniště včetně uvedení pozemku pod ZS do původního stavu. </t>
  </si>
  <si>
    <t>635993003</t>
  </si>
  <si>
    <t>Zřízení a likvidace zařízení staveniště včetně uvedení pozemku pod ZS do původního stavu. 
Zařízení staveniště bude oploceno délce 60 m.
Zařízení staveniště zpevněno silničními panely v ploše 200 m2.
Silniční panely v majetku zhotovitele - uvažováno s 1/3 pořizovací ceny.</t>
  </si>
  <si>
    <t>R_13</t>
  </si>
  <si>
    <t>Uvedení dotčených pozemků a komunikací do původního (popř. zasmluvněného) stavu.</t>
  </si>
  <si>
    <t>-1955550528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</si>
  <si>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</si>
  <si>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</si>
  <si>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</si>
  <si>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</si>
  <si>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</si>
  <si>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</si>
  <si>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</si>
  <si>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</si>
  <si>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</si>
  <si>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</si>
  <si>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</si>
  <si>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</si>
  <si>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</si>
  <si>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</si>
  <si>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</si>
  <si>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</si>
  <si>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</si>
  <si>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</si>
  <si>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</si>
  <si>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</si>
  <si>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</si>
  <si>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</si>
  <si>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</si>
  <si>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</si>
  <si>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</si>
  <si>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</si>
  <si>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</si>
  <si>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</si>
  <si>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</si>
  <si>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</si>
  <si>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</si>
  <si>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</si>
  <si>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</si>
  <si>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</si>
  <si>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</si>
  <si>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</si>
  <si>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</si>
  <si>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</si>
  <si>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</si>
  <si>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</si>
  <si>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</si>
  <si>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</si>
  <si>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</si>
  <si>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</si>
  <si>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</si>
  <si>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</si>
  <si>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</si>
  <si>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</si>
  <si>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</si>
  <si>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</si>
  <si>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</si>
  <si>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</si>
  <si>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</si>
  <si>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</si>
  <si>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</si>
  <si>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</si>
  <si>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</si>
  <si>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</si>
  <si>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</si>
  <si>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</si>
  <si>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</si>
  <si>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</si>
  <si>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</si>
  <si>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</si>
  <si>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</si>
  <si>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</si>
  <si>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</si>
  <si>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</si>
  <si>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</si>
  <si>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</si>
  <si>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</si>
  <si>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</si>
  <si>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</si>
  <si>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</si>
  <si>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</si>
  <si>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</si>
  <si>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</si>
  <si>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</si>
  <si>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</si>
  <si>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</si>
  <si>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</si>
  <si>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</si>
  <si>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</si>
  <si>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</si>
  <si>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</si>
  <si>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</si>
  <si>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</si>
  <si>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</si>
  <si>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</si>
  <si>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</si>
  <si>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</si>
  <si>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</si>
  <si>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</si>
  <si>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</si>
  <si>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</si>
  <si>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</si>
  <si>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</si>
  <si>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</si>
  <si>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</si>
  <si>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</si>
  <si>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</si>
  <si>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</si>
  <si>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</si>
  <si>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</si>
  <si>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</si>
  <si>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</si>
  <si>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</si>
  <si>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</si>
  <si>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</si>
  <si>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</si>
  <si>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</si>
  <si>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</si>
  <si>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</si>
  <si>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</si>
  <si>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</si>
  <si>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</si>
  <si>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</si>
  <si>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</si>
  <si>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</si>
  <si>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</si>
  <si>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</si>
  <si>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</si>
  <si>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</si>
  <si>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</si>
  <si>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</si>
  <si>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</si>
  <si>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</si>
  <si>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</si>
  <si>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</si>
  <si>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</si>
  <si>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</si>
  <si>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</si>
  <si>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</si>
  <si>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</si>
  <si>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</si>
  <si>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</si>
  <si>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</si>
  <si>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</si>
  <si>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</si>
  <si>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</si>
  <si>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</si>
  <si>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</si>
  <si>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</si>
  <si>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</si>
  <si>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</si>
  <si>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</si>
  <si>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</si>
  <si>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</si>
  <si>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</si>
  <si>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</si>
  <si>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</si>
  <si>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</si>
  <si>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</si>
  <si>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</si>
  <si>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</si>
  <si>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</si>
  <si>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</si>
  <si>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</si>
  <si>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</si>
  <si>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</si>
  <si>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</si>
  <si>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</si>
  <si>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</si>
  <si>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</si>
  <si>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</si>
  <si>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</si>
  <si>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</si>
  <si>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</si>
  <si>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</si>
  <si>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</si>
  <si>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</si>
  <si>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</si>
  <si>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</si>
  <si>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</si>
  <si>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</si>
  <si>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</si>
  <si>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</si>
  <si>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</si>
  <si>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</si>
  <si>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</si>
  <si>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</si>
  <si>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</si>
  <si>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</si>
  <si>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</si>
  <si>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</si>
  <si>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</si>
  <si>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</si>
  <si>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 xml:space="preserve">Vyplň údaj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</si>
</sst>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1" fillId="0" borderId="13" xfId="0" applyNumberFormat="1" applyFont="1" applyBorder="1"/>
    <xf numFmtId="166" fontId="31" fillId="0" borderId="14" xfId="0" applyNumberFormat="1" applyFont="1" applyBorder="1"/>
    <xf numFmtId="4" fontId="32" fillId="0" borderId="0" xfId="0" applyNumberFormat="1" applyFont="1" applyAlignment="1">
      <alignment vertical="center"/>
    </xf>
    <xf numFmtId="0" fontId="21" fillId="0" borderId="23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167" fontId="21" fillId="0" borderId="23" xfId="0" applyNumberFormat="1" applyFont="1" applyBorder="1" applyAlignment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7" fontId="8" fillId="0" borderId="0" xfId="0" applyNumberFormat="1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/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Protection="1">
      <protection locked="0"/>
    </xf>
    <xf numFmtId="4" fontId="6" fillId="0" borderId="0" xfId="0" applyNumberFormat="1" applyFont="1"/>
    <xf numFmtId="0" fontId="10" fillId="0" borderId="15" xfId="0" applyFont="1" applyBorder="1"/>
    <xf numFmtId="166" fontId="10" fillId="0" borderId="0" xfId="0" applyNumberFormat="1" applyFont="1"/>
    <xf numFmtId="166" fontId="10" fillId="0" borderId="16" xfId="0" applyNumberFormat="1" applyFont="1" applyBorder="1"/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35" fillId="0" borderId="0" xfId="0" applyFont="1" applyAlignment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7" fillId="0" borderId="23" xfId="0" applyFont="1" applyBorder="1" applyAlignment="1">
      <alignment horizontal="center" vertical="center"/>
    </xf>
    <xf numFmtId="49" fontId="37" fillId="0" borderId="23" xfId="0" applyNumberFormat="1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center" vertical="center" wrapText="1"/>
    </xf>
    <xf numFmtId="167" fontId="37" fillId="0" borderId="23" xfId="0" applyNumberFormat="1" applyFont="1" applyBorder="1" applyAlignment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39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>
      <alignment horizontal="left" vertical="center"/>
    </xf>
    <xf numFmtId="0" fontId="50" fillId="0" borderId="1" xfId="0" applyFont="1" applyBorder="1" applyAlignment="1">
      <alignment vertical="top"/>
    </xf>
    <xf numFmtId="0" fontId="50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center" vertical="center"/>
    </xf>
    <xf numFmtId="49" fontId="50" fillId="0" borderId="1" xfId="0" applyNumberFormat="1" applyFont="1" applyBorder="1" applyAlignment="1">
      <alignment horizontal="left" vertical="center"/>
    </xf>
    <xf numFmtId="0" fontId="49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3" fillId="0" borderId="1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wrapText="1"/>
    </xf>
    <xf numFmtId="0" fontId="41" fillId="0" borderId="1" xfId="0" applyFont="1" applyBorder="1" applyAlignment="1">
      <alignment horizontal="center" vertical="center" wrapText="1"/>
    </xf>
    <xf numFmtId="49" fontId="43" fillId="0" borderId="1" xfId="0" applyNumberFormat="1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/>
    </xf>
    <xf numFmtId="0" fontId="42" fillId="0" borderId="29" xfId="0" applyFont="1" applyBorder="1" applyAlignment="1">
      <alignment horizontal="left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321311115" TargetMode="External"/><Relationship Id="rId13" Type="http://schemas.openxmlformats.org/officeDocument/2006/relationships/hyperlink" Target="https://podminky.urs.cz/item/CS_URS_2024_02/463211152" TargetMode="External"/><Relationship Id="rId18" Type="http://schemas.openxmlformats.org/officeDocument/2006/relationships/hyperlink" Target="https://podminky.urs.cz/item/CS_URS_2024_02/998332011" TargetMode="External"/><Relationship Id="rId3" Type="http://schemas.openxmlformats.org/officeDocument/2006/relationships/hyperlink" Target="https://podminky.urs.cz/item/CS_URS_2024_02/181351003" TargetMode="External"/><Relationship Id="rId7" Type="http://schemas.openxmlformats.org/officeDocument/2006/relationships/hyperlink" Target="https://podminky.urs.cz/item/CS_URS_2024_02/182151111" TargetMode="External"/><Relationship Id="rId12" Type="http://schemas.openxmlformats.org/officeDocument/2006/relationships/hyperlink" Target="https://podminky.urs.cz/item/CS_URS_2024_02/462511161" TargetMode="External"/><Relationship Id="rId17" Type="http://schemas.openxmlformats.org/officeDocument/2006/relationships/hyperlink" Target="https://podminky.urs.cz/item/CS_URS_2024_02/564952111" TargetMode="External"/><Relationship Id="rId2" Type="http://schemas.openxmlformats.org/officeDocument/2006/relationships/hyperlink" Target="https://podminky.urs.cz/item/CS_URS_2024_02/174151101" TargetMode="External"/><Relationship Id="rId16" Type="http://schemas.openxmlformats.org/officeDocument/2006/relationships/hyperlink" Target="https://podminky.urs.cz/item/CS_URS_2024_02/985232112" TargetMode="External"/><Relationship Id="rId1" Type="http://schemas.openxmlformats.org/officeDocument/2006/relationships/hyperlink" Target="https://podminky.urs.cz/item/CS_URS_2024_02/121151123" TargetMode="External"/><Relationship Id="rId6" Type="http://schemas.openxmlformats.org/officeDocument/2006/relationships/hyperlink" Target="https://podminky.urs.cz/item/CS_URS_2024_02/171153101" TargetMode="External"/><Relationship Id="rId11" Type="http://schemas.openxmlformats.org/officeDocument/2006/relationships/hyperlink" Target="https://podminky.urs.cz/item/CS_URS_2024_02/457541111" TargetMode="External"/><Relationship Id="rId5" Type="http://schemas.openxmlformats.org/officeDocument/2006/relationships/hyperlink" Target="https://podminky.urs.cz/item/CS_URS_2024_02/171151103" TargetMode="External"/><Relationship Id="rId15" Type="http://schemas.openxmlformats.org/officeDocument/2006/relationships/hyperlink" Target="https://podminky.urs.cz/item/CS_URS_2024_02/465513127" TargetMode="External"/><Relationship Id="rId10" Type="http://schemas.openxmlformats.org/officeDocument/2006/relationships/hyperlink" Target="https://podminky.urs.cz/item/CS_URS_2024_02/321352010" TargetMode="External"/><Relationship Id="rId19" Type="http://schemas.openxmlformats.org/officeDocument/2006/relationships/drawing" Target="../drawings/drawing2.xml"/><Relationship Id="rId4" Type="http://schemas.openxmlformats.org/officeDocument/2006/relationships/hyperlink" Target="https://podminky.urs.cz/item/CS_URS_2024_02/122251105" TargetMode="External"/><Relationship Id="rId9" Type="http://schemas.openxmlformats.org/officeDocument/2006/relationships/hyperlink" Target="https://podminky.urs.cz/item/CS_URS_2024_02/321351010" TargetMode="External"/><Relationship Id="rId14" Type="http://schemas.openxmlformats.org/officeDocument/2006/relationships/hyperlink" Target="https://podminky.urs.cz/item/CS_URS_2024_02/463211153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162201412" TargetMode="External"/><Relationship Id="rId3" Type="http://schemas.openxmlformats.org/officeDocument/2006/relationships/hyperlink" Target="https://podminky.urs.cz/item/CS_URS_2024_02/112101103" TargetMode="External"/><Relationship Id="rId7" Type="http://schemas.openxmlformats.org/officeDocument/2006/relationships/hyperlink" Target="https://podminky.urs.cz/item/CS_URS_2024_02/162201411" TargetMode="External"/><Relationship Id="rId2" Type="http://schemas.openxmlformats.org/officeDocument/2006/relationships/hyperlink" Target="https://podminky.urs.cz/item/CS_URS_2024_02/112101102" TargetMode="External"/><Relationship Id="rId1" Type="http://schemas.openxmlformats.org/officeDocument/2006/relationships/hyperlink" Target="https://podminky.urs.cz/item/CS_URS_2024_02/112101101" TargetMode="External"/><Relationship Id="rId6" Type="http://schemas.openxmlformats.org/officeDocument/2006/relationships/hyperlink" Target="https://podminky.urs.cz/item/CS_URS_2024_02/112111111" TargetMode="External"/><Relationship Id="rId5" Type="http://schemas.openxmlformats.org/officeDocument/2006/relationships/hyperlink" Target="https://podminky.urs.cz/item/CS_URS_2024_02/112101107" TargetMode="External"/><Relationship Id="rId4" Type="http://schemas.openxmlformats.org/officeDocument/2006/relationships/hyperlink" Target="https://podminky.urs.cz/item/CS_URS_2024_02/112101104" TargetMode="External"/><Relationship Id="rId9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podminky.urs.cz/item/CS_URS_2023_01/03450300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9"/>
  <sheetViews>
    <sheetView showGridLines="0" tabSelected="1" workbookViewId="0">
      <selection activeCell="E14" sqref="E14:AJ14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" customHeight="1">
      <c r="AR2" s="272"/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S2" s="17" t="s">
        <v>6</v>
      </c>
      <c r="BT2" s="17" t="s">
        <v>7</v>
      </c>
    </row>
    <row r="3" spans="1:74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71" t="s">
        <v>14</v>
      </c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R5" s="20"/>
      <c r="BE5" s="268" t="s">
        <v>15</v>
      </c>
      <c r="BS5" s="17" t="s">
        <v>6</v>
      </c>
    </row>
    <row r="6" spans="1:74" ht="36.9" customHeight="1">
      <c r="B6" s="20"/>
      <c r="D6" s="26" t="s">
        <v>16</v>
      </c>
      <c r="K6" s="273" t="s">
        <v>17</v>
      </c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  <c r="AN6" s="272"/>
      <c r="AO6" s="272"/>
      <c r="AR6" s="20"/>
      <c r="BE6" s="269"/>
      <c r="BS6" s="17" t="s">
        <v>6</v>
      </c>
    </row>
    <row r="7" spans="1:74" ht="12" customHeight="1">
      <c r="B7" s="20"/>
      <c r="D7" s="27" t="s">
        <v>18</v>
      </c>
      <c r="K7" s="25" t="s">
        <v>19</v>
      </c>
      <c r="AK7" s="27" t="s">
        <v>20</v>
      </c>
      <c r="AN7" s="25" t="s">
        <v>19</v>
      </c>
      <c r="AR7" s="20"/>
      <c r="BE7" s="269"/>
      <c r="BS7" s="17" t="s">
        <v>6</v>
      </c>
    </row>
    <row r="8" spans="1:74" ht="12" customHeight="1">
      <c r="B8" s="20"/>
      <c r="D8" s="27" t="s">
        <v>21</v>
      </c>
      <c r="K8" s="25" t="s">
        <v>22</v>
      </c>
      <c r="AK8" s="27" t="s">
        <v>23</v>
      </c>
      <c r="AN8" s="28" t="s">
        <v>24</v>
      </c>
      <c r="AR8" s="20"/>
      <c r="BE8" s="269"/>
      <c r="BS8" s="17" t="s">
        <v>6</v>
      </c>
    </row>
    <row r="9" spans="1:74" ht="14.4" customHeight="1">
      <c r="B9" s="20"/>
      <c r="AR9" s="20"/>
      <c r="BE9" s="269"/>
      <c r="BS9" s="17" t="s">
        <v>6</v>
      </c>
    </row>
    <row r="10" spans="1:74" ht="12" customHeight="1">
      <c r="B10" s="20"/>
      <c r="D10" s="27" t="s">
        <v>25</v>
      </c>
      <c r="AK10" s="27" t="s">
        <v>26</v>
      </c>
      <c r="AN10" s="25" t="s">
        <v>27</v>
      </c>
      <c r="AR10" s="20"/>
      <c r="BE10" s="269"/>
      <c r="BS10" s="17" t="s">
        <v>6</v>
      </c>
    </row>
    <row r="11" spans="1:74" ht="18.45" customHeight="1">
      <c r="B11" s="20"/>
      <c r="E11" s="25" t="s">
        <v>28</v>
      </c>
      <c r="AK11" s="27" t="s">
        <v>29</v>
      </c>
      <c r="AN11" s="25" t="s">
        <v>30</v>
      </c>
      <c r="AR11" s="20"/>
      <c r="BE11" s="269"/>
      <c r="BS11" s="17" t="s">
        <v>6</v>
      </c>
    </row>
    <row r="12" spans="1:74" ht="6.9" customHeight="1">
      <c r="B12" s="20"/>
      <c r="AR12" s="20"/>
      <c r="BE12" s="269"/>
      <c r="BS12" s="17" t="s">
        <v>6</v>
      </c>
    </row>
    <row r="13" spans="1:74" ht="12" customHeight="1">
      <c r="B13" s="20"/>
      <c r="D13" s="27" t="s">
        <v>31</v>
      </c>
      <c r="AK13" s="27" t="s">
        <v>26</v>
      </c>
      <c r="AN13" s="29" t="s">
        <v>32</v>
      </c>
      <c r="AR13" s="20"/>
      <c r="BE13" s="269"/>
      <c r="BS13" s="17" t="s">
        <v>6</v>
      </c>
    </row>
    <row r="14" spans="1:74" ht="13.2">
      <c r="B14" s="20"/>
      <c r="E14" s="274" t="s">
        <v>601</v>
      </c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" t="s">
        <v>29</v>
      </c>
      <c r="AN14" s="29" t="s">
        <v>32</v>
      </c>
      <c r="AR14" s="20"/>
      <c r="BE14" s="269"/>
      <c r="BS14" s="17" t="s">
        <v>6</v>
      </c>
    </row>
    <row r="15" spans="1:74" ht="6.9" customHeight="1">
      <c r="B15" s="20"/>
      <c r="AR15" s="20"/>
      <c r="BE15" s="269"/>
      <c r="BS15" s="17" t="s">
        <v>4</v>
      </c>
    </row>
    <row r="16" spans="1:74" ht="12" customHeight="1">
      <c r="B16" s="20"/>
      <c r="D16" s="27" t="s">
        <v>33</v>
      </c>
      <c r="AK16" s="27" t="s">
        <v>26</v>
      </c>
      <c r="AN16" s="25" t="s">
        <v>19</v>
      </c>
      <c r="AR16" s="20"/>
      <c r="BE16" s="269"/>
      <c r="BS16" s="17" t="s">
        <v>4</v>
      </c>
    </row>
    <row r="17" spans="2:71" ht="18.45" customHeight="1">
      <c r="B17" s="20"/>
      <c r="E17" s="25" t="s">
        <v>34</v>
      </c>
      <c r="AK17" s="27" t="s">
        <v>29</v>
      </c>
      <c r="AN17" s="25" t="s">
        <v>19</v>
      </c>
      <c r="AR17" s="20"/>
      <c r="BE17" s="269"/>
      <c r="BS17" s="17" t="s">
        <v>35</v>
      </c>
    </row>
    <row r="18" spans="2:71" ht="6.9" customHeight="1">
      <c r="B18" s="20"/>
      <c r="AR18" s="20"/>
      <c r="BE18" s="269"/>
      <c r="BS18" s="17" t="s">
        <v>6</v>
      </c>
    </row>
    <row r="19" spans="2:71" ht="12" customHeight="1">
      <c r="B19" s="20"/>
      <c r="D19" s="27" t="s">
        <v>36</v>
      </c>
      <c r="AK19" s="27" t="s">
        <v>26</v>
      </c>
      <c r="AN19" s="25" t="s">
        <v>37</v>
      </c>
      <c r="AR19" s="20"/>
      <c r="BE19" s="269"/>
      <c r="BS19" s="17" t="s">
        <v>6</v>
      </c>
    </row>
    <row r="20" spans="2:71" ht="18.45" customHeight="1">
      <c r="B20" s="20"/>
      <c r="E20" s="25" t="s">
        <v>38</v>
      </c>
      <c r="AK20" s="27" t="s">
        <v>29</v>
      </c>
      <c r="AN20" s="25" t="s">
        <v>39</v>
      </c>
      <c r="AR20" s="20"/>
      <c r="BE20" s="269"/>
      <c r="BS20" s="17" t="s">
        <v>35</v>
      </c>
    </row>
    <row r="21" spans="2:71" ht="6.9" customHeight="1">
      <c r="B21" s="20"/>
      <c r="AR21" s="20"/>
      <c r="BE21" s="269"/>
    </row>
    <row r="22" spans="2:71" ht="12" customHeight="1">
      <c r="B22" s="20"/>
      <c r="D22" s="27" t="s">
        <v>40</v>
      </c>
      <c r="AR22" s="20"/>
      <c r="BE22" s="269"/>
    </row>
    <row r="23" spans="2:71" ht="47.25" customHeight="1">
      <c r="B23" s="20"/>
      <c r="E23" s="276" t="s">
        <v>41</v>
      </c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276"/>
      <c r="AK23" s="276"/>
      <c r="AL23" s="276"/>
      <c r="AM23" s="276"/>
      <c r="AN23" s="276"/>
      <c r="AR23" s="20"/>
      <c r="BE23" s="269"/>
    </row>
    <row r="24" spans="2:71" ht="6.9" customHeight="1">
      <c r="B24" s="20"/>
      <c r="AR24" s="20"/>
      <c r="BE24" s="269"/>
    </row>
    <row r="25" spans="2:71" ht="6.9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69"/>
    </row>
    <row r="26" spans="2:71" s="1" customFormat="1" ht="25.95" customHeight="1">
      <c r="B26" s="32"/>
      <c r="D26" s="33" t="s">
        <v>42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77">
        <f>ROUND(AG54,2)</f>
        <v>0</v>
      </c>
      <c r="AL26" s="278"/>
      <c r="AM26" s="278"/>
      <c r="AN26" s="278"/>
      <c r="AO26" s="278"/>
      <c r="AR26" s="32"/>
      <c r="BE26" s="269"/>
    </row>
    <row r="27" spans="2:71" s="1" customFormat="1" ht="6.9" customHeight="1">
      <c r="B27" s="32"/>
      <c r="AR27" s="32"/>
      <c r="BE27" s="269"/>
    </row>
    <row r="28" spans="2:71" s="1" customFormat="1" ht="13.2">
      <c r="B28" s="32"/>
      <c r="L28" s="279" t="s">
        <v>43</v>
      </c>
      <c r="M28" s="279"/>
      <c r="N28" s="279"/>
      <c r="O28" s="279"/>
      <c r="P28" s="279"/>
      <c r="W28" s="279" t="s">
        <v>44</v>
      </c>
      <c r="X28" s="279"/>
      <c r="Y28" s="279"/>
      <c r="Z28" s="279"/>
      <c r="AA28" s="279"/>
      <c r="AB28" s="279"/>
      <c r="AC28" s="279"/>
      <c r="AD28" s="279"/>
      <c r="AE28" s="279"/>
      <c r="AK28" s="279" t="s">
        <v>45</v>
      </c>
      <c r="AL28" s="279"/>
      <c r="AM28" s="279"/>
      <c r="AN28" s="279"/>
      <c r="AO28" s="279"/>
      <c r="AR28" s="32"/>
      <c r="BE28" s="269"/>
    </row>
    <row r="29" spans="2:71" s="2" customFormat="1" ht="14.4" customHeight="1">
      <c r="B29" s="36"/>
      <c r="D29" s="27" t="s">
        <v>46</v>
      </c>
      <c r="F29" s="27" t="s">
        <v>47</v>
      </c>
      <c r="L29" s="282">
        <v>0.21</v>
      </c>
      <c r="M29" s="281"/>
      <c r="N29" s="281"/>
      <c r="O29" s="281"/>
      <c r="P29" s="281"/>
      <c r="W29" s="280">
        <f>ROUND(AZ54, 2)</f>
        <v>0</v>
      </c>
      <c r="X29" s="281"/>
      <c r="Y29" s="281"/>
      <c r="Z29" s="281"/>
      <c r="AA29" s="281"/>
      <c r="AB29" s="281"/>
      <c r="AC29" s="281"/>
      <c r="AD29" s="281"/>
      <c r="AE29" s="281"/>
      <c r="AK29" s="280">
        <f>ROUND(AV54, 2)</f>
        <v>0</v>
      </c>
      <c r="AL29" s="281"/>
      <c r="AM29" s="281"/>
      <c r="AN29" s="281"/>
      <c r="AO29" s="281"/>
      <c r="AR29" s="36"/>
      <c r="BE29" s="270"/>
    </row>
    <row r="30" spans="2:71" s="2" customFormat="1" ht="14.4" customHeight="1">
      <c r="B30" s="36"/>
      <c r="F30" s="27" t="s">
        <v>48</v>
      </c>
      <c r="L30" s="282">
        <v>0.12</v>
      </c>
      <c r="M30" s="281"/>
      <c r="N30" s="281"/>
      <c r="O30" s="281"/>
      <c r="P30" s="281"/>
      <c r="W30" s="280">
        <f>ROUND(BA54, 2)</f>
        <v>0</v>
      </c>
      <c r="X30" s="281"/>
      <c r="Y30" s="281"/>
      <c r="Z30" s="281"/>
      <c r="AA30" s="281"/>
      <c r="AB30" s="281"/>
      <c r="AC30" s="281"/>
      <c r="AD30" s="281"/>
      <c r="AE30" s="281"/>
      <c r="AK30" s="280">
        <f>ROUND(AW54, 2)</f>
        <v>0</v>
      </c>
      <c r="AL30" s="281"/>
      <c r="AM30" s="281"/>
      <c r="AN30" s="281"/>
      <c r="AO30" s="281"/>
      <c r="AR30" s="36"/>
      <c r="BE30" s="270"/>
    </row>
    <row r="31" spans="2:71" s="2" customFormat="1" ht="14.4" hidden="1" customHeight="1">
      <c r="B31" s="36"/>
      <c r="F31" s="27" t="s">
        <v>49</v>
      </c>
      <c r="L31" s="282">
        <v>0.21</v>
      </c>
      <c r="M31" s="281"/>
      <c r="N31" s="281"/>
      <c r="O31" s="281"/>
      <c r="P31" s="281"/>
      <c r="W31" s="280">
        <f>ROUND(BB54, 2)</f>
        <v>0</v>
      </c>
      <c r="X31" s="281"/>
      <c r="Y31" s="281"/>
      <c r="Z31" s="281"/>
      <c r="AA31" s="281"/>
      <c r="AB31" s="281"/>
      <c r="AC31" s="281"/>
      <c r="AD31" s="281"/>
      <c r="AE31" s="281"/>
      <c r="AK31" s="280">
        <v>0</v>
      </c>
      <c r="AL31" s="281"/>
      <c r="AM31" s="281"/>
      <c r="AN31" s="281"/>
      <c r="AO31" s="281"/>
      <c r="AR31" s="36"/>
      <c r="BE31" s="270"/>
    </row>
    <row r="32" spans="2:71" s="2" customFormat="1" ht="14.4" hidden="1" customHeight="1">
      <c r="B32" s="36"/>
      <c r="F32" s="27" t="s">
        <v>50</v>
      </c>
      <c r="L32" s="282">
        <v>0.12</v>
      </c>
      <c r="M32" s="281"/>
      <c r="N32" s="281"/>
      <c r="O32" s="281"/>
      <c r="P32" s="281"/>
      <c r="W32" s="280">
        <f>ROUND(BC54, 2)</f>
        <v>0</v>
      </c>
      <c r="X32" s="281"/>
      <c r="Y32" s="281"/>
      <c r="Z32" s="281"/>
      <c r="AA32" s="281"/>
      <c r="AB32" s="281"/>
      <c r="AC32" s="281"/>
      <c r="AD32" s="281"/>
      <c r="AE32" s="281"/>
      <c r="AK32" s="280">
        <v>0</v>
      </c>
      <c r="AL32" s="281"/>
      <c r="AM32" s="281"/>
      <c r="AN32" s="281"/>
      <c r="AO32" s="281"/>
      <c r="AR32" s="36"/>
      <c r="BE32" s="270"/>
    </row>
    <row r="33" spans="2:44" s="2" customFormat="1" ht="14.4" hidden="1" customHeight="1">
      <c r="B33" s="36"/>
      <c r="F33" s="27" t="s">
        <v>51</v>
      </c>
      <c r="L33" s="282">
        <v>0</v>
      </c>
      <c r="M33" s="281"/>
      <c r="N33" s="281"/>
      <c r="O33" s="281"/>
      <c r="P33" s="281"/>
      <c r="W33" s="280">
        <f>ROUND(BD54, 2)</f>
        <v>0</v>
      </c>
      <c r="X33" s="281"/>
      <c r="Y33" s="281"/>
      <c r="Z33" s="281"/>
      <c r="AA33" s="281"/>
      <c r="AB33" s="281"/>
      <c r="AC33" s="281"/>
      <c r="AD33" s="281"/>
      <c r="AE33" s="281"/>
      <c r="AK33" s="280">
        <v>0</v>
      </c>
      <c r="AL33" s="281"/>
      <c r="AM33" s="281"/>
      <c r="AN33" s="281"/>
      <c r="AO33" s="281"/>
      <c r="AR33" s="36"/>
    </row>
    <row r="34" spans="2:44" s="1" customFormat="1" ht="6.9" customHeight="1">
      <c r="B34" s="32"/>
      <c r="AR34" s="32"/>
    </row>
    <row r="35" spans="2:44" s="1" customFormat="1" ht="25.95" customHeight="1">
      <c r="B35" s="32"/>
      <c r="C35" s="37"/>
      <c r="D35" s="38" t="s">
        <v>52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53</v>
      </c>
      <c r="U35" s="39"/>
      <c r="V35" s="39"/>
      <c r="W35" s="39"/>
      <c r="X35" s="283" t="s">
        <v>54</v>
      </c>
      <c r="Y35" s="284"/>
      <c r="Z35" s="284"/>
      <c r="AA35" s="284"/>
      <c r="AB35" s="284"/>
      <c r="AC35" s="39"/>
      <c r="AD35" s="39"/>
      <c r="AE35" s="39"/>
      <c r="AF35" s="39"/>
      <c r="AG35" s="39"/>
      <c r="AH35" s="39"/>
      <c r="AI35" s="39"/>
      <c r="AJ35" s="39"/>
      <c r="AK35" s="285">
        <f>SUM(AK26:AK33)</f>
        <v>0</v>
      </c>
      <c r="AL35" s="284"/>
      <c r="AM35" s="284"/>
      <c r="AN35" s="284"/>
      <c r="AO35" s="286"/>
      <c r="AP35" s="37"/>
      <c r="AQ35" s="37"/>
      <c r="AR35" s="32"/>
    </row>
    <row r="36" spans="2:44" s="1" customFormat="1" ht="6.9" customHeight="1">
      <c r="B36" s="32"/>
      <c r="AR36" s="32"/>
    </row>
    <row r="37" spans="2:44" s="1" customFormat="1" ht="6.9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" customHeight="1">
      <c r="B42" s="32"/>
      <c r="C42" s="21" t="s">
        <v>55</v>
      </c>
      <c r="AR42" s="32"/>
    </row>
    <row r="43" spans="2:44" s="1" customFormat="1" ht="6.9" customHeight="1">
      <c r="B43" s="32"/>
      <c r="AR43" s="32"/>
    </row>
    <row r="44" spans="2:44" s="3" customFormat="1" ht="12" customHeight="1">
      <c r="B44" s="45"/>
      <c r="C44" s="27" t="s">
        <v>13</v>
      </c>
      <c r="L44" s="3" t="str">
        <f>K5</f>
        <v>1382/006</v>
      </c>
      <c r="AR44" s="45"/>
    </row>
    <row r="45" spans="2:44" s="4" customFormat="1" ht="36.9" customHeight="1">
      <c r="B45" s="46"/>
      <c r="C45" s="47" t="s">
        <v>16</v>
      </c>
      <c r="L45" s="287" t="str">
        <f>K6</f>
        <v>Novosedlice Tůň</v>
      </c>
      <c r="M45" s="288"/>
      <c r="N45" s="288"/>
      <c r="O45" s="288"/>
      <c r="P45" s="288"/>
      <c r="Q45" s="288"/>
      <c r="R45" s="288"/>
      <c r="S45" s="288"/>
      <c r="T45" s="288"/>
      <c r="U45" s="288"/>
      <c r="V45" s="288"/>
      <c r="W45" s="288"/>
      <c r="X45" s="288"/>
      <c r="Y45" s="288"/>
      <c r="Z45" s="288"/>
      <c r="AA45" s="288"/>
      <c r="AB45" s="288"/>
      <c r="AC45" s="288"/>
      <c r="AD45" s="288"/>
      <c r="AE45" s="288"/>
      <c r="AF45" s="288"/>
      <c r="AG45" s="288"/>
      <c r="AH45" s="288"/>
      <c r="AI45" s="288"/>
      <c r="AJ45" s="288"/>
      <c r="AK45" s="288"/>
      <c r="AL45" s="288"/>
      <c r="AM45" s="288"/>
      <c r="AN45" s="288"/>
      <c r="AO45" s="288"/>
      <c r="AR45" s="46"/>
    </row>
    <row r="46" spans="2:44" s="1" customFormat="1" ht="6.9" customHeight="1">
      <c r="B46" s="32"/>
      <c r="AR46" s="32"/>
    </row>
    <row r="47" spans="2:44" s="1" customFormat="1" ht="12" customHeight="1">
      <c r="B47" s="32"/>
      <c r="C47" s="27" t="s">
        <v>21</v>
      </c>
      <c r="L47" s="48" t="str">
        <f>IF(K8="","",K8)</f>
        <v>Novosedlice</v>
      </c>
      <c r="AI47" s="27" t="s">
        <v>23</v>
      </c>
      <c r="AM47" s="289" t="str">
        <f>IF(AN8= "","",AN8)</f>
        <v>18. 12. 2023</v>
      </c>
      <c r="AN47" s="289"/>
      <c r="AR47" s="32"/>
    </row>
    <row r="48" spans="2:44" s="1" customFormat="1" ht="6.9" customHeight="1">
      <c r="B48" s="32"/>
      <c r="AR48" s="32"/>
    </row>
    <row r="49" spans="1:91" s="1" customFormat="1" ht="15.15" customHeight="1">
      <c r="B49" s="32"/>
      <c r="C49" s="27" t="s">
        <v>25</v>
      </c>
      <c r="L49" s="3" t="str">
        <f>IF(E11= "","",E11)</f>
        <v>Obec Novosedlice</v>
      </c>
      <c r="AI49" s="27" t="s">
        <v>33</v>
      </c>
      <c r="AM49" s="290" t="str">
        <f>IF(E17="","",E17)</f>
        <v xml:space="preserve">Mgr. Slávek Podzimek </v>
      </c>
      <c r="AN49" s="291"/>
      <c r="AO49" s="291"/>
      <c r="AP49" s="291"/>
      <c r="AR49" s="32"/>
      <c r="AS49" s="292" t="s">
        <v>56</v>
      </c>
      <c r="AT49" s="293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25.65" customHeight="1">
      <c r="B50" s="32"/>
      <c r="C50" s="27" t="s">
        <v>31</v>
      </c>
      <c r="L50" s="3" t="str">
        <f>IF(E14= "Vyplň údaj","",E14)</f>
        <v xml:space="preserve">Vyplň údaj </v>
      </c>
      <c r="AI50" s="27" t="s">
        <v>36</v>
      </c>
      <c r="AM50" s="290" t="str">
        <f>IF(E20="","",E20)</f>
        <v>Vodohospodářský rozvoj a výstavba a.s.</v>
      </c>
      <c r="AN50" s="291"/>
      <c r="AO50" s="291"/>
      <c r="AP50" s="291"/>
      <c r="AR50" s="32"/>
      <c r="AS50" s="294"/>
      <c r="AT50" s="295"/>
      <c r="BD50" s="53"/>
    </row>
    <row r="51" spans="1:91" s="1" customFormat="1" ht="10.8" customHeight="1">
      <c r="B51" s="32"/>
      <c r="AR51" s="32"/>
      <c r="AS51" s="294"/>
      <c r="AT51" s="295"/>
      <c r="BD51" s="53"/>
    </row>
    <row r="52" spans="1:91" s="1" customFormat="1" ht="29.25" customHeight="1">
      <c r="B52" s="32"/>
      <c r="C52" s="296" t="s">
        <v>57</v>
      </c>
      <c r="D52" s="297"/>
      <c r="E52" s="297"/>
      <c r="F52" s="297"/>
      <c r="G52" s="297"/>
      <c r="H52" s="54"/>
      <c r="I52" s="298" t="s">
        <v>58</v>
      </c>
      <c r="J52" s="297"/>
      <c r="K52" s="297"/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297"/>
      <c r="W52" s="297"/>
      <c r="X52" s="297"/>
      <c r="Y52" s="297"/>
      <c r="Z52" s="297"/>
      <c r="AA52" s="297"/>
      <c r="AB52" s="297"/>
      <c r="AC52" s="297"/>
      <c r="AD52" s="297"/>
      <c r="AE52" s="297"/>
      <c r="AF52" s="297"/>
      <c r="AG52" s="299" t="s">
        <v>59</v>
      </c>
      <c r="AH52" s="297"/>
      <c r="AI52" s="297"/>
      <c r="AJ52" s="297"/>
      <c r="AK52" s="297"/>
      <c r="AL52" s="297"/>
      <c r="AM52" s="297"/>
      <c r="AN52" s="298" t="s">
        <v>60</v>
      </c>
      <c r="AO52" s="297"/>
      <c r="AP52" s="297"/>
      <c r="AQ52" s="55" t="s">
        <v>61</v>
      </c>
      <c r="AR52" s="32"/>
      <c r="AS52" s="56" t="s">
        <v>62</v>
      </c>
      <c r="AT52" s="57" t="s">
        <v>63</v>
      </c>
      <c r="AU52" s="57" t="s">
        <v>64</v>
      </c>
      <c r="AV52" s="57" t="s">
        <v>65</v>
      </c>
      <c r="AW52" s="57" t="s">
        <v>66</v>
      </c>
      <c r="AX52" s="57" t="s">
        <v>67</v>
      </c>
      <c r="AY52" s="57" t="s">
        <v>68</v>
      </c>
      <c r="AZ52" s="57" t="s">
        <v>69</v>
      </c>
      <c r="BA52" s="57" t="s">
        <v>70</v>
      </c>
      <c r="BB52" s="57" t="s">
        <v>71</v>
      </c>
      <c r="BC52" s="57" t="s">
        <v>72</v>
      </c>
      <c r="BD52" s="58" t="s">
        <v>73</v>
      </c>
    </row>
    <row r="53" spans="1:91" s="1" customFormat="1" ht="10.8" customHeight="1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" customHeight="1">
      <c r="B54" s="60"/>
      <c r="C54" s="61" t="s">
        <v>74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303">
        <f>ROUND(SUM(AG55:AG57),2)</f>
        <v>0</v>
      </c>
      <c r="AH54" s="303"/>
      <c r="AI54" s="303"/>
      <c r="AJ54" s="303"/>
      <c r="AK54" s="303"/>
      <c r="AL54" s="303"/>
      <c r="AM54" s="303"/>
      <c r="AN54" s="304">
        <f>SUM(AG54,AT54)</f>
        <v>0</v>
      </c>
      <c r="AO54" s="304"/>
      <c r="AP54" s="304"/>
      <c r="AQ54" s="64" t="s">
        <v>19</v>
      </c>
      <c r="AR54" s="60"/>
      <c r="AS54" s="65">
        <f>ROUND(SUM(AS55:AS57),2)</f>
        <v>0</v>
      </c>
      <c r="AT54" s="66">
        <f>ROUND(SUM(AV54:AW54),2)</f>
        <v>0</v>
      </c>
      <c r="AU54" s="67">
        <f>ROUND(SUM(AU55:AU57),5)</f>
        <v>0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ROUND(SUM(AZ55:AZ57),2)</f>
        <v>0</v>
      </c>
      <c r="BA54" s="66">
        <f>ROUND(SUM(BA55:BA57),2)</f>
        <v>0</v>
      </c>
      <c r="BB54" s="66">
        <f>ROUND(SUM(BB55:BB57),2)</f>
        <v>0</v>
      </c>
      <c r="BC54" s="66">
        <f>ROUND(SUM(BC55:BC57),2)</f>
        <v>0</v>
      </c>
      <c r="BD54" s="68">
        <f>ROUND(SUM(BD55:BD57),2)</f>
        <v>0</v>
      </c>
      <c r="BS54" s="69" t="s">
        <v>75</v>
      </c>
      <c r="BT54" s="69" t="s">
        <v>76</v>
      </c>
      <c r="BU54" s="70" t="s">
        <v>77</v>
      </c>
      <c r="BV54" s="69" t="s">
        <v>78</v>
      </c>
      <c r="BW54" s="69" t="s">
        <v>5</v>
      </c>
      <c r="BX54" s="69" t="s">
        <v>79</v>
      </c>
      <c r="CL54" s="69" t="s">
        <v>19</v>
      </c>
    </row>
    <row r="55" spans="1:91" s="6" customFormat="1" ht="16.5" customHeight="1">
      <c r="A55" s="71" t="s">
        <v>80</v>
      </c>
      <c r="B55" s="72"/>
      <c r="C55" s="73"/>
      <c r="D55" s="302" t="s">
        <v>81</v>
      </c>
      <c r="E55" s="302"/>
      <c r="F55" s="302"/>
      <c r="G55" s="302"/>
      <c r="H55" s="302"/>
      <c r="I55" s="74"/>
      <c r="J55" s="302" t="s">
        <v>82</v>
      </c>
      <c r="K55" s="302"/>
      <c r="L55" s="302"/>
      <c r="M55" s="302"/>
      <c r="N55" s="302"/>
      <c r="O55" s="302"/>
      <c r="P55" s="302"/>
      <c r="Q55" s="302"/>
      <c r="R55" s="302"/>
      <c r="S55" s="302"/>
      <c r="T55" s="302"/>
      <c r="U55" s="302"/>
      <c r="V55" s="302"/>
      <c r="W55" s="302"/>
      <c r="X55" s="302"/>
      <c r="Y55" s="302"/>
      <c r="Z55" s="302"/>
      <c r="AA55" s="302"/>
      <c r="AB55" s="302"/>
      <c r="AC55" s="302"/>
      <c r="AD55" s="302"/>
      <c r="AE55" s="302"/>
      <c r="AF55" s="302"/>
      <c r="AG55" s="300">
        <f>'SO.01 - Tůň'!J30</f>
        <v>0</v>
      </c>
      <c r="AH55" s="301"/>
      <c r="AI55" s="301"/>
      <c r="AJ55" s="301"/>
      <c r="AK55" s="301"/>
      <c r="AL55" s="301"/>
      <c r="AM55" s="301"/>
      <c r="AN55" s="300">
        <f>SUM(AG55,AT55)</f>
        <v>0</v>
      </c>
      <c r="AO55" s="301"/>
      <c r="AP55" s="301"/>
      <c r="AQ55" s="75" t="s">
        <v>83</v>
      </c>
      <c r="AR55" s="72"/>
      <c r="AS55" s="76">
        <v>0</v>
      </c>
      <c r="AT55" s="77">
        <f>ROUND(SUM(AV55:AW55),2)</f>
        <v>0</v>
      </c>
      <c r="AU55" s="78">
        <f>'SO.01 - Tůň'!P84</f>
        <v>0</v>
      </c>
      <c r="AV55" s="77">
        <f>'SO.01 - Tůň'!J33</f>
        <v>0</v>
      </c>
      <c r="AW55" s="77">
        <f>'SO.01 - Tůň'!J34</f>
        <v>0</v>
      </c>
      <c r="AX55" s="77">
        <f>'SO.01 - Tůň'!J35</f>
        <v>0</v>
      </c>
      <c r="AY55" s="77">
        <f>'SO.01 - Tůň'!J36</f>
        <v>0</v>
      </c>
      <c r="AZ55" s="77">
        <f>'SO.01 - Tůň'!F33</f>
        <v>0</v>
      </c>
      <c r="BA55" s="77">
        <f>'SO.01 - Tůň'!F34</f>
        <v>0</v>
      </c>
      <c r="BB55" s="77">
        <f>'SO.01 - Tůň'!F35</f>
        <v>0</v>
      </c>
      <c r="BC55" s="77">
        <f>'SO.01 - Tůň'!F36</f>
        <v>0</v>
      </c>
      <c r="BD55" s="79">
        <f>'SO.01 - Tůň'!F37</f>
        <v>0</v>
      </c>
      <c r="BT55" s="80" t="s">
        <v>84</v>
      </c>
      <c r="BV55" s="80" t="s">
        <v>78</v>
      </c>
      <c r="BW55" s="80" t="s">
        <v>85</v>
      </c>
      <c r="BX55" s="80" t="s">
        <v>5</v>
      </c>
      <c r="CL55" s="80" t="s">
        <v>19</v>
      </c>
      <c r="CM55" s="80" t="s">
        <v>86</v>
      </c>
    </row>
    <row r="56" spans="1:91" s="6" customFormat="1" ht="16.5" customHeight="1">
      <c r="A56" s="71" t="s">
        <v>80</v>
      </c>
      <c r="B56" s="72"/>
      <c r="C56" s="73"/>
      <c r="D56" s="302" t="s">
        <v>87</v>
      </c>
      <c r="E56" s="302"/>
      <c r="F56" s="302"/>
      <c r="G56" s="302"/>
      <c r="H56" s="302"/>
      <c r="I56" s="74"/>
      <c r="J56" s="302" t="s">
        <v>88</v>
      </c>
      <c r="K56" s="302"/>
      <c r="L56" s="302"/>
      <c r="M56" s="302"/>
      <c r="N56" s="302"/>
      <c r="O56" s="302"/>
      <c r="P56" s="302"/>
      <c r="Q56" s="302"/>
      <c r="R56" s="302"/>
      <c r="S56" s="302"/>
      <c r="T56" s="302"/>
      <c r="U56" s="302"/>
      <c r="V56" s="302"/>
      <c r="W56" s="302"/>
      <c r="X56" s="302"/>
      <c r="Y56" s="302"/>
      <c r="Z56" s="302"/>
      <c r="AA56" s="302"/>
      <c r="AB56" s="302"/>
      <c r="AC56" s="302"/>
      <c r="AD56" s="302"/>
      <c r="AE56" s="302"/>
      <c r="AF56" s="302"/>
      <c r="AG56" s="300">
        <f>'SO.02 - Kácení a mýcení k...'!J30</f>
        <v>0</v>
      </c>
      <c r="AH56" s="301"/>
      <c r="AI56" s="301"/>
      <c r="AJ56" s="301"/>
      <c r="AK56" s="301"/>
      <c r="AL56" s="301"/>
      <c r="AM56" s="301"/>
      <c r="AN56" s="300">
        <f>SUM(AG56,AT56)</f>
        <v>0</v>
      </c>
      <c r="AO56" s="301"/>
      <c r="AP56" s="301"/>
      <c r="AQ56" s="75" t="s">
        <v>83</v>
      </c>
      <c r="AR56" s="72"/>
      <c r="AS56" s="76">
        <v>0</v>
      </c>
      <c r="AT56" s="77">
        <f>ROUND(SUM(AV56:AW56),2)</f>
        <v>0</v>
      </c>
      <c r="AU56" s="78">
        <f>'SO.02 - Kácení a mýcení k...'!P81</f>
        <v>0</v>
      </c>
      <c r="AV56" s="77">
        <f>'SO.02 - Kácení a mýcení k...'!J33</f>
        <v>0</v>
      </c>
      <c r="AW56" s="77">
        <f>'SO.02 - Kácení a mýcení k...'!J34</f>
        <v>0</v>
      </c>
      <c r="AX56" s="77">
        <f>'SO.02 - Kácení a mýcení k...'!J35</f>
        <v>0</v>
      </c>
      <c r="AY56" s="77">
        <f>'SO.02 - Kácení a mýcení k...'!J36</f>
        <v>0</v>
      </c>
      <c r="AZ56" s="77">
        <f>'SO.02 - Kácení a mýcení k...'!F33</f>
        <v>0</v>
      </c>
      <c r="BA56" s="77">
        <f>'SO.02 - Kácení a mýcení k...'!F34</f>
        <v>0</v>
      </c>
      <c r="BB56" s="77">
        <f>'SO.02 - Kácení a mýcení k...'!F35</f>
        <v>0</v>
      </c>
      <c r="BC56" s="77">
        <f>'SO.02 - Kácení a mýcení k...'!F36</f>
        <v>0</v>
      </c>
      <c r="BD56" s="79">
        <f>'SO.02 - Kácení a mýcení k...'!F37</f>
        <v>0</v>
      </c>
      <c r="BT56" s="80" t="s">
        <v>84</v>
      </c>
      <c r="BV56" s="80" t="s">
        <v>78</v>
      </c>
      <c r="BW56" s="80" t="s">
        <v>89</v>
      </c>
      <c r="BX56" s="80" t="s">
        <v>5</v>
      </c>
      <c r="CL56" s="80" t="s">
        <v>19</v>
      </c>
      <c r="CM56" s="80" t="s">
        <v>86</v>
      </c>
    </row>
    <row r="57" spans="1:91" s="6" customFormat="1" ht="16.5" customHeight="1">
      <c r="A57" s="71" t="s">
        <v>80</v>
      </c>
      <c r="B57" s="72"/>
      <c r="C57" s="73"/>
      <c r="D57" s="302" t="s">
        <v>90</v>
      </c>
      <c r="E57" s="302"/>
      <c r="F57" s="302"/>
      <c r="G57" s="302"/>
      <c r="H57" s="302"/>
      <c r="I57" s="74"/>
      <c r="J57" s="302" t="s">
        <v>90</v>
      </c>
      <c r="K57" s="302"/>
      <c r="L57" s="302"/>
      <c r="M57" s="302"/>
      <c r="N57" s="302"/>
      <c r="O57" s="302"/>
      <c r="P57" s="302"/>
      <c r="Q57" s="302"/>
      <c r="R57" s="302"/>
      <c r="S57" s="302"/>
      <c r="T57" s="302"/>
      <c r="U57" s="302"/>
      <c r="V57" s="302"/>
      <c r="W57" s="302"/>
      <c r="X57" s="302"/>
      <c r="Y57" s="302"/>
      <c r="Z57" s="302"/>
      <c r="AA57" s="302"/>
      <c r="AB57" s="302"/>
      <c r="AC57" s="302"/>
      <c r="AD57" s="302"/>
      <c r="AE57" s="302"/>
      <c r="AF57" s="302"/>
      <c r="AG57" s="300">
        <f>'VON - VON'!J30</f>
        <v>0</v>
      </c>
      <c r="AH57" s="301"/>
      <c r="AI57" s="301"/>
      <c r="AJ57" s="301"/>
      <c r="AK57" s="301"/>
      <c r="AL57" s="301"/>
      <c r="AM57" s="301"/>
      <c r="AN57" s="300">
        <f>SUM(AG57,AT57)</f>
        <v>0</v>
      </c>
      <c r="AO57" s="301"/>
      <c r="AP57" s="301"/>
      <c r="AQ57" s="75" t="s">
        <v>83</v>
      </c>
      <c r="AR57" s="72"/>
      <c r="AS57" s="81">
        <v>0</v>
      </c>
      <c r="AT57" s="82">
        <f>ROUND(SUM(AV57:AW57),2)</f>
        <v>0</v>
      </c>
      <c r="AU57" s="83">
        <f>'VON - VON'!P82</f>
        <v>0</v>
      </c>
      <c r="AV57" s="82">
        <f>'VON - VON'!J33</f>
        <v>0</v>
      </c>
      <c r="AW57" s="82">
        <f>'VON - VON'!J34</f>
        <v>0</v>
      </c>
      <c r="AX57" s="82">
        <f>'VON - VON'!J35</f>
        <v>0</v>
      </c>
      <c r="AY57" s="82">
        <f>'VON - VON'!J36</f>
        <v>0</v>
      </c>
      <c r="AZ57" s="82">
        <f>'VON - VON'!F33</f>
        <v>0</v>
      </c>
      <c r="BA57" s="82">
        <f>'VON - VON'!F34</f>
        <v>0</v>
      </c>
      <c r="BB57" s="82">
        <f>'VON - VON'!F35</f>
        <v>0</v>
      </c>
      <c r="BC57" s="82">
        <f>'VON - VON'!F36</f>
        <v>0</v>
      </c>
      <c r="BD57" s="84">
        <f>'VON - VON'!F37</f>
        <v>0</v>
      </c>
      <c r="BT57" s="80" t="s">
        <v>84</v>
      </c>
      <c r="BV57" s="80" t="s">
        <v>78</v>
      </c>
      <c r="BW57" s="80" t="s">
        <v>91</v>
      </c>
      <c r="BX57" s="80" t="s">
        <v>5</v>
      </c>
      <c r="CL57" s="80" t="s">
        <v>19</v>
      </c>
      <c r="CM57" s="80" t="s">
        <v>86</v>
      </c>
    </row>
    <row r="58" spans="1:91" s="1" customFormat="1" ht="30" customHeight="1">
      <c r="B58" s="32"/>
      <c r="AR58" s="32"/>
    </row>
    <row r="59" spans="1:91" s="1" customFormat="1" ht="6.9" customHeight="1"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32"/>
    </row>
  </sheetData>
  <sheetProtection algorithmName="SHA-512" hashValue="9NOp2EqRwUn5MPaMhm8PUvWelLwOAKwuCIImUP9Jgk0CsfYWjvtu6Twe1P0zjL9Le8h1N6LJKPMhSEXwHMEXiQ==" saltValue="hfr1k3LkPaGcyxZDQShC/zmuZXaiJMk005PGNL4RWWAxyNEJkzUioePlT36o3zSFosyR7HYCLe73XCOxIg2eyA==" spinCount="100000" sheet="1" objects="1" scenarios="1" formatColumns="0" formatRows="0"/>
  <mergeCells count="50">
    <mergeCell ref="AR2:BE2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SO.01 - Tůň'!C2" display="/" xr:uid="{00000000-0004-0000-0000-000000000000}"/>
    <hyperlink ref="A56" location="'SO.02 - Kácení a mýcení k...'!C2" display="/" xr:uid="{00000000-0004-0000-0000-000001000000}"/>
    <hyperlink ref="A57" location="'VON - VON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51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AT2" s="17" t="s">
        <v>85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86</v>
      </c>
    </row>
    <row r="4" spans="2:46" ht="24.9" customHeight="1">
      <c r="B4" s="20"/>
      <c r="D4" s="21" t="s">
        <v>92</v>
      </c>
      <c r="L4" s="20"/>
      <c r="M4" s="85" t="s">
        <v>10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5" t="str">
        <f>'Rekapitulace stavby'!K6</f>
        <v>Novosedlice Tůň</v>
      </c>
      <c r="F7" s="306"/>
      <c r="G7" s="306"/>
      <c r="H7" s="306"/>
      <c r="L7" s="20"/>
    </row>
    <row r="8" spans="2:46" s="1" customFormat="1" ht="12" customHeight="1">
      <c r="B8" s="32"/>
      <c r="D8" s="27" t="s">
        <v>93</v>
      </c>
      <c r="L8" s="32"/>
    </row>
    <row r="9" spans="2:46" s="1" customFormat="1" ht="16.5" customHeight="1">
      <c r="B9" s="32"/>
      <c r="E9" s="287" t="s">
        <v>94</v>
      </c>
      <c r="F9" s="307"/>
      <c r="G9" s="307"/>
      <c r="H9" s="307"/>
      <c r="L9" s="32"/>
    </row>
    <row r="10" spans="2:46" s="1" customFormat="1" ht="10.199999999999999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18. 12. 2023</v>
      </c>
      <c r="L12" s="32"/>
    </row>
    <row r="13" spans="2:46" s="1" customFormat="1" ht="10.8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27</v>
      </c>
      <c r="L14" s="32"/>
    </row>
    <row r="15" spans="2:46" s="1" customFormat="1" ht="18" customHeight="1">
      <c r="B15" s="32"/>
      <c r="E15" s="25" t="s">
        <v>28</v>
      </c>
      <c r="I15" s="27" t="s">
        <v>29</v>
      </c>
      <c r="J15" s="25" t="s">
        <v>95</v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31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8" t="str">
        <f>'Rekapitulace stavby'!E14</f>
        <v xml:space="preserve">Vyplň údaj </v>
      </c>
      <c r="F18" s="271"/>
      <c r="G18" s="271"/>
      <c r="H18" s="271"/>
      <c r="I18" s="27" t="s">
        <v>29</v>
      </c>
      <c r="J18" s="28" t="str">
        <f>'Rekapitulace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33</v>
      </c>
      <c r="I20" s="27" t="s">
        <v>26</v>
      </c>
      <c r="J20" s="25" t="s">
        <v>19</v>
      </c>
      <c r="L20" s="32"/>
    </row>
    <row r="21" spans="2:12" s="1" customFormat="1" ht="18" customHeight="1">
      <c r="B21" s="32"/>
      <c r="E21" s="25" t="s">
        <v>34</v>
      </c>
      <c r="I21" s="27" t="s">
        <v>29</v>
      </c>
      <c r="J21" s="25" t="s">
        <v>19</v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36</v>
      </c>
      <c r="I23" s="27" t="s">
        <v>26</v>
      </c>
      <c r="J23" s="25" t="s">
        <v>37</v>
      </c>
      <c r="L23" s="32"/>
    </row>
    <row r="24" spans="2:12" s="1" customFormat="1" ht="18" customHeight="1">
      <c r="B24" s="32"/>
      <c r="E24" s="25" t="s">
        <v>38</v>
      </c>
      <c r="I24" s="27" t="s">
        <v>29</v>
      </c>
      <c r="J24" s="25" t="s">
        <v>39</v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40</v>
      </c>
      <c r="L26" s="32"/>
    </row>
    <row r="27" spans="2:12" s="7" customFormat="1" ht="16.5" customHeight="1">
      <c r="B27" s="86"/>
      <c r="E27" s="276" t="s">
        <v>19</v>
      </c>
      <c r="F27" s="276"/>
      <c r="G27" s="276"/>
      <c r="H27" s="276"/>
      <c r="L27" s="86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42</v>
      </c>
      <c r="J30" s="63">
        <f>ROUND(J84, 2)</f>
        <v>0</v>
      </c>
      <c r="L30" s="32"/>
    </row>
    <row r="31" spans="2:12" s="1" customFormat="1" ht="6.9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" customHeight="1">
      <c r="B32" s="32"/>
      <c r="F32" s="35" t="s">
        <v>44</v>
      </c>
      <c r="I32" s="35" t="s">
        <v>43</v>
      </c>
      <c r="J32" s="35" t="s">
        <v>45</v>
      </c>
      <c r="L32" s="32"/>
    </row>
    <row r="33" spans="2:12" s="1" customFormat="1" ht="14.4" customHeight="1">
      <c r="B33" s="32"/>
      <c r="D33" s="52" t="s">
        <v>46</v>
      </c>
      <c r="E33" s="27" t="s">
        <v>47</v>
      </c>
      <c r="F33" s="88">
        <f>ROUND((SUM(BE84:BE250)),  2)</f>
        <v>0</v>
      </c>
      <c r="I33" s="89">
        <v>0.21</v>
      </c>
      <c r="J33" s="88">
        <f>ROUND(((SUM(BE84:BE250))*I33),  2)</f>
        <v>0</v>
      </c>
      <c r="L33" s="32"/>
    </row>
    <row r="34" spans="2:12" s="1" customFormat="1" ht="14.4" customHeight="1">
      <c r="B34" s="32"/>
      <c r="E34" s="27" t="s">
        <v>48</v>
      </c>
      <c r="F34" s="88">
        <f>ROUND((SUM(BF84:BF250)),  2)</f>
        <v>0</v>
      </c>
      <c r="I34" s="89">
        <v>0.12</v>
      </c>
      <c r="J34" s="88">
        <f>ROUND(((SUM(BF84:BF250))*I34),  2)</f>
        <v>0</v>
      </c>
      <c r="L34" s="32"/>
    </row>
    <row r="35" spans="2:12" s="1" customFormat="1" ht="14.4" hidden="1" customHeight="1">
      <c r="B35" s="32"/>
      <c r="E35" s="27" t="s">
        <v>49</v>
      </c>
      <c r="F35" s="88">
        <f>ROUND((SUM(BG84:BG250)),  2)</f>
        <v>0</v>
      </c>
      <c r="I35" s="89">
        <v>0.21</v>
      </c>
      <c r="J35" s="88">
        <f>0</f>
        <v>0</v>
      </c>
      <c r="L35" s="32"/>
    </row>
    <row r="36" spans="2:12" s="1" customFormat="1" ht="14.4" hidden="1" customHeight="1">
      <c r="B36" s="32"/>
      <c r="E36" s="27" t="s">
        <v>50</v>
      </c>
      <c r="F36" s="88">
        <f>ROUND((SUM(BH84:BH250)),  2)</f>
        <v>0</v>
      </c>
      <c r="I36" s="89">
        <v>0.12</v>
      </c>
      <c r="J36" s="88">
        <f>0</f>
        <v>0</v>
      </c>
      <c r="L36" s="32"/>
    </row>
    <row r="37" spans="2:12" s="1" customFormat="1" ht="14.4" hidden="1" customHeight="1">
      <c r="B37" s="32"/>
      <c r="E37" s="27" t="s">
        <v>51</v>
      </c>
      <c r="F37" s="88">
        <f>ROUND((SUM(BI84:BI250)),  2)</f>
        <v>0</v>
      </c>
      <c r="I37" s="89">
        <v>0</v>
      </c>
      <c r="J37" s="88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0"/>
      <c r="D39" s="91" t="s">
        <v>52</v>
      </c>
      <c r="E39" s="54"/>
      <c r="F39" s="54"/>
      <c r="G39" s="92" t="s">
        <v>53</v>
      </c>
      <c r="H39" s="93" t="s">
        <v>54</v>
      </c>
      <c r="I39" s="54"/>
      <c r="J39" s="94">
        <f>SUM(J30:J37)</f>
        <v>0</v>
      </c>
      <c r="K39" s="95"/>
      <c r="L39" s="32"/>
    </row>
    <row r="40" spans="2:12" s="1" customFormat="1" ht="14.4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" customHeight="1">
      <c r="B45" s="32"/>
      <c r="C45" s="21" t="s">
        <v>96</v>
      </c>
      <c r="L45" s="32"/>
    </row>
    <row r="46" spans="2:12" s="1" customFormat="1" ht="6.9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305" t="str">
        <f>E7</f>
        <v>Novosedlice Tůň</v>
      </c>
      <c r="F48" s="306"/>
      <c r="G48" s="306"/>
      <c r="H48" s="306"/>
      <c r="L48" s="32"/>
    </row>
    <row r="49" spans="2:47" s="1" customFormat="1" ht="12" customHeight="1">
      <c r="B49" s="32"/>
      <c r="C49" s="27" t="s">
        <v>93</v>
      </c>
      <c r="L49" s="32"/>
    </row>
    <row r="50" spans="2:47" s="1" customFormat="1" ht="16.5" customHeight="1">
      <c r="B50" s="32"/>
      <c r="E50" s="287" t="str">
        <f>E9</f>
        <v>SO.01 - Tůň</v>
      </c>
      <c r="F50" s="307"/>
      <c r="G50" s="307"/>
      <c r="H50" s="307"/>
      <c r="L50" s="32"/>
    </row>
    <row r="51" spans="2:47" s="1" customFormat="1" ht="6.9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Novosedlice</v>
      </c>
      <c r="I52" s="27" t="s">
        <v>23</v>
      </c>
      <c r="J52" s="49" t="str">
        <f>IF(J12="","",J12)</f>
        <v>18. 12. 2023</v>
      </c>
      <c r="L52" s="32"/>
    </row>
    <row r="53" spans="2:47" s="1" customFormat="1" ht="6.9" customHeight="1">
      <c r="B53" s="32"/>
      <c r="L53" s="32"/>
    </row>
    <row r="54" spans="2:47" s="1" customFormat="1" ht="25.65" customHeight="1">
      <c r="B54" s="32"/>
      <c r="C54" s="27" t="s">
        <v>25</v>
      </c>
      <c r="F54" s="25" t="str">
        <f>E15</f>
        <v>Obec Novosedlice</v>
      </c>
      <c r="I54" s="27" t="s">
        <v>33</v>
      </c>
      <c r="J54" s="30" t="str">
        <f>E21</f>
        <v xml:space="preserve">Mgr. Slávek Podzimek </v>
      </c>
      <c r="L54" s="32"/>
    </row>
    <row r="55" spans="2:47" s="1" customFormat="1" ht="25.65" customHeight="1">
      <c r="B55" s="32"/>
      <c r="C55" s="27" t="s">
        <v>31</v>
      </c>
      <c r="F55" s="25" t="str">
        <f>IF(E18="","",E18)</f>
        <v xml:space="preserve">Vyplň údaj </v>
      </c>
      <c r="I55" s="27" t="s">
        <v>36</v>
      </c>
      <c r="J55" s="30" t="str">
        <f>E24</f>
        <v>Vodohospodářský rozvoj a výstavba a.s.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97</v>
      </c>
      <c r="D57" s="90"/>
      <c r="E57" s="90"/>
      <c r="F57" s="90"/>
      <c r="G57" s="90"/>
      <c r="H57" s="90"/>
      <c r="I57" s="90"/>
      <c r="J57" s="97" t="s">
        <v>98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8" customHeight="1">
      <c r="B59" s="32"/>
      <c r="C59" s="98" t="s">
        <v>74</v>
      </c>
      <c r="J59" s="63">
        <f>J84</f>
        <v>0</v>
      </c>
      <c r="L59" s="32"/>
      <c r="AU59" s="17" t="s">
        <v>99</v>
      </c>
    </row>
    <row r="60" spans="2:47" s="8" customFormat="1" ht="24.9" customHeight="1">
      <c r="B60" s="99"/>
      <c r="D60" s="100" t="s">
        <v>100</v>
      </c>
      <c r="E60" s="101"/>
      <c r="F60" s="101"/>
      <c r="G60" s="101"/>
      <c r="H60" s="101"/>
      <c r="I60" s="101"/>
      <c r="J60" s="102">
        <f>J89</f>
        <v>0</v>
      </c>
      <c r="L60" s="99"/>
    </row>
    <row r="61" spans="2:47" s="9" customFormat="1" ht="19.95" customHeight="1">
      <c r="B61" s="103"/>
      <c r="D61" s="104" t="s">
        <v>101</v>
      </c>
      <c r="E61" s="105"/>
      <c r="F61" s="105"/>
      <c r="G61" s="105"/>
      <c r="H61" s="105"/>
      <c r="I61" s="105"/>
      <c r="J61" s="106">
        <f>J90</f>
        <v>0</v>
      </c>
      <c r="L61" s="103"/>
    </row>
    <row r="62" spans="2:47" s="9" customFormat="1" ht="19.95" customHeight="1">
      <c r="B62" s="103"/>
      <c r="D62" s="104" t="s">
        <v>102</v>
      </c>
      <c r="E62" s="105"/>
      <c r="F62" s="105"/>
      <c r="G62" s="105"/>
      <c r="H62" s="105"/>
      <c r="I62" s="105"/>
      <c r="J62" s="106">
        <f>J182</f>
        <v>0</v>
      </c>
      <c r="L62" s="103"/>
    </row>
    <row r="63" spans="2:47" s="9" customFormat="1" ht="19.95" customHeight="1">
      <c r="B63" s="103"/>
      <c r="D63" s="104" t="s">
        <v>103</v>
      </c>
      <c r="E63" s="105"/>
      <c r="F63" s="105"/>
      <c r="G63" s="105"/>
      <c r="H63" s="105"/>
      <c r="I63" s="105"/>
      <c r="J63" s="106">
        <f>J239</f>
        <v>0</v>
      </c>
      <c r="L63" s="103"/>
    </row>
    <row r="64" spans="2:47" s="9" customFormat="1" ht="19.95" customHeight="1">
      <c r="B64" s="103"/>
      <c r="D64" s="104" t="s">
        <v>104</v>
      </c>
      <c r="E64" s="105"/>
      <c r="F64" s="105"/>
      <c r="G64" s="105"/>
      <c r="H64" s="105"/>
      <c r="I64" s="105"/>
      <c r="J64" s="106">
        <f>J247</f>
        <v>0</v>
      </c>
      <c r="L64" s="103"/>
    </row>
    <row r="65" spans="2:12" s="1" customFormat="1" ht="21.75" customHeight="1">
      <c r="B65" s="32"/>
      <c r="L65" s="32"/>
    </row>
    <row r="66" spans="2:12" s="1" customFormat="1" ht="6.9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32"/>
    </row>
    <row r="70" spans="2:12" s="1" customFormat="1" ht="6.9" customHeight="1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32"/>
    </row>
    <row r="71" spans="2:12" s="1" customFormat="1" ht="24.9" customHeight="1">
      <c r="B71" s="32"/>
      <c r="C71" s="21" t="s">
        <v>105</v>
      </c>
      <c r="L71" s="32"/>
    </row>
    <row r="72" spans="2:12" s="1" customFormat="1" ht="6.9" customHeight="1">
      <c r="B72" s="32"/>
      <c r="L72" s="32"/>
    </row>
    <row r="73" spans="2:12" s="1" customFormat="1" ht="12" customHeight="1">
      <c r="B73" s="32"/>
      <c r="C73" s="27" t="s">
        <v>16</v>
      </c>
      <c r="L73" s="32"/>
    </row>
    <row r="74" spans="2:12" s="1" customFormat="1" ht="16.5" customHeight="1">
      <c r="B74" s="32"/>
      <c r="E74" s="305" t="str">
        <f>E7</f>
        <v>Novosedlice Tůň</v>
      </c>
      <c r="F74" s="306"/>
      <c r="G74" s="306"/>
      <c r="H74" s="306"/>
      <c r="L74" s="32"/>
    </row>
    <row r="75" spans="2:12" s="1" customFormat="1" ht="12" customHeight="1">
      <c r="B75" s="32"/>
      <c r="C75" s="27" t="s">
        <v>93</v>
      </c>
      <c r="L75" s="32"/>
    </row>
    <row r="76" spans="2:12" s="1" customFormat="1" ht="16.5" customHeight="1">
      <c r="B76" s="32"/>
      <c r="E76" s="287" t="str">
        <f>E9</f>
        <v>SO.01 - Tůň</v>
      </c>
      <c r="F76" s="307"/>
      <c r="G76" s="307"/>
      <c r="H76" s="307"/>
      <c r="L76" s="32"/>
    </row>
    <row r="77" spans="2:12" s="1" customFormat="1" ht="6.9" customHeight="1">
      <c r="B77" s="32"/>
      <c r="L77" s="32"/>
    </row>
    <row r="78" spans="2:12" s="1" customFormat="1" ht="12" customHeight="1">
      <c r="B78" s="32"/>
      <c r="C78" s="27" t="s">
        <v>21</v>
      </c>
      <c r="F78" s="25" t="str">
        <f>F12</f>
        <v>Novosedlice</v>
      </c>
      <c r="I78" s="27" t="s">
        <v>23</v>
      </c>
      <c r="J78" s="49" t="str">
        <f>IF(J12="","",J12)</f>
        <v>18. 12. 2023</v>
      </c>
      <c r="L78" s="32"/>
    </row>
    <row r="79" spans="2:12" s="1" customFormat="1" ht="6.9" customHeight="1">
      <c r="B79" s="32"/>
      <c r="L79" s="32"/>
    </row>
    <row r="80" spans="2:12" s="1" customFormat="1" ht="25.65" customHeight="1">
      <c r="B80" s="32"/>
      <c r="C80" s="27" t="s">
        <v>25</v>
      </c>
      <c r="F80" s="25" t="str">
        <f>E15</f>
        <v>Obec Novosedlice</v>
      </c>
      <c r="I80" s="27" t="s">
        <v>33</v>
      </c>
      <c r="J80" s="30" t="str">
        <f>E21</f>
        <v xml:space="preserve">Mgr. Slávek Podzimek </v>
      </c>
      <c r="L80" s="32"/>
    </row>
    <row r="81" spans="2:65" s="1" customFormat="1" ht="25.65" customHeight="1">
      <c r="B81" s="32"/>
      <c r="C81" s="27" t="s">
        <v>31</v>
      </c>
      <c r="F81" s="25" t="str">
        <f>IF(E18="","",E18)</f>
        <v xml:space="preserve">Vyplň údaj </v>
      </c>
      <c r="I81" s="27" t="s">
        <v>36</v>
      </c>
      <c r="J81" s="30" t="str">
        <f>E24</f>
        <v>Vodohospodářský rozvoj a výstavba a.s.</v>
      </c>
      <c r="L81" s="32"/>
    </row>
    <row r="82" spans="2:65" s="1" customFormat="1" ht="10.35" customHeight="1">
      <c r="B82" s="32"/>
      <c r="L82" s="32"/>
    </row>
    <row r="83" spans="2:65" s="10" customFormat="1" ht="29.25" customHeight="1">
      <c r="B83" s="107"/>
      <c r="C83" s="108" t="s">
        <v>106</v>
      </c>
      <c r="D83" s="109" t="s">
        <v>61</v>
      </c>
      <c r="E83" s="109" t="s">
        <v>57</v>
      </c>
      <c r="F83" s="109" t="s">
        <v>58</v>
      </c>
      <c r="G83" s="109" t="s">
        <v>107</v>
      </c>
      <c r="H83" s="109" t="s">
        <v>108</v>
      </c>
      <c r="I83" s="109" t="s">
        <v>109</v>
      </c>
      <c r="J83" s="109" t="s">
        <v>98</v>
      </c>
      <c r="K83" s="110" t="s">
        <v>110</v>
      </c>
      <c r="L83" s="107"/>
      <c r="M83" s="56" t="s">
        <v>19</v>
      </c>
      <c r="N83" s="57" t="s">
        <v>46</v>
      </c>
      <c r="O83" s="57" t="s">
        <v>111</v>
      </c>
      <c r="P83" s="57" t="s">
        <v>112</v>
      </c>
      <c r="Q83" s="57" t="s">
        <v>113</v>
      </c>
      <c r="R83" s="57" t="s">
        <v>114</v>
      </c>
      <c r="S83" s="57" t="s">
        <v>115</v>
      </c>
      <c r="T83" s="58" t="s">
        <v>116</v>
      </c>
    </row>
    <row r="84" spans="2:65" s="1" customFormat="1" ht="22.8" customHeight="1">
      <c r="B84" s="32"/>
      <c r="C84" s="61" t="s">
        <v>117</v>
      </c>
      <c r="J84" s="111">
        <f>BK84</f>
        <v>0</v>
      </c>
      <c r="L84" s="32"/>
      <c r="M84" s="59"/>
      <c r="N84" s="50"/>
      <c r="O84" s="50"/>
      <c r="P84" s="112">
        <f>P85+SUM(P86:P89)</f>
        <v>0</v>
      </c>
      <c r="Q84" s="50"/>
      <c r="R84" s="112">
        <f>R85+SUM(R86:R89)</f>
        <v>73.67660544456001</v>
      </c>
      <c r="S84" s="50"/>
      <c r="T84" s="113">
        <f>T85+SUM(T86:T89)</f>
        <v>0</v>
      </c>
      <c r="AT84" s="17" t="s">
        <v>75</v>
      </c>
      <c r="AU84" s="17" t="s">
        <v>99</v>
      </c>
      <c r="BK84" s="114">
        <f>BK85+SUM(BK86:BK89)</f>
        <v>0</v>
      </c>
    </row>
    <row r="85" spans="2:65" s="1" customFormat="1" ht="49.05" customHeight="1">
      <c r="B85" s="32"/>
      <c r="C85" s="115" t="s">
        <v>84</v>
      </c>
      <c r="D85" s="115" t="s">
        <v>118</v>
      </c>
      <c r="E85" s="116" t="s">
        <v>119</v>
      </c>
      <c r="F85" s="117" t="s">
        <v>120</v>
      </c>
      <c r="G85" s="118" t="s">
        <v>121</v>
      </c>
      <c r="H85" s="119">
        <v>1</v>
      </c>
      <c r="I85" s="120"/>
      <c r="J85" s="121">
        <f>ROUND(I85*H85,2)</f>
        <v>0</v>
      </c>
      <c r="K85" s="117" t="s">
        <v>19</v>
      </c>
      <c r="L85" s="32"/>
      <c r="M85" s="122" t="s">
        <v>19</v>
      </c>
      <c r="N85" s="123" t="s">
        <v>47</v>
      </c>
      <c r="P85" s="124">
        <f>O85*H85</f>
        <v>0</v>
      </c>
      <c r="Q85" s="124">
        <v>0</v>
      </c>
      <c r="R85" s="124">
        <f>Q85*H85</f>
        <v>0</v>
      </c>
      <c r="S85" s="124">
        <v>0</v>
      </c>
      <c r="T85" s="125">
        <f>S85*H85</f>
        <v>0</v>
      </c>
      <c r="AR85" s="126" t="s">
        <v>122</v>
      </c>
      <c r="AT85" s="126" t="s">
        <v>118</v>
      </c>
      <c r="AU85" s="126" t="s">
        <v>76</v>
      </c>
      <c r="AY85" s="17" t="s">
        <v>123</v>
      </c>
      <c r="BE85" s="127">
        <f>IF(N85="základní",J85,0)</f>
        <v>0</v>
      </c>
      <c r="BF85" s="127">
        <f>IF(N85="snížená",J85,0)</f>
        <v>0</v>
      </c>
      <c r="BG85" s="127">
        <f>IF(N85="zákl. přenesená",J85,0)</f>
        <v>0</v>
      </c>
      <c r="BH85" s="127">
        <f>IF(N85="sníž. přenesená",J85,0)</f>
        <v>0</v>
      </c>
      <c r="BI85" s="127">
        <f>IF(N85="nulová",J85,0)</f>
        <v>0</v>
      </c>
      <c r="BJ85" s="17" t="s">
        <v>84</v>
      </c>
      <c r="BK85" s="127">
        <f>ROUND(I85*H85,2)</f>
        <v>0</v>
      </c>
      <c r="BL85" s="17" t="s">
        <v>122</v>
      </c>
      <c r="BM85" s="126" t="s">
        <v>124</v>
      </c>
    </row>
    <row r="86" spans="2:65" s="1" customFormat="1" ht="38.4">
      <c r="B86" s="32"/>
      <c r="D86" s="128" t="s">
        <v>125</v>
      </c>
      <c r="F86" s="129" t="s">
        <v>120</v>
      </c>
      <c r="I86" s="130"/>
      <c r="L86" s="32"/>
      <c r="M86" s="131"/>
      <c r="T86" s="53"/>
      <c r="AT86" s="17" t="s">
        <v>125</v>
      </c>
      <c r="AU86" s="17" t="s">
        <v>76</v>
      </c>
    </row>
    <row r="87" spans="2:65" s="11" customFormat="1" ht="10.199999999999999">
      <c r="B87" s="132"/>
      <c r="D87" s="128" t="s">
        <v>126</v>
      </c>
      <c r="E87" s="133" t="s">
        <v>19</v>
      </c>
      <c r="F87" s="134" t="s">
        <v>84</v>
      </c>
      <c r="H87" s="135">
        <v>1</v>
      </c>
      <c r="I87" s="136"/>
      <c r="L87" s="132"/>
      <c r="M87" s="137"/>
      <c r="T87" s="138"/>
      <c r="AT87" s="133" t="s">
        <v>126</v>
      </c>
      <c r="AU87" s="133" t="s">
        <v>76</v>
      </c>
      <c r="AV87" s="11" t="s">
        <v>86</v>
      </c>
      <c r="AW87" s="11" t="s">
        <v>35</v>
      </c>
      <c r="AX87" s="11" t="s">
        <v>76</v>
      </c>
      <c r="AY87" s="133" t="s">
        <v>123</v>
      </c>
    </row>
    <row r="88" spans="2:65" s="12" customFormat="1" ht="10.199999999999999">
      <c r="B88" s="139"/>
      <c r="D88" s="128" t="s">
        <v>126</v>
      </c>
      <c r="E88" s="140" t="s">
        <v>19</v>
      </c>
      <c r="F88" s="141" t="s">
        <v>127</v>
      </c>
      <c r="H88" s="142">
        <v>1</v>
      </c>
      <c r="I88" s="143"/>
      <c r="L88" s="139"/>
      <c r="M88" s="144"/>
      <c r="T88" s="145"/>
      <c r="AT88" s="140" t="s">
        <v>126</v>
      </c>
      <c r="AU88" s="140" t="s">
        <v>76</v>
      </c>
      <c r="AV88" s="12" t="s">
        <v>122</v>
      </c>
      <c r="AW88" s="12" t="s">
        <v>35</v>
      </c>
      <c r="AX88" s="12" t="s">
        <v>84</v>
      </c>
      <c r="AY88" s="140" t="s">
        <v>123</v>
      </c>
    </row>
    <row r="89" spans="2:65" s="13" customFormat="1" ht="25.95" customHeight="1">
      <c r="B89" s="146"/>
      <c r="D89" s="147" t="s">
        <v>75</v>
      </c>
      <c r="E89" s="148" t="s">
        <v>128</v>
      </c>
      <c r="F89" s="148" t="s">
        <v>129</v>
      </c>
      <c r="I89" s="149"/>
      <c r="J89" s="150">
        <f>BK89</f>
        <v>0</v>
      </c>
      <c r="L89" s="146"/>
      <c r="M89" s="151"/>
      <c r="P89" s="152">
        <f>P90+P182+P239+P247</f>
        <v>0</v>
      </c>
      <c r="R89" s="152">
        <f>R90+R182+R239+R247</f>
        <v>73.67660544456001</v>
      </c>
      <c r="T89" s="153">
        <f>T90+T182+T239+T247</f>
        <v>0</v>
      </c>
      <c r="AR89" s="147" t="s">
        <v>84</v>
      </c>
      <c r="AT89" s="154" t="s">
        <v>75</v>
      </c>
      <c r="AU89" s="154" t="s">
        <v>76</v>
      </c>
      <c r="AY89" s="147" t="s">
        <v>123</v>
      </c>
      <c r="BK89" s="155">
        <f>BK90+BK182+BK239+BK247</f>
        <v>0</v>
      </c>
    </row>
    <row r="90" spans="2:65" s="13" customFormat="1" ht="22.8" customHeight="1">
      <c r="B90" s="146"/>
      <c r="D90" s="147" t="s">
        <v>75</v>
      </c>
      <c r="E90" s="156" t="s">
        <v>84</v>
      </c>
      <c r="F90" s="156" t="s">
        <v>130</v>
      </c>
      <c r="I90" s="149"/>
      <c r="J90" s="157">
        <f>BK90</f>
        <v>0</v>
      </c>
      <c r="L90" s="146"/>
      <c r="M90" s="151"/>
      <c r="P90" s="152">
        <f>SUM(P91:P181)</f>
        <v>0</v>
      </c>
      <c r="R90" s="152">
        <f>SUM(R91:R181)</f>
        <v>5.3042470445599994</v>
      </c>
      <c r="T90" s="153">
        <f>SUM(T91:T181)</f>
        <v>0</v>
      </c>
      <c r="AR90" s="147" t="s">
        <v>84</v>
      </c>
      <c r="AT90" s="154" t="s">
        <v>75</v>
      </c>
      <c r="AU90" s="154" t="s">
        <v>84</v>
      </c>
      <c r="AY90" s="147" t="s">
        <v>123</v>
      </c>
      <c r="BK90" s="155">
        <f>SUM(BK91:BK181)</f>
        <v>0</v>
      </c>
    </row>
    <row r="91" spans="2:65" s="1" customFormat="1" ht="24.15" customHeight="1">
      <c r="B91" s="32"/>
      <c r="C91" s="115" t="s">
        <v>86</v>
      </c>
      <c r="D91" s="115" t="s">
        <v>118</v>
      </c>
      <c r="E91" s="116" t="s">
        <v>131</v>
      </c>
      <c r="F91" s="117" t="s">
        <v>132</v>
      </c>
      <c r="G91" s="118" t="s">
        <v>133</v>
      </c>
      <c r="H91" s="119">
        <v>622</v>
      </c>
      <c r="I91" s="120"/>
      <c r="J91" s="121">
        <f>ROUND(I91*H91,2)</f>
        <v>0</v>
      </c>
      <c r="K91" s="117" t="s">
        <v>134</v>
      </c>
      <c r="L91" s="32"/>
      <c r="M91" s="122" t="s">
        <v>19</v>
      </c>
      <c r="N91" s="123" t="s">
        <v>47</v>
      </c>
      <c r="P91" s="124">
        <f>O91*H91</f>
        <v>0</v>
      </c>
      <c r="Q91" s="124">
        <v>0</v>
      </c>
      <c r="R91" s="124">
        <f>Q91*H91</f>
        <v>0</v>
      </c>
      <c r="S91" s="124">
        <v>0</v>
      </c>
      <c r="T91" s="125">
        <f>S91*H91</f>
        <v>0</v>
      </c>
      <c r="AR91" s="126" t="s">
        <v>122</v>
      </c>
      <c r="AT91" s="126" t="s">
        <v>118</v>
      </c>
      <c r="AU91" s="126" t="s">
        <v>86</v>
      </c>
      <c r="AY91" s="17" t="s">
        <v>123</v>
      </c>
      <c r="BE91" s="127">
        <f>IF(N91="základní",J91,0)</f>
        <v>0</v>
      </c>
      <c r="BF91" s="127">
        <f>IF(N91="snížená",J91,0)</f>
        <v>0</v>
      </c>
      <c r="BG91" s="127">
        <f>IF(N91="zákl. přenesená",J91,0)</f>
        <v>0</v>
      </c>
      <c r="BH91" s="127">
        <f>IF(N91="sníž. přenesená",J91,0)</f>
        <v>0</v>
      </c>
      <c r="BI91" s="127">
        <f>IF(N91="nulová",J91,0)</f>
        <v>0</v>
      </c>
      <c r="BJ91" s="17" t="s">
        <v>84</v>
      </c>
      <c r="BK91" s="127">
        <f>ROUND(I91*H91,2)</f>
        <v>0</v>
      </c>
      <c r="BL91" s="17" t="s">
        <v>122</v>
      </c>
      <c r="BM91" s="126" t="s">
        <v>135</v>
      </c>
    </row>
    <row r="92" spans="2:65" s="1" customFormat="1" ht="19.2">
      <c r="B92" s="32"/>
      <c r="D92" s="128" t="s">
        <v>125</v>
      </c>
      <c r="F92" s="129" t="s">
        <v>136</v>
      </c>
      <c r="I92" s="130"/>
      <c r="L92" s="32"/>
      <c r="M92" s="131"/>
      <c r="T92" s="53"/>
      <c r="AT92" s="17" t="s">
        <v>125</v>
      </c>
      <c r="AU92" s="17" t="s">
        <v>86</v>
      </c>
    </row>
    <row r="93" spans="2:65" s="1" customFormat="1" ht="10.199999999999999">
      <c r="B93" s="32"/>
      <c r="D93" s="158" t="s">
        <v>137</v>
      </c>
      <c r="F93" s="159" t="s">
        <v>138</v>
      </c>
      <c r="I93" s="130"/>
      <c r="L93" s="32"/>
      <c r="M93" s="131"/>
      <c r="T93" s="53"/>
      <c r="AT93" s="17" t="s">
        <v>137</v>
      </c>
      <c r="AU93" s="17" t="s">
        <v>86</v>
      </c>
    </row>
    <row r="94" spans="2:65" s="14" customFormat="1" ht="10.199999999999999">
      <c r="B94" s="160"/>
      <c r="D94" s="128" t="s">
        <v>126</v>
      </c>
      <c r="E94" s="161" t="s">
        <v>19</v>
      </c>
      <c r="F94" s="162" t="s">
        <v>139</v>
      </c>
      <c r="H94" s="161" t="s">
        <v>19</v>
      </c>
      <c r="I94" s="163"/>
      <c r="L94" s="160"/>
      <c r="M94" s="164"/>
      <c r="T94" s="165"/>
      <c r="AT94" s="161" t="s">
        <v>126</v>
      </c>
      <c r="AU94" s="161" t="s">
        <v>86</v>
      </c>
      <c r="AV94" s="14" t="s">
        <v>84</v>
      </c>
      <c r="AW94" s="14" t="s">
        <v>35</v>
      </c>
      <c r="AX94" s="14" t="s">
        <v>76</v>
      </c>
      <c r="AY94" s="161" t="s">
        <v>123</v>
      </c>
    </row>
    <row r="95" spans="2:65" s="11" customFormat="1" ht="10.199999999999999">
      <c r="B95" s="132"/>
      <c r="D95" s="128" t="s">
        <v>126</v>
      </c>
      <c r="E95" s="133" t="s">
        <v>19</v>
      </c>
      <c r="F95" s="134" t="s">
        <v>140</v>
      </c>
      <c r="H95" s="135">
        <v>622</v>
      </c>
      <c r="I95" s="136"/>
      <c r="L95" s="132"/>
      <c r="M95" s="137"/>
      <c r="T95" s="138"/>
      <c r="AT95" s="133" t="s">
        <v>126</v>
      </c>
      <c r="AU95" s="133" t="s">
        <v>86</v>
      </c>
      <c r="AV95" s="11" t="s">
        <v>86</v>
      </c>
      <c r="AW95" s="11" t="s">
        <v>35</v>
      </c>
      <c r="AX95" s="11" t="s">
        <v>76</v>
      </c>
      <c r="AY95" s="133" t="s">
        <v>123</v>
      </c>
    </row>
    <row r="96" spans="2:65" s="12" customFormat="1" ht="10.199999999999999">
      <c r="B96" s="139"/>
      <c r="D96" s="128" t="s">
        <v>126</v>
      </c>
      <c r="E96" s="140" t="s">
        <v>19</v>
      </c>
      <c r="F96" s="141" t="s">
        <v>127</v>
      </c>
      <c r="H96" s="142">
        <v>622</v>
      </c>
      <c r="I96" s="143"/>
      <c r="L96" s="139"/>
      <c r="M96" s="144"/>
      <c r="T96" s="145"/>
      <c r="AT96" s="140" t="s">
        <v>126</v>
      </c>
      <c r="AU96" s="140" t="s">
        <v>86</v>
      </c>
      <c r="AV96" s="12" t="s">
        <v>122</v>
      </c>
      <c r="AW96" s="12" t="s">
        <v>35</v>
      </c>
      <c r="AX96" s="12" t="s">
        <v>84</v>
      </c>
      <c r="AY96" s="140" t="s">
        <v>123</v>
      </c>
    </row>
    <row r="97" spans="2:65" s="1" customFormat="1" ht="24.15" customHeight="1">
      <c r="B97" s="32"/>
      <c r="C97" s="115" t="s">
        <v>141</v>
      </c>
      <c r="D97" s="115" t="s">
        <v>118</v>
      </c>
      <c r="E97" s="116" t="s">
        <v>142</v>
      </c>
      <c r="F97" s="117" t="s">
        <v>143</v>
      </c>
      <c r="G97" s="118" t="s">
        <v>144</v>
      </c>
      <c r="H97" s="119">
        <v>10.701000000000001</v>
      </c>
      <c r="I97" s="120"/>
      <c r="J97" s="121">
        <f>ROUND(I97*H97,2)</f>
        <v>0</v>
      </c>
      <c r="K97" s="117" t="s">
        <v>134</v>
      </c>
      <c r="L97" s="32"/>
      <c r="M97" s="122" t="s">
        <v>19</v>
      </c>
      <c r="N97" s="123" t="s">
        <v>47</v>
      </c>
      <c r="P97" s="124">
        <f>O97*H97</f>
        <v>0</v>
      </c>
      <c r="Q97" s="124">
        <v>0</v>
      </c>
      <c r="R97" s="124">
        <f>Q97*H97</f>
        <v>0</v>
      </c>
      <c r="S97" s="124">
        <v>0</v>
      </c>
      <c r="T97" s="125">
        <f>S97*H97</f>
        <v>0</v>
      </c>
      <c r="AR97" s="126" t="s">
        <v>122</v>
      </c>
      <c r="AT97" s="126" t="s">
        <v>118</v>
      </c>
      <c r="AU97" s="126" t="s">
        <v>86</v>
      </c>
      <c r="AY97" s="17" t="s">
        <v>123</v>
      </c>
      <c r="BE97" s="127">
        <f>IF(N97="základní",J97,0)</f>
        <v>0</v>
      </c>
      <c r="BF97" s="127">
        <f>IF(N97="snížená",J97,0)</f>
        <v>0</v>
      </c>
      <c r="BG97" s="127">
        <f>IF(N97="zákl. přenesená",J97,0)</f>
        <v>0</v>
      </c>
      <c r="BH97" s="127">
        <f>IF(N97="sníž. přenesená",J97,0)</f>
        <v>0</v>
      </c>
      <c r="BI97" s="127">
        <f>IF(N97="nulová",J97,0)</f>
        <v>0</v>
      </c>
      <c r="BJ97" s="17" t="s">
        <v>84</v>
      </c>
      <c r="BK97" s="127">
        <f>ROUND(I97*H97,2)</f>
        <v>0</v>
      </c>
      <c r="BL97" s="17" t="s">
        <v>122</v>
      </c>
      <c r="BM97" s="126" t="s">
        <v>145</v>
      </c>
    </row>
    <row r="98" spans="2:65" s="1" customFormat="1" ht="28.8">
      <c r="B98" s="32"/>
      <c r="D98" s="128" t="s">
        <v>125</v>
      </c>
      <c r="F98" s="129" t="s">
        <v>146</v>
      </c>
      <c r="I98" s="130"/>
      <c r="L98" s="32"/>
      <c r="M98" s="131"/>
      <c r="T98" s="53"/>
      <c r="AT98" s="17" t="s">
        <v>125</v>
      </c>
      <c r="AU98" s="17" t="s">
        <v>86</v>
      </c>
    </row>
    <row r="99" spans="2:65" s="1" customFormat="1" ht="10.199999999999999">
      <c r="B99" s="32"/>
      <c r="D99" s="158" t="s">
        <v>137</v>
      </c>
      <c r="F99" s="159" t="s">
        <v>147</v>
      </c>
      <c r="I99" s="130"/>
      <c r="L99" s="32"/>
      <c r="M99" s="131"/>
      <c r="T99" s="53"/>
      <c r="AT99" s="17" t="s">
        <v>137</v>
      </c>
      <c r="AU99" s="17" t="s">
        <v>86</v>
      </c>
    </row>
    <row r="100" spans="2:65" s="14" customFormat="1" ht="10.199999999999999">
      <c r="B100" s="160"/>
      <c r="D100" s="128" t="s">
        <v>126</v>
      </c>
      <c r="E100" s="161" t="s">
        <v>19</v>
      </c>
      <c r="F100" s="162" t="s">
        <v>148</v>
      </c>
      <c r="H100" s="161" t="s">
        <v>19</v>
      </c>
      <c r="I100" s="163"/>
      <c r="L100" s="160"/>
      <c r="M100" s="164"/>
      <c r="T100" s="165"/>
      <c r="AT100" s="161" t="s">
        <v>126</v>
      </c>
      <c r="AU100" s="161" t="s">
        <v>86</v>
      </c>
      <c r="AV100" s="14" t="s">
        <v>84</v>
      </c>
      <c r="AW100" s="14" t="s">
        <v>35</v>
      </c>
      <c r="AX100" s="14" t="s">
        <v>76</v>
      </c>
      <c r="AY100" s="161" t="s">
        <v>123</v>
      </c>
    </row>
    <row r="101" spans="2:65" s="14" customFormat="1" ht="10.199999999999999">
      <c r="B101" s="160"/>
      <c r="D101" s="128" t="s">
        <v>126</v>
      </c>
      <c r="E101" s="161" t="s">
        <v>19</v>
      </c>
      <c r="F101" s="162" t="s">
        <v>149</v>
      </c>
      <c r="H101" s="161" t="s">
        <v>19</v>
      </c>
      <c r="I101" s="163"/>
      <c r="L101" s="160"/>
      <c r="M101" s="164"/>
      <c r="T101" s="165"/>
      <c r="AT101" s="161" t="s">
        <v>126</v>
      </c>
      <c r="AU101" s="161" t="s">
        <v>86</v>
      </c>
      <c r="AV101" s="14" t="s">
        <v>84</v>
      </c>
      <c r="AW101" s="14" t="s">
        <v>35</v>
      </c>
      <c r="AX101" s="14" t="s">
        <v>76</v>
      </c>
      <c r="AY101" s="161" t="s">
        <v>123</v>
      </c>
    </row>
    <row r="102" spans="2:65" s="14" customFormat="1" ht="20.399999999999999">
      <c r="B102" s="160"/>
      <c r="D102" s="128" t="s">
        <v>126</v>
      </c>
      <c r="E102" s="161" t="s">
        <v>19</v>
      </c>
      <c r="F102" s="162" t="s">
        <v>150</v>
      </c>
      <c r="H102" s="161" t="s">
        <v>19</v>
      </c>
      <c r="I102" s="163"/>
      <c r="L102" s="160"/>
      <c r="M102" s="164"/>
      <c r="T102" s="165"/>
      <c r="AT102" s="161" t="s">
        <v>126</v>
      </c>
      <c r="AU102" s="161" t="s">
        <v>86</v>
      </c>
      <c r="AV102" s="14" t="s">
        <v>84</v>
      </c>
      <c r="AW102" s="14" t="s">
        <v>35</v>
      </c>
      <c r="AX102" s="14" t="s">
        <v>76</v>
      </c>
      <c r="AY102" s="161" t="s">
        <v>123</v>
      </c>
    </row>
    <row r="103" spans="2:65" s="11" customFormat="1" ht="10.199999999999999">
      <c r="B103" s="132"/>
      <c r="D103" s="128" t="s">
        <v>126</v>
      </c>
      <c r="E103" s="133" t="s">
        <v>19</v>
      </c>
      <c r="F103" s="134" t="s">
        <v>151</v>
      </c>
      <c r="H103" s="135">
        <v>10.701000000000001</v>
      </c>
      <c r="I103" s="136"/>
      <c r="L103" s="132"/>
      <c r="M103" s="137"/>
      <c r="T103" s="138"/>
      <c r="AT103" s="133" t="s">
        <v>126</v>
      </c>
      <c r="AU103" s="133" t="s">
        <v>86</v>
      </c>
      <c r="AV103" s="11" t="s">
        <v>86</v>
      </c>
      <c r="AW103" s="11" t="s">
        <v>35</v>
      </c>
      <c r="AX103" s="11" t="s">
        <v>76</v>
      </c>
      <c r="AY103" s="133" t="s">
        <v>123</v>
      </c>
    </row>
    <row r="104" spans="2:65" s="12" customFormat="1" ht="10.199999999999999">
      <c r="B104" s="139"/>
      <c r="D104" s="128" t="s">
        <v>126</v>
      </c>
      <c r="E104" s="140" t="s">
        <v>19</v>
      </c>
      <c r="F104" s="141" t="s">
        <v>127</v>
      </c>
      <c r="H104" s="142">
        <v>10.701000000000001</v>
      </c>
      <c r="I104" s="143"/>
      <c r="L104" s="139"/>
      <c r="M104" s="144"/>
      <c r="T104" s="145"/>
      <c r="AT104" s="140" t="s">
        <v>126</v>
      </c>
      <c r="AU104" s="140" t="s">
        <v>86</v>
      </c>
      <c r="AV104" s="12" t="s">
        <v>122</v>
      </c>
      <c r="AW104" s="12" t="s">
        <v>35</v>
      </c>
      <c r="AX104" s="12" t="s">
        <v>84</v>
      </c>
      <c r="AY104" s="140" t="s">
        <v>123</v>
      </c>
    </row>
    <row r="105" spans="2:65" s="1" customFormat="1" ht="24.15" customHeight="1">
      <c r="B105" s="32"/>
      <c r="C105" s="115" t="s">
        <v>122</v>
      </c>
      <c r="D105" s="115" t="s">
        <v>118</v>
      </c>
      <c r="E105" s="116" t="s">
        <v>152</v>
      </c>
      <c r="F105" s="117" t="s">
        <v>153</v>
      </c>
      <c r="G105" s="118" t="s">
        <v>133</v>
      </c>
      <c r="H105" s="119">
        <v>622</v>
      </c>
      <c r="I105" s="120"/>
      <c r="J105" s="121">
        <f>ROUND(I105*H105,2)</f>
        <v>0</v>
      </c>
      <c r="K105" s="117" t="s">
        <v>134</v>
      </c>
      <c r="L105" s="32"/>
      <c r="M105" s="122" t="s">
        <v>19</v>
      </c>
      <c r="N105" s="123" t="s">
        <v>47</v>
      </c>
      <c r="P105" s="124">
        <f>O105*H105</f>
        <v>0</v>
      </c>
      <c r="Q105" s="124">
        <v>0</v>
      </c>
      <c r="R105" s="124">
        <f>Q105*H105</f>
        <v>0</v>
      </c>
      <c r="S105" s="124">
        <v>0</v>
      </c>
      <c r="T105" s="125">
        <f>S105*H105</f>
        <v>0</v>
      </c>
      <c r="AR105" s="126" t="s">
        <v>122</v>
      </c>
      <c r="AT105" s="126" t="s">
        <v>118</v>
      </c>
      <c r="AU105" s="126" t="s">
        <v>86</v>
      </c>
      <c r="AY105" s="17" t="s">
        <v>123</v>
      </c>
      <c r="BE105" s="127">
        <f>IF(N105="základní",J105,0)</f>
        <v>0</v>
      </c>
      <c r="BF105" s="127">
        <f>IF(N105="snížená",J105,0)</f>
        <v>0</v>
      </c>
      <c r="BG105" s="127">
        <f>IF(N105="zákl. přenesená",J105,0)</f>
        <v>0</v>
      </c>
      <c r="BH105" s="127">
        <f>IF(N105="sníž. přenesená",J105,0)</f>
        <v>0</v>
      </c>
      <c r="BI105" s="127">
        <f>IF(N105="nulová",J105,0)</f>
        <v>0</v>
      </c>
      <c r="BJ105" s="17" t="s">
        <v>84</v>
      </c>
      <c r="BK105" s="127">
        <f>ROUND(I105*H105,2)</f>
        <v>0</v>
      </c>
      <c r="BL105" s="17" t="s">
        <v>122</v>
      </c>
      <c r="BM105" s="126" t="s">
        <v>154</v>
      </c>
    </row>
    <row r="106" spans="2:65" s="1" customFormat="1" ht="28.8">
      <c r="B106" s="32"/>
      <c r="D106" s="128" t="s">
        <v>125</v>
      </c>
      <c r="F106" s="129" t="s">
        <v>155</v>
      </c>
      <c r="I106" s="130"/>
      <c r="L106" s="32"/>
      <c r="M106" s="131"/>
      <c r="T106" s="53"/>
      <c r="AT106" s="17" t="s">
        <v>125</v>
      </c>
      <c r="AU106" s="17" t="s">
        <v>86</v>
      </c>
    </row>
    <row r="107" spans="2:65" s="1" customFormat="1" ht="10.199999999999999">
      <c r="B107" s="32"/>
      <c r="D107" s="158" t="s">
        <v>137</v>
      </c>
      <c r="F107" s="159" t="s">
        <v>156</v>
      </c>
      <c r="I107" s="130"/>
      <c r="L107" s="32"/>
      <c r="M107" s="131"/>
      <c r="T107" s="53"/>
      <c r="AT107" s="17" t="s">
        <v>137</v>
      </c>
      <c r="AU107" s="17" t="s">
        <v>86</v>
      </c>
    </row>
    <row r="108" spans="2:65" s="14" customFormat="1" ht="10.199999999999999">
      <c r="B108" s="160"/>
      <c r="D108" s="128" t="s">
        <v>126</v>
      </c>
      <c r="E108" s="161" t="s">
        <v>19</v>
      </c>
      <c r="F108" s="162" t="s">
        <v>157</v>
      </c>
      <c r="H108" s="161" t="s">
        <v>19</v>
      </c>
      <c r="I108" s="163"/>
      <c r="L108" s="160"/>
      <c r="M108" s="164"/>
      <c r="T108" s="165"/>
      <c r="AT108" s="161" t="s">
        <v>126</v>
      </c>
      <c r="AU108" s="161" t="s">
        <v>86</v>
      </c>
      <c r="AV108" s="14" t="s">
        <v>84</v>
      </c>
      <c r="AW108" s="14" t="s">
        <v>35</v>
      </c>
      <c r="AX108" s="14" t="s">
        <v>76</v>
      </c>
      <c r="AY108" s="161" t="s">
        <v>123</v>
      </c>
    </row>
    <row r="109" spans="2:65" s="14" customFormat="1" ht="10.199999999999999">
      <c r="B109" s="160"/>
      <c r="D109" s="128" t="s">
        <v>126</v>
      </c>
      <c r="E109" s="161" t="s">
        <v>19</v>
      </c>
      <c r="F109" s="162" t="s">
        <v>158</v>
      </c>
      <c r="H109" s="161" t="s">
        <v>19</v>
      </c>
      <c r="I109" s="163"/>
      <c r="L109" s="160"/>
      <c r="M109" s="164"/>
      <c r="T109" s="165"/>
      <c r="AT109" s="161" t="s">
        <v>126</v>
      </c>
      <c r="AU109" s="161" t="s">
        <v>86</v>
      </c>
      <c r="AV109" s="14" t="s">
        <v>84</v>
      </c>
      <c r="AW109" s="14" t="s">
        <v>35</v>
      </c>
      <c r="AX109" s="14" t="s">
        <v>76</v>
      </c>
      <c r="AY109" s="161" t="s">
        <v>123</v>
      </c>
    </row>
    <row r="110" spans="2:65" s="11" customFormat="1" ht="10.199999999999999">
      <c r="B110" s="132"/>
      <c r="D110" s="128" t="s">
        <v>126</v>
      </c>
      <c r="E110" s="133" t="s">
        <v>19</v>
      </c>
      <c r="F110" s="134" t="s">
        <v>140</v>
      </c>
      <c r="H110" s="135">
        <v>622</v>
      </c>
      <c r="I110" s="136"/>
      <c r="L110" s="132"/>
      <c r="M110" s="137"/>
      <c r="T110" s="138"/>
      <c r="AT110" s="133" t="s">
        <v>126</v>
      </c>
      <c r="AU110" s="133" t="s">
        <v>86</v>
      </c>
      <c r="AV110" s="11" t="s">
        <v>86</v>
      </c>
      <c r="AW110" s="11" t="s">
        <v>35</v>
      </c>
      <c r="AX110" s="11" t="s">
        <v>76</v>
      </c>
      <c r="AY110" s="133" t="s">
        <v>123</v>
      </c>
    </row>
    <row r="111" spans="2:65" s="12" customFormat="1" ht="10.199999999999999">
      <c r="B111" s="139"/>
      <c r="D111" s="128" t="s">
        <v>126</v>
      </c>
      <c r="E111" s="140" t="s">
        <v>19</v>
      </c>
      <c r="F111" s="141" t="s">
        <v>127</v>
      </c>
      <c r="H111" s="142">
        <v>622</v>
      </c>
      <c r="I111" s="143"/>
      <c r="L111" s="139"/>
      <c r="M111" s="144"/>
      <c r="T111" s="145"/>
      <c r="AT111" s="140" t="s">
        <v>126</v>
      </c>
      <c r="AU111" s="140" t="s">
        <v>86</v>
      </c>
      <c r="AV111" s="12" t="s">
        <v>122</v>
      </c>
      <c r="AW111" s="12" t="s">
        <v>35</v>
      </c>
      <c r="AX111" s="12" t="s">
        <v>84</v>
      </c>
      <c r="AY111" s="140" t="s">
        <v>123</v>
      </c>
    </row>
    <row r="112" spans="2:65" s="1" customFormat="1" ht="33" customHeight="1">
      <c r="B112" s="32"/>
      <c r="C112" s="115" t="s">
        <v>159</v>
      </c>
      <c r="D112" s="115" t="s">
        <v>118</v>
      </c>
      <c r="E112" s="116" t="s">
        <v>160</v>
      </c>
      <c r="F112" s="117" t="s">
        <v>161</v>
      </c>
      <c r="G112" s="118" t="s">
        <v>144</v>
      </c>
      <c r="H112" s="119">
        <v>564.6</v>
      </c>
      <c r="I112" s="120"/>
      <c r="J112" s="121">
        <f>ROUND(I112*H112,2)</f>
        <v>0</v>
      </c>
      <c r="K112" s="117" t="s">
        <v>134</v>
      </c>
      <c r="L112" s="32"/>
      <c r="M112" s="122" t="s">
        <v>19</v>
      </c>
      <c r="N112" s="123" t="s">
        <v>47</v>
      </c>
      <c r="P112" s="124">
        <f>O112*H112</f>
        <v>0</v>
      </c>
      <c r="Q112" s="124">
        <v>0</v>
      </c>
      <c r="R112" s="124">
        <f>Q112*H112</f>
        <v>0</v>
      </c>
      <c r="S112" s="124">
        <v>0</v>
      </c>
      <c r="T112" s="125">
        <f>S112*H112</f>
        <v>0</v>
      </c>
      <c r="AR112" s="126" t="s">
        <v>122</v>
      </c>
      <c r="AT112" s="126" t="s">
        <v>118</v>
      </c>
      <c r="AU112" s="126" t="s">
        <v>86</v>
      </c>
      <c r="AY112" s="17" t="s">
        <v>123</v>
      </c>
      <c r="BE112" s="127">
        <f>IF(N112="základní",J112,0)</f>
        <v>0</v>
      </c>
      <c r="BF112" s="127">
        <f>IF(N112="snížená",J112,0)</f>
        <v>0</v>
      </c>
      <c r="BG112" s="127">
        <f>IF(N112="zákl. přenesená",J112,0)</f>
        <v>0</v>
      </c>
      <c r="BH112" s="127">
        <f>IF(N112="sníž. přenesená",J112,0)</f>
        <v>0</v>
      </c>
      <c r="BI112" s="127">
        <f>IF(N112="nulová",J112,0)</f>
        <v>0</v>
      </c>
      <c r="BJ112" s="17" t="s">
        <v>84</v>
      </c>
      <c r="BK112" s="127">
        <f>ROUND(I112*H112,2)</f>
        <v>0</v>
      </c>
      <c r="BL112" s="17" t="s">
        <v>122</v>
      </c>
      <c r="BM112" s="126" t="s">
        <v>162</v>
      </c>
    </row>
    <row r="113" spans="2:65" s="1" customFormat="1" ht="19.2">
      <c r="B113" s="32"/>
      <c r="D113" s="128" t="s">
        <v>125</v>
      </c>
      <c r="F113" s="129" t="s">
        <v>163</v>
      </c>
      <c r="I113" s="130"/>
      <c r="L113" s="32"/>
      <c r="M113" s="131"/>
      <c r="T113" s="53"/>
      <c r="AT113" s="17" t="s">
        <v>125</v>
      </c>
      <c r="AU113" s="17" t="s">
        <v>86</v>
      </c>
    </row>
    <row r="114" spans="2:65" s="1" customFormat="1" ht="10.199999999999999">
      <c r="B114" s="32"/>
      <c r="D114" s="158" t="s">
        <v>137</v>
      </c>
      <c r="F114" s="159" t="s">
        <v>164</v>
      </c>
      <c r="I114" s="130"/>
      <c r="L114" s="32"/>
      <c r="M114" s="131"/>
      <c r="T114" s="53"/>
      <c r="AT114" s="17" t="s">
        <v>137</v>
      </c>
      <c r="AU114" s="17" t="s">
        <v>86</v>
      </c>
    </row>
    <row r="115" spans="2:65" s="14" customFormat="1" ht="10.199999999999999">
      <c r="B115" s="160"/>
      <c r="D115" s="128" t="s">
        <v>126</v>
      </c>
      <c r="E115" s="161" t="s">
        <v>19</v>
      </c>
      <c r="F115" s="162" t="s">
        <v>165</v>
      </c>
      <c r="H115" s="161" t="s">
        <v>19</v>
      </c>
      <c r="I115" s="163"/>
      <c r="L115" s="160"/>
      <c r="M115" s="164"/>
      <c r="T115" s="165"/>
      <c r="AT115" s="161" t="s">
        <v>126</v>
      </c>
      <c r="AU115" s="161" t="s">
        <v>86</v>
      </c>
      <c r="AV115" s="14" t="s">
        <v>84</v>
      </c>
      <c r="AW115" s="14" t="s">
        <v>35</v>
      </c>
      <c r="AX115" s="14" t="s">
        <v>76</v>
      </c>
      <c r="AY115" s="161" t="s">
        <v>123</v>
      </c>
    </row>
    <row r="116" spans="2:65" s="14" customFormat="1" ht="10.199999999999999">
      <c r="B116" s="160"/>
      <c r="D116" s="128" t="s">
        <v>126</v>
      </c>
      <c r="E116" s="161" t="s">
        <v>19</v>
      </c>
      <c r="F116" s="162" t="s">
        <v>166</v>
      </c>
      <c r="H116" s="161" t="s">
        <v>19</v>
      </c>
      <c r="I116" s="163"/>
      <c r="L116" s="160"/>
      <c r="M116" s="164"/>
      <c r="T116" s="165"/>
      <c r="AT116" s="161" t="s">
        <v>126</v>
      </c>
      <c r="AU116" s="161" t="s">
        <v>86</v>
      </c>
      <c r="AV116" s="14" t="s">
        <v>84</v>
      </c>
      <c r="AW116" s="14" t="s">
        <v>35</v>
      </c>
      <c r="AX116" s="14" t="s">
        <v>76</v>
      </c>
      <c r="AY116" s="161" t="s">
        <v>123</v>
      </c>
    </row>
    <row r="117" spans="2:65" s="11" customFormat="1" ht="10.199999999999999">
      <c r="B117" s="132"/>
      <c r="D117" s="128" t="s">
        <v>126</v>
      </c>
      <c r="E117" s="133" t="s">
        <v>19</v>
      </c>
      <c r="F117" s="134" t="s">
        <v>167</v>
      </c>
      <c r="H117" s="135">
        <v>425</v>
      </c>
      <c r="I117" s="136"/>
      <c r="L117" s="132"/>
      <c r="M117" s="137"/>
      <c r="T117" s="138"/>
      <c r="AT117" s="133" t="s">
        <v>126</v>
      </c>
      <c r="AU117" s="133" t="s">
        <v>86</v>
      </c>
      <c r="AV117" s="11" t="s">
        <v>86</v>
      </c>
      <c r="AW117" s="11" t="s">
        <v>35</v>
      </c>
      <c r="AX117" s="11" t="s">
        <v>76</v>
      </c>
      <c r="AY117" s="133" t="s">
        <v>123</v>
      </c>
    </row>
    <row r="118" spans="2:65" s="14" customFormat="1" ht="10.199999999999999">
      <c r="B118" s="160"/>
      <c r="D118" s="128" t="s">
        <v>126</v>
      </c>
      <c r="E118" s="161" t="s">
        <v>19</v>
      </c>
      <c r="F118" s="162" t="s">
        <v>168</v>
      </c>
      <c r="H118" s="161" t="s">
        <v>19</v>
      </c>
      <c r="I118" s="163"/>
      <c r="L118" s="160"/>
      <c r="M118" s="164"/>
      <c r="T118" s="165"/>
      <c r="AT118" s="161" t="s">
        <v>126</v>
      </c>
      <c r="AU118" s="161" t="s">
        <v>86</v>
      </c>
      <c r="AV118" s="14" t="s">
        <v>84</v>
      </c>
      <c r="AW118" s="14" t="s">
        <v>35</v>
      </c>
      <c r="AX118" s="14" t="s">
        <v>76</v>
      </c>
      <c r="AY118" s="161" t="s">
        <v>123</v>
      </c>
    </row>
    <row r="119" spans="2:65" s="14" customFormat="1" ht="10.199999999999999">
      <c r="B119" s="160"/>
      <c r="D119" s="128" t="s">
        <v>126</v>
      </c>
      <c r="E119" s="161" t="s">
        <v>19</v>
      </c>
      <c r="F119" s="162" t="s">
        <v>166</v>
      </c>
      <c r="H119" s="161" t="s">
        <v>19</v>
      </c>
      <c r="I119" s="163"/>
      <c r="L119" s="160"/>
      <c r="M119" s="164"/>
      <c r="T119" s="165"/>
      <c r="AT119" s="161" t="s">
        <v>126</v>
      </c>
      <c r="AU119" s="161" t="s">
        <v>86</v>
      </c>
      <c r="AV119" s="14" t="s">
        <v>84</v>
      </c>
      <c r="AW119" s="14" t="s">
        <v>35</v>
      </c>
      <c r="AX119" s="14" t="s">
        <v>76</v>
      </c>
      <c r="AY119" s="161" t="s">
        <v>123</v>
      </c>
    </row>
    <row r="120" spans="2:65" s="11" customFormat="1" ht="10.199999999999999">
      <c r="B120" s="132"/>
      <c r="D120" s="128" t="s">
        <v>126</v>
      </c>
      <c r="E120" s="133" t="s">
        <v>19</v>
      </c>
      <c r="F120" s="134" t="s">
        <v>169</v>
      </c>
      <c r="H120" s="135">
        <v>72</v>
      </c>
      <c r="I120" s="136"/>
      <c r="L120" s="132"/>
      <c r="M120" s="137"/>
      <c r="T120" s="138"/>
      <c r="AT120" s="133" t="s">
        <v>126</v>
      </c>
      <c r="AU120" s="133" t="s">
        <v>86</v>
      </c>
      <c r="AV120" s="11" t="s">
        <v>86</v>
      </c>
      <c r="AW120" s="11" t="s">
        <v>35</v>
      </c>
      <c r="AX120" s="11" t="s">
        <v>76</v>
      </c>
      <c r="AY120" s="133" t="s">
        <v>123</v>
      </c>
    </row>
    <row r="121" spans="2:65" s="14" customFormat="1" ht="10.199999999999999">
      <c r="B121" s="160"/>
      <c r="D121" s="128" t="s">
        <v>126</v>
      </c>
      <c r="E121" s="161" t="s">
        <v>19</v>
      </c>
      <c r="F121" s="162" t="s">
        <v>170</v>
      </c>
      <c r="H121" s="161" t="s">
        <v>19</v>
      </c>
      <c r="I121" s="163"/>
      <c r="L121" s="160"/>
      <c r="M121" s="164"/>
      <c r="T121" s="165"/>
      <c r="AT121" s="161" t="s">
        <v>126</v>
      </c>
      <c r="AU121" s="161" t="s">
        <v>86</v>
      </c>
      <c r="AV121" s="14" t="s">
        <v>84</v>
      </c>
      <c r="AW121" s="14" t="s">
        <v>35</v>
      </c>
      <c r="AX121" s="14" t="s">
        <v>76</v>
      </c>
      <c r="AY121" s="161" t="s">
        <v>123</v>
      </c>
    </row>
    <row r="122" spans="2:65" s="14" customFormat="1" ht="10.199999999999999">
      <c r="B122" s="160"/>
      <c r="D122" s="128" t="s">
        <v>126</v>
      </c>
      <c r="E122" s="161" t="s">
        <v>19</v>
      </c>
      <c r="F122" s="162" t="s">
        <v>171</v>
      </c>
      <c r="H122" s="161" t="s">
        <v>19</v>
      </c>
      <c r="I122" s="163"/>
      <c r="L122" s="160"/>
      <c r="M122" s="164"/>
      <c r="T122" s="165"/>
      <c r="AT122" s="161" t="s">
        <v>126</v>
      </c>
      <c r="AU122" s="161" t="s">
        <v>86</v>
      </c>
      <c r="AV122" s="14" t="s">
        <v>84</v>
      </c>
      <c r="AW122" s="14" t="s">
        <v>35</v>
      </c>
      <c r="AX122" s="14" t="s">
        <v>76</v>
      </c>
      <c r="AY122" s="161" t="s">
        <v>123</v>
      </c>
    </row>
    <row r="123" spans="2:65" s="11" customFormat="1" ht="10.199999999999999">
      <c r="B123" s="132"/>
      <c r="D123" s="128" t="s">
        <v>126</v>
      </c>
      <c r="E123" s="133" t="s">
        <v>19</v>
      </c>
      <c r="F123" s="134" t="s">
        <v>172</v>
      </c>
      <c r="H123" s="135">
        <v>60</v>
      </c>
      <c r="I123" s="136"/>
      <c r="L123" s="132"/>
      <c r="M123" s="137"/>
      <c r="T123" s="138"/>
      <c r="AT123" s="133" t="s">
        <v>126</v>
      </c>
      <c r="AU123" s="133" t="s">
        <v>86</v>
      </c>
      <c r="AV123" s="11" t="s">
        <v>86</v>
      </c>
      <c r="AW123" s="11" t="s">
        <v>35</v>
      </c>
      <c r="AX123" s="11" t="s">
        <v>76</v>
      </c>
      <c r="AY123" s="133" t="s">
        <v>123</v>
      </c>
    </row>
    <row r="124" spans="2:65" s="14" customFormat="1" ht="10.199999999999999">
      <c r="B124" s="160"/>
      <c r="D124" s="128" t="s">
        <v>126</v>
      </c>
      <c r="E124" s="161" t="s">
        <v>19</v>
      </c>
      <c r="F124" s="162" t="s">
        <v>173</v>
      </c>
      <c r="H124" s="161" t="s">
        <v>19</v>
      </c>
      <c r="I124" s="163"/>
      <c r="L124" s="160"/>
      <c r="M124" s="164"/>
      <c r="T124" s="165"/>
      <c r="AT124" s="161" t="s">
        <v>126</v>
      </c>
      <c r="AU124" s="161" t="s">
        <v>86</v>
      </c>
      <c r="AV124" s="14" t="s">
        <v>84</v>
      </c>
      <c r="AW124" s="14" t="s">
        <v>35</v>
      </c>
      <c r="AX124" s="14" t="s">
        <v>76</v>
      </c>
      <c r="AY124" s="161" t="s">
        <v>123</v>
      </c>
    </row>
    <row r="125" spans="2:65" s="11" customFormat="1" ht="10.199999999999999">
      <c r="B125" s="132"/>
      <c r="D125" s="128" t="s">
        <v>126</v>
      </c>
      <c r="E125" s="133" t="s">
        <v>19</v>
      </c>
      <c r="F125" s="134" t="s">
        <v>174</v>
      </c>
      <c r="H125" s="135">
        <v>7.6</v>
      </c>
      <c r="I125" s="136"/>
      <c r="L125" s="132"/>
      <c r="M125" s="137"/>
      <c r="T125" s="138"/>
      <c r="AT125" s="133" t="s">
        <v>126</v>
      </c>
      <c r="AU125" s="133" t="s">
        <v>86</v>
      </c>
      <c r="AV125" s="11" t="s">
        <v>86</v>
      </c>
      <c r="AW125" s="11" t="s">
        <v>35</v>
      </c>
      <c r="AX125" s="11" t="s">
        <v>76</v>
      </c>
      <c r="AY125" s="133" t="s">
        <v>123</v>
      </c>
    </row>
    <row r="126" spans="2:65" s="12" customFormat="1" ht="10.199999999999999">
      <c r="B126" s="139"/>
      <c r="D126" s="128" t="s">
        <v>126</v>
      </c>
      <c r="E126" s="140" t="s">
        <v>19</v>
      </c>
      <c r="F126" s="141" t="s">
        <v>127</v>
      </c>
      <c r="H126" s="142">
        <v>564.6</v>
      </c>
      <c r="I126" s="143"/>
      <c r="L126" s="139"/>
      <c r="M126" s="144"/>
      <c r="T126" s="145"/>
      <c r="AT126" s="140" t="s">
        <v>126</v>
      </c>
      <c r="AU126" s="140" t="s">
        <v>86</v>
      </c>
      <c r="AV126" s="12" t="s">
        <v>122</v>
      </c>
      <c r="AW126" s="12" t="s">
        <v>35</v>
      </c>
      <c r="AX126" s="12" t="s">
        <v>84</v>
      </c>
      <c r="AY126" s="140" t="s">
        <v>123</v>
      </c>
    </row>
    <row r="127" spans="2:65" s="1" customFormat="1" ht="24.15" customHeight="1">
      <c r="B127" s="32"/>
      <c r="C127" s="115" t="s">
        <v>175</v>
      </c>
      <c r="D127" s="115" t="s">
        <v>118</v>
      </c>
      <c r="E127" s="116" t="s">
        <v>176</v>
      </c>
      <c r="F127" s="117" t="s">
        <v>177</v>
      </c>
      <c r="G127" s="118" t="s">
        <v>144</v>
      </c>
      <c r="H127" s="119">
        <v>557</v>
      </c>
      <c r="I127" s="120"/>
      <c r="J127" s="121">
        <f>ROUND(I127*H127,2)</f>
        <v>0</v>
      </c>
      <c r="K127" s="117" t="s">
        <v>134</v>
      </c>
      <c r="L127" s="32"/>
      <c r="M127" s="122" t="s">
        <v>19</v>
      </c>
      <c r="N127" s="123" t="s">
        <v>47</v>
      </c>
      <c r="P127" s="124">
        <f>O127*H127</f>
        <v>0</v>
      </c>
      <c r="Q127" s="124">
        <v>0</v>
      </c>
      <c r="R127" s="124">
        <f>Q127*H127</f>
        <v>0</v>
      </c>
      <c r="S127" s="124">
        <v>0</v>
      </c>
      <c r="T127" s="125">
        <f>S127*H127</f>
        <v>0</v>
      </c>
      <c r="AR127" s="126" t="s">
        <v>122</v>
      </c>
      <c r="AT127" s="126" t="s">
        <v>118</v>
      </c>
      <c r="AU127" s="126" t="s">
        <v>86</v>
      </c>
      <c r="AY127" s="17" t="s">
        <v>123</v>
      </c>
      <c r="BE127" s="127">
        <f>IF(N127="základní",J127,0)</f>
        <v>0</v>
      </c>
      <c r="BF127" s="127">
        <f>IF(N127="snížená",J127,0)</f>
        <v>0</v>
      </c>
      <c r="BG127" s="127">
        <f>IF(N127="zákl. přenesená",J127,0)</f>
        <v>0</v>
      </c>
      <c r="BH127" s="127">
        <f>IF(N127="sníž. přenesená",J127,0)</f>
        <v>0</v>
      </c>
      <c r="BI127" s="127">
        <f>IF(N127="nulová",J127,0)</f>
        <v>0</v>
      </c>
      <c r="BJ127" s="17" t="s">
        <v>84</v>
      </c>
      <c r="BK127" s="127">
        <f>ROUND(I127*H127,2)</f>
        <v>0</v>
      </c>
      <c r="BL127" s="17" t="s">
        <v>122</v>
      </c>
      <c r="BM127" s="126" t="s">
        <v>178</v>
      </c>
    </row>
    <row r="128" spans="2:65" s="1" customFormat="1" ht="28.8">
      <c r="B128" s="32"/>
      <c r="D128" s="128" t="s">
        <v>125</v>
      </c>
      <c r="F128" s="129" t="s">
        <v>179</v>
      </c>
      <c r="I128" s="130"/>
      <c r="L128" s="32"/>
      <c r="M128" s="131"/>
      <c r="T128" s="53"/>
      <c r="AT128" s="17" t="s">
        <v>125</v>
      </c>
      <c r="AU128" s="17" t="s">
        <v>86</v>
      </c>
    </row>
    <row r="129" spans="2:65" s="1" customFormat="1" ht="10.199999999999999">
      <c r="B129" s="32"/>
      <c r="D129" s="158" t="s">
        <v>137</v>
      </c>
      <c r="F129" s="159" t="s">
        <v>180</v>
      </c>
      <c r="I129" s="130"/>
      <c r="L129" s="32"/>
      <c r="M129" s="131"/>
      <c r="T129" s="53"/>
      <c r="AT129" s="17" t="s">
        <v>137</v>
      </c>
      <c r="AU129" s="17" t="s">
        <v>86</v>
      </c>
    </row>
    <row r="130" spans="2:65" s="14" customFormat="1" ht="10.199999999999999">
      <c r="B130" s="160"/>
      <c r="D130" s="128" t="s">
        <v>126</v>
      </c>
      <c r="E130" s="161" t="s">
        <v>19</v>
      </c>
      <c r="F130" s="162" t="s">
        <v>181</v>
      </c>
      <c r="H130" s="161" t="s">
        <v>19</v>
      </c>
      <c r="I130" s="163"/>
      <c r="L130" s="160"/>
      <c r="M130" s="164"/>
      <c r="T130" s="165"/>
      <c r="AT130" s="161" t="s">
        <v>126</v>
      </c>
      <c r="AU130" s="161" t="s">
        <v>86</v>
      </c>
      <c r="AV130" s="14" t="s">
        <v>84</v>
      </c>
      <c r="AW130" s="14" t="s">
        <v>35</v>
      </c>
      <c r="AX130" s="14" t="s">
        <v>76</v>
      </c>
      <c r="AY130" s="161" t="s">
        <v>123</v>
      </c>
    </row>
    <row r="131" spans="2:65" s="14" customFormat="1" ht="10.199999999999999">
      <c r="B131" s="160"/>
      <c r="D131" s="128" t="s">
        <v>126</v>
      </c>
      <c r="E131" s="161" t="s">
        <v>19</v>
      </c>
      <c r="F131" s="162" t="s">
        <v>166</v>
      </c>
      <c r="H131" s="161" t="s">
        <v>19</v>
      </c>
      <c r="I131" s="163"/>
      <c r="L131" s="160"/>
      <c r="M131" s="164"/>
      <c r="T131" s="165"/>
      <c r="AT131" s="161" t="s">
        <v>126</v>
      </c>
      <c r="AU131" s="161" t="s">
        <v>86</v>
      </c>
      <c r="AV131" s="14" t="s">
        <v>84</v>
      </c>
      <c r="AW131" s="14" t="s">
        <v>35</v>
      </c>
      <c r="AX131" s="14" t="s">
        <v>76</v>
      </c>
      <c r="AY131" s="161" t="s">
        <v>123</v>
      </c>
    </row>
    <row r="132" spans="2:65" s="11" customFormat="1" ht="10.199999999999999">
      <c r="B132" s="132"/>
      <c r="D132" s="128" t="s">
        <v>126</v>
      </c>
      <c r="E132" s="133" t="s">
        <v>19</v>
      </c>
      <c r="F132" s="134" t="s">
        <v>182</v>
      </c>
      <c r="H132" s="135">
        <v>557</v>
      </c>
      <c r="I132" s="136"/>
      <c r="L132" s="132"/>
      <c r="M132" s="137"/>
      <c r="T132" s="138"/>
      <c r="AT132" s="133" t="s">
        <v>126</v>
      </c>
      <c r="AU132" s="133" t="s">
        <v>86</v>
      </c>
      <c r="AV132" s="11" t="s">
        <v>86</v>
      </c>
      <c r="AW132" s="11" t="s">
        <v>35</v>
      </c>
      <c r="AX132" s="11" t="s">
        <v>76</v>
      </c>
      <c r="AY132" s="133" t="s">
        <v>123</v>
      </c>
    </row>
    <row r="133" spans="2:65" s="12" customFormat="1" ht="10.199999999999999">
      <c r="B133" s="139"/>
      <c r="D133" s="128" t="s">
        <v>126</v>
      </c>
      <c r="E133" s="140" t="s">
        <v>19</v>
      </c>
      <c r="F133" s="141" t="s">
        <v>127</v>
      </c>
      <c r="H133" s="142">
        <v>557</v>
      </c>
      <c r="I133" s="143"/>
      <c r="L133" s="139"/>
      <c r="M133" s="144"/>
      <c r="T133" s="145"/>
      <c r="AT133" s="140" t="s">
        <v>126</v>
      </c>
      <c r="AU133" s="140" t="s">
        <v>86</v>
      </c>
      <c r="AV133" s="12" t="s">
        <v>122</v>
      </c>
      <c r="AW133" s="12" t="s">
        <v>35</v>
      </c>
      <c r="AX133" s="12" t="s">
        <v>84</v>
      </c>
      <c r="AY133" s="140" t="s">
        <v>123</v>
      </c>
    </row>
    <row r="134" spans="2:65" s="1" customFormat="1" ht="24.15" customHeight="1">
      <c r="B134" s="32"/>
      <c r="C134" s="115" t="s">
        <v>183</v>
      </c>
      <c r="D134" s="115" t="s">
        <v>118</v>
      </c>
      <c r="E134" s="116" t="s">
        <v>184</v>
      </c>
      <c r="F134" s="117" t="s">
        <v>185</v>
      </c>
      <c r="G134" s="118" t="s">
        <v>144</v>
      </c>
      <c r="H134" s="119">
        <v>25</v>
      </c>
      <c r="I134" s="120"/>
      <c r="J134" s="121">
        <f>ROUND(I134*H134,2)</f>
        <v>0</v>
      </c>
      <c r="K134" s="117" t="s">
        <v>134</v>
      </c>
      <c r="L134" s="32"/>
      <c r="M134" s="122" t="s">
        <v>19</v>
      </c>
      <c r="N134" s="123" t="s">
        <v>47</v>
      </c>
      <c r="P134" s="124">
        <f>O134*H134</f>
        <v>0</v>
      </c>
      <c r="Q134" s="124">
        <v>0</v>
      </c>
      <c r="R134" s="124">
        <f>Q134*H134</f>
        <v>0</v>
      </c>
      <c r="S134" s="124">
        <v>0</v>
      </c>
      <c r="T134" s="125">
        <f>S134*H134</f>
        <v>0</v>
      </c>
      <c r="AR134" s="126" t="s">
        <v>122</v>
      </c>
      <c r="AT134" s="126" t="s">
        <v>118</v>
      </c>
      <c r="AU134" s="126" t="s">
        <v>86</v>
      </c>
      <c r="AY134" s="17" t="s">
        <v>123</v>
      </c>
      <c r="BE134" s="127">
        <f>IF(N134="základní",J134,0)</f>
        <v>0</v>
      </c>
      <c r="BF134" s="127">
        <f>IF(N134="snížená",J134,0)</f>
        <v>0</v>
      </c>
      <c r="BG134" s="127">
        <f>IF(N134="zákl. přenesená",J134,0)</f>
        <v>0</v>
      </c>
      <c r="BH134" s="127">
        <f>IF(N134="sníž. přenesená",J134,0)</f>
        <v>0</v>
      </c>
      <c r="BI134" s="127">
        <f>IF(N134="nulová",J134,0)</f>
        <v>0</v>
      </c>
      <c r="BJ134" s="17" t="s">
        <v>84</v>
      </c>
      <c r="BK134" s="127">
        <f>ROUND(I134*H134,2)</f>
        <v>0</v>
      </c>
      <c r="BL134" s="17" t="s">
        <v>122</v>
      </c>
      <c r="BM134" s="126" t="s">
        <v>186</v>
      </c>
    </row>
    <row r="135" spans="2:65" s="1" customFormat="1" ht="38.4">
      <c r="B135" s="32"/>
      <c r="D135" s="128" t="s">
        <v>125</v>
      </c>
      <c r="F135" s="129" t="s">
        <v>187</v>
      </c>
      <c r="I135" s="130"/>
      <c r="L135" s="32"/>
      <c r="M135" s="131"/>
      <c r="T135" s="53"/>
      <c r="AT135" s="17" t="s">
        <v>125</v>
      </c>
      <c r="AU135" s="17" t="s">
        <v>86</v>
      </c>
    </row>
    <row r="136" spans="2:65" s="1" customFormat="1" ht="10.199999999999999">
      <c r="B136" s="32"/>
      <c r="D136" s="158" t="s">
        <v>137</v>
      </c>
      <c r="F136" s="159" t="s">
        <v>188</v>
      </c>
      <c r="I136" s="130"/>
      <c r="L136" s="32"/>
      <c r="M136" s="131"/>
      <c r="T136" s="53"/>
      <c r="AT136" s="17" t="s">
        <v>137</v>
      </c>
      <c r="AU136" s="17" t="s">
        <v>86</v>
      </c>
    </row>
    <row r="137" spans="2:65" s="14" customFormat="1" ht="10.199999999999999">
      <c r="B137" s="160"/>
      <c r="D137" s="128" t="s">
        <v>126</v>
      </c>
      <c r="E137" s="161" t="s">
        <v>19</v>
      </c>
      <c r="F137" s="162" t="s">
        <v>189</v>
      </c>
      <c r="H137" s="161" t="s">
        <v>19</v>
      </c>
      <c r="I137" s="163"/>
      <c r="L137" s="160"/>
      <c r="M137" s="164"/>
      <c r="T137" s="165"/>
      <c r="AT137" s="161" t="s">
        <v>126</v>
      </c>
      <c r="AU137" s="161" t="s">
        <v>86</v>
      </c>
      <c r="AV137" s="14" t="s">
        <v>84</v>
      </c>
      <c r="AW137" s="14" t="s">
        <v>35</v>
      </c>
      <c r="AX137" s="14" t="s">
        <v>76</v>
      </c>
      <c r="AY137" s="161" t="s">
        <v>123</v>
      </c>
    </row>
    <row r="138" spans="2:65" s="14" customFormat="1" ht="10.199999999999999">
      <c r="B138" s="160"/>
      <c r="D138" s="128" t="s">
        <v>126</v>
      </c>
      <c r="E138" s="161" t="s">
        <v>19</v>
      </c>
      <c r="F138" s="162" t="s">
        <v>171</v>
      </c>
      <c r="H138" s="161" t="s">
        <v>19</v>
      </c>
      <c r="I138" s="163"/>
      <c r="L138" s="160"/>
      <c r="M138" s="164"/>
      <c r="T138" s="165"/>
      <c r="AT138" s="161" t="s">
        <v>126</v>
      </c>
      <c r="AU138" s="161" t="s">
        <v>86</v>
      </c>
      <c r="AV138" s="14" t="s">
        <v>84</v>
      </c>
      <c r="AW138" s="14" t="s">
        <v>35</v>
      </c>
      <c r="AX138" s="14" t="s">
        <v>76</v>
      </c>
      <c r="AY138" s="161" t="s">
        <v>123</v>
      </c>
    </row>
    <row r="139" spans="2:65" s="11" customFormat="1" ht="10.199999999999999">
      <c r="B139" s="132"/>
      <c r="D139" s="128" t="s">
        <v>126</v>
      </c>
      <c r="E139" s="133" t="s">
        <v>19</v>
      </c>
      <c r="F139" s="134" t="s">
        <v>190</v>
      </c>
      <c r="H139" s="135">
        <v>25</v>
      </c>
      <c r="I139" s="136"/>
      <c r="L139" s="132"/>
      <c r="M139" s="137"/>
      <c r="T139" s="138"/>
      <c r="AT139" s="133" t="s">
        <v>126</v>
      </c>
      <c r="AU139" s="133" t="s">
        <v>86</v>
      </c>
      <c r="AV139" s="11" t="s">
        <v>86</v>
      </c>
      <c r="AW139" s="11" t="s">
        <v>35</v>
      </c>
      <c r="AX139" s="11" t="s">
        <v>76</v>
      </c>
      <c r="AY139" s="133" t="s">
        <v>123</v>
      </c>
    </row>
    <row r="140" spans="2:65" s="12" customFormat="1" ht="10.199999999999999">
      <c r="B140" s="139"/>
      <c r="D140" s="128" t="s">
        <v>126</v>
      </c>
      <c r="E140" s="140" t="s">
        <v>19</v>
      </c>
      <c r="F140" s="141" t="s">
        <v>127</v>
      </c>
      <c r="H140" s="142">
        <v>25</v>
      </c>
      <c r="I140" s="143"/>
      <c r="L140" s="139"/>
      <c r="M140" s="144"/>
      <c r="T140" s="145"/>
      <c r="AT140" s="140" t="s">
        <v>126</v>
      </c>
      <c r="AU140" s="140" t="s">
        <v>86</v>
      </c>
      <c r="AV140" s="12" t="s">
        <v>122</v>
      </c>
      <c r="AW140" s="12" t="s">
        <v>35</v>
      </c>
      <c r="AX140" s="12" t="s">
        <v>84</v>
      </c>
      <c r="AY140" s="140" t="s">
        <v>123</v>
      </c>
    </row>
    <row r="141" spans="2:65" s="1" customFormat="1" ht="24.15" customHeight="1">
      <c r="B141" s="32"/>
      <c r="C141" s="115" t="s">
        <v>191</v>
      </c>
      <c r="D141" s="115" t="s">
        <v>118</v>
      </c>
      <c r="E141" s="116" t="s">
        <v>192</v>
      </c>
      <c r="F141" s="117" t="s">
        <v>193</v>
      </c>
      <c r="G141" s="118" t="s">
        <v>133</v>
      </c>
      <c r="H141" s="119">
        <v>50</v>
      </c>
      <c r="I141" s="120"/>
      <c r="J141" s="121">
        <f>ROUND(I141*H141,2)</f>
        <v>0</v>
      </c>
      <c r="K141" s="117" t="s">
        <v>134</v>
      </c>
      <c r="L141" s="32"/>
      <c r="M141" s="122" t="s">
        <v>19</v>
      </c>
      <c r="N141" s="123" t="s">
        <v>47</v>
      </c>
      <c r="P141" s="124">
        <f>O141*H141</f>
        <v>0</v>
      </c>
      <c r="Q141" s="124">
        <v>0</v>
      </c>
      <c r="R141" s="124">
        <f>Q141*H141</f>
        <v>0</v>
      </c>
      <c r="S141" s="124">
        <v>0</v>
      </c>
      <c r="T141" s="125">
        <f>S141*H141</f>
        <v>0</v>
      </c>
      <c r="AR141" s="126" t="s">
        <v>122</v>
      </c>
      <c r="AT141" s="126" t="s">
        <v>118</v>
      </c>
      <c r="AU141" s="126" t="s">
        <v>86</v>
      </c>
      <c r="AY141" s="17" t="s">
        <v>123</v>
      </c>
      <c r="BE141" s="127">
        <f>IF(N141="základní",J141,0)</f>
        <v>0</v>
      </c>
      <c r="BF141" s="127">
        <f>IF(N141="snížená",J141,0)</f>
        <v>0</v>
      </c>
      <c r="BG141" s="127">
        <f>IF(N141="zákl. přenesená",J141,0)</f>
        <v>0</v>
      </c>
      <c r="BH141" s="127">
        <f>IF(N141="sníž. přenesená",J141,0)</f>
        <v>0</v>
      </c>
      <c r="BI141" s="127">
        <f>IF(N141="nulová",J141,0)</f>
        <v>0</v>
      </c>
      <c r="BJ141" s="17" t="s">
        <v>84</v>
      </c>
      <c r="BK141" s="127">
        <f>ROUND(I141*H141,2)</f>
        <v>0</v>
      </c>
      <c r="BL141" s="17" t="s">
        <v>122</v>
      </c>
      <c r="BM141" s="126" t="s">
        <v>194</v>
      </c>
    </row>
    <row r="142" spans="2:65" s="1" customFormat="1" ht="28.8">
      <c r="B142" s="32"/>
      <c r="D142" s="128" t="s">
        <v>125</v>
      </c>
      <c r="F142" s="129" t="s">
        <v>195</v>
      </c>
      <c r="I142" s="130"/>
      <c r="L142" s="32"/>
      <c r="M142" s="131"/>
      <c r="T142" s="53"/>
      <c r="AT142" s="17" t="s">
        <v>125</v>
      </c>
      <c r="AU142" s="17" t="s">
        <v>86</v>
      </c>
    </row>
    <row r="143" spans="2:65" s="1" customFormat="1" ht="10.199999999999999">
      <c r="B143" s="32"/>
      <c r="D143" s="158" t="s">
        <v>137</v>
      </c>
      <c r="F143" s="159" t="s">
        <v>196</v>
      </c>
      <c r="I143" s="130"/>
      <c r="L143" s="32"/>
      <c r="M143" s="131"/>
      <c r="T143" s="53"/>
      <c r="AT143" s="17" t="s">
        <v>137</v>
      </c>
      <c r="AU143" s="17" t="s">
        <v>86</v>
      </c>
    </row>
    <row r="144" spans="2:65" s="14" customFormat="1" ht="10.199999999999999">
      <c r="B144" s="160"/>
      <c r="D144" s="128" t="s">
        <v>126</v>
      </c>
      <c r="E144" s="161" t="s">
        <v>19</v>
      </c>
      <c r="F144" s="162" t="s">
        <v>197</v>
      </c>
      <c r="H144" s="161" t="s">
        <v>19</v>
      </c>
      <c r="I144" s="163"/>
      <c r="L144" s="160"/>
      <c r="M144" s="164"/>
      <c r="T144" s="165"/>
      <c r="AT144" s="161" t="s">
        <v>126</v>
      </c>
      <c r="AU144" s="161" t="s">
        <v>86</v>
      </c>
      <c r="AV144" s="14" t="s">
        <v>84</v>
      </c>
      <c r="AW144" s="14" t="s">
        <v>35</v>
      </c>
      <c r="AX144" s="14" t="s">
        <v>76</v>
      </c>
      <c r="AY144" s="161" t="s">
        <v>123</v>
      </c>
    </row>
    <row r="145" spans="2:65" s="14" customFormat="1" ht="10.199999999999999">
      <c r="B145" s="160"/>
      <c r="D145" s="128" t="s">
        <v>126</v>
      </c>
      <c r="E145" s="161" t="s">
        <v>19</v>
      </c>
      <c r="F145" s="162" t="s">
        <v>158</v>
      </c>
      <c r="H145" s="161" t="s">
        <v>19</v>
      </c>
      <c r="I145" s="163"/>
      <c r="L145" s="160"/>
      <c r="M145" s="164"/>
      <c r="T145" s="165"/>
      <c r="AT145" s="161" t="s">
        <v>126</v>
      </c>
      <c r="AU145" s="161" t="s">
        <v>86</v>
      </c>
      <c r="AV145" s="14" t="s">
        <v>84</v>
      </c>
      <c r="AW145" s="14" t="s">
        <v>35</v>
      </c>
      <c r="AX145" s="14" t="s">
        <v>76</v>
      </c>
      <c r="AY145" s="161" t="s">
        <v>123</v>
      </c>
    </row>
    <row r="146" spans="2:65" s="11" customFormat="1" ht="10.199999999999999">
      <c r="B146" s="132"/>
      <c r="D146" s="128" t="s">
        <v>126</v>
      </c>
      <c r="E146" s="133" t="s">
        <v>19</v>
      </c>
      <c r="F146" s="134" t="s">
        <v>198</v>
      </c>
      <c r="H146" s="135">
        <v>50</v>
      </c>
      <c r="I146" s="136"/>
      <c r="L146" s="132"/>
      <c r="M146" s="137"/>
      <c r="T146" s="138"/>
      <c r="AT146" s="133" t="s">
        <v>126</v>
      </c>
      <c r="AU146" s="133" t="s">
        <v>86</v>
      </c>
      <c r="AV146" s="11" t="s">
        <v>86</v>
      </c>
      <c r="AW146" s="11" t="s">
        <v>35</v>
      </c>
      <c r="AX146" s="11" t="s">
        <v>76</v>
      </c>
      <c r="AY146" s="133" t="s">
        <v>123</v>
      </c>
    </row>
    <row r="147" spans="2:65" s="12" customFormat="1" ht="10.199999999999999">
      <c r="B147" s="139"/>
      <c r="D147" s="128" t="s">
        <v>126</v>
      </c>
      <c r="E147" s="140" t="s">
        <v>19</v>
      </c>
      <c r="F147" s="141" t="s">
        <v>127</v>
      </c>
      <c r="H147" s="142">
        <v>50</v>
      </c>
      <c r="I147" s="143"/>
      <c r="L147" s="139"/>
      <c r="M147" s="144"/>
      <c r="T147" s="145"/>
      <c r="AT147" s="140" t="s">
        <v>126</v>
      </c>
      <c r="AU147" s="140" t="s">
        <v>86</v>
      </c>
      <c r="AV147" s="12" t="s">
        <v>122</v>
      </c>
      <c r="AW147" s="12" t="s">
        <v>35</v>
      </c>
      <c r="AX147" s="12" t="s">
        <v>84</v>
      </c>
      <c r="AY147" s="140" t="s">
        <v>123</v>
      </c>
    </row>
    <row r="148" spans="2:65" s="1" customFormat="1" ht="24.15" customHeight="1">
      <c r="B148" s="32"/>
      <c r="C148" s="115" t="s">
        <v>199</v>
      </c>
      <c r="D148" s="115" t="s">
        <v>118</v>
      </c>
      <c r="E148" s="116" t="s">
        <v>200</v>
      </c>
      <c r="F148" s="117" t="s">
        <v>201</v>
      </c>
      <c r="G148" s="118" t="s">
        <v>144</v>
      </c>
      <c r="H148" s="119">
        <v>1.88</v>
      </c>
      <c r="I148" s="120"/>
      <c r="J148" s="121">
        <f>ROUND(I148*H148,2)</f>
        <v>0</v>
      </c>
      <c r="K148" s="117" t="s">
        <v>134</v>
      </c>
      <c r="L148" s="32"/>
      <c r="M148" s="122" t="s">
        <v>19</v>
      </c>
      <c r="N148" s="123" t="s">
        <v>47</v>
      </c>
      <c r="P148" s="124">
        <f>O148*H148</f>
        <v>0</v>
      </c>
      <c r="Q148" s="124">
        <v>2.791952942</v>
      </c>
      <c r="R148" s="124">
        <f>Q148*H148</f>
        <v>5.2488715309599998</v>
      </c>
      <c r="S148" s="124">
        <v>0</v>
      </c>
      <c r="T148" s="125">
        <f>S148*H148</f>
        <v>0</v>
      </c>
      <c r="AR148" s="126" t="s">
        <v>122</v>
      </c>
      <c r="AT148" s="126" t="s">
        <v>118</v>
      </c>
      <c r="AU148" s="126" t="s">
        <v>86</v>
      </c>
      <c r="AY148" s="17" t="s">
        <v>123</v>
      </c>
      <c r="BE148" s="127">
        <f>IF(N148="základní",J148,0)</f>
        <v>0</v>
      </c>
      <c r="BF148" s="127">
        <f>IF(N148="snížená",J148,0)</f>
        <v>0</v>
      </c>
      <c r="BG148" s="127">
        <f>IF(N148="zákl. přenesená",J148,0)</f>
        <v>0</v>
      </c>
      <c r="BH148" s="127">
        <f>IF(N148="sníž. přenesená",J148,0)</f>
        <v>0</v>
      </c>
      <c r="BI148" s="127">
        <f>IF(N148="nulová",J148,0)</f>
        <v>0</v>
      </c>
      <c r="BJ148" s="17" t="s">
        <v>84</v>
      </c>
      <c r="BK148" s="127">
        <f>ROUND(I148*H148,2)</f>
        <v>0</v>
      </c>
      <c r="BL148" s="17" t="s">
        <v>122</v>
      </c>
      <c r="BM148" s="126" t="s">
        <v>202</v>
      </c>
    </row>
    <row r="149" spans="2:65" s="1" customFormat="1" ht="48">
      <c r="B149" s="32"/>
      <c r="D149" s="128" t="s">
        <v>125</v>
      </c>
      <c r="F149" s="129" t="s">
        <v>203</v>
      </c>
      <c r="I149" s="130"/>
      <c r="L149" s="32"/>
      <c r="M149" s="131"/>
      <c r="T149" s="53"/>
      <c r="AT149" s="17" t="s">
        <v>125</v>
      </c>
      <c r="AU149" s="17" t="s">
        <v>86</v>
      </c>
    </row>
    <row r="150" spans="2:65" s="1" customFormat="1" ht="10.199999999999999">
      <c r="B150" s="32"/>
      <c r="D150" s="158" t="s">
        <v>137</v>
      </c>
      <c r="F150" s="159" t="s">
        <v>204</v>
      </c>
      <c r="I150" s="130"/>
      <c r="L150" s="32"/>
      <c r="M150" s="131"/>
      <c r="T150" s="53"/>
      <c r="AT150" s="17" t="s">
        <v>137</v>
      </c>
      <c r="AU150" s="17" t="s">
        <v>86</v>
      </c>
    </row>
    <row r="151" spans="2:65" s="14" customFormat="1" ht="10.199999999999999">
      <c r="B151" s="160"/>
      <c r="D151" s="128" t="s">
        <v>126</v>
      </c>
      <c r="E151" s="161" t="s">
        <v>19</v>
      </c>
      <c r="F151" s="162" t="s">
        <v>205</v>
      </c>
      <c r="H151" s="161" t="s">
        <v>19</v>
      </c>
      <c r="I151" s="163"/>
      <c r="L151" s="160"/>
      <c r="M151" s="164"/>
      <c r="T151" s="165"/>
      <c r="AT151" s="161" t="s">
        <v>126</v>
      </c>
      <c r="AU151" s="161" t="s">
        <v>86</v>
      </c>
      <c r="AV151" s="14" t="s">
        <v>84</v>
      </c>
      <c r="AW151" s="14" t="s">
        <v>35</v>
      </c>
      <c r="AX151" s="14" t="s">
        <v>76</v>
      </c>
      <c r="AY151" s="161" t="s">
        <v>123</v>
      </c>
    </row>
    <row r="152" spans="2:65" s="11" customFormat="1" ht="10.199999999999999">
      <c r="B152" s="132"/>
      <c r="D152" s="128" t="s">
        <v>126</v>
      </c>
      <c r="E152" s="133" t="s">
        <v>19</v>
      </c>
      <c r="F152" s="134" t="s">
        <v>206</v>
      </c>
      <c r="H152" s="135">
        <v>0.28000000000000003</v>
      </c>
      <c r="I152" s="136"/>
      <c r="L152" s="132"/>
      <c r="M152" s="137"/>
      <c r="T152" s="138"/>
      <c r="AT152" s="133" t="s">
        <v>126</v>
      </c>
      <c r="AU152" s="133" t="s">
        <v>86</v>
      </c>
      <c r="AV152" s="11" t="s">
        <v>86</v>
      </c>
      <c r="AW152" s="11" t="s">
        <v>35</v>
      </c>
      <c r="AX152" s="11" t="s">
        <v>76</v>
      </c>
      <c r="AY152" s="133" t="s">
        <v>123</v>
      </c>
    </row>
    <row r="153" spans="2:65" s="14" customFormat="1" ht="10.199999999999999">
      <c r="B153" s="160"/>
      <c r="D153" s="128" t="s">
        <v>126</v>
      </c>
      <c r="E153" s="161" t="s">
        <v>19</v>
      </c>
      <c r="F153" s="162" t="s">
        <v>207</v>
      </c>
      <c r="H153" s="161" t="s">
        <v>19</v>
      </c>
      <c r="I153" s="163"/>
      <c r="L153" s="160"/>
      <c r="M153" s="164"/>
      <c r="T153" s="165"/>
      <c r="AT153" s="161" t="s">
        <v>126</v>
      </c>
      <c r="AU153" s="161" t="s">
        <v>86</v>
      </c>
      <c r="AV153" s="14" t="s">
        <v>84</v>
      </c>
      <c r="AW153" s="14" t="s">
        <v>35</v>
      </c>
      <c r="AX153" s="14" t="s">
        <v>76</v>
      </c>
      <c r="AY153" s="161" t="s">
        <v>123</v>
      </c>
    </row>
    <row r="154" spans="2:65" s="11" customFormat="1" ht="10.199999999999999">
      <c r="B154" s="132"/>
      <c r="D154" s="128" t="s">
        <v>126</v>
      </c>
      <c r="E154" s="133" t="s">
        <v>19</v>
      </c>
      <c r="F154" s="134" t="s">
        <v>208</v>
      </c>
      <c r="H154" s="135">
        <v>1.6</v>
      </c>
      <c r="I154" s="136"/>
      <c r="L154" s="132"/>
      <c r="M154" s="137"/>
      <c r="T154" s="138"/>
      <c r="AT154" s="133" t="s">
        <v>126</v>
      </c>
      <c r="AU154" s="133" t="s">
        <v>86</v>
      </c>
      <c r="AV154" s="11" t="s">
        <v>86</v>
      </c>
      <c r="AW154" s="11" t="s">
        <v>35</v>
      </c>
      <c r="AX154" s="11" t="s">
        <v>76</v>
      </c>
      <c r="AY154" s="133" t="s">
        <v>123</v>
      </c>
    </row>
    <row r="155" spans="2:65" s="12" customFormat="1" ht="10.199999999999999">
      <c r="B155" s="139"/>
      <c r="D155" s="128" t="s">
        <v>126</v>
      </c>
      <c r="E155" s="140" t="s">
        <v>19</v>
      </c>
      <c r="F155" s="141" t="s">
        <v>127</v>
      </c>
      <c r="H155" s="142">
        <v>1.88</v>
      </c>
      <c r="I155" s="143"/>
      <c r="L155" s="139"/>
      <c r="M155" s="144"/>
      <c r="T155" s="145"/>
      <c r="AT155" s="140" t="s">
        <v>126</v>
      </c>
      <c r="AU155" s="140" t="s">
        <v>86</v>
      </c>
      <c r="AV155" s="12" t="s">
        <v>122</v>
      </c>
      <c r="AW155" s="12" t="s">
        <v>35</v>
      </c>
      <c r="AX155" s="12" t="s">
        <v>84</v>
      </c>
      <c r="AY155" s="140" t="s">
        <v>123</v>
      </c>
    </row>
    <row r="156" spans="2:65" s="1" customFormat="1" ht="21.75" customHeight="1">
      <c r="B156" s="32"/>
      <c r="C156" s="115" t="s">
        <v>209</v>
      </c>
      <c r="D156" s="115" t="s">
        <v>118</v>
      </c>
      <c r="E156" s="116" t="s">
        <v>210</v>
      </c>
      <c r="F156" s="117" t="s">
        <v>211</v>
      </c>
      <c r="G156" s="118" t="s">
        <v>133</v>
      </c>
      <c r="H156" s="119">
        <v>6.4</v>
      </c>
      <c r="I156" s="120"/>
      <c r="J156" s="121">
        <f>ROUND(I156*H156,2)</f>
        <v>0</v>
      </c>
      <c r="K156" s="117" t="s">
        <v>134</v>
      </c>
      <c r="L156" s="32"/>
      <c r="M156" s="122" t="s">
        <v>19</v>
      </c>
      <c r="N156" s="123" t="s">
        <v>47</v>
      </c>
      <c r="P156" s="124">
        <f>O156*H156</f>
        <v>0</v>
      </c>
      <c r="Q156" s="124">
        <v>8.6524240000000006E-3</v>
      </c>
      <c r="R156" s="124">
        <f>Q156*H156</f>
        <v>5.5375513600000009E-2</v>
      </c>
      <c r="S156" s="124">
        <v>0</v>
      </c>
      <c r="T156" s="125">
        <f>S156*H156</f>
        <v>0</v>
      </c>
      <c r="AR156" s="126" t="s">
        <v>122</v>
      </c>
      <c r="AT156" s="126" t="s">
        <v>118</v>
      </c>
      <c r="AU156" s="126" t="s">
        <v>86</v>
      </c>
      <c r="AY156" s="17" t="s">
        <v>123</v>
      </c>
      <c r="BE156" s="127">
        <f>IF(N156="základní",J156,0)</f>
        <v>0</v>
      </c>
      <c r="BF156" s="127">
        <f>IF(N156="snížená",J156,0)</f>
        <v>0</v>
      </c>
      <c r="BG156" s="127">
        <f>IF(N156="zákl. přenesená",J156,0)</f>
        <v>0</v>
      </c>
      <c r="BH156" s="127">
        <f>IF(N156="sníž. přenesená",J156,0)</f>
        <v>0</v>
      </c>
      <c r="BI156" s="127">
        <f>IF(N156="nulová",J156,0)</f>
        <v>0</v>
      </c>
      <c r="BJ156" s="17" t="s">
        <v>84</v>
      </c>
      <c r="BK156" s="127">
        <f>ROUND(I156*H156,2)</f>
        <v>0</v>
      </c>
      <c r="BL156" s="17" t="s">
        <v>122</v>
      </c>
      <c r="BM156" s="126" t="s">
        <v>212</v>
      </c>
    </row>
    <row r="157" spans="2:65" s="1" customFormat="1" ht="48">
      <c r="B157" s="32"/>
      <c r="D157" s="128" t="s">
        <v>125</v>
      </c>
      <c r="F157" s="129" t="s">
        <v>213</v>
      </c>
      <c r="I157" s="130"/>
      <c r="L157" s="32"/>
      <c r="M157" s="131"/>
      <c r="T157" s="53"/>
      <c r="AT157" s="17" t="s">
        <v>125</v>
      </c>
      <c r="AU157" s="17" t="s">
        <v>86</v>
      </c>
    </row>
    <row r="158" spans="2:65" s="1" customFormat="1" ht="10.199999999999999">
      <c r="B158" s="32"/>
      <c r="D158" s="158" t="s">
        <v>137</v>
      </c>
      <c r="F158" s="159" t="s">
        <v>214</v>
      </c>
      <c r="I158" s="130"/>
      <c r="L158" s="32"/>
      <c r="M158" s="131"/>
      <c r="T158" s="53"/>
      <c r="AT158" s="17" t="s">
        <v>137</v>
      </c>
      <c r="AU158" s="17" t="s">
        <v>86</v>
      </c>
    </row>
    <row r="159" spans="2:65" s="14" customFormat="1" ht="10.199999999999999">
      <c r="B159" s="160"/>
      <c r="D159" s="128" t="s">
        <v>126</v>
      </c>
      <c r="E159" s="161" t="s">
        <v>19</v>
      </c>
      <c r="F159" s="162" t="s">
        <v>215</v>
      </c>
      <c r="H159" s="161" t="s">
        <v>19</v>
      </c>
      <c r="I159" s="163"/>
      <c r="L159" s="160"/>
      <c r="M159" s="164"/>
      <c r="T159" s="165"/>
      <c r="AT159" s="161" t="s">
        <v>126</v>
      </c>
      <c r="AU159" s="161" t="s">
        <v>86</v>
      </c>
      <c r="AV159" s="14" t="s">
        <v>84</v>
      </c>
      <c r="AW159" s="14" t="s">
        <v>35</v>
      </c>
      <c r="AX159" s="14" t="s">
        <v>76</v>
      </c>
      <c r="AY159" s="161" t="s">
        <v>123</v>
      </c>
    </row>
    <row r="160" spans="2:65" s="14" customFormat="1" ht="10.199999999999999">
      <c r="B160" s="160"/>
      <c r="D160" s="128" t="s">
        <v>126</v>
      </c>
      <c r="E160" s="161" t="s">
        <v>19</v>
      </c>
      <c r="F160" s="162" t="s">
        <v>216</v>
      </c>
      <c r="H160" s="161" t="s">
        <v>19</v>
      </c>
      <c r="I160" s="163"/>
      <c r="L160" s="160"/>
      <c r="M160" s="164"/>
      <c r="T160" s="165"/>
      <c r="AT160" s="161" t="s">
        <v>126</v>
      </c>
      <c r="AU160" s="161" t="s">
        <v>86</v>
      </c>
      <c r="AV160" s="14" t="s">
        <v>84</v>
      </c>
      <c r="AW160" s="14" t="s">
        <v>35</v>
      </c>
      <c r="AX160" s="14" t="s">
        <v>76</v>
      </c>
      <c r="AY160" s="161" t="s">
        <v>123</v>
      </c>
    </row>
    <row r="161" spans="2:65" s="11" customFormat="1" ht="10.199999999999999">
      <c r="B161" s="132"/>
      <c r="D161" s="128" t="s">
        <v>126</v>
      </c>
      <c r="E161" s="133" t="s">
        <v>19</v>
      </c>
      <c r="F161" s="134" t="s">
        <v>217</v>
      </c>
      <c r="H161" s="135">
        <v>6.4</v>
      </c>
      <c r="I161" s="136"/>
      <c r="L161" s="132"/>
      <c r="M161" s="137"/>
      <c r="T161" s="138"/>
      <c r="AT161" s="133" t="s">
        <v>126</v>
      </c>
      <c r="AU161" s="133" t="s">
        <v>86</v>
      </c>
      <c r="AV161" s="11" t="s">
        <v>86</v>
      </c>
      <c r="AW161" s="11" t="s">
        <v>35</v>
      </c>
      <c r="AX161" s="11" t="s">
        <v>76</v>
      </c>
      <c r="AY161" s="133" t="s">
        <v>123</v>
      </c>
    </row>
    <row r="162" spans="2:65" s="12" customFormat="1" ht="10.199999999999999">
      <c r="B162" s="139"/>
      <c r="D162" s="128" t="s">
        <v>126</v>
      </c>
      <c r="E162" s="140" t="s">
        <v>19</v>
      </c>
      <c r="F162" s="141" t="s">
        <v>127</v>
      </c>
      <c r="H162" s="142">
        <v>6.4</v>
      </c>
      <c r="I162" s="143"/>
      <c r="L162" s="139"/>
      <c r="M162" s="144"/>
      <c r="T162" s="145"/>
      <c r="AT162" s="140" t="s">
        <v>126</v>
      </c>
      <c r="AU162" s="140" t="s">
        <v>86</v>
      </c>
      <c r="AV162" s="12" t="s">
        <v>122</v>
      </c>
      <c r="AW162" s="12" t="s">
        <v>35</v>
      </c>
      <c r="AX162" s="12" t="s">
        <v>84</v>
      </c>
      <c r="AY162" s="140" t="s">
        <v>123</v>
      </c>
    </row>
    <row r="163" spans="2:65" s="1" customFormat="1" ht="21.75" customHeight="1">
      <c r="B163" s="32"/>
      <c r="C163" s="115" t="s">
        <v>218</v>
      </c>
      <c r="D163" s="115" t="s">
        <v>118</v>
      </c>
      <c r="E163" s="116" t="s">
        <v>219</v>
      </c>
      <c r="F163" s="117" t="s">
        <v>220</v>
      </c>
      <c r="G163" s="118" t="s">
        <v>133</v>
      </c>
      <c r="H163" s="119">
        <v>6.4</v>
      </c>
      <c r="I163" s="120"/>
      <c r="J163" s="121">
        <f>ROUND(I163*H163,2)</f>
        <v>0</v>
      </c>
      <c r="K163" s="117" t="s">
        <v>134</v>
      </c>
      <c r="L163" s="32"/>
      <c r="M163" s="122" t="s">
        <v>19</v>
      </c>
      <c r="N163" s="123" t="s">
        <v>47</v>
      </c>
      <c r="P163" s="124">
        <f>O163*H163</f>
        <v>0</v>
      </c>
      <c r="Q163" s="124">
        <v>0</v>
      </c>
      <c r="R163" s="124">
        <f>Q163*H163</f>
        <v>0</v>
      </c>
      <c r="S163" s="124">
        <v>0</v>
      </c>
      <c r="T163" s="125">
        <f>S163*H163</f>
        <v>0</v>
      </c>
      <c r="AR163" s="126" t="s">
        <v>122</v>
      </c>
      <c r="AT163" s="126" t="s">
        <v>118</v>
      </c>
      <c r="AU163" s="126" t="s">
        <v>86</v>
      </c>
      <c r="AY163" s="17" t="s">
        <v>123</v>
      </c>
      <c r="BE163" s="127">
        <f>IF(N163="základní",J163,0)</f>
        <v>0</v>
      </c>
      <c r="BF163" s="127">
        <f>IF(N163="snížená",J163,0)</f>
        <v>0</v>
      </c>
      <c r="BG163" s="127">
        <f>IF(N163="zákl. přenesená",J163,0)</f>
        <v>0</v>
      </c>
      <c r="BH163" s="127">
        <f>IF(N163="sníž. přenesená",J163,0)</f>
        <v>0</v>
      </c>
      <c r="BI163" s="127">
        <f>IF(N163="nulová",J163,0)</f>
        <v>0</v>
      </c>
      <c r="BJ163" s="17" t="s">
        <v>84</v>
      </c>
      <c r="BK163" s="127">
        <f>ROUND(I163*H163,2)</f>
        <v>0</v>
      </c>
      <c r="BL163" s="17" t="s">
        <v>122</v>
      </c>
      <c r="BM163" s="126" t="s">
        <v>221</v>
      </c>
    </row>
    <row r="164" spans="2:65" s="1" customFormat="1" ht="48">
      <c r="B164" s="32"/>
      <c r="D164" s="128" t="s">
        <v>125</v>
      </c>
      <c r="F164" s="129" t="s">
        <v>222</v>
      </c>
      <c r="I164" s="130"/>
      <c r="L164" s="32"/>
      <c r="M164" s="131"/>
      <c r="T164" s="53"/>
      <c r="AT164" s="17" t="s">
        <v>125</v>
      </c>
      <c r="AU164" s="17" t="s">
        <v>86</v>
      </c>
    </row>
    <row r="165" spans="2:65" s="1" customFormat="1" ht="10.199999999999999">
      <c r="B165" s="32"/>
      <c r="D165" s="158" t="s">
        <v>137</v>
      </c>
      <c r="F165" s="159" t="s">
        <v>223</v>
      </c>
      <c r="I165" s="130"/>
      <c r="L165" s="32"/>
      <c r="M165" s="131"/>
      <c r="T165" s="53"/>
      <c r="AT165" s="17" t="s">
        <v>137</v>
      </c>
      <c r="AU165" s="17" t="s">
        <v>86</v>
      </c>
    </row>
    <row r="166" spans="2:65" s="14" customFormat="1" ht="10.199999999999999">
      <c r="B166" s="160"/>
      <c r="D166" s="128" t="s">
        <v>126</v>
      </c>
      <c r="E166" s="161" t="s">
        <v>19</v>
      </c>
      <c r="F166" s="162" t="s">
        <v>215</v>
      </c>
      <c r="H166" s="161" t="s">
        <v>19</v>
      </c>
      <c r="I166" s="163"/>
      <c r="L166" s="160"/>
      <c r="M166" s="164"/>
      <c r="T166" s="165"/>
      <c r="AT166" s="161" t="s">
        <v>126</v>
      </c>
      <c r="AU166" s="161" t="s">
        <v>86</v>
      </c>
      <c r="AV166" s="14" t="s">
        <v>84</v>
      </c>
      <c r="AW166" s="14" t="s">
        <v>35</v>
      </c>
      <c r="AX166" s="14" t="s">
        <v>76</v>
      </c>
      <c r="AY166" s="161" t="s">
        <v>123</v>
      </c>
    </row>
    <row r="167" spans="2:65" s="14" customFormat="1" ht="10.199999999999999">
      <c r="B167" s="160"/>
      <c r="D167" s="128" t="s">
        <v>126</v>
      </c>
      <c r="E167" s="161" t="s">
        <v>19</v>
      </c>
      <c r="F167" s="162" t="s">
        <v>216</v>
      </c>
      <c r="H167" s="161" t="s">
        <v>19</v>
      </c>
      <c r="I167" s="163"/>
      <c r="L167" s="160"/>
      <c r="M167" s="164"/>
      <c r="T167" s="165"/>
      <c r="AT167" s="161" t="s">
        <v>126</v>
      </c>
      <c r="AU167" s="161" t="s">
        <v>86</v>
      </c>
      <c r="AV167" s="14" t="s">
        <v>84</v>
      </c>
      <c r="AW167" s="14" t="s">
        <v>35</v>
      </c>
      <c r="AX167" s="14" t="s">
        <v>76</v>
      </c>
      <c r="AY167" s="161" t="s">
        <v>123</v>
      </c>
    </row>
    <row r="168" spans="2:65" s="11" customFormat="1" ht="10.199999999999999">
      <c r="B168" s="132"/>
      <c r="D168" s="128" t="s">
        <v>126</v>
      </c>
      <c r="E168" s="133" t="s">
        <v>19</v>
      </c>
      <c r="F168" s="134" t="s">
        <v>217</v>
      </c>
      <c r="H168" s="135">
        <v>6.4</v>
      </c>
      <c r="I168" s="136"/>
      <c r="L168" s="132"/>
      <c r="M168" s="137"/>
      <c r="T168" s="138"/>
      <c r="AT168" s="133" t="s">
        <v>126</v>
      </c>
      <c r="AU168" s="133" t="s">
        <v>86</v>
      </c>
      <c r="AV168" s="11" t="s">
        <v>86</v>
      </c>
      <c r="AW168" s="11" t="s">
        <v>35</v>
      </c>
      <c r="AX168" s="11" t="s">
        <v>76</v>
      </c>
      <c r="AY168" s="133" t="s">
        <v>123</v>
      </c>
    </row>
    <row r="169" spans="2:65" s="12" customFormat="1" ht="10.199999999999999">
      <c r="B169" s="139"/>
      <c r="D169" s="128" t="s">
        <v>126</v>
      </c>
      <c r="E169" s="140" t="s">
        <v>19</v>
      </c>
      <c r="F169" s="141" t="s">
        <v>127</v>
      </c>
      <c r="H169" s="142">
        <v>6.4</v>
      </c>
      <c r="I169" s="143"/>
      <c r="L169" s="139"/>
      <c r="M169" s="144"/>
      <c r="T169" s="145"/>
      <c r="AT169" s="140" t="s">
        <v>126</v>
      </c>
      <c r="AU169" s="140" t="s">
        <v>86</v>
      </c>
      <c r="AV169" s="12" t="s">
        <v>122</v>
      </c>
      <c r="AW169" s="12" t="s">
        <v>35</v>
      </c>
      <c r="AX169" s="12" t="s">
        <v>84</v>
      </c>
      <c r="AY169" s="140" t="s">
        <v>123</v>
      </c>
    </row>
    <row r="170" spans="2:65" s="1" customFormat="1" ht="16.5" customHeight="1">
      <c r="B170" s="32"/>
      <c r="C170" s="115" t="s">
        <v>8</v>
      </c>
      <c r="D170" s="115" t="s">
        <v>118</v>
      </c>
      <c r="E170" s="116" t="s">
        <v>224</v>
      </c>
      <c r="F170" s="117" t="s">
        <v>225</v>
      </c>
      <c r="G170" s="118" t="s">
        <v>121</v>
      </c>
      <c r="H170" s="119">
        <v>1</v>
      </c>
      <c r="I170" s="120"/>
      <c r="J170" s="121">
        <f>ROUND(I170*H170,2)</f>
        <v>0</v>
      </c>
      <c r="K170" s="117" t="s">
        <v>19</v>
      </c>
      <c r="L170" s="32"/>
      <c r="M170" s="122" t="s">
        <v>19</v>
      </c>
      <c r="N170" s="123" t="s">
        <v>47</v>
      </c>
      <c r="P170" s="124">
        <f>O170*H170</f>
        <v>0</v>
      </c>
      <c r="Q170" s="124">
        <v>0</v>
      </c>
      <c r="R170" s="124">
        <f>Q170*H170</f>
        <v>0</v>
      </c>
      <c r="S170" s="124">
        <v>0</v>
      </c>
      <c r="T170" s="125">
        <f>S170*H170</f>
        <v>0</v>
      </c>
      <c r="AR170" s="126" t="s">
        <v>122</v>
      </c>
      <c r="AT170" s="126" t="s">
        <v>118</v>
      </c>
      <c r="AU170" s="126" t="s">
        <v>86</v>
      </c>
      <c r="AY170" s="17" t="s">
        <v>123</v>
      </c>
      <c r="BE170" s="127">
        <f>IF(N170="základní",J170,0)</f>
        <v>0</v>
      </c>
      <c r="BF170" s="127">
        <f>IF(N170="snížená",J170,0)</f>
        <v>0</v>
      </c>
      <c r="BG170" s="127">
        <f>IF(N170="zákl. přenesená",J170,0)</f>
        <v>0</v>
      </c>
      <c r="BH170" s="127">
        <f>IF(N170="sníž. přenesená",J170,0)</f>
        <v>0</v>
      </c>
      <c r="BI170" s="127">
        <f>IF(N170="nulová",J170,0)</f>
        <v>0</v>
      </c>
      <c r="BJ170" s="17" t="s">
        <v>84</v>
      </c>
      <c r="BK170" s="127">
        <f>ROUND(I170*H170,2)</f>
        <v>0</v>
      </c>
      <c r="BL170" s="17" t="s">
        <v>122</v>
      </c>
      <c r="BM170" s="126" t="s">
        <v>226</v>
      </c>
    </row>
    <row r="171" spans="2:65" s="1" customFormat="1" ht="10.199999999999999">
      <c r="B171" s="32"/>
      <c r="D171" s="128" t="s">
        <v>125</v>
      </c>
      <c r="F171" s="129" t="s">
        <v>225</v>
      </c>
      <c r="I171" s="130"/>
      <c r="L171" s="32"/>
      <c r="M171" s="131"/>
      <c r="T171" s="53"/>
      <c r="AT171" s="17" t="s">
        <v>125</v>
      </c>
      <c r="AU171" s="17" t="s">
        <v>86</v>
      </c>
    </row>
    <row r="172" spans="2:65" s="14" customFormat="1" ht="20.399999999999999">
      <c r="B172" s="160"/>
      <c r="D172" s="128" t="s">
        <v>126</v>
      </c>
      <c r="E172" s="161" t="s">
        <v>19</v>
      </c>
      <c r="F172" s="162" t="s">
        <v>227</v>
      </c>
      <c r="H172" s="161" t="s">
        <v>19</v>
      </c>
      <c r="I172" s="163"/>
      <c r="L172" s="160"/>
      <c r="M172" s="164"/>
      <c r="T172" s="165"/>
      <c r="AT172" s="161" t="s">
        <v>126</v>
      </c>
      <c r="AU172" s="161" t="s">
        <v>86</v>
      </c>
      <c r="AV172" s="14" t="s">
        <v>84</v>
      </c>
      <c r="AW172" s="14" t="s">
        <v>35</v>
      </c>
      <c r="AX172" s="14" t="s">
        <v>76</v>
      </c>
      <c r="AY172" s="161" t="s">
        <v>123</v>
      </c>
    </row>
    <row r="173" spans="2:65" s="11" customFormat="1" ht="10.199999999999999">
      <c r="B173" s="132"/>
      <c r="D173" s="128" t="s">
        <v>126</v>
      </c>
      <c r="E173" s="133" t="s">
        <v>19</v>
      </c>
      <c r="F173" s="134" t="s">
        <v>84</v>
      </c>
      <c r="H173" s="135">
        <v>1</v>
      </c>
      <c r="I173" s="136"/>
      <c r="L173" s="132"/>
      <c r="M173" s="137"/>
      <c r="T173" s="138"/>
      <c r="AT173" s="133" t="s">
        <v>126</v>
      </c>
      <c r="AU173" s="133" t="s">
        <v>86</v>
      </c>
      <c r="AV173" s="11" t="s">
        <v>86</v>
      </c>
      <c r="AW173" s="11" t="s">
        <v>35</v>
      </c>
      <c r="AX173" s="11" t="s">
        <v>76</v>
      </c>
      <c r="AY173" s="133" t="s">
        <v>123</v>
      </c>
    </row>
    <row r="174" spans="2:65" s="12" customFormat="1" ht="10.199999999999999">
      <c r="B174" s="139"/>
      <c r="D174" s="128" t="s">
        <v>126</v>
      </c>
      <c r="E174" s="140" t="s">
        <v>19</v>
      </c>
      <c r="F174" s="141" t="s">
        <v>127</v>
      </c>
      <c r="H174" s="142">
        <v>1</v>
      </c>
      <c r="I174" s="143"/>
      <c r="L174" s="139"/>
      <c r="M174" s="144"/>
      <c r="T174" s="145"/>
      <c r="AT174" s="140" t="s">
        <v>126</v>
      </c>
      <c r="AU174" s="140" t="s">
        <v>86</v>
      </c>
      <c r="AV174" s="12" t="s">
        <v>122</v>
      </c>
      <c r="AW174" s="12" t="s">
        <v>35</v>
      </c>
      <c r="AX174" s="12" t="s">
        <v>84</v>
      </c>
      <c r="AY174" s="140" t="s">
        <v>123</v>
      </c>
    </row>
    <row r="175" spans="2:65" s="1" customFormat="1" ht="16.5" customHeight="1">
      <c r="B175" s="32"/>
      <c r="C175" s="115" t="s">
        <v>228</v>
      </c>
      <c r="D175" s="115" t="s">
        <v>118</v>
      </c>
      <c r="E175" s="116" t="s">
        <v>229</v>
      </c>
      <c r="F175" s="117" t="s">
        <v>225</v>
      </c>
      <c r="G175" s="118" t="s">
        <v>121</v>
      </c>
      <c r="H175" s="119">
        <v>1</v>
      </c>
      <c r="I175" s="120"/>
      <c r="J175" s="121">
        <f>ROUND(I175*H175,2)</f>
        <v>0</v>
      </c>
      <c r="K175" s="117" t="s">
        <v>19</v>
      </c>
      <c r="L175" s="32"/>
      <c r="M175" s="122" t="s">
        <v>19</v>
      </c>
      <c r="N175" s="123" t="s">
        <v>47</v>
      </c>
      <c r="P175" s="124">
        <f>O175*H175</f>
        <v>0</v>
      </c>
      <c r="Q175" s="124">
        <v>0</v>
      </c>
      <c r="R175" s="124">
        <f>Q175*H175</f>
        <v>0</v>
      </c>
      <c r="S175" s="124">
        <v>0</v>
      </c>
      <c r="T175" s="125">
        <f>S175*H175</f>
        <v>0</v>
      </c>
      <c r="AR175" s="126" t="s">
        <v>122</v>
      </c>
      <c r="AT175" s="126" t="s">
        <v>118</v>
      </c>
      <c r="AU175" s="126" t="s">
        <v>86</v>
      </c>
      <c r="AY175" s="17" t="s">
        <v>123</v>
      </c>
      <c r="BE175" s="127">
        <f>IF(N175="základní",J175,0)</f>
        <v>0</v>
      </c>
      <c r="BF175" s="127">
        <f>IF(N175="snížená",J175,0)</f>
        <v>0</v>
      </c>
      <c r="BG175" s="127">
        <f>IF(N175="zákl. přenesená",J175,0)</f>
        <v>0</v>
      </c>
      <c r="BH175" s="127">
        <f>IF(N175="sníž. přenesená",J175,0)</f>
        <v>0</v>
      </c>
      <c r="BI175" s="127">
        <f>IF(N175="nulová",J175,0)</f>
        <v>0</v>
      </c>
      <c r="BJ175" s="17" t="s">
        <v>84</v>
      </c>
      <c r="BK175" s="127">
        <f>ROUND(I175*H175,2)</f>
        <v>0</v>
      </c>
      <c r="BL175" s="17" t="s">
        <v>122</v>
      </c>
      <c r="BM175" s="126" t="s">
        <v>230</v>
      </c>
    </row>
    <row r="176" spans="2:65" s="1" customFormat="1" ht="10.199999999999999">
      <c r="B176" s="32"/>
      <c r="D176" s="128" t="s">
        <v>125</v>
      </c>
      <c r="F176" s="129" t="s">
        <v>231</v>
      </c>
      <c r="I176" s="130"/>
      <c r="L176" s="32"/>
      <c r="M176" s="131"/>
      <c r="T176" s="53"/>
      <c r="AT176" s="17" t="s">
        <v>125</v>
      </c>
      <c r="AU176" s="17" t="s">
        <v>86</v>
      </c>
    </row>
    <row r="177" spans="2:65" s="14" customFormat="1" ht="10.199999999999999">
      <c r="B177" s="160"/>
      <c r="D177" s="128" t="s">
        <v>126</v>
      </c>
      <c r="E177" s="161" t="s">
        <v>19</v>
      </c>
      <c r="F177" s="162" t="s">
        <v>232</v>
      </c>
      <c r="H177" s="161" t="s">
        <v>19</v>
      </c>
      <c r="I177" s="163"/>
      <c r="L177" s="160"/>
      <c r="M177" s="164"/>
      <c r="T177" s="165"/>
      <c r="AT177" s="161" t="s">
        <v>126</v>
      </c>
      <c r="AU177" s="161" t="s">
        <v>86</v>
      </c>
      <c r="AV177" s="14" t="s">
        <v>84</v>
      </c>
      <c r="AW177" s="14" t="s">
        <v>35</v>
      </c>
      <c r="AX177" s="14" t="s">
        <v>76</v>
      </c>
      <c r="AY177" s="161" t="s">
        <v>123</v>
      </c>
    </row>
    <row r="178" spans="2:65" s="14" customFormat="1" ht="10.199999999999999">
      <c r="B178" s="160"/>
      <c r="D178" s="128" t="s">
        <v>126</v>
      </c>
      <c r="E178" s="161" t="s">
        <v>19</v>
      </c>
      <c r="F178" s="162" t="s">
        <v>233</v>
      </c>
      <c r="H178" s="161" t="s">
        <v>19</v>
      </c>
      <c r="I178" s="163"/>
      <c r="L178" s="160"/>
      <c r="M178" s="164"/>
      <c r="T178" s="165"/>
      <c r="AT178" s="161" t="s">
        <v>126</v>
      </c>
      <c r="AU178" s="161" t="s">
        <v>86</v>
      </c>
      <c r="AV178" s="14" t="s">
        <v>84</v>
      </c>
      <c r="AW178" s="14" t="s">
        <v>35</v>
      </c>
      <c r="AX178" s="14" t="s">
        <v>76</v>
      </c>
      <c r="AY178" s="161" t="s">
        <v>123</v>
      </c>
    </row>
    <row r="179" spans="2:65" s="14" customFormat="1" ht="20.399999999999999">
      <c r="B179" s="160"/>
      <c r="D179" s="128" t="s">
        <v>126</v>
      </c>
      <c r="E179" s="161" t="s">
        <v>19</v>
      </c>
      <c r="F179" s="162" t="s">
        <v>234</v>
      </c>
      <c r="H179" s="161" t="s">
        <v>19</v>
      </c>
      <c r="I179" s="163"/>
      <c r="L179" s="160"/>
      <c r="M179" s="164"/>
      <c r="T179" s="165"/>
      <c r="AT179" s="161" t="s">
        <v>126</v>
      </c>
      <c r="AU179" s="161" t="s">
        <v>86</v>
      </c>
      <c r="AV179" s="14" t="s">
        <v>84</v>
      </c>
      <c r="AW179" s="14" t="s">
        <v>35</v>
      </c>
      <c r="AX179" s="14" t="s">
        <v>76</v>
      </c>
      <c r="AY179" s="161" t="s">
        <v>123</v>
      </c>
    </row>
    <row r="180" spans="2:65" s="11" customFormat="1" ht="10.199999999999999">
      <c r="B180" s="132"/>
      <c r="D180" s="128" t="s">
        <v>126</v>
      </c>
      <c r="E180" s="133" t="s">
        <v>19</v>
      </c>
      <c r="F180" s="134" t="s">
        <v>84</v>
      </c>
      <c r="H180" s="135">
        <v>1</v>
      </c>
      <c r="I180" s="136"/>
      <c r="L180" s="132"/>
      <c r="M180" s="137"/>
      <c r="T180" s="138"/>
      <c r="AT180" s="133" t="s">
        <v>126</v>
      </c>
      <c r="AU180" s="133" t="s">
        <v>86</v>
      </c>
      <c r="AV180" s="11" t="s">
        <v>86</v>
      </c>
      <c r="AW180" s="11" t="s">
        <v>35</v>
      </c>
      <c r="AX180" s="11" t="s">
        <v>76</v>
      </c>
      <c r="AY180" s="133" t="s">
        <v>123</v>
      </c>
    </row>
    <row r="181" spans="2:65" s="12" customFormat="1" ht="10.199999999999999">
      <c r="B181" s="139"/>
      <c r="D181" s="128" t="s">
        <v>126</v>
      </c>
      <c r="E181" s="140" t="s">
        <v>19</v>
      </c>
      <c r="F181" s="141" t="s">
        <v>127</v>
      </c>
      <c r="H181" s="142">
        <v>1</v>
      </c>
      <c r="I181" s="143"/>
      <c r="L181" s="139"/>
      <c r="M181" s="144"/>
      <c r="T181" s="145"/>
      <c r="AT181" s="140" t="s">
        <v>126</v>
      </c>
      <c r="AU181" s="140" t="s">
        <v>86</v>
      </c>
      <c r="AV181" s="12" t="s">
        <v>122</v>
      </c>
      <c r="AW181" s="12" t="s">
        <v>35</v>
      </c>
      <c r="AX181" s="12" t="s">
        <v>84</v>
      </c>
      <c r="AY181" s="140" t="s">
        <v>123</v>
      </c>
    </row>
    <row r="182" spans="2:65" s="13" customFormat="1" ht="22.8" customHeight="1">
      <c r="B182" s="146"/>
      <c r="D182" s="147" t="s">
        <v>75</v>
      </c>
      <c r="E182" s="156" t="s">
        <v>122</v>
      </c>
      <c r="F182" s="156" t="s">
        <v>235</v>
      </c>
      <c r="I182" s="149"/>
      <c r="J182" s="157">
        <f>BK182</f>
        <v>0</v>
      </c>
      <c r="L182" s="146"/>
      <c r="M182" s="151"/>
      <c r="P182" s="152">
        <f>SUM(P183:P238)</f>
        <v>0</v>
      </c>
      <c r="R182" s="152">
        <f>SUM(R183:R238)</f>
        <v>68.37235840000001</v>
      </c>
      <c r="T182" s="153">
        <f>SUM(T183:T238)</f>
        <v>0</v>
      </c>
      <c r="AR182" s="147" t="s">
        <v>84</v>
      </c>
      <c r="AT182" s="154" t="s">
        <v>75</v>
      </c>
      <c r="AU182" s="154" t="s">
        <v>84</v>
      </c>
      <c r="AY182" s="147" t="s">
        <v>123</v>
      </c>
      <c r="BK182" s="155">
        <f>SUM(BK183:BK238)</f>
        <v>0</v>
      </c>
    </row>
    <row r="183" spans="2:65" s="1" customFormat="1" ht="24.15" customHeight="1">
      <c r="B183" s="32"/>
      <c r="C183" s="115" t="s">
        <v>236</v>
      </c>
      <c r="D183" s="115" t="s">
        <v>118</v>
      </c>
      <c r="E183" s="116" t="s">
        <v>237</v>
      </c>
      <c r="F183" s="117" t="s">
        <v>238</v>
      </c>
      <c r="G183" s="118" t="s">
        <v>144</v>
      </c>
      <c r="H183" s="119">
        <v>2.4</v>
      </c>
      <c r="I183" s="120"/>
      <c r="J183" s="121">
        <f>ROUND(I183*H183,2)</f>
        <v>0</v>
      </c>
      <c r="K183" s="117" t="s">
        <v>134</v>
      </c>
      <c r="L183" s="32"/>
      <c r="M183" s="122" t="s">
        <v>19</v>
      </c>
      <c r="N183" s="123" t="s">
        <v>47</v>
      </c>
      <c r="P183" s="124">
        <f>O183*H183</f>
        <v>0</v>
      </c>
      <c r="Q183" s="124">
        <v>1.89</v>
      </c>
      <c r="R183" s="124">
        <f>Q183*H183</f>
        <v>4.5359999999999996</v>
      </c>
      <c r="S183" s="124">
        <v>0</v>
      </c>
      <c r="T183" s="125">
        <f>S183*H183</f>
        <v>0</v>
      </c>
      <c r="AR183" s="126" t="s">
        <v>122</v>
      </c>
      <c r="AT183" s="126" t="s">
        <v>118</v>
      </c>
      <c r="AU183" s="126" t="s">
        <v>86</v>
      </c>
      <c r="AY183" s="17" t="s">
        <v>123</v>
      </c>
      <c r="BE183" s="127">
        <f>IF(N183="základní",J183,0)</f>
        <v>0</v>
      </c>
      <c r="BF183" s="127">
        <f>IF(N183="snížená",J183,0)</f>
        <v>0</v>
      </c>
      <c r="BG183" s="127">
        <f>IF(N183="zákl. přenesená",J183,0)</f>
        <v>0</v>
      </c>
      <c r="BH183" s="127">
        <f>IF(N183="sníž. přenesená",J183,0)</f>
        <v>0</v>
      </c>
      <c r="BI183" s="127">
        <f>IF(N183="nulová",J183,0)</f>
        <v>0</v>
      </c>
      <c r="BJ183" s="17" t="s">
        <v>84</v>
      </c>
      <c r="BK183" s="127">
        <f>ROUND(I183*H183,2)</f>
        <v>0</v>
      </c>
      <c r="BL183" s="17" t="s">
        <v>122</v>
      </c>
      <c r="BM183" s="126" t="s">
        <v>239</v>
      </c>
    </row>
    <row r="184" spans="2:65" s="1" customFormat="1" ht="19.2">
      <c r="B184" s="32"/>
      <c r="D184" s="128" t="s">
        <v>125</v>
      </c>
      <c r="F184" s="129" t="s">
        <v>240</v>
      </c>
      <c r="I184" s="130"/>
      <c r="L184" s="32"/>
      <c r="M184" s="131"/>
      <c r="T184" s="53"/>
      <c r="AT184" s="17" t="s">
        <v>125</v>
      </c>
      <c r="AU184" s="17" t="s">
        <v>86</v>
      </c>
    </row>
    <row r="185" spans="2:65" s="1" customFormat="1" ht="10.199999999999999">
      <c r="B185" s="32"/>
      <c r="D185" s="158" t="s">
        <v>137</v>
      </c>
      <c r="F185" s="159" t="s">
        <v>241</v>
      </c>
      <c r="I185" s="130"/>
      <c r="L185" s="32"/>
      <c r="M185" s="131"/>
      <c r="T185" s="53"/>
      <c r="AT185" s="17" t="s">
        <v>137</v>
      </c>
      <c r="AU185" s="17" t="s">
        <v>86</v>
      </c>
    </row>
    <row r="186" spans="2:65" s="14" customFormat="1" ht="10.199999999999999">
      <c r="B186" s="160"/>
      <c r="D186" s="128" t="s">
        <v>126</v>
      </c>
      <c r="E186" s="161" t="s">
        <v>19</v>
      </c>
      <c r="F186" s="162" t="s">
        <v>242</v>
      </c>
      <c r="H186" s="161" t="s">
        <v>19</v>
      </c>
      <c r="I186" s="163"/>
      <c r="L186" s="160"/>
      <c r="M186" s="164"/>
      <c r="T186" s="165"/>
      <c r="AT186" s="161" t="s">
        <v>126</v>
      </c>
      <c r="AU186" s="161" t="s">
        <v>86</v>
      </c>
      <c r="AV186" s="14" t="s">
        <v>84</v>
      </c>
      <c r="AW186" s="14" t="s">
        <v>35</v>
      </c>
      <c r="AX186" s="14" t="s">
        <v>76</v>
      </c>
      <c r="AY186" s="161" t="s">
        <v>123</v>
      </c>
    </row>
    <row r="187" spans="2:65" s="14" customFormat="1" ht="10.199999999999999">
      <c r="B187" s="160"/>
      <c r="D187" s="128" t="s">
        <v>126</v>
      </c>
      <c r="E187" s="161" t="s">
        <v>19</v>
      </c>
      <c r="F187" s="162" t="s">
        <v>243</v>
      </c>
      <c r="H187" s="161" t="s">
        <v>19</v>
      </c>
      <c r="I187" s="163"/>
      <c r="L187" s="160"/>
      <c r="M187" s="164"/>
      <c r="T187" s="165"/>
      <c r="AT187" s="161" t="s">
        <v>126</v>
      </c>
      <c r="AU187" s="161" t="s">
        <v>86</v>
      </c>
      <c r="AV187" s="14" t="s">
        <v>84</v>
      </c>
      <c r="AW187" s="14" t="s">
        <v>35</v>
      </c>
      <c r="AX187" s="14" t="s">
        <v>76</v>
      </c>
      <c r="AY187" s="161" t="s">
        <v>123</v>
      </c>
    </row>
    <row r="188" spans="2:65" s="11" customFormat="1" ht="10.199999999999999">
      <c r="B188" s="132"/>
      <c r="D188" s="128" t="s">
        <v>126</v>
      </c>
      <c r="E188" s="133" t="s">
        <v>19</v>
      </c>
      <c r="F188" s="134" t="s">
        <v>244</v>
      </c>
      <c r="H188" s="135">
        <v>1.8</v>
      </c>
      <c r="I188" s="136"/>
      <c r="L188" s="132"/>
      <c r="M188" s="137"/>
      <c r="T188" s="138"/>
      <c r="AT188" s="133" t="s">
        <v>126</v>
      </c>
      <c r="AU188" s="133" t="s">
        <v>86</v>
      </c>
      <c r="AV188" s="11" t="s">
        <v>86</v>
      </c>
      <c r="AW188" s="11" t="s">
        <v>35</v>
      </c>
      <c r="AX188" s="11" t="s">
        <v>76</v>
      </c>
      <c r="AY188" s="133" t="s">
        <v>123</v>
      </c>
    </row>
    <row r="189" spans="2:65" s="14" customFormat="1" ht="10.199999999999999">
      <c r="B189" s="160"/>
      <c r="D189" s="128" t="s">
        <v>126</v>
      </c>
      <c r="E189" s="161" t="s">
        <v>19</v>
      </c>
      <c r="F189" s="162" t="s">
        <v>245</v>
      </c>
      <c r="H189" s="161" t="s">
        <v>19</v>
      </c>
      <c r="I189" s="163"/>
      <c r="L189" s="160"/>
      <c r="M189" s="164"/>
      <c r="T189" s="165"/>
      <c r="AT189" s="161" t="s">
        <v>126</v>
      </c>
      <c r="AU189" s="161" t="s">
        <v>86</v>
      </c>
      <c r="AV189" s="14" t="s">
        <v>84</v>
      </c>
      <c r="AW189" s="14" t="s">
        <v>35</v>
      </c>
      <c r="AX189" s="14" t="s">
        <v>76</v>
      </c>
      <c r="AY189" s="161" t="s">
        <v>123</v>
      </c>
    </row>
    <row r="190" spans="2:65" s="11" customFormat="1" ht="10.199999999999999">
      <c r="B190" s="132"/>
      <c r="D190" s="128" t="s">
        <v>126</v>
      </c>
      <c r="E190" s="133" t="s">
        <v>19</v>
      </c>
      <c r="F190" s="134" t="s">
        <v>246</v>
      </c>
      <c r="H190" s="135">
        <v>0.6</v>
      </c>
      <c r="I190" s="136"/>
      <c r="L190" s="132"/>
      <c r="M190" s="137"/>
      <c r="T190" s="138"/>
      <c r="AT190" s="133" t="s">
        <v>126</v>
      </c>
      <c r="AU190" s="133" t="s">
        <v>86</v>
      </c>
      <c r="AV190" s="11" t="s">
        <v>86</v>
      </c>
      <c r="AW190" s="11" t="s">
        <v>35</v>
      </c>
      <c r="AX190" s="11" t="s">
        <v>76</v>
      </c>
      <c r="AY190" s="133" t="s">
        <v>123</v>
      </c>
    </row>
    <row r="191" spans="2:65" s="12" customFormat="1" ht="10.199999999999999">
      <c r="B191" s="139"/>
      <c r="D191" s="128" t="s">
        <v>126</v>
      </c>
      <c r="E191" s="140" t="s">
        <v>19</v>
      </c>
      <c r="F191" s="141" t="s">
        <v>127</v>
      </c>
      <c r="H191" s="142">
        <v>2.4</v>
      </c>
      <c r="I191" s="143"/>
      <c r="L191" s="139"/>
      <c r="M191" s="144"/>
      <c r="T191" s="145"/>
      <c r="AT191" s="140" t="s">
        <v>126</v>
      </c>
      <c r="AU191" s="140" t="s">
        <v>86</v>
      </c>
      <c r="AV191" s="12" t="s">
        <v>122</v>
      </c>
      <c r="AW191" s="12" t="s">
        <v>35</v>
      </c>
      <c r="AX191" s="12" t="s">
        <v>84</v>
      </c>
      <c r="AY191" s="140" t="s">
        <v>123</v>
      </c>
    </row>
    <row r="192" spans="2:65" s="1" customFormat="1" ht="24.15" customHeight="1">
      <c r="B192" s="32"/>
      <c r="C192" s="115" t="s">
        <v>247</v>
      </c>
      <c r="D192" s="115" t="s">
        <v>118</v>
      </c>
      <c r="E192" s="116" t="s">
        <v>248</v>
      </c>
      <c r="F192" s="117" t="s">
        <v>249</v>
      </c>
      <c r="G192" s="118" t="s">
        <v>144</v>
      </c>
      <c r="H192" s="119">
        <v>22.8</v>
      </c>
      <c r="I192" s="120"/>
      <c r="J192" s="121">
        <f>ROUND(I192*H192,2)</f>
        <v>0</v>
      </c>
      <c r="K192" s="117" t="s">
        <v>134</v>
      </c>
      <c r="L192" s="32"/>
      <c r="M192" s="122" t="s">
        <v>19</v>
      </c>
      <c r="N192" s="123" t="s">
        <v>47</v>
      </c>
      <c r="P192" s="124">
        <f>O192*H192</f>
        <v>0</v>
      </c>
      <c r="Q192" s="124">
        <v>1.87</v>
      </c>
      <c r="R192" s="124">
        <f>Q192*H192</f>
        <v>42.636000000000003</v>
      </c>
      <c r="S192" s="124">
        <v>0</v>
      </c>
      <c r="T192" s="125">
        <f>S192*H192</f>
        <v>0</v>
      </c>
      <c r="AR192" s="126" t="s">
        <v>122</v>
      </c>
      <c r="AT192" s="126" t="s">
        <v>118</v>
      </c>
      <c r="AU192" s="126" t="s">
        <v>86</v>
      </c>
      <c r="AY192" s="17" t="s">
        <v>123</v>
      </c>
      <c r="BE192" s="127">
        <f>IF(N192="základní",J192,0)</f>
        <v>0</v>
      </c>
      <c r="BF192" s="127">
        <f>IF(N192="snížená",J192,0)</f>
        <v>0</v>
      </c>
      <c r="BG192" s="127">
        <f>IF(N192="zákl. přenesená",J192,0)</f>
        <v>0</v>
      </c>
      <c r="BH192" s="127">
        <f>IF(N192="sníž. přenesená",J192,0)</f>
        <v>0</v>
      </c>
      <c r="BI192" s="127">
        <f>IF(N192="nulová",J192,0)</f>
        <v>0</v>
      </c>
      <c r="BJ192" s="17" t="s">
        <v>84</v>
      </c>
      <c r="BK192" s="127">
        <f>ROUND(I192*H192,2)</f>
        <v>0</v>
      </c>
      <c r="BL192" s="17" t="s">
        <v>122</v>
      </c>
      <c r="BM192" s="126" t="s">
        <v>250</v>
      </c>
    </row>
    <row r="193" spans="2:65" s="1" customFormat="1" ht="28.8">
      <c r="B193" s="32"/>
      <c r="D193" s="128" t="s">
        <v>125</v>
      </c>
      <c r="F193" s="129" t="s">
        <v>251</v>
      </c>
      <c r="I193" s="130"/>
      <c r="L193" s="32"/>
      <c r="M193" s="131"/>
      <c r="T193" s="53"/>
      <c r="AT193" s="17" t="s">
        <v>125</v>
      </c>
      <c r="AU193" s="17" t="s">
        <v>86</v>
      </c>
    </row>
    <row r="194" spans="2:65" s="1" customFormat="1" ht="10.199999999999999">
      <c r="B194" s="32"/>
      <c r="D194" s="158" t="s">
        <v>137</v>
      </c>
      <c r="F194" s="159" t="s">
        <v>252</v>
      </c>
      <c r="I194" s="130"/>
      <c r="L194" s="32"/>
      <c r="M194" s="131"/>
      <c r="T194" s="53"/>
      <c r="AT194" s="17" t="s">
        <v>137</v>
      </c>
      <c r="AU194" s="17" t="s">
        <v>86</v>
      </c>
    </row>
    <row r="195" spans="2:65" s="14" customFormat="1" ht="10.199999999999999">
      <c r="B195" s="160"/>
      <c r="D195" s="128" t="s">
        <v>126</v>
      </c>
      <c r="E195" s="161" t="s">
        <v>19</v>
      </c>
      <c r="F195" s="162" t="s">
        <v>253</v>
      </c>
      <c r="H195" s="161" t="s">
        <v>19</v>
      </c>
      <c r="I195" s="163"/>
      <c r="L195" s="160"/>
      <c r="M195" s="164"/>
      <c r="T195" s="165"/>
      <c r="AT195" s="161" t="s">
        <v>126</v>
      </c>
      <c r="AU195" s="161" t="s">
        <v>86</v>
      </c>
      <c r="AV195" s="14" t="s">
        <v>84</v>
      </c>
      <c r="AW195" s="14" t="s">
        <v>35</v>
      </c>
      <c r="AX195" s="14" t="s">
        <v>76</v>
      </c>
      <c r="AY195" s="161" t="s">
        <v>123</v>
      </c>
    </row>
    <row r="196" spans="2:65" s="14" customFormat="1" ht="10.199999999999999">
      <c r="B196" s="160"/>
      <c r="D196" s="128" t="s">
        <v>126</v>
      </c>
      <c r="E196" s="161" t="s">
        <v>19</v>
      </c>
      <c r="F196" s="162" t="s">
        <v>243</v>
      </c>
      <c r="H196" s="161" t="s">
        <v>19</v>
      </c>
      <c r="I196" s="163"/>
      <c r="L196" s="160"/>
      <c r="M196" s="164"/>
      <c r="T196" s="165"/>
      <c r="AT196" s="161" t="s">
        <v>126</v>
      </c>
      <c r="AU196" s="161" t="s">
        <v>86</v>
      </c>
      <c r="AV196" s="14" t="s">
        <v>84</v>
      </c>
      <c r="AW196" s="14" t="s">
        <v>35</v>
      </c>
      <c r="AX196" s="14" t="s">
        <v>76</v>
      </c>
      <c r="AY196" s="161" t="s">
        <v>123</v>
      </c>
    </row>
    <row r="197" spans="2:65" s="11" customFormat="1" ht="10.199999999999999">
      <c r="B197" s="132"/>
      <c r="D197" s="128" t="s">
        <v>126</v>
      </c>
      <c r="E197" s="133" t="s">
        <v>19</v>
      </c>
      <c r="F197" s="134" t="s">
        <v>254</v>
      </c>
      <c r="H197" s="135">
        <v>5</v>
      </c>
      <c r="I197" s="136"/>
      <c r="L197" s="132"/>
      <c r="M197" s="137"/>
      <c r="T197" s="138"/>
      <c r="AT197" s="133" t="s">
        <v>126</v>
      </c>
      <c r="AU197" s="133" t="s">
        <v>86</v>
      </c>
      <c r="AV197" s="11" t="s">
        <v>86</v>
      </c>
      <c r="AW197" s="11" t="s">
        <v>35</v>
      </c>
      <c r="AX197" s="11" t="s">
        <v>76</v>
      </c>
      <c r="AY197" s="133" t="s">
        <v>123</v>
      </c>
    </row>
    <row r="198" spans="2:65" s="14" customFormat="1" ht="10.199999999999999">
      <c r="B198" s="160"/>
      <c r="D198" s="128" t="s">
        <v>126</v>
      </c>
      <c r="E198" s="161" t="s">
        <v>19</v>
      </c>
      <c r="F198" s="162" t="s">
        <v>255</v>
      </c>
      <c r="H198" s="161" t="s">
        <v>19</v>
      </c>
      <c r="I198" s="163"/>
      <c r="L198" s="160"/>
      <c r="M198" s="164"/>
      <c r="T198" s="165"/>
      <c r="AT198" s="161" t="s">
        <v>126</v>
      </c>
      <c r="AU198" s="161" t="s">
        <v>86</v>
      </c>
      <c r="AV198" s="14" t="s">
        <v>84</v>
      </c>
      <c r="AW198" s="14" t="s">
        <v>35</v>
      </c>
      <c r="AX198" s="14" t="s">
        <v>76</v>
      </c>
      <c r="AY198" s="161" t="s">
        <v>123</v>
      </c>
    </row>
    <row r="199" spans="2:65" s="14" customFormat="1" ht="10.199999999999999">
      <c r="B199" s="160"/>
      <c r="D199" s="128" t="s">
        <v>126</v>
      </c>
      <c r="E199" s="161" t="s">
        <v>19</v>
      </c>
      <c r="F199" s="162" t="s">
        <v>166</v>
      </c>
      <c r="H199" s="161" t="s">
        <v>19</v>
      </c>
      <c r="I199" s="163"/>
      <c r="L199" s="160"/>
      <c r="M199" s="164"/>
      <c r="T199" s="165"/>
      <c r="AT199" s="161" t="s">
        <v>126</v>
      </c>
      <c r="AU199" s="161" t="s">
        <v>86</v>
      </c>
      <c r="AV199" s="14" t="s">
        <v>84</v>
      </c>
      <c r="AW199" s="14" t="s">
        <v>35</v>
      </c>
      <c r="AX199" s="14" t="s">
        <v>76</v>
      </c>
      <c r="AY199" s="161" t="s">
        <v>123</v>
      </c>
    </row>
    <row r="200" spans="2:65" s="11" customFormat="1" ht="10.199999999999999">
      <c r="B200" s="132"/>
      <c r="D200" s="128" t="s">
        <v>126</v>
      </c>
      <c r="E200" s="133" t="s">
        <v>19</v>
      </c>
      <c r="F200" s="134" t="s">
        <v>256</v>
      </c>
      <c r="H200" s="135">
        <v>17.8</v>
      </c>
      <c r="I200" s="136"/>
      <c r="L200" s="132"/>
      <c r="M200" s="137"/>
      <c r="T200" s="138"/>
      <c r="AT200" s="133" t="s">
        <v>126</v>
      </c>
      <c r="AU200" s="133" t="s">
        <v>86</v>
      </c>
      <c r="AV200" s="11" t="s">
        <v>86</v>
      </c>
      <c r="AW200" s="11" t="s">
        <v>35</v>
      </c>
      <c r="AX200" s="11" t="s">
        <v>76</v>
      </c>
      <c r="AY200" s="133" t="s">
        <v>123</v>
      </c>
    </row>
    <row r="201" spans="2:65" s="12" customFormat="1" ht="10.199999999999999">
      <c r="B201" s="139"/>
      <c r="D201" s="128" t="s">
        <v>126</v>
      </c>
      <c r="E201" s="140" t="s">
        <v>19</v>
      </c>
      <c r="F201" s="141" t="s">
        <v>127</v>
      </c>
      <c r="H201" s="142">
        <v>22.8</v>
      </c>
      <c r="I201" s="143"/>
      <c r="L201" s="139"/>
      <c r="M201" s="144"/>
      <c r="T201" s="145"/>
      <c r="AT201" s="140" t="s">
        <v>126</v>
      </c>
      <c r="AU201" s="140" t="s">
        <v>86</v>
      </c>
      <c r="AV201" s="12" t="s">
        <v>122</v>
      </c>
      <c r="AW201" s="12" t="s">
        <v>35</v>
      </c>
      <c r="AX201" s="12" t="s">
        <v>84</v>
      </c>
      <c r="AY201" s="140" t="s">
        <v>123</v>
      </c>
    </row>
    <row r="202" spans="2:65" s="1" customFormat="1" ht="37.799999999999997" customHeight="1">
      <c r="B202" s="32"/>
      <c r="C202" s="115" t="s">
        <v>257</v>
      </c>
      <c r="D202" s="115" t="s">
        <v>118</v>
      </c>
      <c r="E202" s="116" t="s">
        <v>258</v>
      </c>
      <c r="F202" s="117" t="s">
        <v>259</v>
      </c>
      <c r="G202" s="118" t="s">
        <v>144</v>
      </c>
      <c r="H202" s="119">
        <v>4.5999999999999996</v>
      </c>
      <c r="I202" s="120"/>
      <c r="J202" s="121">
        <f>ROUND(I202*H202,2)</f>
        <v>0</v>
      </c>
      <c r="K202" s="117" t="s">
        <v>134</v>
      </c>
      <c r="L202" s="32"/>
      <c r="M202" s="122" t="s">
        <v>19</v>
      </c>
      <c r="N202" s="123" t="s">
        <v>47</v>
      </c>
      <c r="P202" s="124">
        <f>O202*H202</f>
        <v>0</v>
      </c>
      <c r="Q202" s="124">
        <v>1.8480000000000001</v>
      </c>
      <c r="R202" s="124">
        <f>Q202*H202</f>
        <v>8.5007999999999999</v>
      </c>
      <c r="S202" s="124">
        <v>0</v>
      </c>
      <c r="T202" s="125">
        <f>S202*H202</f>
        <v>0</v>
      </c>
      <c r="AR202" s="126" t="s">
        <v>122</v>
      </c>
      <c r="AT202" s="126" t="s">
        <v>118</v>
      </c>
      <c r="AU202" s="126" t="s">
        <v>86</v>
      </c>
      <c r="AY202" s="17" t="s">
        <v>123</v>
      </c>
      <c r="BE202" s="127">
        <f>IF(N202="základní",J202,0)</f>
        <v>0</v>
      </c>
      <c r="BF202" s="127">
        <f>IF(N202="snížená",J202,0)</f>
        <v>0</v>
      </c>
      <c r="BG202" s="127">
        <f>IF(N202="zákl. přenesená",J202,0)</f>
        <v>0</v>
      </c>
      <c r="BH202" s="127">
        <f>IF(N202="sníž. přenesená",J202,0)</f>
        <v>0</v>
      </c>
      <c r="BI202" s="127">
        <f>IF(N202="nulová",J202,0)</f>
        <v>0</v>
      </c>
      <c r="BJ202" s="17" t="s">
        <v>84</v>
      </c>
      <c r="BK202" s="127">
        <f>ROUND(I202*H202,2)</f>
        <v>0</v>
      </c>
      <c r="BL202" s="17" t="s">
        <v>122</v>
      </c>
      <c r="BM202" s="126" t="s">
        <v>260</v>
      </c>
    </row>
    <row r="203" spans="2:65" s="1" customFormat="1" ht="38.4">
      <c r="B203" s="32"/>
      <c r="D203" s="128" t="s">
        <v>125</v>
      </c>
      <c r="F203" s="129" t="s">
        <v>261</v>
      </c>
      <c r="I203" s="130"/>
      <c r="L203" s="32"/>
      <c r="M203" s="131"/>
      <c r="T203" s="53"/>
      <c r="AT203" s="17" t="s">
        <v>125</v>
      </c>
      <c r="AU203" s="17" t="s">
        <v>86</v>
      </c>
    </row>
    <row r="204" spans="2:65" s="1" customFormat="1" ht="10.199999999999999">
      <c r="B204" s="32"/>
      <c r="D204" s="158" t="s">
        <v>137</v>
      </c>
      <c r="F204" s="159" t="s">
        <v>262</v>
      </c>
      <c r="I204" s="130"/>
      <c r="L204" s="32"/>
      <c r="M204" s="131"/>
      <c r="T204" s="53"/>
      <c r="AT204" s="17" t="s">
        <v>137</v>
      </c>
      <c r="AU204" s="17" t="s">
        <v>86</v>
      </c>
    </row>
    <row r="205" spans="2:65" s="14" customFormat="1" ht="10.199999999999999">
      <c r="B205" s="160"/>
      <c r="D205" s="128" t="s">
        <v>126</v>
      </c>
      <c r="E205" s="161" t="s">
        <v>19</v>
      </c>
      <c r="F205" s="162" t="s">
        <v>263</v>
      </c>
      <c r="H205" s="161" t="s">
        <v>19</v>
      </c>
      <c r="I205" s="163"/>
      <c r="L205" s="160"/>
      <c r="M205" s="164"/>
      <c r="T205" s="165"/>
      <c r="AT205" s="161" t="s">
        <v>126</v>
      </c>
      <c r="AU205" s="161" t="s">
        <v>86</v>
      </c>
      <c r="AV205" s="14" t="s">
        <v>84</v>
      </c>
      <c r="AW205" s="14" t="s">
        <v>35</v>
      </c>
      <c r="AX205" s="14" t="s">
        <v>76</v>
      </c>
      <c r="AY205" s="161" t="s">
        <v>123</v>
      </c>
    </row>
    <row r="206" spans="2:65" s="14" customFormat="1" ht="10.199999999999999">
      <c r="B206" s="160"/>
      <c r="D206" s="128" t="s">
        <v>126</v>
      </c>
      <c r="E206" s="161" t="s">
        <v>19</v>
      </c>
      <c r="F206" s="162" t="s">
        <v>243</v>
      </c>
      <c r="H206" s="161" t="s">
        <v>19</v>
      </c>
      <c r="I206" s="163"/>
      <c r="L206" s="160"/>
      <c r="M206" s="164"/>
      <c r="T206" s="165"/>
      <c r="AT206" s="161" t="s">
        <v>126</v>
      </c>
      <c r="AU206" s="161" t="s">
        <v>86</v>
      </c>
      <c r="AV206" s="14" t="s">
        <v>84</v>
      </c>
      <c r="AW206" s="14" t="s">
        <v>35</v>
      </c>
      <c r="AX206" s="14" t="s">
        <v>76</v>
      </c>
      <c r="AY206" s="161" t="s">
        <v>123</v>
      </c>
    </row>
    <row r="207" spans="2:65" s="11" customFormat="1" ht="10.199999999999999">
      <c r="B207" s="132"/>
      <c r="D207" s="128" t="s">
        <v>126</v>
      </c>
      <c r="E207" s="133" t="s">
        <v>19</v>
      </c>
      <c r="F207" s="134" t="s">
        <v>264</v>
      </c>
      <c r="H207" s="135">
        <v>4</v>
      </c>
      <c r="I207" s="136"/>
      <c r="L207" s="132"/>
      <c r="M207" s="137"/>
      <c r="T207" s="138"/>
      <c r="AT207" s="133" t="s">
        <v>126</v>
      </c>
      <c r="AU207" s="133" t="s">
        <v>86</v>
      </c>
      <c r="AV207" s="11" t="s">
        <v>86</v>
      </c>
      <c r="AW207" s="11" t="s">
        <v>35</v>
      </c>
      <c r="AX207" s="11" t="s">
        <v>76</v>
      </c>
      <c r="AY207" s="133" t="s">
        <v>123</v>
      </c>
    </row>
    <row r="208" spans="2:65" s="14" customFormat="1" ht="10.199999999999999">
      <c r="B208" s="160"/>
      <c r="D208" s="128" t="s">
        <v>126</v>
      </c>
      <c r="E208" s="161" t="s">
        <v>19</v>
      </c>
      <c r="F208" s="162" t="s">
        <v>265</v>
      </c>
      <c r="H208" s="161" t="s">
        <v>19</v>
      </c>
      <c r="I208" s="163"/>
      <c r="L208" s="160"/>
      <c r="M208" s="164"/>
      <c r="T208" s="165"/>
      <c r="AT208" s="161" t="s">
        <v>126</v>
      </c>
      <c r="AU208" s="161" t="s">
        <v>86</v>
      </c>
      <c r="AV208" s="14" t="s">
        <v>84</v>
      </c>
      <c r="AW208" s="14" t="s">
        <v>35</v>
      </c>
      <c r="AX208" s="14" t="s">
        <v>76</v>
      </c>
      <c r="AY208" s="161" t="s">
        <v>123</v>
      </c>
    </row>
    <row r="209" spans="2:65" s="14" customFormat="1" ht="10.199999999999999">
      <c r="B209" s="160"/>
      <c r="D209" s="128" t="s">
        <v>126</v>
      </c>
      <c r="E209" s="161" t="s">
        <v>19</v>
      </c>
      <c r="F209" s="162" t="s">
        <v>243</v>
      </c>
      <c r="H209" s="161" t="s">
        <v>19</v>
      </c>
      <c r="I209" s="163"/>
      <c r="L209" s="160"/>
      <c r="M209" s="164"/>
      <c r="T209" s="165"/>
      <c r="AT209" s="161" t="s">
        <v>126</v>
      </c>
      <c r="AU209" s="161" t="s">
        <v>86</v>
      </c>
      <c r="AV209" s="14" t="s">
        <v>84</v>
      </c>
      <c r="AW209" s="14" t="s">
        <v>35</v>
      </c>
      <c r="AX209" s="14" t="s">
        <v>76</v>
      </c>
      <c r="AY209" s="161" t="s">
        <v>123</v>
      </c>
    </row>
    <row r="210" spans="2:65" s="11" customFormat="1" ht="10.199999999999999">
      <c r="B210" s="132"/>
      <c r="D210" s="128" t="s">
        <v>126</v>
      </c>
      <c r="E210" s="133" t="s">
        <v>19</v>
      </c>
      <c r="F210" s="134" t="s">
        <v>266</v>
      </c>
      <c r="H210" s="135">
        <v>0.6</v>
      </c>
      <c r="I210" s="136"/>
      <c r="L210" s="132"/>
      <c r="M210" s="137"/>
      <c r="T210" s="138"/>
      <c r="AT210" s="133" t="s">
        <v>126</v>
      </c>
      <c r="AU210" s="133" t="s">
        <v>86</v>
      </c>
      <c r="AV210" s="11" t="s">
        <v>86</v>
      </c>
      <c r="AW210" s="11" t="s">
        <v>35</v>
      </c>
      <c r="AX210" s="11" t="s">
        <v>76</v>
      </c>
      <c r="AY210" s="133" t="s">
        <v>123</v>
      </c>
    </row>
    <row r="211" spans="2:65" s="12" customFormat="1" ht="10.199999999999999">
      <c r="B211" s="139"/>
      <c r="D211" s="128" t="s">
        <v>126</v>
      </c>
      <c r="E211" s="140" t="s">
        <v>19</v>
      </c>
      <c r="F211" s="141" t="s">
        <v>127</v>
      </c>
      <c r="H211" s="142">
        <v>4.5999999999999996</v>
      </c>
      <c r="I211" s="143"/>
      <c r="L211" s="139"/>
      <c r="M211" s="144"/>
      <c r="T211" s="145"/>
      <c r="AT211" s="140" t="s">
        <v>126</v>
      </c>
      <c r="AU211" s="140" t="s">
        <v>86</v>
      </c>
      <c r="AV211" s="12" t="s">
        <v>122</v>
      </c>
      <c r="AW211" s="12" t="s">
        <v>35</v>
      </c>
      <c r="AX211" s="12" t="s">
        <v>84</v>
      </c>
      <c r="AY211" s="140" t="s">
        <v>123</v>
      </c>
    </row>
    <row r="212" spans="2:65" s="1" customFormat="1" ht="37.799999999999997" customHeight="1">
      <c r="B212" s="32"/>
      <c r="C212" s="115" t="s">
        <v>267</v>
      </c>
      <c r="D212" s="115" t="s">
        <v>118</v>
      </c>
      <c r="E212" s="116" t="s">
        <v>268</v>
      </c>
      <c r="F212" s="117" t="s">
        <v>269</v>
      </c>
      <c r="G212" s="118" t="s">
        <v>144</v>
      </c>
      <c r="H212" s="119">
        <v>4</v>
      </c>
      <c r="I212" s="120"/>
      <c r="J212" s="121">
        <f>ROUND(I212*H212,2)</f>
        <v>0</v>
      </c>
      <c r="K212" s="117" t="s">
        <v>134</v>
      </c>
      <c r="L212" s="32"/>
      <c r="M212" s="122" t="s">
        <v>19</v>
      </c>
      <c r="N212" s="123" t="s">
        <v>47</v>
      </c>
      <c r="P212" s="124">
        <f>O212*H212</f>
        <v>0</v>
      </c>
      <c r="Q212" s="124">
        <v>1.8480000000000001</v>
      </c>
      <c r="R212" s="124">
        <f>Q212*H212</f>
        <v>7.3920000000000003</v>
      </c>
      <c r="S212" s="124">
        <v>0</v>
      </c>
      <c r="T212" s="125">
        <f>S212*H212</f>
        <v>0</v>
      </c>
      <c r="AR212" s="126" t="s">
        <v>122</v>
      </c>
      <c r="AT212" s="126" t="s">
        <v>118</v>
      </c>
      <c r="AU212" s="126" t="s">
        <v>86</v>
      </c>
      <c r="AY212" s="17" t="s">
        <v>123</v>
      </c>
      <c r="BE212" s="127">
        <f>IF(N212="základní",J212,0)</f>
        <v>0</v>
      </c>
      <c r="BF212" s="127">
        <f>IF(N212="snížená",J212,0)</f>
        <v>0</v>
      </c>
      <c r="BG212" s="127">
        <f>IF(N212="zákl. přenesená",J212,0)</f>
        <v>0</v>
      </c>
      <c r="BH212" s="127">
        <f>IF(N212="sníž. přenesená",J212,0)</f>
        <v>0</v>
      </c>
      <c r="BI212" s="127">
        <f>IF(N212="nulová",J212,0)</f>
        <v>0</v>
      </c>
      <c r="BJ212" s="17" t="s">
        <v>84</v>
      </c>
      <c r="BK212" s="127">
        <f>ROUND(I212*H212,2)</f>
        <v>0</v>
      </c>
      <c r="BL212" s="17" t="s">
        <v>122</v>
      </c>
      <c r="BM212" s="126" t="s">
        <v>270</v>
      </c>
    </row>
    <row r="213" spans="2:65" s="1" customFormat="1" ht="38.4">
      <c r="B213" s="32"/>
      <c r="D213" s="128" t="s">
        <v>125</v>
      </c>
      <c r="F213" s="129" t="s">
        <v>271</v>
      </c>
      <c r="I213" s="130"/>
      <c r="L213" s="32"/>
      <c r="M213" s="131"/>
      <c r="T213" s="53"/>
      <c r="AT213" s="17" t="s">
        <v>125</v>
      </c>
      <c r="AU213" s="17" t="s">
        <v>86</v>
      </c>
    </row>
    <row r="214" spans="2:65" s="1" customFormat="1" ht="10.199999999999999">
      <c r="B214" s="32"/>
      <c r="D214" s="158" t="s">
        <v>137</v>
      </c>
      <c r="F214" s="159" t="s">
        <v>272</v>
      </c>
      <c r="I214" s="130"/>
      <c r="L214" s="32"/>
      <c r="M214" s="131"/>
      <c r="T214" s="53"/>
      <c r="AT214" s="17" t="s">
        <v>137</v>
      </c>
      <c r="AU214" s="17" t="s">
        <v>86</v>
      </c>
    </row>
    <row r="215" spans="2:65" s="14" customFormat="1" ht="10.199999999999999">
      <c r="B215" s="160"/>
      <c r="D215" s="128" t="s">
        <v>126</v>
      </c>
      <c r="E215" s="161" t="s">
        <v>19</v>
      </c>
      <c r="F215" s="162" t="s">
        <v>273</v>
      </c>
      <c r="H215" s="161" t="s">
        <v>19</v>
      </c>
      <c r="I215" s="163"/>
      <c r="L215" s="160"/>
      <c r="M215" s="164"/>
      <c r="T215" s="165"/>
      <c r="AT215" s="161" t="s">
        <v>126</v>
      </c>
      <c r="AU215" s="161" t="s">
        <v>86</v>
      </c>
      <c r="AV215" s="14" t="s">
        <v>84</v>
      </c>
      <c r="AW215" s="14" t="s">
        <v>35</v>
      </c>
      <c r="AX215" s="14" t="s">
        <v>76</v>
      </c>
      <c r="AY215" s="161" t="s">
        <v>123</v>
      </c>
    </row>
    <row r="216" spans="2:65" s="14" customFormat="1" ht="10.199999999999999">
      <c r="B216" s="160"/>
      <c r="D216" s="128" t="s">
        <v>126</v>
      </c>
      <c r="E216" s="161" t="s">
        <v>19</v>
      </c>
      <c r="F216" s="162" t="s">
        <v>243</v>
      </c>
      <c r="H216" s="161" t="s">
        <v>19</v>
      </c>
      <c r="I216" s="163"/>
      <c r="L216" s="160"/>
      <c r="M216" s="164"/>
      <c r="T216" s="165"/>
      <c r="AT216" s="161" t="s">
        <v>126</v>
      </c>
      <c r="AU216" s="161" t="s">
        <v>86</v>
      </c>
      <c r="AV216" s="14" t="s">
        <v>84</v>
      </c>
      <c r="AW216" s="14" t="s">
        <v>35</v>
      </c>
      <c r="AX216" s="14" t="s">
        <v>76</v>
      </c>
      <c r="AY216" s="161" t="s">
        <v>123</v>
      </c>
    </row>
    <row r="217" spans="2:65" s="11" customFormat="1" ht="10.199999999999999">
      <c r="B217" s="132"/>
      <c r="D217" s="128" t="s">
        <v>126</v>
      </c>
      <c r="E217" s="133" t="s">
        <v>19</v>
      </c>
      <c r="F217" s="134" t="s">
        <v>274</v>
      </c>
      <c r="H217" s="135">
        <v>4</v>
      </c>
      <c r="I217" s="136"/>
      <c r="L217" s="132"/>
      <c r="M217" s="137"/>
      <c r="T217" s="138"/>
      <c r="AT217" s="133" t="s">
        <v>126</v>
      </c>
      <c r="AU217" s="133" t="s">
        <v>86</v>
      </c>
      <c r="AV217" s="11" t="s">
        <v>86</v>
      </c>
      <c r="AW217" s="11" t="s">
        <v>35</v>
      </c>
      <c r="AX217" s="11" t="s">
        <v>76</v>
      </c>
      <c r="AY217" s="133" t="s">
        <v>123</v>
      </c>
    </row>
    <row r="218" spans="2:65" s="12" customFormat="1" ht="10.199999999999999">
      <c r="B218" s="139"/>
      <c r="D218" s="128" t="s">
        <v>126</v>
      </c>
      <c r="E218" s="140" t="s">
        <v>19</v>
      </c>
      <c r="F218" s="141" t="s">
        <v>127</v>
      </c>
      <c r="H218" s="142">
        <v>4</v>
      </c>
      <c r="I218" s="143"/>
      <c r="L218" s="139"/>
      <c r="M218" s="144"/>
      <c r="T218" s="145"/>
      <c r="AT218" s="140" t="s">
        <v>126</v>
      </c>
      <c r="AU218" s="140" t="s">
        <v>86</v>
      </c>
      <c r="AV218" s="12" t="s">
        <v>122</v>
      </c>
      <c r="AW218" s="12" t="s">
        <v>35</v>
      </c>
      <c r="AX218" s="12" t="s">
        <v>84</v>
      </c>
      <c r="AY218" s="140" t="s">
        <v>123</v>
      </c>
    </row>
    <row r="219" spans="2:65" s="1" customFormat="1" ht="24.15" customHeight="1">
      <c r="B219" s="32"/>
      <c r="C219" s="115" t="s">
        <v>275</v>
      </c>
      <c r="D219" s="115" t="s">
        <v>118</v>
      </c>
      <c r="E219" s="116" t="s">
        <v>276</v>
      </c>
      <c r="F219" s="117" t="s">
        <v>277</v>
      </c>
      <c r="G219" s="118" t="s">
        <v>133</v>
      </c>
      <c r="H219" s="119">
        <v>6.4</v>
      </c>
      <c r="I219" s="120"/>
      <c r="J219" s="121">
        <f>ROUND(I219*H219,2)</f>
        <v>0</v>
      </c>
      <c r="K219" s="117" t="s">
        <v>134</v>
      </c>
      <c r="L219" s="32"/>
      <c r="M219" s="122" t="s">
        <v>19</v>
      </c>
      <c r="N219" s="123" t="s">
        <v>47</v>
      </c>
      <c r="P219" s="124">
        <f>O219*H219</f>
        <v>0</v>
      </c>
      <c r="Q219" s="124">
        <v>0.74327200000000004</v>
      </c>
      <c r="R219" s="124">
        <f>Q219*H219</f>
        <v>4.7569408000000006</v>
      </c>
      <c r="S219" s="124">
        <v>0</v>
      </c>
      <c r="T219" s="125">
        <f>S219*H219</f>
        <v>0</v>
      </c>
      <c r="AR219" s="126" t="s">
        <v>122</v>
      </c>
      <c r="AT219" s="126" t="s">
        <v>118</v>
      </c>
      <c r="AU219" s="126" t="s">
        <v>86</v>
      </c>
      <c r="AY219" s="17" t="s">
        <v>123</v>
      </c>
      <c r="BE219" s="127">
        <f>IF(N219="základní",J219,0)</f>
        <v>0</v>
      </c>
      <c r="BF219" s="127">
        <f>IF(N219="snížená",J219,0)</f>
        <v>0</v>
      </c>
      <c r="BG219" s="127">
        <f>IF(N219="zákl. přenesená",J219,0)</f>
        <v>0</v>
      </c>
      <c r="BH219" s="127">
        <f>IF(N219="sníž. přenesená",J219,0)</f>
        <v>0</v>
      </c>
      <c r="BI219" s="127">
        <f>IF(N219="nulová",J219,0)</f>
        <v>0</v>
      </c>
      <c r="BJ219" s="17" t="s">
        <v>84</v>
      </c>
      <c r="BK219" s="127">
        <f>ROUND(I219*H219,2)</f>
        <v>0</v>
      </c>
      <c r="BL219" s="17" t="s">
        <v>122</v>
      </c>
      <c r="BM219" s="126" t="s">
        <v>278</v>
      </c>
    </row>
    <row r="220" spans="2:65" s="1" customFormat="1" ht="28.8">
      <c r="B220" s="32"/>
      <c r="D220" s="128" t="s">
        <v>125</v>
      </c>
      <c r="F220" s="129" t="s">
        <v>279</v>
      </c>
      <c r="I220" s="130"/>
      <c r="L220" s="32"/>
      <c r="M220" s="131"/>
      <c r="T220" s="53"/>
      <c r="AT220" s="17" t="s">
        <v>125</v>
      </c>
      <c r="AU220" s="17" t="s">
        <v>86</v>
      </c>
    </row>
    <row r="221" spans="2:65" s="1" customFormat="1" ht="10.199999999999999">
      <c r="B221" s="32"/>
      <c r="D221" s="158" t="s">
        <v>137</v>
      </c>
      <c r="F221" s="159" t="s">
        <v>280</v>
      </c>
      <c r="I221" s="130"/>
      <c r="L221" s="32"/>
      <c r="M221" s="131"/>
      <c r="T221" s="53"/>
      <c r="AT221" s="17" t="s">
        <v>137</v>
      </c>
      <c r="AU221" s="17" t="s">
        <v>86</v>
      </c>
    </row>
    <row r="222" spans="2:65" s="14" customFormat="1" ht="10.199999999999999">
      <c r="B222" s="160"/>
      <c r="D222" s="128" t="s">
        <v>126</v>
      </c>
      <c r="E222" s="161" t="s">
        <v>19</v>
      </c>
      <c r="F222" s="162" t="s">
        <v>281</v>
      </c>
      <c r="H222" s="161" t="s">
        <v>19</v>
      </c>
      <c r="I222" s="163"/>
      <c r="L222" s="160"/>
      <c r="M222" s="164"/>
      <c r="T222" s="165"/>
      <c r="AT222" s="161" t="s">
        <v>126</v>
      </c>
      <c r="AU222" s="161" t="s">
        <v>86</v>
      </c>
      <c r="AV222" s="14" t="s">
        <v>84</v>
      </c>
      <c r="AW222" s="14" t="s">
        <v>35</v>
      </c>
      <c r="AX222" s="14" t="s">
        <v>76</v>
      </c>
      <c r="AY222" s="161" t="s">
        <v>123</v>
      </c>
    </row>
    <row r="223" spans="2:65" s="14" customFormat="1" ht="10.199999999999999">
      <c r="B223" s="160"/>
      <c r="D223" s="128" t="s">
        <v>126</v>
      </c>
      <c r="E223" s="161" t="s">
        <v>19</v>
      </c>
      <c r="F223" s="162" t="s">
        <v>158</v>
      </c>
      <c r="H223" s="161" t="s">
        <v>19</v>
      </c>
      <c r="I223" s="163"/>
      <c r="L223" s="160"/>
      <c r="M223" s="164"/>
      <c r="T223" s="165"/>
      <c r="AT223" s="161" t="s">
        <v>126</v>
      </c>
      <c r="AU223" s="161" t="s">
        <v>86</v>
      </c>
      <c r="AV223" s="14" t="s">
        <v>84</v>
      </c>
      <c r="AW223" s="14" t="s">
        <v>35</v>
      </c>
      <c r="AX223" s="14" t="s">
        <v>76</v>
      </c>
      <c r="AY223" s="161" t="s">
        <v>123</v>
      </c>
    </row>
    <row r="224" spans="2:65" s="11" customFormat="1" ht="10.199999999999999">
      <c r="B224" s="132"/>
      <c r="D224" s="128" t="s">
        <v>126</v>
      </c>
      <c r="E224" s="133" t="s">
        <v>19</v>
      </c>
      <c r="F224" s="134" t="s">
        <v>282</v>
      </c>
      <c r="H224" s="135">
        <v>6.4</v>
      </c>
      <c r="I224" s="136"/>
      <c r="L224" s="132"/>
      <c r="M224" s="137"/>
      <c r="T224" s="138"/>
      <c r="AT224" s="133" t="s">
        <v>126</v>
      </c>
      <c r="AU224" s="133" t="s">
        <v>86</v>
      </c>
      <c r="AV224" s="11" t="s">
        <v>86</v>
      </c>
      <c r="AW224" s="11" t="s">
        <v>35</v>
      </c>
      <c r="AX224" s="11" t="s">
        <v>76</v>
      </c>
      <c r="AY224" s="133" t="s">
        <v>123</v>
      </c>
    </row>
    <row r="225" spans="2:65" s="12" customFormat="1" ht="10.199999999999999">
      <c r="B225" s="139"/>
      <c r="D225" s="128" t="s">
        <v>126</v>
      </c>
      <c r="E225" s="140" t="s">
        <v>19</v>
      </c>
      <c r="F225" s="141" t="s">
        <v>127</v>
      </c>
      <c r="H225" s="142">
        <v>6.4</v>
      </c>
      <c r="I225" s="143"/>
      <c r="L225" s="139"/>
      <c r="M225" s="144"/>
      <c r="T225" s="145"/>
      <c r="AT225" s="140" t="s">
        <v>126</v>
      </c>
      <c r="AU225" s="140" t="s">
        <v>86</v>
      </c>
      <c r="AV225" s="12" t="s">
        <v>122</v>
      </c>
      <c r="AW225" s="12" t="s">
        <v>35</v>
      </c>
      <c r="AX225" s="12" t="s">
        <v>84</v>
      </c>
      <c r="AY225" s="140" t="s">
        <v>123</v>
      </c>
    </row>
    <row r="226" spans="2:65" s="1" customFormat="1" ht="24.15" customHeight="1">
      <c r="B226" s="32"/>
      <c r="C226" s="166" t="s">
        <v>283</v>
      </c>
      <c r="D226" s="166" t="s">
        <v>284</v>
      </c>
      <c r="E226" s="167" t="s">
        <v>285</v>
      </c>
      <c r="F226" s="168" t="s">
        <v>286</v>
      </c>
      <c r="G226" s="169" t="s">
        <v>133</v>
      </c>
      <c r="H226" s="170">
        <v>6.4</v>
      </c>
      <c r="I226" s="171"/>
      <c r="J226" s="172">
        <f>ROUND(I226*H226,2)</f>
        <v>0</v>
      </c>
      <c r="K226" s="168" t="s">
        <v>134</v>
      </c>
      <c r="L226" s="173"/>
      <c r="M226" s="174" t="s">
        <v>19</v>
      </c>
      <c r="N226" s="175" t="s">
        <v>47</v>
      </c>
      <c r="P226" s="124">
        <f>O226*H226</f>
        <v>0</v>
      </c>
      <c r="Q226" s="124">
        <v>7.8700000000000003E-3</v>
      </c>
      <c r="R226" s="124">
        <f>Q226*H226</f>
        <v>5.0368000000000003E-2</v>
      </c>
      <c r="S226" s="124">
        <v>0</v>
      </c>
      <c r="T226" s="125">
        <f>S226*H226</f>
        <v>0</v>
      </c>
      <c r="AR226" s="126" t="s">
        <v>191</v>
      </c>
      <c r="AT226" s="126" t="s">
        <v>284</v>
      </c>
      <c r="AU226" s="126" t="s">
        <v>86</v>
      </c>
      <c r="AY226" s="17" t="s">
        <v>123</v>
      </c>
      <c r="BE226" s="127">
        <f>IF(N226="základní",J226,0)</f>
        <v>0</v>
      </c>
      <c r="BF226" s="127">
        <f>IF(N226="snížená",J226,0)</f>
        <v>0</v>
      </c>
      <c r="BG226" s="127">
        <f>IF(N226="zákl. přenesená",J226,0)</f>
        <v>0</v>
      </c>
      <c r="BH226" s="127">
        <f>IF(N226="sníž. přenesená",J226,0)</f>
        <v>0</v>
      </c>
      <c r="BI226" s="127">
        <f>IF(N226="nulová",J226,0)</f>
        <v>0</v>
      </c>
      <c r="BJ226" s="17" t="s">
        <v>84</v>
      </c>
      <c r="BK226" s="127">
        <f>ROUND(I226*H226,2)</f>
        <v>0</v>
      </c>
      <c r="BL226" s="17" t="s">
        <v>122</v>
      </c>
      <c r="BM226" s="126" t="s">
        <v>287</v>
      </c>
    </row>
    <row r="227" spans="2:65" s="1" customFormat="1" ht="19.2">
      <c r="B227" s="32"/>
      <c r="D227" s="128" t="s">
        <v>125</v>
      </c>
      <c r="F227" s="129" t="s">
        <v>286</v>
      </c>
      <c r="I227" s="130"/>
      <c r="L227" s="32"/>
      <c r="M227" s="131"/>
      <c r="T227" s="53"/>
      <c r="AT227" s="17" t="s">
        <v>125</v>
      </c>
      <c r="AU227" s="17" t="s">
        <v>86</v>
      </c>
    </row>
    <row r="228" spans="2:65" s="14" customFormat="1" ht="20.399999999999999">
      <c r="B228" s="160"/>
      <c r="D228" s="128" t="s">
        <v>126</v>
      </c>
      <c r="E228" s="161" t="s">
        <v>19</v>
      </c>
      <c r="F228" s="162" t="s">
        <v>288</v>
      </c>
      <c r="H228" s="161" t="s">
        <v>19</v>
      </c>
      <c r="I228" s="163"/>
      <c r="L228" s="160"/>
      <c r="M228" s="164"/>
      <c r="T228" s="165"/>
      <c r="AT228" s="161" t="s">
        <v>126</v>
      </c>
      <c r="AU228" s="161" t="s">
        <v>86</v>
      </c>
      <c r="AV228" s="14" t="s">
        <v>84</v>
      </c>
      <c r="AW228" s="14" t="s">
        <v>35</v>
      </c>
      <c r="AX228" s="14" t="s">
        <v>76</v>
      </c>
      <c r="AY228" s="161" t="s">
        <v>123</v>
      </c>
    </row>
    <row r="229" spans="2:65" s="14" customFormat="1" ht="10.199999999999999">
      <c r="B229" s="160"/>
      <c r="D229" s="128" t="s">
        <v>126</v>
      </c>
      <c r="E229" s="161" t="s">
        <v>19</v>
      </c>
      <c r="F229" s="162" t="s">
        <v>158</v>
      </c>
      <c r="H229" s="161" t="s">
        <v>19</v>
      </c>
      <c r="I229" s="163"/>
      <c r="L229" s="160"/>
      <c r="M229" s="164"/>
      <c r="T229" s="165"/>
      <c r="AT229" s="161" t="s">
        <v>126</v>
      </c>
      <c r="AU229" s="161" t="s">
        <v>86</v>
      </c>
      <c r="AV229" s="14" t="s">
        <v>84</v>
      </c>
      <c r="AW229" s="14" t="s">
        <v>35</v>
      </c>
      <c r="AX229" s="14" t="s">
        <v>76</v>
      </c>
      <c r="AY229" s="161" t="s">
        <v>123</v>
      </c>
    </row>
    <row r="230" spans="2:65" s="11" customFormat="1" ht="10.199999999999999">
      <c r="B230" s="132"/>
      <c r="D230" s="128" t="s">
        <v>126</v>
      </c>
      <c r="E230" s="133" t="s">
        <v>19</v>
      </c>
      <c r="F230" s="134" t="s">
        <v>282</v>
      </c>
      <c r="H230" s="135">
        <v>6.4</v>
      </c>
      <c r="I230" s="136"/>
      <c r="L230" s="132"/>
      <c r="M230" s="137"/>
      <c r="T230" s="138"/>
      <c r="AT230" s="133" t="s">
        <v>126</v>
      </c>
      <c r="AU230" s="133" t="s">
        <v>86</v>
      </c>
      <c r="AV230" s="11" t="s">
        <v>86</v>
      </c>
      <c r="AW230" s="11" t="s">
        <v>35</v>
      </c>
      <c r="AX230" s="11" t="s">
        <v>76</v>
      </c>
      <c r="AY230" s="133" t="s">
        <v>123</v>
      </c>
    </row>
    <row r="231" spans="2:65" s="12" customFormat="1" ht="10.199999999999999">
      <c r="B231" s="139"/>
      <c r="D231" s="128" t="s">
        <v>126</v>
      </c>
      <c r="E231" s="140" t="s">
        <v>19</v>
      </c>
      <c r="F231" s="141" t="s">
        <v>127</v>
      </c>
      <c r="H231" s="142">
        <v>6.4</v>
      </c>
      <c r="I231" s="143"/>
      <c r="L231" s="139"/>
      <c r="M231" s="144"/>
      <c r="T231" s="145"/>
      <c r="AT231" s="140" t="s">
        <v>126</v>
      </c>
      <c r="AU231" s="140" t="s">
        <v>86</v>
      </c>
      <c r="AV231" s="12" t="s">
        <v>122</v>
      </c>
      <c r="AW231" s="12" t="s">
        <v>35</v>
      </c>
      <c r="AX231" s="12" t="s">
        <v>84</v>
      </c>
      <c r="AY231" s="140" t="s">
        <v>123</v>
      </c>
    </row>
    <row r="232" spans="2:65" s="1" customFormat="1" ht="24.15" customHeight="1">
      <c r="B232" s="32"/>
      <c r="C232" s="115" t="s">
        <v>289</v>
      </c>
      <c r="D232" s="115" t="s">
        <v>118</v>
      </c>
      <c r="E232" s="116" t="s">
        <v>290</v>
      </c>
      <c r="F232" s="117" t="s">
        <v>291</v>
      </c>
      <c r="G232" s="118" t="s">
        <v>133</v>
      </c>
      <c r="H232" s="119">
        <v>6.4</v>
      </c>
      <c r="I232" s="120"/>
      <c r="J232" s="121">
        <f>ROUND(I232*H232,2)</f>
        <v>0</v>
      </c>
      <c r="K232" s="117" t="s">
        <v>134</v>
      </c>
      <c r="L232" s="32"/>
      <c r="M232" s="122" t="s">
        <v>19</v>
      </c>
      <c r="N232" s="123" t="s">
        <v>47</v>
      </c>
      <c r="P232" s="124">
        <f>O232*H232</f>
        <v>0</v>
      </c>
      <c r="Q232" s="124">
        <v>7.8163999999999997E-2</v>
      </c>
      <c r="R232" s="124">
        <f>Q232*H232</f>
        <v>0.50024959999999996</v>
      </c>
      <c r="S232" s="124">
        <v>0</v>
      </c>
      <c r="T232" s="125">
        <f>S232*H232</f>
        <v>0</v>
      </c>
      <c r="AR232" s="126" t="s">
        <v>122</v>
      </c>
      <c r="AT232" s="126" t="s">
        <v>118</v>
      </c>
      <c r="AU232" s="126" t="s">
        <v>86</v>
      </c>
      <c r="AY232" s="17" t="s">
        <v>123</v>
      </c>
      <c r="BE232" s="127">
        <f>IF(N232="základní",J232,0)</f>
        <v>0</v>
      </c>
      <c r="BF232" s="127">
        <f>IF(N232="snížená",J232,0)</f>
        <v>0</v>
      </c>
      <c r="BG232" s="127">
        <f>IF(N232="zákl. přenesená",J232,0)</f>
        <v>0</v>
      </c>
      <c r="BH232" s="127">
        <f>IF(N232="sníž. přenesená",J232,0)</f>
        <v>0</v>
      </c>
      <c r="BI232" s="127">
        <f>IF(N232="nulová",J232,0)</f>
        <v>0</v>
      </c>
      <c r="BJ232" s="17" t="s">
        <v>84</v>
      </c>
      <c r="BK232" s="127">
        <f>ROUND(I232*H232,2)</f>
        <v>0</v>
      </c>
      <c r="BL232" s="17" t="s">
        <v>122</v>
      </c>
      <c r="BM232" s="126" t="s">
        <v>292</v>
      </c>
    </row>
    <row r="233" spans="2:65" s="1" customFormat="1" ht="28.8">
      <c r="B233" s="32"/>
      <c r="D233" s="128" t="s">
        <v>125</v>
      </c>
      <c r="F233" s="129" t="s">
        <v>293</v>
      </c>
      <c r="I233" s="130"/>
      <c r="L233" s="32"/>
      <c r="M233" s="131"/>
      <c r="T233" s="53"/>
      <c r="AT233" s="17" t="s">
        <v>125</v>
      </c>
      <c r="AU233" s="17" t="s">
        <v>86</v>
      </c>
    </row>
    <row r="234" spans="2:65" s="1" customFormat="1" ht="10.199999999999999">
      <c r="B234" s="32"/>
      <c r="D234" s="158" t="s">
        <v>137</v>
      </c>
      <c r="F234" s="159" t="s">
        <v>294</v>
      </c>
      <c r="I234" s="130"/>
      <c r="L234" s="32"/>
      <c r="M234" s="131"/>
      <c r="T234" s="53"/>
      <c r="AT234" s="17" t="s">
        <v>137</v>
      </c>
      <c r="AU234" s="17" t="s">
        <v>86</v>
      </c>
    </row>
    <row r="235" spans="2:65" s="14" customFormat="1" ht="10.199999999999999">
      <c r="B235" s="160"/>
      <c r="D235" s="128" t="s">
        <v>126</v>
      </c>
      <c r="E235" s="161" t="s">
        <v>19</v>
      </c>
      <c r="F235" s="162" t="s">
        <v>295</v>
      </c>
      <c r="H235" s="161" t="s">
        <v>19</v>
      </c>
      <c r="I235" s="163"/>
      <c r="L235" s="160"/>
      <c r="M235" s="164"/>
      <c r="T235" s="165"/>
      <c r="AT235" s="161" t="s">
        <v>126</v>
      </c>
      <c r="AU235" s="161" t="s">
        <v>86</v>
      </c>
      <c r="AV235" s="14" t="s">
        <v>84</v>
      </c>
      <c r="AW235" s="14" t="s">
        <v>35</v>
      </c>
      <c r="AX235" s="14" t="s">
        <v>76</v>
      </c>
      <c r="AY235" s="161" t="s">
        <v>123</v>
      </c>
    </row>
    <row r="236" spans="2:65" s="14" customFormat="1" ht="10.199999999999999">
      <c r="B236" s="160"/>
      <c r="D236" s="128" t="s">
        <v>126</v>
      </c>
      <c r="E236" s="161" t="s">
        <v>19</v>
      </c>
      <c r="F236" s="162" t="s">
        <v>158</v>
      </c>
      <c r="H236" s="161" t="s">
        <v>19</v>
      </c>
      <c r="I236" s="163"/>
      <c r="L236" s="160"/>
      <c r="M236" s="164"/>
      <c r="T236" s="165"/>
      <c r="AT236" s="161" t="s">
        <v>126</v>
      </c>
      <c r="AU236" s="161" t="s">
        <v>86</v>
      </c>
      <c r="AV236" s="14" t="s">
        <v>84</v>
      </c>
      <c r="AW236" s="14" t="s">
        <v>35</v>
      </c>
      <c r="AX236" s="14" t="s">
        <v>76</v>
      </c>
      <c r="AY236" s="161" t="s">
        <v>123</v>
      </c>
    </row>
    <row r="237" spans="2:65" s="11" customFormat="1" ht="10.199999999999999">
      <c r="B237" s="132"/>
      <c r="D237" s="128" t="s">
        <v>126</v>
      </c>
      <c r="E237" s="133" t="s">
        <v>19</v>
      </c>
      <c r="F237" s="134" t="s">
        <v>282</v>
      </c>
      <c r="H237" s="135">
        <v>6.4</v>
      </c>
      <c r="I237" s="136"/>
      <c r="L237" s="132"/>
      <c r="M237" s="137"/>
      <c r="T237" s="138"/>
      <c r="AT237" s="133" t="s">
        <v>126</v>
      </c>
      <c r="AU237" s="133" t="s">
        <v>86</v>
      </c>
      <c r="AV237" s="11" t="s">
        <v>86</v>
      </c>
      <c r="AW237" s="11" t="s">
        <v>35</v>
      </c>
      <c r="AX237" s="11" t="s">
        <v>76</v>
      </c>
      <c r="AY237" s="133" t="s">
        <v>123</v>
      </c>
    </row>
    <row r="238" spans="2:65" s="12" customFormat="1" ht="10.199999999999999">
      <c r="B238" s="139"/>
      <c r="D238" s="128" t="s">
        <v>126</v>
      </c>
      <c r="E238" s="140" t="s">
        <v>19</v>
      </c>
      <c r="F238" s="141" t="s">
        <v>127</v>
      </c>
      <c r="H238" s="142">
        <v>6.4</v>
      </c>
      <c r="I238" s="143"/>
      <c r="L238" s="139"/>
      <c r="M238" s="144"/>
      <c r="T238" s="145"/>
      <c r="AT238" s="140" t="s">
        <v>126</v>
      </c>
      <c r="AU238" s="140" t="s">
        <v>86</v>
      </c>
      <c r="AV238" s="12" t="s">
        <v>122</v>
      </c>
      <c r="AW238" s="12" t="s">
        <v>35</v>
      </c>
      <c r="AX238" s="12" t="s">
        <v>84</v>
      </c>
      <c r="AY238" s="140" t="s">
        <v>123</v>
      </c>
    </row>
    <row r="239" spans="2:65" s="13" customFormat="1" ht="22.8" customHeight="1">
      <c r="B239" s="146"/>
      <c r="D239" s="147" t="s">
        <v>75</v>
      </c>
      <c r="E239" s="156" t="s">
        <v>159</v>
      </c>
      <c r="F239" s="156" t="s">
        <v>296</v>
      </c>
      <c r="I239" s="149"/>
      <c r="J239" s="157">
        <f>BK239</f>
        <v>0</v>
      </c>
      <c r="L239" s="146"/>
      <c r="M239" s="151"/>
      <c r="P239" s="152">
        <f>SUM(P240:P246)</f>
        <v>0</v>
      </c>
      <c r="R239" s="152">
        <f>SUM(R240:R246)</f>
        <v>0</v>
      </c>
      <c r="T239" s="153">
        <f>SUM(T240:T246)</f>
        <v>0</v>
      </c>
      <c r="AR239" s="147" t="s">
        <v>84</v>
      </c>
      <c r="AT239" s="154" t="s">
        <v>75</v>
      </c>
      <c r="AU239" s="154" t="s">
        <v>84</v>
      </c>
      <c r="AY239" s="147" t="s">
        <v>123</v>
      </c>
      <c r="BK239" s="155">
        <f>SUM(BK240:BK246)</f>
        <v>0</v>
      </c>
    </row>
    <row r="240" spans="2:65" s="1" customFormat="1" ht="24.15" customHeight="1">
      <c r="B240" s="32"/>
      <c r="C240" s="115" t="s">
        <v>7</v>
      </c>
      <c r="D240" s="115" t="s">
        <v>118</v>
      </c>
      <c r="E240" s="116" t="s">
        <v>297</v>
      </c>
      <c r="F240" s="117" t="s">
        <v>298</v>
      </c>
      <c r="G240" s="118" t="s">
        <v>133</v>
      </c>
      <c r="H240" s="119">
        <v>141</v>
      </c>
      <c r="I240" s="120"/>
      <c r="J240" s="121">
        <f>ROUND(I240*H240,2)</f>
        <v>0</v>
      </c>
      <c r="K240" s="117" t="s">
        <v>134</v>
      </c>
      <c r="L240" s="32"/>
      <c r="M240" s="122" t="s">
        <v>19</v>
      </c>
      <c r="N240" s="123" t="s">
        <v>47</v>
      </c>
      <c r="P240" s="124">
        <f>O240*H240</f>
        <v>0</v>
      </c>
      <c r="Q240" s="124">
        <v>0</v>
      </c>
      <c r="R240" s="124">
        <f>Q240*H240</f>
        <v>0</v>
      </c>
      <c r="S240" s="124">
        <v>0</v>
      </c>
      <c r="T240" s="125">
        <f>S240*H240</f>
        <v>0</v>
      </c>
      <c r="AR240" s="126" t="s">
        <v>122</v>
      </c>
      <c r="AT240" s="126" t="s">
        <v>118</v>
      </c>
      <c r="AU240" s="126" t="s">
        <v>86</v>
      </c>
      <c r="AY240" s="17" t="s">
        <v>123</v>
      </c>
      <c r="BE240" s="127">
        <f>IF(N240="základní",J240,0)</f>
        <v>0</v>
      </c>
      <c r="BF240" s="127">
        <f>IF(N240="snížená",J240,0)</f>
        <v>0</v>
      </c>
      <c r="BG240" s="127">
        <f>IF(N240="zákl. přenesená",J240,0)</f>
        <v>0</v>
      </c>
      <c r="BH240" s="127">
        <f>IF(N240="sníž. přenesená",J240,0)</f>
        <v>0</v>
      </c>
      <c r="BI240" s="127">
        <f>IF(N240="nulová",J240,0)</f>
        <v>0</v>
      </c>
      <c r="BJ240" s="17" t="s">
        <v>84</v>
      </c>
      <c r="BK240" s="127">
        <f>ROUND(I240*H240,2)</f>
        <v>0</v>
      </c>
      <c r="BL240" s="17" t="s">
        <v>122</v>
      </c>
      <c r="BM240" s="126" t="s">
        <v>299</v>
      </c>
    </row>
    <row r="241" spans="2:65" s="1" customFormat="1" ht="19.2">
      <c r="B241" s="32"/>
      <c r="D241" s="128" t="s">
        <v>125</v>
      </c>
      <c r="F241" s="129" t="s">
        <v>300</v>
      </c>
      <c r="I241" s="130"/>
      <c r="L241" s="32"/>
      <c r="M241" s="131"/>
      <c r="T241" s="53"/>
      <c r="AT241" s="17" t="s">
        <v>125</v>
      </c>
      <c r="AU241" s="17" t="s">
        <v>86</v>
      </c>
    </row>
    <row r="242" spans="2:65" s="1" customFormat="1" ht="10.199999999999999">
      <c r="B242" s="32"/>
      <c r="D242" s="158" t="s">
        <v>137</v>
      </c>
      <c r="F242" s="159" t="s">
        <v>301</v>
      </c>
      <c r="I242" s="130"/>
      <c r="L242" s="32"/>
      <c r="M242" s="131"/>
      <c r="T242" s="53"/>
      <c r="AT242" s="17" t="s">
        <v>137</v>
      </c>
      <c r="AU242" s="17" t="s">
        <v>86</v>
      </c>
    </row>
    <row r="243" spans="2:65" s="14" customFormat="1" ht="10.199999999999999">
      <c r="B243" s="160"/>
      <c r="D243" s="128" t="s">
        <v>126</v>
      </c>
      <c r="E243" s="161" t="s">
        <v>19</v>
      </c>
      <c r="F243" s="162" t="s">
        <v>302</v>
      </c>
      <c r="H243" s="161" t="s">
        <v>19</v>
      </c>
      <c r="I243" s="163"/>
      <c r="L243" s="160"/>
      <c r="M243" s="164"/>
      <c r="T243" s="165"/>
      <c r="AT243" s="161" t="s">
        <v>126</v>
      </c>
      <c r="AU243" s="161" t="s">
        <v>86</v>
      </c>
      <c r="AV243" s="14" t="s">
        <v>84</v>
      </c>
      <c r="AW243" s="14" t="s">
        <v>35</v>
      </c>
      <c r="AX243" s="14" t="s">
        <v>76</v>
      </c>
      <c r="AY243" s="161" t="s">
        <v>123</v>
      </c>
    </row>
    <row r="244" spans="2:65" s="14" customFormat="1" ht="10.199999999999999">
      <c r="B244" s="160"/>
      <c r="D244" s="128" t="s">
        <v>126</v>
      </c>
      <c r="E244" s="161" t="s">
        <v>19</v>
      </c>
      <c r="F244" s="162" t="s">
        <v>303</v>
      </c>
      <c r="H244" s="161" t="s">
        <v>19</v>
      </c>
      <c r="I244" s="163"/>
      <c r="L244" s="160"/>
      <c r="M244" s="164"/>
      <c r="T244" s="165"/>
      <c r="AT244" s="161" t="s">
        <v>126</v>
      </c>
      <c r="AU244" s="161" t="s">
        <v>86</v>
      </c>
      <c r="AV244" s="14" t="s">
        <v>84</v>
      </c>
      <c r="AW244" s="14" t="s">
        <v>35</v>
      </c>
      <c r="AX244" s="14" t="s">
        <v>76</v>
      </c>
      <c r="AY244" s="161" t="s">
        <v>123</v>
      </c>
    </row>
    <row r="245" spans="2:65" s="11" customFormat="1" ht="10.199999999999999">
      <c r="B245" s="132"/>
      <c r="D245" s="128" t="s">
        <v>126</v>
      </c>
      <c r="E245" s="133" t="s">
        <v>19</v>
      </c>
      <c r="F245" s="134" t="s">
        <v>304</v>
      </c>
      <c r="H245" s="135">
        <v>141</v>
      </c>
      <c r="I245" s="136"/>
      <c r="L245" s="132"/>
      <c r="M245" s="137"/>
      <c r="T245" s="138"/>
      <c r="AT245" s="133" t="s">
        <v>126</v>
      </c>
      <c r="AU245" s="133" t="s">
        <v>86</v>
      </c>
      <c r="AV245" s="11" t="s">
        <v>86</v>
      </c>
      <c r="AW245" s="11" t="s">
        <v>35</v>
      </c>
      <c r="AX245" s="11" t="s">
        <v>76</v>
      </c>
      <c r="AY245" s="133" t="s">
        <v>123</v>
      </c>
    </row>
    <row r="246" spans="2:65" s="12" customFormat="1" ht="10.199999999999999">
      <c r="B246" s="139"/>
      <c r="D246" s="128" t="s">
        <v>126</v>
      </c>
      <c r="E246" s="140" t="s">
        <v>19</v>
      </c>
      <c r="F246" s="141" t="s">
        <v>127</v>
      </c>
      <c r="H246" s="142">
        <v>141</v>
      </c>
      <c r="I246" s="143"/>
      <c r="L246" s="139"/>
      <c r="M246" s="144"/>
      <c r="T246" s="145"/>
      <c r="AT246" s="140" t="s">
        <v>126</v>
      </c>
      <c r="AU246" s="140" t="s">
        <v>86</v>
      </c>
      <c r="AV246" s="12" t="s">
        <v>122</v>
      </c>
      <c r="AW246" s="12" t="s">
        <v>35</v>
      </c>
      <c r="AX246" s="12" t="s">
        <v>84</v>
      </c>
      <c r="AY246" s="140" t="s">
        <v>123</v>
      </c>
    </row>
    <row r="247" spans="2:65" s="13" customFormat="1" ht="22.8" customHeight="1">
      <c r="B247" s="146"/>
      <c r="D247" s="147" t="s">
        <v>75</v>
      </c>
      <c r="E247" s="156" t="s">
        <v>305</v>
      </c>
      <c r="F247" s="156" t="s">
        <v>306</v>
      </c>
      <c r="I247" s="149"/>
      <c r="J247" s="157">
        <f>BK247</f>
        <v>0</v>
      </c>
      <c r="L247" s="146"/>
      <c r="M247" s="151"/>
      <c r="P247" s="152">
        <f>SUM(P248:P250)</f>
        <v>0</v>
      </c>
      <c r="R247" s="152">
        <f>SUM(R248:R250)</f>
        <v>0</v>
      </c>
      <c r="T247" s="153">
        <f>SUM(T248:T250)</f>
        <v>0</v>
      </c>
      <c r="AR247" s="147" t="s">
        <v>84</v>
      </c>
      <c r="AT247" s="154" t="s">
        <v>75</v>
      </c>
      <c r="AU247" s="154" t="s">
        <v>84</v>
      </c>
      <c r="AY247" s="147" t="s">
        <v>123</v>
      </c>
      <c r="BK247" s="155">
        <f>SUM(BK248:BK250)</f>
        <v>0</v>
      </c>
    </row>
    <row r="248" spans="2:65" s="1" customFormat="1" ht="16.5" customHeight="1">
      <c r="B248" s="32"/>
      <c r="C248" s="115" t="s">
        <v>307</v>
      </c>
      <c r="D248" s="115" t="s">
        <v>118</v>
      </c>
      <c r="E248" s="116" t="s">
        <v>308</v>
      </c>
      <c r="F248" s="117" t="s">
        <v>309</v>
      </c>
      <c r="G248" s="118" t="s">
        <v>310</v>
      </c>
      <c r="H248" s="119">
        <v>73.677000000000007</v>
      </c>
      <c r="I248" s="120"/>
      <c r="J248" s="121">
        <f>ROUND(I248*H248,2)</f>
        <v>0</v>
      </c>
      <c r="K248" s="117" t="s">
        <v>134</v>
      </c>
      <c r="L248" s="32"/>
      <c r="M248" s="122" t="s">
        <v>19</v>
      </c>
      <c r="N248" s="123" t="s">
        <v>47</v>
      </c>
      <c r="P248" s="124">
        <f>O248*H248</f>
        <v>0</v>
      </c>
      <c r="Q248" s="124">
        <v>0</v>
      </c>
      <c r="R248" s="124">
        <f>Q248*H248</f>
        <v>0</v>
      </c>
      <c r="S248" s="124">
        <v>0</v>
      </c>
      <c r="T248" s="125">
        <f>S248*H248</f>
        <v>0</v>
      </c>
      <c r="AR248" s="126" t="s">
        <v>122</v>
      </c>
      <c r="AT248" s="126" t="s">
        <v>118</v>
      </c>
      <c r="AU248" s="126" t="s">
        <v>86</v>
      </c>
      <c r="AY248" s="17" t="s">
        <v>123</v>
      </c>
      <c r="BE248" s="127">
        <f>IF(N248="základní",J248,0)</f>
        <v>0</v>
      </c>
      <c r="BF248" s="127">
        <f>IF(N248="snížená",J248,0)</f>
        <v>0</v>
      </c>
      <c r="BG248" s="127">
        <f>IF(N248="zákl. přenesená",J248,0)</f>
        <v>0</v>
      </c>
      <c r="BH248" s="127">
        <f>IF(N248="sníž. přenesená",J248,0)</f>
        <v>0</v>
      </c>
      <c r="BI248" s="127">
        <f>IF(N248="nulová",J248,0)</f>
        <v>0</v>
      </c>
      <c r="BJ248" s="17" t="s">
        <v>84</v>
      </c>
      <c r="BK248" s="127">
        <f>ROUND(I248*H248,2)</f>
        <v>0</v>
      </c>
      <c r="BL248" s="17" t="s">
        <v>122</v>
      </c>
      <c r="BM248" s="126" t="s">
        <v>311</v>
      </c>
    </row>
    <row r="249" spans="2:65" s="1" customFormat="1" ht="19.2">
      <c r="B249" s="32"/>
      <c r="D249" s="128" t="s">
        <v>125</v>
      </c>
      <c r="F249" s="129" t="s">
        <v>312</v>
      </c>
      <c r="I249" s="130"/>
      <c r="L249" s="32"/>
      <c r="M249" s="131"/>
      <c r="T249" s="53"/>
      <c r="AT249" s="17" t="s">
        <v>125</v>
      </c>
      <c r="AU249" s="17" t="s">
        <v>86</v>
      </c>
    </row>
    <row r="250" spans="2:65" s="1" customFormat="1" ht="10.199999999999999">
      <c r="B250" s="32"/>
      <c r="D250" s="158" t="s">
        <v>137</v>
      </c>
      <c r="F250" s="159" t="s">
        <v>313</v>
      </c>
      <c r="I250" s="130"/>
      <c r="L250" s="32"/>
      <c r="M250" s="176"/>
      <c r="N250" s="177"/>
      <c r="O250" s="177"/>
      <c r="P250" s="177"/>
      <c r="Q250" s="177"/>
      <c r="R250" s="177"/>
      <c r="S250" s="177"/>
      <c r="T250" s="178"/>
      <c r="AT250" s="17" t="s">
        <v>137</v>
      </c>
      <c r="AU250" s="17" t="s">
        <v>86</v>
      </c>
    </row>
    <row r="251" spans="2:65" s="1" customFormat="1" ht="6.9" customHeight="1">
      <c r="B251" s="41"/>
      <c r="C251" s="42"/>
      <c r="D251" s="42"/>
      <c r="E251" s="42"/>
      <c r="F251" s="42"/>
      <c r="G251" s="42"/>
      <c r="H251" s="42"/>
      <c r="I251" s="42"/>
      <c r="J251" s="42"/>
      <c r="K251" s="42"/>
      <c r="L251" s="32"/>
    </row>
  </sheetData>
  <sheetProtection algorithmName="SHA-512" hashValue="stY6UV8xP1GsSS1qEBBOuU2/Ejznw5dYsgIz291HTndDbaWh5SNAIwbnE05aA1wFQ99L6dsbBwBwEUkmvdHPQQ==" saltValue="xaw4CL8QxLFJiX/ZeLIxRPzSUfYyRdbaqBJDN6pMbCSIBzZ20WMC9p916niHjCxYCtiaz+yb8VxX9LOpUuujEg==" spinCount="100000" sheet="1" objects="1" scenarios="1" formatColumns="0" formatRows="0" autoFilter="0"/>
  <autoFilter ref="C83:K250" xr:uid="{00000000-0009-0000-0000-000001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93" r:id="rId1" xr:uid="{00000000-0004-0000-0100-000000000000}"/>
    <hyperlink ref="F99" r:id="rId2" xr:uid="{00000000-0004-0000-0100-000001000000}"/>
    <hyperlink ref="F107" r:id="rId3" xr:uid="{00000000-0004-0000-0100-000002000000}"/>
    <hyperlink ref="F114" r:id="rId4" xr:uid="{00000000-0004-0000-0100-000003000000}"/>
    <hyperlink ref="F129" r:id="rId5" xr:uid="{00000000-0004-0000-0100-000004000000}"/>
    <hyperlink ref="F136" r:id="rId6" xr:uid="{00000000-0004-0000-0100-000005000000}"/>
    <hyperlink ref="F143" r:id="rId7" xr:uid="{00000000-0004-0000-0100-000006000000}"/>
    <hyperlink ref="F150" r:id="rId8" xr:uid="{00000000-0004-0000-0100-000007000000}"/>
    <hyperlink ref="F158" r:id="rId9" xr:uid="{00000000-0004-0000-0100-000008000000}"/>
    <hyperlink ref="F165" r:id="rId10" xr:uid="{00000000-0004-0000-0100-000009000000}"/>
    <hyperlink ref="F185" r:id="rId11" xr:uid="{00000000-0004-0000-0100-00000A000000}"/>
    <hyperlink ref="F194" r:id="rId12" xr:uid="{00000000-0004-0000-0100-00000B000000}"/>
    <hyperlink ref="F204" r:id="rId13" xr:uid="{00000000-0004-0000-0100-00000C000000}"/>
    <hyperlink ref="F214" r:id="rId14" xr:uid="{00000000-0004-0000-0100-00000D000000}"/>
    <hyperlink ref="F221" r:id="rId15" xr:uid="{00000000-0004-0000-0100-00000E000000}"/>
    <hyperlink ref="F234" r:id="rId16" xr:uid="{00000000-0004-0000-0100-00000F000000}"/>
    <hyperlink ref="F242" r:id="rId17" xr:uid="{00000000-0004-0000-0100-000010000000}"/>
    <hyperlink ref="F250" r:id="rId18" xr:uid="{00000000-0004-0000-0100-00001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28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AT2" s="17" t="s">
        <v>89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86</v>
      </c>
    </row>
    <row r="4" spans="2:46" ht="24.9" customHeight="1">
      <c r="B4" s="20"/>
      <c r="D4" s="21" t="s">
        <v>92</v>
      </c>
      <c r="L4" s="20"/>
      <c r="M4" s="85" t="s">
        <v>10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5" t="str">
        <f>'Rekapitulace stavby'!K6</f>
        <v>Novosedlice Tůň</v>
      </c>
      <c r="F7" s="306"/>
      <c r="G7" s="306"/>
      <c r="H7" s="306"/>
      <c r="L7" s="20"/>
    </row>
    <row r="8" spans="2:46" s="1" customFormat="1" ht="12" customHeight="1">
      <c r="B8" s="32"/>
      <c r="D8" s="27" t="s">
        <v>93</v>
      </c>
      <c r="L8" s="32"/>
    </row>
    <row r="9" spans="2:46" s="1" customFormat="1" ht="16.5" customHeight="1">
      <c r="B9" s="32"/>
      <c r="E9" s="287" t="s">
        <v>314</v>
      </c>
      <c r="F9" s="307"/>
      <c r="G9" s="307"/>
      <c r="H9" s="307"/>
      <c r="L9" s="32"/>
    </row>
    <row r="10" spans="2:46" s="1" customFormat="1" ht="10.199999999999999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18. 12. 2023</v>
      </c>
      <c r="L12" s="32"/>
    </row>
    <row r="13" spans="2:46" s="1" customFormat="1" ht="10.8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27</v>
      </c>
      <c r="L14" s="32"/>
    </row>
    <row r="15" spans="2:46" s="1" customFormat="1" ht="18" customHeight="1">
      <c r="B15" s="32"/>
      <c r="E15" s="25" t="s">
        <v>28</v>
      </c>
      <c r="I15" s="27" t="s">
        <v>29</v>
      </c>
      <c r="J15" s="25" t="s">
        <v>95</v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31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8" t="str">
        <f>'Rekapitulace stavby'!E14</f>
        <v xml:space="preserve">Vyplň údaj </v>
      </c>
      <c r="F18" s="271"/>
      <c r="G18" s="271"/>
      <c r="H18" s="271"/>
      <c r="I18" s="27" t="s">
        <v>29</v>
      </c>
      <c r="J18" s="28" t="str">
        <f>'Rekapitulace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33</v>
      </c>
      <c r="I20" s="27" t="s">
        <v>26</v>
      </c>
      <c r="J20" s="25" t="s">
        <v>19</v>
      </c>
      <c r="L20" s="32"/>
    </row>
    <row r="21" spans="2:12" s="1" customFormat="1" ht="18" customHeight="1">
      <c r="B21" s="32"/>
      <c r="E21" s="25" t="s">
        <v>34</v>
      </c>
      <c r="I21" s="27" t="s">
        <v>29</v>
      </c>
      <c r="J21" s="25" t="s">
        <v>19</v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36</v>
      </c>
      <c r="I23" s="27" t="s">
        <v>26</v>
      </c>
      <c r="J23" s="25" t="s">
        <v>37</v>
      </c>
      <c r="L23" s="32"/>
    </row>
    <row r="24" spans="2:12" s="1" customFormat="1" ht="18" customHeight="1">
      <c r="B24" s="32"/>
      <c r="E24" s="25" t="s">
        <v>38</v>
      </c>
      <c r="I24" s="27" t="s">
        <v>29</v>
      </c>
      <c r="J24" s="25" t="s">
        <v>39</v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40</v>
      </c>
      <c r="L26" s="32"/>
    </row>
    <row r="27" spans="2:12" s="7" customFormat="1" ht="16.5" customHeight="1">
      <c r="B27" s="86"/>
      <c r="E27" s="276" t="s">
        <v>19</v>
      </c>
      <c r="F27" s="276"/>
      <c r="G27" s="276"/>
      <c r="H27" s="276"/>
      <c r="L27" s="86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42</v>
      </c>
      <c r="J30" s="63">
        <f>ROUND(J81, 2)</f>
        <v>0</v>
      </c>
      <c r="L30" s="32"/>
    </row>
    <row r="31" spans="2:12" s="1" customFormat="1" ht="6.9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" customHeight="1">
      <c r="B32" s="32"/>
      <c r="F32" s="35" t="s">
        <v>44</v>
      </c>
      <c r="I32" s="35" t="s">
        <v>43</v>
      </c>
      <c r="J32" s="35" t="s">
        <v>45</v>
      </c>
      <c r="L32" s="32"/>
    </row>
    <row r="33" spans="2:12" s="1" customFormat="1" ht="14.4" customHeight="1">
      <c r="B33" s="32"/>
      <c r="D33" s="52" t="s">
        <v>46</v>
      </c>
      <c r="E33" s="27" t="s">
        <v>47</v>
      </c>
      <c r="F33" s="88">
        <f>ROUND((SUM(BE81:BE127)),  2)</f>
        <v>0</v>
      </c>
      <c r="I33" s="89">
        <v>0.21</v>
      </c>
      <c r="J33" s="88">
        <f>ROUND(((SUM(BE81:BE127))*I33),  2)</f>
        <v>0</v>
      </c>
      <c r="L33" s="32"/>
    </row>
    <row r="34" spans="2:12" s="1" customFormat="1" ht="14.4" customHeight="1">
      <c r="B34" s="32"/>
      <c r="E34" s="27" t="s">
        <v>48</v>
      </c>
      <c r="F34" s="88">
        <f>ROUND((SUM(BF81:BF127)),  2)</f>
        <v>0</v>
      </c>
      <c r="I34" s="89">
        <v>0.12</v>
      </c>
      <c r="J34" s="88">
        <f>ROUND(((SUM(BF81:BF127))*I34),  2)</f>
        <v>0</v>
      </c>
      <c r="L34" s="32"/>
    </row>
    <row r="35" spans="2:12" s="1" customFormat="1" ht="14.4" hidden="1" customHeight="1">
      <c r="B35" s="32"/>
      <c r="E35" s="27" t="s">
        <v>49</v>
      </c>
      <c r="F35" s="88">
        <f>ROUND((SUM(BG81:BG127)),  2)</f>
        <v>0</v>
      </c>
      <c r="I35" s="89">
        <v>0.21</v>
      </c>
      <c r="J35" s="88">
        <f>0</f>
        <v>0</v>
      </c>
      <c r="L35" s="32"/>
    </row>
    <row r="36" spans="2:12" s="1" customFormat="1" ht="14.4" hidden="1" customHeight="1">
      <c r="B36" s="32"/>
      <c r="E36" s="27" t="s">
        <v>50</v>
      </c>
      <c r="F36" s="88">
        <f>ROUND((SUM(BH81:BH127)),  2)</f>
        <v>0</v>
      </c>
      <c r="I36" s="89">
        <v>0.12</v>
      </c>
      <c r="J36" s="88">
        <f>0</f>
        <v>0</v>
      </c>
      <c r="L36" s="32"/>
    </row>
    <row r="37" spans="2:12" s="1" customFormat="1" ht="14.4" hidden="1" customHeight="1">
      <c r="B37" s="32"/>
      <c r="E37" s="27" t="s">
        <v>51</v>
      </c>
      <c r="F37" s="88">
        <f>ROUND((SUM(BI81:BI127)),  2)</f>
        <v>0</v>
      </c>
      <c r="I37" s="89">
        <v>0</v>
      </c>
      <c r="J37" s="88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0"/>
      <c r="D39" s="91" t="s">
        <v>52</v>
      </c>
      <c r="E39" s="54"/>
      <c r="F39" s="54"/>
      <c r="G39" s="92" t="s">
        <v>53</v>
      </c>
      <c r="H39" s="93" t="s">
        <v>54</v>
      </c>
      <c r="I39" s="54"/>
      <c r="J39" s="94">
        <f>SUM(J30:J37)</f>
        <v>0</v>
      </c>
      <c r="K39" s="95"/>
      <c r="L39" s="32"/>
    </row>
    <row r="40" spans="2:12" s="1" customFormat="1" ht="14.4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" customHeight="1">
      <c r="B45" s="32"/>
      <c r="C45" s="21" t="s">
        <v>96</v>
      </c>
      <c r="L45" s="32"/>
    </row>
    <row r="46" spans="2:12" s="1" customFormat="1" ht="6.9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305" t="str">
        <f>E7</f>
        <v>Novosedlice Tůň</v>
      </c>
      <c r="F48" s="306"/>
      <c r="G48" s="306"/>
      <c r="H48" s="306"/>
      <c r="L48" s="32"/>
    </row>
    <row r="49" spans="2:47" s="1" customFormat="1" ht="12" customHeight="1">
      <c r="B49" s="32"/>
      <c r="C49" s="27" t="s">
        <v>93</v>
      </c>
      <c r="L49" s="32"/>
    </row>
    <row r="50" spans="2:47" s="1" customFormat="1" ht="16.5" customHeight="1">
      <c r="B50" s="32"/>
      <c r="E50" s="287" t="str">
        <f>E9</f>
        <v>SO.02 - Kácení a mýcení křovin</v>
      </c>
      <c r="F50" s="307"/>
      <c r="G50" s="307"/>
      <c r="H50" s="307"/>
      <c r="L50" s="32"/>
    </row>
    <row r="51" spans="2:47" s="1" customFormat="1" ht="6.9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Novosedlice</v>
      </c>
      <c r="I52" s="27" t="s">
        <v>23</v>
      </c>
      <c r="J52" s="49" t="str">
        <f>IF(J12="","",J12)</f>
        <v>18. 12. 2023</v>
      </c>
      <c r="L52" s="32"/>
    </row>
    <row r="53" spans="2:47" s="1" customFormat="1" ht="6.9" customHeight="1">
      <c r="B53" s="32"/>
      <c r="L53" s="32"/>
    </row>
    <row r="54" spans="2:47" s="1" customFormat="1" ht="25.65" customHeight="1">
      <c r="B54" s="32"/>
      <c r="C54" s="27" t="s">
        <v>25</v>
      </c>
      <c r="F54" s="25" t="str">
        <f>E15</f>
        <v>Obec Novosedlice</v>
      </c>
      <c r="I54" s="27" t="s">
        <v>33</v>
      </c>
      <c r="J54" s="30" t="str">
        <f>E21</f>
        <v xml:space="preserve">Mgr. Slávek Podzimek </v>
      </c>
      <c r="L54" s="32"/>
    </row>
    <row r="55" spans="2:47" s="1" customFormat="1" ht="25.65" customHeight="1">
      <c r="B55" s="32"/>
      <c r="C55" s="27" t="s">
        <v>31</v>
      </c>
      <c r="F55" s="25" t="str">
        <f>IF(E18="","",E18)</f>
        <v xml:space="preserve">Vyplň údaj </v>
      </c>
      <c r="I55" s="27" t="s">
        <v>36</v>
      </c>
      <c r="J55" s="30" t="str">
        <f>E24</f>
        <v>Vodohospodářský rozvoj a výstavba a.s.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97</v>
      </c>
      <c r="D57" s="90"/>
      <c r="E57" s="90"/>
      <c r="F57" s="90"/>
      <c r="G57" s="90"/>
      <c r="H57" s="90"/>
      <c r="I57" s="90"/>
      <c r="J57" s="97" t="s">
        <v>98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8" customHeight="1">
      <c r="B59" s="32"/>
      <c r="C59" s="98" t="s">
        <v>74</v>
      </c>
      <c r="J59" s="63">
        <f>J81</f>
        <v>0</v>
      </c>
      <c r="L59" s="32"/>
      <c r="AU59" s="17" t="s">
        <v>99</v>
      </c>
    </row>
    <row r="60" spans="2:47" s="8" customFormat="1" ht="24.9" customHeight="1">
      <c r="B60" s="99"/>
      <c r="D60" s="100" t="s">
        <v>100</v>
      </c>
      <c r="E60" s="101"/>
      <c r="F60" s="101"/>
      <c r="G60" s="101"/>
      <c r="H60" s="101"/>
      <c r="I60" s="101"/>
      <c r="J60" s="102">
        <f>J82</f>
        <v>0</v>
      </c>
      <c r="L60" s="99"/>
    </row>
    <row r="61" spans="2:47" s="9" customFormat="1" ht="19.95" customHeight="1">
      <c r="B61" s="103"/>
      <c r="D61" s="104" t="s">
        <v>101</v>
      </c>
      <c r="E61" s="105"/>
      <c r="F61" s="105"/>
      <c r="G61" s="105"/>
      <c r="H61" s="105"/>
      <c r="I61" s="105"/>
      <c r="J61" s="106">
        <f>J83</f>
        <v>0</v>
      </c>
      <c r="L61" s="103"/>
    </row>
    <row r="62" spans="2:47" s="1" customFormat="1" ht="21.75" customHeight="1">
      <c r="B62" s="32"/>
      <c r="L62" s="32"/>
    </row>
    <row r="63" spans="2:47" s="1" customFormat="1" ht="6.9" customHeight="1"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32"/>
    </row>
    <row r="67" spans="2:20" s="1" customFormat="1" ht="6.9" customHeight="1"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32"/>
    </row>
    <row r="68" spans="2:20" s="1" customFormat="1" ht="24.9" customHeight="1">
      <c r="B68" s="32"/>
      <c r="C68" s="21" t="s">
        <v>105</v>
      </c>
      <c r="L68" s="32"/>
    </row>
    <row r="69" spans="2:20" s="1" customFormat="1" ht="6.9" customHeight="1">
      <c r="B69" s="32"/>
      <c r="L69" s="32"/>
    </row>
    <row r="70" spans="2:20" s="1" customFormat="1" ht="12" customHeight="1">
      <c r="B70" s="32"/>
      <c r="C70" s="27" t="s">
        <v>16</v>
      </c>
      <c r="L70" s="32"/>
    </row>
    <row r="71" spans="2:20" s="1" customFormat="1" ht="16.5" customHeight="1">
      <c r="B71" s="32"/>
      <c r="E71" s="305" t="str">
        <f>E7</f>
        <v>Novosedlice Tůň</v>
      </c>
      <c r="F71" s="306"/>
      <c r="G71" s="306"/>
      <c r="H71" s="306"/>
      <c r="L71" s="32"/>
    </row>
    <row r="72" spans="2:20" s="1" customFormat="1" ht="12" customHeight="1">
      <c r="B72" s="32"/>
      <c r="C72" s="27" t="s">
        <v>93</v>
      </c>
      <c r="L72" s="32"/>
    </row>
    <row r="73" spans="2:20" s="1" customFormat="1" ht="16.5" customHeight="1">
      <c r="B73" s="32"/>
      <c r="E73" s="287" t="str">
        <f>E9</f>
        <v>SO.02 - Kácení a mýcení křovin</v>
      </c>
      <c r="F73" s="307"/>
      <c r="G73" s="307"/>
      <c r="H73" s="307"/>
      <c r="L73" s="32"/>
    </row>
    <row r="74" spans="2:20" s="1" customFormat="1" ht="6.9" customHeight="1">
      <c r="B74" s="32"/>
      <c r="L74" s="32"/>
    </row>
    <row r="75" spans="2:20" s="1" customFormat="1" ht="12" customHeight="1">
      <c r="B75" s="32"/>
      <c r="C75" s="27" t="s">
        <v>21</v>
      </c>
      <c r="F75" s="25" t="str">
        <f>F12</f>
        <v>Novosedlice</v>
      </c>
      <c r="I75" s="27" t="s">
        <v>23</v>
      </c>
      <c r="J75" s="49" t="str">
        <f>IF(J12="","",J12)</f>
        <v>18. 12. 2023</v>
      </c>
      <c r="L75" s="32"/>
    </row>
    <row r="76" spans="2:20" s="1" customFormat="1" ht="6.9" customHeight="1">
      <c r="B76" s="32"/>
      <c r="L76" s="32"/>
    </row>
    <row r="77" spans="2:20" s="1" customFormat="1" ht="25.65" customHeight="1">
      <c r="B77" s="32"/>
      <c r="C77" s="27" t="s">
        <v>25</v>
      </c>
      <c r="F77" s="25" t="str">
        <f>E15</f>
        <v>Obec Novosedlice</v>
      </c>
      <c r="I77" s="27" t="s">
        <v>33</v>
      </c>
      <c r="J77" s="30" t="str">
        <f>E21</f>
        <v xml:space="preserve">Mgr. Slávek Podzimek </v>
      </c>
      <c r="L77" s="32"/>
    </row>
    <row r="78" spans="2:20" s="1" customFormat="1" ht="25.65" customHeight="1">
      <c r="B78" s="32"/>
      <c r="C78" s="27" t="s">
        <v>31</v>
      </c>
      <c r="F78" s="25" t="str">
        <f>IF(E18="","",E18)</f>
        <v xml:space="preserve">Vyplň údaj </v>
      </c>
      <c r="I78" s="27" t="s">
        <v>36</v>
      </c>
      <c r="J78" s="30" t="str">
        <f>E24</f>
        <v>Vodohospodářský rozvoj a výstavba a.s.</v>
      </c>
      <c r="L78" s="32"/>
    </row>
    <row r="79" spans="2:20" s="1" customFormat="1" ht="10.35" customHeight="1">
      <c r="B79" s="32"/>
      <c r="L79" s="32"/>
    </row>
    <row r="80" spans="2:20" s="10" customFormat="1" ht="29.25" customHeight="1">
      <c r="B80" s="107"/>
      <c r="C80" s="108" t="s">
        <v>106</v>
      </c>
      <c r="D80" s="109" t="s">
        <v>61</v>
      </c>
      <c r="E80" s="109" t="s">
        <v>57</v>
      </c>
      <c r="F80" s="109" t="s">
        <v>58</v>
      </c>
      <c r="G80" s="109" t="s">
        <v>107</v>
      </c>
      <c r="H80" s="109" t="s">
        <v>108</v>
      </c>
      <c r="I80" s="109" t="s">
        <v>109</v>
      </c>
      <c r="J80" s="109" t="s">
        <v>98</v>
      </c>
      <c r="K80" s="110" t="s">
        <v>110</v>
      </c>
      <c r="L80" s="107"/>
      <c r="M80" s="56" t="s">
        <v>19</v>
      </c>
      <c r="N80" s="57" t="s">
        <v>46</v>
      </c>
      <c r="O80" s="57" t="s">
        <v>111</v>
      </c>
      <c r="P80" s="57" t="s">
        <v>112</v>
      </c>
      <c r="Q80" s="57" t="s">
        <v>113</v>
      </c>
      <c r="R80" s="57" t="s">
        <v>114</v>
      </c>
      <c r="S80" s="57" t="s">
        <v>115</v>
      </c>
      <c r="T80" s="58" t="s">
        <v>116</v>
      </c>
    </row>
    <row r="81" spans="2:65" s="1" customFormat="1" ht="22.8" customHeight="1">
      <c r="B81" s="32"/>
      <c r="C81" s="61" t="s">
        <v>117</v>
      </c>
      <c r="J81" s="111">
        <f>BK81</f>
        <v>0</v>
      </c>
      <c r="L81" s="32"/>
      <c r="M81" s="59"/>
      <c r="N81" s="50"/>
      <c r="O81" s="50"/>
      <c r="P81" s="112">
        <f>P82</f>
        <v>0</v>
      </c>
      <c r="Q81" s="50"/>
      <c r="R81" s="112">
        <f>R82</f>
        <v>0</v>
      </c>
      <c r="S81" s="50"/>
      <c r="T81" s="113">
        <f>T82</f>
        <v>0</v>
      </c>
      <c r="AT81" s="17" t="s">
        <v>75</v>
      </c>
      <c r="AU81" s="17" t="s">
        <v>99</v>
      </c>
      <c r="BK81" s="114">
        <f>BK82</f>
        <v>0</v>
      </c>
    </row>
    <row r="82" spans="2:65" s="13" customFormat="1" ht="25.95" customHeight="1">
      <c r="B82" s="146"/>
      <c r="D82" s="147" t="s">
        <v>75</v>
      </c>
      <c r="E82" s="148" t="s">
        <v>128</v>
      </c>
      <c r="F82" s="148" t="s">
        <v>129</v>
      </c>
      <c r="I82" s="149"/>
      <c r="J82" s="150">
        <f>BK82</f>
        <v>0</v>
      </c>
      <c r="L82" s="146"/>
      <c r="M82" s="151"/>
      <c r="P82" s="152">
        <f>P83</f>
        <v>0</v>
      </c>
      <c r="R82" s="152">
        <f>R83</f>
        <v>0</v>
      </c>
      <c r="T82" s="153">
        <f>T83</f>
        <v>0</v>
      </c>
      <c r="AR82" s="147" t="s">
        <v>84</v>
      </c>
      <c r="AT82" s="154" t="s">
        <v>75</v>
      </c>
      <c r="AU82" s="154" t="s">
        <v>76</v>
      </c>
      <c r="AY82" s="147" t="s">
        <v>123</v>
      </c>
      <c r="BK82" s="155">
        <f>BK83</f>
        <v>0</v>
      </c>
    </row>
    <row r="83" spans="2:65" s="13" customFormat="1" ht="22.8" customHeight="1">
      <c r="B83" s="146"/>
      <c r="D83" s="147" t="s">
        <v>75</v>
      </c>
      <c r="E83" s="156" t="s">
        <v>84</v>
      </c>
      <c r="F83" s="156" t="s">
        <v>130</v>
      </c>
      <c r="I83" s="149"/>
      <c r="J83" s="157">
        <f>BK83</f>
        <v>0</v>
      </c>
      <c r="L83" s="146"/>
      <c r="M83" s="151"/>
      <c r="P83" s="152">
        <f>SUM(P84:P127)</f>
        <v>0</v>
      </c>
      <c r="R83" s="152">
        <f>SUM(R84:R127)</f>
        <v>0</v>
      </c>
      <c r="T83" s="153">
        <f>SUM(T84:T127)</f>
        <v>0</v>
      </c>
      <c r="AR83" s="147" t="s">
        <v>84</v>
      </c>
      <c r="AT83" s="154" t="s">
        <v>75</v>
      </c>
      <c r="AU83" s="154" t="s">
        <v>84</v>
      </c>
      <c r="AY83" s="147" t="s">
        <v>123</v>
      </c>
      <c r="BK83" s="155">
        <f>SUM(BK84:BK127)</f>
        <v>0</v>
      </c>
    </row>
    <row r="84" spans="2:65" s="1" customFormat="1" ht="24.15" customHeight="1">
      <c r="B84" s="32"/>
      <c r="C84" s="115" t="s">
        <v>84</v>
      </c>
      <c r="D84" s="115" t="s">
        <v>118</v>
      </c>
      <c r="E84" s="116" t="s">
        <v>315</v>
      </c>
      <c r="F84" s="117" t="s">
        <v>316</v>
      </c>
      <c r="G84" s="118" t="s">
        <v>317</v>
      </c>
      <c r="H84" s="119">
        <v>14</v>
      </c>
      <c r="I84" s="120"/>
      <c r="J84" s="121">
        <f>ROUND(I84*H84,2)</f>
        <v>0</v>
      </c>
      <c r="K84" s="117" t="s">
        <v>134</v>
      </c>
      <c r="L84" s="32"/>
      <c r="M84" s="122" t="s">
        <v>19</v>
      </c>
      <c r="N84" s="123" t="s">
        <v>47</v>
      </c>
      <c r="P84" s="124">
        <f>O84*H84</f>
        <v>0</v>
      </c>
      <c r="Q84" s="124">
        <v>0</v>
      </c>
      <c r="R84" s="124">
        <f>Q84*H84</f>
        <v>0</v>
      </c>
      <c r="S84" s="124">
        <v>0</v>
      </c>
      <c r="T84" s="125">
        <f>S84*H84</f>
        <v>0</v>
      </c>
      <c r="AR84" s="126" t="s">
        <v>122</v>
      </c>
      <c r="AT84" s="126" t="s">
        <v>118</v>
      </c>
      <c r="AU84" s="126" t="s">
        <v>86</v>
      </c>
      <c r="AY84" s="17" t="s">
        <v>123</v>
      </c>
      <c r="BE84" s="127">
        <f>IF(N84="základní",J84,0)</f>
        <v>0</v>
      </c>
      <c r="BF84" s="127">
        <f>IF(N84="snížená",J84,0)</f>
        <v>0</v>
      </c>
      <c r="BG84" s="127">
        <f>IF(N84="zákl. přenesená",J84,0)</f>
        <v>0</v>
      </c>
      <c r="BH84" s="127">
        <f>IF(N84="sníž. přenesená",J84,0)</f>
        <v>0</v>
      </c>
      <c r="BI84" s="127">
        <f>IF(N84="nulová",J84,0)</f>
        <v>0</v>
      </c>
      <c r="BJ84" s="17" t="s">
        <v>84</v>
      </c>
      <c r="BK84" s="127">
        <f>ROUND(I84*H84,2)</f>
        <v>0</v>
      </c>
      <c r="BL84" s="17" t="s">
        <v>122</v>
      </c>
      <c r="BM84" s="126" t="s">
        <v>318</v>
      </c>
    </row>
    <row r="85" spans="2:65" s="1" customFormat="1" ht="19.2">
      <c r="B85" s="32"/>
      <c r="D85" s="128" t="s">
        <v>125</v>
      </c>
      <c r="F85" s="129" t="s">
        <v>319</v>
      </c>
      <c r="I85" s="130"/>
      <c r="L85" s="32"/>
      <c r="M85" s="131"/>
      <c r="T85" s="53"/>
      <c r="AT85" s="17" t="s">
        <v>125</v>
      </c>
      <c r="AU85" s="17" t="s">
        <v>86</v>
      </c>
    </row>
    <row r="86" spans="2:65" s="1" customFormat="1" ht="10.199999999999999">
      <c r="B86" s="32"/>
      <c r="D86" s="158" t="s">
        <v>137</v>
      </c>
      <c r="F86" s="159" t="s">
        <v>320</v>
      </c>
      <c r="I86" s="130"/>
      <c r="L86" s="32"/>
      <c r="M86" s="131"/>
      <c r="T86" s="53"/>
      <c r="AT86" s="17" t="s">
        <v>137</v>
      </c>
      <c r="AU86" s="17" t="s">
        <v>86</v>
      </c>
    </row>
    <row r="87" spans="2:65" s="11" customFormat="1" ht="10.199999999999999">
      <c r="B87" s="132"/>
      <c r="D87" s="128" t="s">
        <v>126</v>
      </c>
      <c r="E87" s="133" t="s">
        <v>19</v>
      </c>
      <c r="F87" s="134" t="s">
        <v>236</v>
      </c>
      <c r="H87" s="135">
        <v>14</v>
      </c>
      <c r="I87" s="136"/>
      <c r="L87" s="132"/>
      <c r="M87" s="137"/>
      <c r="T87" s="138"/>
      <c r="AT87" s="133" t="s">
        <v>126</v>
      </c>
      <c r="AU87" s="133" t="s">
        <v>86</v>
      </c>
      <c r="AV87" s="11" t="s">
        <v>86</v>
      </c>
      <c r="AW87" s="11" t="s">
        <v>35</v>
      </c>
      <c r="AX87" s="11" t="s">
        <v>76</v>
      </c>
      <c r="AY87" s="133" t="s">
        <v>123</v>
      </c>
    </row>
    <row r="88" spans="2:65" s="12" customFormat="1" ht="10.199999999999999">
      <c r="B88" s="139"/>
      <c r="D88" s="128" t="s">
        <v>126</v>
      </c>
      <c r="E88" s="140" t="s">
        <v>19</v>
      </c>
      <c r="F88" s="141" t="s">
        <v>127</v>
      </c>
      <c r="H88" s="142">
        <v>14</v>
      </c>
      <c r="I88" s="143"/>
      <c r="L88" s="139"/>
      <c r="M88" s="144"/>
      <c r="T88" s="145"/>
      <c r="AT88" s="140" t="s">
        <v>126</v>
      </c>
      <c r="AU88" s="140" t="s">
        <v>86</v>
      </c>
      <c r="AV88" s="12" t="s">
        <v>122</v>
      </c>
      <c r="AW88" s="12" t="s">
        <v>35</v>
      </c>
      <c r="AX88" s="12" t="s">
        <v>84</v>
      </c>
      <c r="AY88" s="140" t="s">
        <v>123</v>
      </c>
    </row>
    <row r="89" spans="2:65" s="1" customFormat="1" ht="24.15" customHeight="1">
      <c r="B89" s="32"/>
      <c r="C89" s="115" t="s">
        <v>86</v>
      </c>
      <c r="D89" s="115" t="s">
        <v>118</v>
      </c>
      <c r="E89" s="116" t="s">
        <v>321</v>
      </c>
      <c r="F89" s="117" t="s">
        <v>322</v>
      </c>
      <c r="G89" s="118" t="s">
        <v>317</v>
      </c>
      <c r="H89" s="119">
        <v>8</v>
      </c>
      <c r="I89" s="120"/>
      <c r="J89" s="121">
        <f>ROUND(I89*H89,2)</f>
        <v>0</v>
      </c>
      <c r="K89" s="117" t="s">
        <v>134</v>
      </c>
      <c r="L89" s="32"/>
      <c r="M89" s="122" t="s">
        <v>19</v>
      </c>
      <c r="N89" s="123" t="s">
        <v>47</v>
      </c>
      <c r="P89" s="124">
        <f>O89*H89</f>
        <v>0</v>
      </c>
      <c r="Q89" s="124">
        <v>0</v>
      </c>
      <c r="R89" s="124">
        <f>Q89*H89</f>
        <v>0</v>
      </c>
      <c r="S89" s="124">
        <v>0</v>
      </c>
      <c r="T89" s="125">
        <f>S89*H89</f>
        <v>0</v>
      </c>
      <c r="AR89" s="126" t="s">
        <v>122</v>
      </c>
      <c r="AT89" s="126" t="s">
        <v>118</v>
      </c>
      <c r="AU89" s="126" t="s">
        <v>86</v>
      </c>
      <c r="AY89" s="17" t="s">
        <v>123</v>
      </c>
      <c r="BE89" s="127">
        <f>IF(N89="základní",J89,0)</f>
        <v>0</v>
      </c>
      <c r="BF89" s="127">
        <f>IF(N89="snížená",J89,0)</f>
        <v>0</v>
      </c>
      <c r="BG89" s="127">
        <f>IF(N89="zákl. přenesená",J89,0)</f>
        <v>0</v>
      </c>
      <c r="BH89" s="127">
        <f>IF(N89="sníž. přenesená",J89,0)</f>
        <v>0</v>
      </c>
      <c r="BI89" s="127">
        <f>IF(N89="nulová",J89,0)</f>
        <v>0</v>
      </c>
      <c r="BJ89" s="17" t="s">
        <v>84</v>
      </c>
      <c r="BK89" s="127">
        <f>ROUND(I89*H89,2)</f>
        <v>0</v>
      </c>
      <c r="BL89" s="17" t="s">
        <v>122</v>
      </c>
      <c r="BM89" s="126" t="s">
        <v>323</v>
      </c>
    </row>
    <row r="90" spans="2:65" s="1" customFormat="1" ht="19.2">
      <c r="B90" s="32"/>
      <c r="D90" s="128" t="s">
        <v>125</v>
      </c>
      <c r="F90" s="129" t="s">
        <v>324</v>
      </c>
      <c r="I90" s="130"/>
      <c r="L90" s="32"/>
      <c r="M90" s="131"/>
      <c r="T90" s="53"/>
      <c r="AT90" s="17" t="s">
        <v>125</v>
      </c>
      <c r="AU90" s="17" t="s">
        <v>86</v>
      </c>
    </row>
    <row r="91" spans="2:65" s="1" customFormat="1" ht="10.199999999999999">
      <c r="B91" s="32"/>
      <c r="D91" s="158" t="s">
        <v>137</v>
      </c>
      <c r="F91" s="159" t="s">
        <v>325</v>
      </c>
      <c r="I91" s="130"/>
      <c r="L91" s="32"/>
      <c r="M91" s="131"/>
      <c r="T91" s="53"/>
      <c r="AT91" s="17" t="s">
        <v>137</v>
      </c>
      <c r="AU91" s="17" t="s">
        <v>86</v>
      </c>
    </row>
    <row r="92" spans="2:65" s="11" customFormat="1" ht="10.199999999999999">
      <c r="B92" s="132"/>
      <c r="D92" s="128" t="s">
        <v>126</v>
      </c>
      <c r="E92" s="133" t="s">
        <v>19</v>
      </c>
      <c r="F92" s="134" t="s">
        <v>191</v>
      </c>
      <c r="H92" s="135">
        <v>8</v>
      </c>
      <c r="I92" s="136"/>
      <c r="L92" s="132"/>
      <c r="M92" s="137"/>
      <c r="T92" s="138"/>
      <c r="AT92" s="133" t="s">
        <v>126</v>
      </c>
      <c r="AU92" s="133" t="s">
        <v>86</v>
      </c>
      <c r="AV92" s="11" t="s">
        <v>86</v>
      </c>
      <c r="AW92" s="11" t="s">
        <v>35</v>
      </c>
      <c r="AX92" s="11" t="s">
        <v>76</v>
      </c>
      <c r="AY92" s="133" t="s">
        <v>123</v>
      </c>
    </row>
    <row r="93" spans="2:65" s="12" customFormat="1" ht="10.199999999999999">
      <c r="B93" s="139"/>
      <c r="D93" s="128" t="s">
        <v>126</v>
      </c>
      <c r="E93" s="140" t="s">
        <v>19</v>
      </c>
      <c r="F93" s="141" t="s">
        <v>127</v>
      </c>
      <c r="H93" s="142">
        <v>8</v>
      </c>
      <c r="I93" s="143"/>
      <c r="L93" s="139"/>
      <c r="M93" s="144"/>
      <c r="T93" s="145"/>
      <c r="AT93" s="140" t="s">
        <v>126</v>
      </c>
      <c r="AU93" s="140" t="s">
        <v>86</v>
      </c>
      <c r="AV93" s="12" t="s">
        <v>122</v>
      </c>
      <c r="AW93" s="12" t="s">
        <v>35</v>
      </c>
      <c r="AX93" s="12" t="s">
        <v>84</v>
      </c>
      <c r="AY93" s="140" t="s">
        <v>123</v>
      </c>
    </row>
    <row r="94" spans="2:65" s="1" customFormat="1" ht="24.15" customHeight="1">
      <c r="B94" s="32"/>
      <c r="C94" s="115" t="s">
        <v>141</v>
      </c>
      <c r="D94" s="115" t="s">
        <v>118</v>
      </c>
      <c r="E94" s="116" t="s">
        <v>326</v>
      </c>
      <c r="F94" s="117" t="s">
        <v>327</v>
      </c>
      <c r="G94" s="118" t="s">
        <v>317</v>
      </c>
      <c r="H94" s="119">
        <v>3</v>
      </c>
      <c r="I94" s="120"/>
      <c r="J94" s="121">
        <f>ROUND(I94*H94,2)</f>
        <v>0</v>
      </c>
      <c r="K94" s="117" t="s">
        <v>134</v>
      </c>
      <c r="L94" s="32"/>
      <c r="M94" s="122" t="s">
        <v>19</v>
      </c>
      <c r="N94" s="123" t="s">
        <v>47</v>
      </c>
      <c r="P94" s="124">
        <f>O94*H94</f>
        <v>0</v>
      </c>
      <c r="Q94" s="124">
        <v>0</v>
      </c>
      <c r="R94" s="124">
        <f>Q94*H94</f>
        <v>0</v>
      </c>
      <c r="S94" s="124">
        <v>0</v>
      </c>
      <c r="T94" s="125">
        <f>S94*H94</f>
        <v>0</v>
      </c>
      <c r="AR94" s="126" t="s">
        <v>122</v>
      </c>
      <c r="AT94" s="126" t="s">
        <v>118</v>
      </c>
      <c r="AU94" s="126" t="s">
        <v>86</v>
      </c>
      <c r="AY94" s="17" t="s">
        <v>123</v>
      </c>
      <c r="BE94" s="127">
        <f>IF(N94="základní",J94,0)</f>
        <v>0</v>
      </c>
      <c r="BF94" s="127">
        <f>IF(N94="snížená",J94,0)</f>
        <v>0</v>
      </c>
      <c r="BG94" s="127">
        <f>IF(N94="zákl. přenesená",J94,0)</f>
        <v>0</v>
      </c>
      <c r="BH94" s="127">
        <f>IF(N94="sníž. přenesená",J94,0)</f>
        <v>0</v>
      </c>
      <c r="BI94" s="127">
        <f>IF(N94="nulová",J94,0)</f>
        <v>0</v>
      </c>
      <c r="BJ94" s="17" t="s">
        <v>84</v>
      </c>
      <c r="BK94" s="127">
        <f>ROUND(I94*H94,2)</f>
        <v>0</v>
      </c>
      <c r="BL94" s="17" t="s">
        <v>122</v>
      </c>
      <c r="BM94" s="126" t="s">
        <v>328</v>
      </c>
    </row>
    <row r="95" spans="2:65" s="1" customFormat="1" ht="19.2">
      <c r="B95" s="32"/>
      <c r="D95" s="128" t="s">
        <v>125</v>
      </c>
      <c r="F95" s="129" t="s">
        <v>329</v>
      </c>
      <c r="I95" s="130"/>
      <c r="L95" s="32"/>
      <c r="M95" s="131"/>
      <c r="T95" s="53"/>
      <c r="AT95" s="17" t="s">
        <v>125</v>
      </c>
      <c r="AU95" s="17" t="s">
        <v>86</v>
      </c>
    </row>
    <row r="96" spans="2:65" s="1" customFormat="1" ht="10.199999999999999">
      <c r="B96" s="32"/>
      <c r="D96" s="158" t="s">
        <v>137</v>
      </c>
      <c r="F96" s="159" t="s">
        <v>330</v>
      </c>
      <c r="I96" s="130"/>
      <c r="L96" s="32"/>
      <c r="M96" s="131"/>
      <c r="T96" s="53"/>
      <c r="AT96" s="17" t="s">
        <v>137</v>
      </c>
      <c r="AU96" s="17" t="s">
        <v>86</v>
      </c>
    </row>
    <row r="97" spans="2:65" s="11" customFormat="1" ht="10.199999999999999">
      <c r="B97" s="132"/>
      <c r="D97" s="128" t="s">
        <v>126</v>
      </c>
      <c r="E97" s="133" t="s">
        <v>19</v>
      </c>
      <c r="F97" s="134" t="s">
        <v>141</v>
      </c>
      <c r="H97" s="135">
        <v>3</v>
      </c>
      <c r="I97" s="136"/>
      <c r="L97" s="132"/>
      <c r="M97" s="137"/>
      <c r="T97" s="138"/>
      <c r="AT97" s="133" t="s">
        <v>126</v>
      </c>
      <c r="AU97" s="133" t="s">
        <v>86</v>
      </c>
      <c r="AV97" s="11" t="s">
        <v>86</v>
      </c>
      <c r="AW97" s="11" t="s">
        <v>35</v>
      </c>
      <c r="AX97" s="11" t="s">
        <v>76</v>
      </c>
      <c r="AY97" s="133" t="s">
        <v>123</v>
      </c>
    </row>
    <row r="98" spans="2:65" s="12" customFormat="1" ht="10.199999999999999">
      <c r="B98" s="139"/>
      <c r="D98" s="128" t="s">
        <v>126</v>
      </c>
      <c r="E98" s="140" t="s">
        <v>19</v>
      </c>
      <c r="F98" s="141" t="s">
        <v>127</v>
      </c>
      <c r="H98" s="142">
        <v>3</v>
      </c>
      <c r="I98" s="143"/>
      <c r="L98" s="139"/>
      <c r="M98" s="144"/>
      <c r="T98" s="145"/>
      <c r="AT98" s="140" t="s">
        <v>126</v>
      </c>
      <c r="AU98" s="140" t="s">
        <v>86</v>
      </c>
      <c r="AV98" s="12" t="s">
        <v>122</v>
      </c>
      <c r="AW98" s="12" t="s">
        <v>35</v>
      </c>
      <c r="AX98" s="12" t="s">
        <v>84</v>
      </c>
      <c r="AY98" s="140" t="s">
        <v>123</v>
      </c>
    </row>
    <row r="99" spans="2:65" s="1" customFormat="1" ht="24.15" customHeight="1">
      <c r="B99" s="32"/>
      <c r="C99" s="115" t="s">
        <v>122</v>
      </c>
      <c r="D99" s="115" t="s">
        <v>118</v>
      </c>
      <c r="E99" s="116" t="s">
        <v>331</v>
      </c>
      <c r="F99" s="117" t="s">
        <v>332</v>
      </c>
      <c r="G99" s="118" t="s">
        <v>317</v>
      </c>
      <c r="H99" s="119">
        <v>3</v>
      </c>
      <c r="I99" s="120"/>
      <c r="J99" s="121">
        <f>ROUND(I99*H99,2)</f>
        <v>0</v>
      </c>
      <c r="K99" s="117" t="s">
        <v>134</v>
      </c>
      <c r="L99" s="32"/>
      <c r="M99" s="122" t="s">
        <v>19</v>
      </c>
      <c r="N99" s="123" t="s">
        <v>47</v>
      </c>
      <c r="P99" s="124">
        <f>O99*H99</f>
        <v>0</v>
      </c>
      <c r="Q99" s="124">
        <v>0</v>
      </c>
      <c r="R99" s="124">
        <f>Q99*H99</f>
        <v>0</v>
      </c>
      <c r="S99" s="124">
        <v>0</v>
      </c>
      <c r="T99" s="125">
        <f>S99*H99</f>
        <v>0</v>
      </c>
      <c r="AR99" s="126" t="s">
        <v>122</v>
      </c>
      <c r="AT99" s="126" t="s">
        <v>118</v>
      </c>
      <c r="AU99" s="126" t="s">
        <v>86</v>
      </c>
      <c r="AY99" s="17" t="s">
        <v>123</v>
      </c>
      <c r="BE99" s="127">
        <f>IF(N99="základní",J99,0)</f>
        <v>0</v>
      </c>
      <c r="BF99" s="127">
        <f>IF(N99="snížená",J99,0)</f>
        <v>0</v>
      </c>
      <c r="BG99" s="127">
        <f>IF(N99="zákl. přenesená",J99,0)</f>
        <v>0</v>
      </c>
      <c r="BH99" s="127">
        <f>IF(N99="sníž. přenesená",J99,0)</f>
        <v>0</v>
      </c>
      <c r="BI99" s="127">
        <f>IF(N99="nulová",J99,0)</f>
        <v>0</v>
      </c>
      <c r="BJ99" s="17" t="s">
        <v>84</v>
      </c>
      <c r="BK99" s="127">
        <f>ROUND(I99*H99,2)</f>
        <v>0</v>
      </c>
      <c r="BL99" s="17" t="s">
        <v>122</v>
      </c>
      <c r="BM99" s="126" t="s">
        <v>333</v>
      </c>
    </row>
    <row r="100" spans="2:65" s="1" customFormat="1" ht="19.2">
      <c r="B100" s="32"/>
      <c r="D100" s="128" t="s">
        <v>125</v>
      </c>
      <c r="F100" s="129" t="s">
        <v>334</v>
      </c>
      <c r="I100" s="130"/>
      <c r="L100" s="32"/>
      <c r="M100" s="131"/>
      <c r="T100" s="53"/>
      <c r="AT100" s="17" t="s">
        <v>125</v>
      </c>
      <c r="AU100" s="17" t="s">
        <v>86</v>
      </c>
    </row>
    <row r="101" spans="2:65" s="1" customFormat="1" ht="10.199999999999999">
      <c r="B101" s="32"/>
      <c r="D101" s="158" t="s">
        <v>137</v>
      </c>
      <c r="F101" s="159" t="s">
        <v>335</v>
      </c>
      <c r="I101" s="130"/>
      <c r="L101" s="32"/>
      <c r="M101" s="131"/>
      <c r="T101" s="53"/>
      <c r="AT101" s="17" t="s">
        <v>137</v>
      </c>
      <c r="AU101" s="17" t="s">
        <v>86</v>
      </c>
    </row>
    <row r="102" spans="2:65" s="11" customFormat="1" ht="10.199999999999999">
      <c r="B102" s="132"/>
      <c r="D102" s="128" t="s">
        <v>126</v>
      </c>
      <c r="E102" s="133" t="s">
        <v>19</v>
      </c>
      <c r="F102" s="134" t="s">
        <v>141</v>
      </c>
      <c r="H102" s="135">
        <v>3</v>
      </c>
      <c r="I102" s="136"/>
      <c r="L102" s="132"/>
      <c r="M102" s="137"/>
      <c r="T102" s="138"/>
      <c r="AT102" s="133" t="s">
        <v>126</v>
      </c>
      <c r="AU102" s="133" t="s">
        <v>86</v>
      </c>
      <c r="AV102" s="11" t="s">
        <v>86</v>
      </c>
      <c r="AW102" s="11" t="s">
        <v>35</v>
      </c>
      <c r="AX102" s="11" t="s">
        <v>76</v>
      </c>
      <c r="AY102" s="133" t="s">
        <v>123</v>
      </c>
    </row>
    <row r="103" spans="2:65" s="12" customFormat="1" ht="10.199999999999999">
      <c r="B103" s="139"/>
      <c r="D103" s="128" t="s">
        <v>126</v>
      </c>
      <c r="E103" s="140" t="s">
        <v>19</v>
      </c>
      <c r="F103" s="141" t="s">
        <v>127</v>
      </c>
      <c r="H103" s="142">
        <v>3</v>
      </c>
      <c r="I103" s="143"/>
      <c r="L103" s="139"/>
      <c r="M103" s="144"/>
      <c r="T103" s="145"/>
      <c r="AT103" s="140" t="s">
        <v>126</v>
      </c>
      <c r="AU103" s="140" t="s">
        <v>86</v>
      </c>
      <c r="AV103" s="12" t="s">
        <v>122</v>
      </c>
      <c r="AW103" s="12" t="s">
        <v>35</v>
      </c>
      <c r="AX103" s="12" t="s">
        <v>84</v>
      </c>
      <c r="AY103" s="140" t="s">
        <v>123</v>
      </c>
    </row>
    <row r="104" spans="2:65" s="1" customFormat="1" ht="24.15" customHeight="1">
      <c r="B104" s="32"/>
      <c r="C104" s="115" t="s">
        <v>159</v>
      </c>
      <c r="D104" s="115" t="s">
        <v>118</v>
      </c>
      <c r="E104" s="116" t="s">
        <v>336</v>
      </c>
      <c r="F104" s="117" t="s">
        <v>337</v>
      </c>
      <c r="G104" s="118" t="s">
        <v>317</v>
      </c>
      <c r="H104" s="119">
        <v>1</v>
      </c>
      <c r="I104" s="120"/>
      <c r="J104" s="121">
        <f>ROUND(I104*H104,2)</f>
        <v>0</v>
      </c>
      <c r="K104" s="117" t="s">
        <v>134</v>
      </c>
      <c r="L104" s="32"/>
      <c r="M104" s="122" t="s">
        <v>19</v>
      </c>
      <c r="N104" s="123" t="s">
        <v>47</v>
      </c>
      <c r="P104" s="124">
        <f>O104*H104</f>
        <v>0</v>
      </c>
      <c r="Q104" s="124">
        <v>0</v>
      </c>
      <c r="R104" s="124">
        <f>Q104*H104</f>
        <v>0</v>
      </c>
      <c r="S104" s="124">
        <v>0</v>
      </c>
      <c r="T104" s="125">
        <f>S104*H104</f>
        <v>0</v>
      </c>
      <c r="AR104" s="126" t="s">
        <v>122</v>
      </c>
      <c r="AT104" s="126" t="s">
        <v>118</v>
      </c>
      <c r="AU104" s="126" t="s">
        <v>86</v>
      </c>
      <c r="AY104" s="17" t="s">
        <v>123</v>
      </c>
      <c r="BE104" s="127">
        <f>IF(N104="základní",J104,0)</f>
        <v>0</v>
      </c>
      <c r="BF104" s="127">
        <f>IF(N104="snížená",J104,0)</f>
        <v>0</v>
      </c>
      <c r="BG104" s="127">
        <f>IF(N104="zákl. přenesená",J104,0)</f>
        <v>0</v>
      </c>
      <c r="BH104" s="127">
        <f>IF(N104="sníž. přenesená",J104,0)</f>
        <v>0</v>
      </c>
      <c r="BI104" s="127">
        <f>IF(N104="nulová",J104,0)</f>
        <v>0</v>
      </c>
      <c r="BJ104" s="17" t="s">
        <v>84</v>
      </c>
      <c r="BK104" s="127">
        <f>ROUND(I104*H104,2)</f>
        <v>0</v>
      </c>
      <c r="BL104" s="17" t="s">
        <v>122</v>
      </c>
      <c r="BM104" s="126" t="s">
        <v>338</v>
      </c>
    </row>
    <row r="105" spans="2:65" s="1" customFormat="1" ht="19.2">
      <c r="B105" s="32"/>
      <c r="D105" s="128" t="s">
        <v>125</v>
      </c>
      <c r="F105" s="129" t="s">
        <v>339</v>
      </c>
      <c r="I105" s="130"/>
      <c r="L105" s="32"/>
      <c r="M105" s="131"/>
      <c r="T105" s="53"/>
      <c r="AT105" s="17" t="s">
        <v>125</v>
      </c>
      <c r="AU105" s="17" t="s">
        <v>86</v>
      </c>
    </row>
    <row r="106" spans="2:65" s="1" customFormat="1" ht="10.199999999999999">
      <c r="B106" s="32"/>
      <c r="D106" s="158" t="s">
        <v>137</v>
      </c>
      <c r="F106" s="159" t="s">
        <v>340</v>
      </c>
      <c r="I106" s="130"/>
      <c r="L106" s="32"/>
      <c r="M106" s="131"/>
      <c r="T106" s="53"/>
      <c r="AT106" s="17" t="s">
        <v>137</v>
      </c>
      <c r="AU106" s="17" t="s">
        <v>86</v>
      </c>
    </row>
    <row r="107" spans="2:65" s="11" customFormat="1" ht="10.199999999999999">
      <c r="B107" s="132"/>
      <c r="D107" s="128" t="s">
        <v>126</v>
      </c>
      <c r="E107" s="133" t="s">
        <v>19</v>
      </c>
      <c r="F107" s="134" t="s">
        <v>84</v>
      </c>
      <c r="H107" s="135">
        <v>1</v>
      </c>
      <c r="I107" s="136"/>
      <c r="L107" s="132"/>
      <c r="M107" s="137"/>
      <c r="T107" s="138"/>
      <c r="AT107" s="133" t="s">
        <v>126</v>
      </c>
      <c r="AU107" s="133" t="s">
        <v>86</v>
      </c>
      <c r="AV107" s="11" t="s">
        <v>86</v>
      </c>
      <c r="AW107" s="11" t="s">
        <v>35</v>
      </c>
      <c r="AX107" s="11" t="s">
        <v>76</v>
      </c>
      <c r="AY107" s="133" t="s">
        <v>123</v>
      </c>
    </row>
    <row r="108" spans="2:65" s="12" customFormat="1" ht="10.199999999999999">
      <c r="B108" s="139"/>
      <c r="D108" s="128" t="s">
        <v>126</v>
      </c>
      <c r="E108" s="140" t="s">
        <v>19</v>
      </c>
      <c r="F108" s="141" t="s">
        <v>127</v>
      </c>
      <c r="H108" s="142">
        <v>1</v>
      </c>
      <c r="I108" s="143"/>
      <c r="L108" s="139"/>
      <c r="M108" s="144"/>
      <c r="T108" s="145"/>
      <c r="AT108" s="140" t="s">
        <v>126</v>
      </c>
      <c r="AU108" s="140" t="s">
        <v>86</v>
      </c>
      <c r="AV108" s="12" t="s">
        <v>122</v>
      </c>
      <c r="AW108" s="12" t="s">
        <v>35</v>
      </c>
      <c r="AX108" s="12" t="s">
        <v>84</v>
      </c>
      <c r="AY108" s="140" t="s">
        <v>123</v>
      </c>
    </row>
    <row r="109" spans="2:65" s="1" customFormat="1" ht="16.5" customHeight="1">
      <c r="B109" s="32"/>
      <c r="C109" s="115" t="s">
        <v>175</v>
      </c>
      <c r="D109" s="115" t="s">
        <v>118</v>
      </c>
      <c r="E109" s="116" t="s">
        <v>341</v>
      </c>
      <c r="F109" s="117" t="s">
        <v>342</v>
      </c>
      <c r="G109" s="118" t="s">
        <v>317</v>
      </c>
      <c r="H109" s="119">
        <v>29</v>
      </c>
      <c r="I109" s="120"/>
      <c r="J109" s="121">
        <f>ROUND(I109*H109,2)</f>
        <v>0</v>
      </c>
      <c r="K109" s="117" t="s">
        <v>134</v>
      </c>
      <c r="L109" s="32"/>
      <c r="M109" s="122" t="s">
        <v>19</v>
      </c>
      <c r="N109" s="123" t="s">
        <v>47</v>
      </c>
      <c r="P109" s="124">
        <f>O109*H109</f>
        <v>0</v>
      </c>
      <c r="Q109" s="124">
        <v>0</v>
      </c>
      <c r="R109" s="124">
        <f>Q109*H109</f>
        <v>0</v>
      </c>
      <c r="S109" s="124">
        <v>0</v>
      </c>
      <c r="T109" s="125">
        <f>S109*H109</f>
        <v>0</v>
      </c>
      <c r="AR109" s="126" t="s">
        <v>122</v>
      </c>
      <c r="AT109" s="126" t="s">
        <v>118</v>
      </c>
      <c r="AU109" s="126" t="s">
        <v>86</v>
      </c>
      <c r="AY109" s="17" t="s">
        <v>123</v>
      </c>
      <c r="BE109" s="127">
        <f>IF(N109="základní",J109,0)</f>
        <v>0</v>
      </c>
      <c r="BF109" s="127">
        <f>IF(N109="snížená",J109,0)</f>
        <v>0</v>
      </c>
      <c r="BG109" s="127">
        <f>IF(N109="zákl. přenesená",J109,0)</f>
        <v>0</v>
      </c>
      <c r="BH109" s="127">
        <f>IF(N109="sníž. přenesená",J109,0)</f>
        <v>0</v>
      </c>
      <c r="BI109" s="127">
        <f>IF(N109="nulová",J109,0)</f>
        <v>0</v>
      </c>
      <c r="BJ109" s="17" t="s">
        <v>84</v>
      </c>
      <c r="BK109" s="127">
        <f>ROUND(I109*H109,2)</f>
        <v>0</v>
      </c>
      <c r="BL109" s="17" t="s">
        <v>122</v>
      </c>
      <c r="BM109" s="126" t="s">
        <v>343</v>
      </c>
    </row>
    <row r="110" spans="2:65" s="1" customFormat="1" ht="19.2">
      <c r="B110" s="32"/>
      <c r="D110" s="128" t="s">
        <v>125</v>
      </c>
      <c r="F110" s="129" t="s">
        <v>344</v>
      </c>
      <c r="I110" s="130"/>
      <c r="L110" s="32"/>
      <c r="M110" s="131"/>
      <c r="T110" s="53"/>
      <c r="AT110" s="17" t="s">
        <v>125</v>
      </c>
      <c r="AU110" s="17" t="s">
        <v>86</v>
      </c>
    </row>
    <row r="111" spans="2:65" s="1" customFormat="1" ht="10.199999999999999">
      <c r="B111" s="32"/>
      <c r="D111" s="158" t="s">
        <v>137</v>
      </c>
      <c r="F111" s="159" t="s">
        <v>345</v>
      </c>
      <c r="I111" s="130"/>
      <c r="L111" s="32"/>
      <c r="M111" s="131"/>
      <c r="T111" s="53"/>
      <c r="AT111" s="17" t="s">
        <v>137</v>
      </c>
      <c r="AU111" s="17" t="s">
        <v>86</v>
      </c>
    </row>
    <row r="112" spans="2:65" s="11" customFormat="1" ht="10.199999999999999">
      <c r="B112" s="132"/>
      <c r="D112" s="128" t="s">
        <v>126</v>
      </c>
      <c r="E112" s="133" t="s">
        <v>19</v>
      </c>
      <c r="F112" s="134" t="s">
        <v>346</v>
      </c>
      <c r="H112" s="135">
        <v>29</v>
      </c>
      <c r="I112" s="136"/>
      <c r="L112" s="132"/>
      <c r="M112" s="137"/>
      <c r="T112" s="138"/>
      <c r="AT112" s="133" t="s">
        <v>126</v>
      </c>
      <c r="AU112" s="133" t="s">
        <v>86</v>
      </c>
      <c r="AV112" s="11" t="s">
        <v>86</v>
      </c>
      <c r="AW112" s="11" t="s">
        <v>35</v>
      </c>
      <c r="AX112" s="11" t="s">
        <v>76</v>
      </c>
      <c r="AY112" s="133" t="s">
        <v>123</v>
      </c>
    </row>
    <row r="113" spans="2:65" s="12" customFormat="1" ht="10.199999999999999">
      <c r="B113" s="139"/>
      <c r="D113" s="128" t="s">
        <v>126</v>
      </c>
      <c r="E113" s="140" t="s">
        <v>19</v>
      </c>
      <c r="F113" s="141" t="s">
        <v>127</v>
      </c>
      <c r="H113" s="142">
        <v>29</v>
      </c>
      <c r="I113" s="143"/>
      <c r="L113" s="139"/>
      <c r="M113" s="144"/>
      <c r="T113" s="145"/>
      <c r="AT113" s="140" t="s">
        <v>126</v>
      </c>
      <c r="AU113" s="140" t="s">
        <v>86</v>
      </c>
      <c r="AV113" s="12" t="s">
        <v>122</v>
      </c>
      <c r="AW113" s="12" t="s">
        <v>35</v>
      </c>
      <c r="AX113" s="12" t="s">
        <v>84</v>
      </c>
      <c r="AY113" s="140" t="s">
        <v>123</v>
      </c>
    </row>
    <row r="114" spans="2:65" s="1" customFormat="1" ht="24.15" customHeight="1">
      <c r="B114" s="32"/>
      <c r="C114" s="115" t="s">
        <v>183</v>
      </c>
      <c r="D114" s="115" t="s">
        <v>118</v>
      </c>
      <c r="E114" s="116" t="s">
        <v>347</v>
      </c>
      <c r="F114" s="117" t="s">
        <v>348</v>
      </c>
      <c r="G114" s="118" t="s">
        <v>317</v>
      </c>
      <c r="H114" s="119">
        <v>7</v>
      </c>
      <c r="I114" s="120"/>
      <c r="J114" s="121">
        <f>ROUND(I114*H114,2)</f>
        <v>0</v>
      </c>
      <c r="K114" s="117" t="s">
        <v>134</v>
      </c>
      <c r="L114" s="32"/>
      <c r="M114" s="122" t="s">
        <v>19</v>
      </c>
      <c r="N114" s="123" t="s">
        <v>47</v>
      </c>
      <c r="P114" s="124">
        <f>O114*H114</f>
        <v>0</v>
      </c>
      <c r="Q114" s="124">
        <v>0</v>
      </c>
      <c r="R114" s="124">
        <f>Q114*H114</f>
        <v>0</v>
      </c>
      <c r="S114" s="124">
        <v>0</v>
      </c>
      <c r="T114" s="125">
        <f>S114*H114</f>
        <v>0</v>
      </c>
      <c r="AR114" s="126" t="s">
        <v>122</v>
      </c>
      <c r="AT114" s="126" t="s">
        <v>118</v>
      </c>
      <c r="AU114" s="126" t="s">
        <v>86</v>
      </c>
      <c r="AY114" s="17" t="s">
        <v>123</v>
      </c>
      <c r="BE114" s="127">
        <f>IF(N114="základní",J114,0)</f>
        <v>0</v>
      </c>
      <c r="BF114" s="127">
        <f>IF(N114="snížená",J114,0)</f>
        <v>0</v>
      </c>
      <c r="BG114" s="127">
        <f>IF(N114="zákl. přenesená",J114,0)</f>
        <v>0</v>
      </c>
      <c r="BH114" s="127">
        <f>IF(N114="sníž. přenesená",J114,0)</f>
        <v>0</v>
      </c>
      <c r="BI114" s="127">
        <f>IF(N114="nulová",J114,0)</f>
        <v>0</v>
      </c>
      <c r="BJ114" s="17" t="s">
        <v>84</v>
      </c>
      <c r="BK114" s="127">
        <f>ROUND(I114*H114,2)</f>
        <v>0</v>
      </c>
      <c r="BL114" s="17" t="s">
        <v>122</v>
      </c>
      <c r="BM114" s="126" t="s">
        <v>349</v>
      </c>
    </row>
    <row r="115" spans="2:65" s="1" customFormat="1" ht="28.8">
      <c r="B115" s="32"/>
      <c r="D115" s="128" t="s">
        <v>125</v>
      </c>
      <c r="F115" s="129" t="s">
        <v>350</v>
      </c>
      <c r="I115" s="130"/>
      <c r="L115" s="32"/>
      <c r="M115" s="131"/>
      <c r="T115" s="53"/>
      <c r="AT115" s="17" t="s">
        <v>125</v>
      </c>
      <c r="AU115" s="17" t="s">
        <v>86</v>
      </c>
    </row>
    <row r="116" spans="2:65" s="1" customFormat="1" ht="10.199999999999999">
      <c r="B116" s="32"/>
      <c r="D116" s="158" t="s">
        <v>137</v>
      </c>
      <c r="F116" s="159" t="s">
        <v>351</v>
      </c>
      <c r="I116" s="130"/>
      <c r="L116" s="32"/>
      <c r="M116" s="131"/>
      <c r="T116" s="53"/>
      <c r="AT116" s="17" t="s">
        <v>137</v>
      </c>
      <c r="AU116" s="17" t="s">
        <v>86</v>
      </c>
    </row>
    <row r="117" spans="2:65" s="14" customFormat="1" ht="10.199999999999999">
      <c r="B117" s="160"/>
      <c r="D117" s="128" t="s">
        <v>126</v>
      </c>
      <c r="E117" s="161" t="s">
        <v>19</v>
      </c>
      <c r="F117" s="162" t="s">
        <v>352</v>
      </c>
      <c r="H117" s="161" t="s">
        <v>19</v>
      </c>
      <c r="I117" s="163"/>
      <c r="L117" s="160"/>
      <c r="M117" s="164"/>
      <c r="T117" s="165"/>
      <c r="AT117" s="161" t="s">
        <v>126</v>
      </c>
      <c r="AU117" s="161" t="s">
        <v>86</v>
      </c>
      <c r="AV117" s="14" t="s">
        <v>84</v>
      </c>
      <c r="AW117" s="14" t="s">
        <v>35</v>
      </c>
      <c r="AX117" s="14" t="s">
        <v>76</v>
      </c>
      <c r="AY117" s="161" t="s">
        <v>123</v>
      </c>
    </row>
    <row r="118" spans="2:65" s="14" customFormat="1" ht="10.199999999999999">
      <c r="B118" s="160"/>
      <c r="D118" s="128" t="s">
        <v>126</v>
      </c>
      <c r="E118" s="161" t="s">
        <v>19</v>
      </c>
      <c r="F118" s="162" t="s">
        <v>353</v>
      </c>
      <c r="H118" s="161" t="s">
        <v>19</v>
      </c>
      <c r="I118" s="163"/>
      <c r="L118" s="160"/>
      <c r="M118" s="164"/>
      <c r="T118" s="165"/>
      <c r="AT118" s="161" t="s">
        <v>126</v>
      </c>
      <c r="AU118" s="161" t="s">
        <v>86</v>
      </c>
      <c r="AV118" s="14" t="s">
        <v>84</v>
      </c>
      <c r="AW118" s="14" t="s">
        <v>35</v>
      </c>
      <c r="AX118" s="14" t="s">
        <v>76</v>
      </c>
      <c r="AY118" s="161" t="s">
        <v>123</v>
      </c>
    </row>
    <row r="119" spans="2:65" s="11" customFormat="1" ht="10.199999999999999">
      <c r="B119" s="132"/>
      <c r="D119" s="128" t="s">
        <v>126</v>
      </c>
      <c r="E119" s="133" t="s">
        <v>19</v>
      </c>
      <c r="F119" s="134" t="s">
        <v>183</v>
      </c>
      <c r="H119" s="135">
        <v>7</v>
      </c>
      <c r="I119" s="136"/>
      <c r="L119" s="132"/>
      <c r="M119" s="137"/>
      <c r="T119" s="138"/>
      <c r="AT119" s="133" t="s">
        <v>126</v>
      </c>
      <c r="AU119" s="133" t="s">
        <v>86</v>
      </c>
      <c r="AV119" s="11" t="s">
        <v>86</v>
      </c>
      <c r="AW119" s="11" t="s">
        <v>35</v>
      </c>
      <c r="AX119" s="11" t="s">
        <v>76</v>
      </c>
      <c r="AY119" s="133" t="s">
        <v>123</v>
      </c>
    </row>
    <row r="120" spans="2:65" s="12" customFormat="1" ht="10.199999999999999">
      <c r="B120" s="139"/>
      <c r="D120" s="128" t="s">
        <v>126</v>
      </c>
      <c r="E120" s="140" t="s">
        <v>19</v>
      </c>
      <c r="F120" s="141" t="s">
        <v>127</v>
      </c>
      <c r="H120" s="142">
        <v>7</v>
      </c>
      <c r="I120" s="143"/>
      <c r="L120" s="139"/>
      <c r="M120" s="144"/>
      <c r="T120" s="145"/>
      <c r="AT120" s="140" t="s">
        <v>126</v>
      </c>
      <c r="AU120" s="140" t="s">
        <v>86</v>
      </c>
      <c r="AV120" s="12" t="s">
        <v>122</v>
      </c>
      <c r="AW120" s="12" t="s">
        <v>35</v>
      </c>
      <c r="AX120" s="12" t="s">
        <v>84</v>
      </c>
      <c r="AY120" s="140" t="s">
        <v>123</v>
      </c>
    </row>
    <row r="121" spans="2:65" s="1" customFormat="1" ht="24.15" customHeight="1">
      <c r="B121" s="32"/>
      <c r="C121" s="115" t="s">
        <v>191</v>
      </c>
      <c r="D121" s="115" t="s">
        <v>118</v>
      </c>
      <c r="E121" s="116" t="s">
        <v>354</v>
      </c>
      <c r="F121" s="117" t="s">
        <v>355</v>
      </c>
      <c r="G121" s="118" t="s">
        <v>317</v>
      </c>
      <c r="H121" s="119">
        <v>3</v>
      </c>
      <c r="I121" s="120"/>
      <c r="J121" s="121">
        <f>ROUND(I121*H121,2)</f>
        <v>0</v>
      </c>
      <c r="K121" s="117" t="s">
        <v>134</v>
      </c>
      <c r="L121" s="32"/>
      <c r="M121" s="122" t="s">
        <v>19</v>
      </c>
      <c r="N121" s="123" t="s">
        <v>47</v>
      </c>
      <c r="P121" s="124">
        <f>O121*H121</f>
        <v>0</v>
      </c>
      <c r="Q121" s="124">
        <v>0</v>
      </c>
      <c r="R121" s="124">
        <f>Q121*H121</f>
        <v>0</v>
      </c>
      <c r="S121" s="124">
        <v>0</v>
      </c>
      <c r="T121" s="125">
        <f>S121*H121</f>
        <v>0</v>
      </c>
      <c r="AR121" s="126" t="s">
        <v>122</v>
      </c>
      <c r="AT121" s="126" t="s">
        <v>118</v>
      </c>
      <c r="AU121" s="126" t="s">
        <v>86</v>
      </c>
      <c r="AY121" s="17" t="s">
        <v>123</v>
      </c>
      <c r="BE121" s="127">
        <f>IF(N121="základní",J121,0)</f>
        <v>0</v>
      </c>
      <c r="BF121" s="127">
        <f>IF(N121="snížená",J121,0)</f>
        <v>0</v>
      </c>
      <c r="BG121" s="127">
        <f>IF(N121="zákl. přenesená",J121,0)</f>
        <v>0</v>
      </c>
      <c r="BH121" s="127">
        <f>IF(N121="sníž. přenesená",J121,0)</f>
        <v>0</v>
      </c>
      <c r="BI121" s="127">
        <f>IF(N121="nulová",J121,0)</f>
        <v>0</v>
      </c>
      <c r="BJ121" s="17" t="s">
        <v>84</v>
      </c>
      <c r="BK121" s="127">
        <f>ROUND(I121*H121,2)</f>
        <v>0</v>
      </c>
      <c r="BL121" s="17" t="s">
        <v>122</v>
      </c>
      <c r="BM121" s="126" t="s">
        <v>356</v>
      </c>
    </row>
    <row r="122" spans="2:65" s="1" customFormat="1" ht="28.8">
      <c r="B122" s="32"/>
      <c r="D122" s="128" t="s">
        <v>125</v>
      </c>
      <c r="F122" s="129" t="s">
        <v>357</v>
      </c>
      <c r="I122" s="130"/>
      <c r="L122" s="32"/>
      <c r="M122" s="131"/>
      <c r="T122" s="53"/>
      <c r="AT122" s="17" t="s">
        <v>125</v>
      </c>
      <c r="AU122" s="17" t="s">
        <v>86</v>
      </c>
    </row>
    <row r="123" spans="2:65" s="1" customFormat="1" ht="10.199999999999999">
      <c r="B123" s="32"/>
      <c r="D123" s="158" t="s">
        <v>137</v>
      </c>
      <c r="F123" s="159" t="s">
        <v>358</v>
      </c>
      <c r="I123" s="130"/>
      <c r="L123" s="32"/>
      <c r="M123" s="131"/>
      <c r="T123" s="53"/>
      <c r="AT123" s="17" t="s">
        <v>137</v>
      </c>
      <c r="AU123" s="17" t="s">
        <v>86</v>
      </c>
    </row>
    <row r="124" spans="2:65" s="14" customFormat="1" ht="10.199999999999999">
      <c r="B124" s="160"/>
      <c r="D124" s="128" t="s">
        <v>126</v>
      </c>
      <c r="E124" s="161" t="s">
        <v>19</v>
      </c>
      <c r="F124" s="162" t="s">
        <v>352</v>
      </c>
      <c r="H124" s="161" t="s">
        <v>19</v>
      </c>
      <c r="I124" s="163"/>
      <c r="L124" s="160"/>
      <c r="M124" s="164"/>
      <c r="T124" s="165"/>
      <c r="AT124" s="161" t="s">
        <v>126</v>
      </c>
      <c r="AU124" s="161" t="s">
        <v>86</v>
      </c>
      <c r="AV124" s="14" t="s">
        <v>84</v>
      </c>
      <c r="AW124" s="14" t="s">
        <v>35</v>
      </c>
      <c r="AX124" s="14" t="s">
        <v>76</v>
      </c>
      <c r="AY124" s="161" t="s">
        <v>123</v>
      </c>
    </row>
    <row r="125" spans="2:65" s="14" customFormat="1" ht="10.199999999999999">
      <c r="B125" s="160"/>
      <c r="D125" s="128" t="s">
        <v>126</v>
      </c>
      <c r="E125" s="161" t="s">
        <v>19</v>
      </c>
      <c r="F125" s="162" t="s">
        <v>353</v>
      </c>
      <c r="H125" s="161" t="s">
        <v>19</v>
      </c>
      <c r="I125" s="163"/>
      <c r="L125" s="160"/>
      <c r="M125" s="164"/>
      <c r="T125" s="165"/>
      <c r="AT125" s="161" t="s">
        <v>126</v>
      </c>
      <c r="AU125" s="161" t="s">
        <v>86</v>
      </c>
      <c r="AV125" s="14" t="s">
        <v>84</v>
      </c>
      <c r="AW125" s="14" t="s">
        <v>35</v>
      </c>
      <c r="AX125" s="14" t="s">
        <v>76</v>
      </c>
      <c r="AY125" s="161" t="s">
        <v>123</v>
      </c>
    </row>
    <row r="126" spans="2:65" s="11" customFormat="1" ht="10.199999999999999">
      <c r="B126" s="132"/>
      <c r="D126" s="128" t="s">
        <v>126</v>
      </c>
      <c r="E126" s="133" t="s">
        <v>19</v>
      </c>
      <c r="F126" s="134" t="s">
        <v>141</v>
      </c>
      <c r="H126" s="135">
        <v>3</v>
      </c>
      <c r="I126" s="136"/>
      <c r="L126" s="132"/>
      <c r="M126" s="137"/>
      <c r="T126" s="138"/>
      <c r="AT126" s="133" t="s">
        <v>126</v>
      </c>
      <c r="AU126" s="133" t="s">
        <v>86</v>
      </c>
      <c r="AV126" s="11" t="s">
        <v>86</v>
      </c>
      <c r="AW126" s="11" t="s">
        <v>35</v>
      </c>
      <c r="AX126" s="11" t="s">
        <v>76</v>
      </c>
      <c r="AY126" s="133" t="s">
        <v>123</v>
      </c>
    </row>
    <row r="127" spans="2:65" s="12" customFormat="1" ht="10.199999999999999">
      <c r="B127" s="139"/>
      <c r="D127" s="128" t="s">
        <v>126</v>
      </c>
      <c r="E127" s="140" t="s">
        <v>19</v>
      </c>
      <c r="F127" s="141" t="s">
        <v>127</v>
      </c>
      <c r="H127" s="142">
        <v>3</v>
      </c>
      <c r="I127" s="143"/>
      <c r="L127" s="139"/>
      <c r="M127" s="179"/>
      <c r="N127" s="180"/>
      <c r="O127" s="180"/>
      <c r="P127" s="180"/>
      <c r="Q127" s="180"/>
      <c r="R127" s="180"/>
      <c r="S127" s="180"/>
      <c r="T127" s="181"/>
      <c r="AT127" s="140" t="s">
        <v>126</v>
      </c>
      <c r="AU127" s="140" t="s">
        <v>86</v>
      </c>
      <c r="AV127" s="12" t="s">
        <v>122</v>
      </c>
      <c r="AW127" s="12" t="s">
        <v>35</v>
      </c>
      <c r="AX127" s="12" t="s">
        <v>84</v>
      </c>
      <c r="AY127" s="140" t="s">
        <v>123</v>
      </c>
    </row>
    <row r="128" spans="2:65" s="1" customFormat="1" ht="6.9" customHeight="1">
      <c r="B128" s="41"/>
      <c r="C128" s="42"/>
      <c r="D128" s="42"/>
      <c r="E128" s="42"/>
      <c r="F128" s="42"/>
      <c r="G128" s="42"/>
      <c r="H128" s="42"/>
      <c r="I128" s="42"/>
      <c r="J128" s="42"/>
      <c r="K128" s="42"/>
      <c r="L128" s="32"/>
    </row>
  </sheetData>
  <sheetProtection algorithmName="SHA-512" hashValue="V+aZcgfSD5WKlmS/7hCotjXIUFW6/2Cz/vzeXEiimgy+b+5WKceRV7kMOEOuRSyvBkbY2JI1oyHgMIHevOOHXQ==" saltValue="zTTT2NDJQMcuxGbd09zBIOLFwSnmB/K8u45O07h6u9uDdqnpTN2ZI4vQ4kNUhGYLUzoTPwX3LOZMODPe1lF/gQ==" spinCount="100000" sheet="1" objects="1" scenarios="1" formatColumns="0" formatRows="0" autoFilter="0"/>
  <autoFilter ref="C80:K127" xr:uid="{00000000-0009-0000-0000-000002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200-000000000000}"/>
    <hyperlink ref="F91" r:id="rId2" xr:uid="{00000000-0004-0000-0200-000001000000}"/>
    <hyperlink ref="F96" r:id="rId3" xr:uid="{00000000-0004-0000-0200-000002000000}"/>
    <hyperlink ref="F101" r:id="rId4" xr:uid="{00000000-0004-0000-0200-000003000000}"/>
    <hyperlink ref="F106" r:id="rId5" xr:uid="{00000000-0004-0000-0200-000004000000}"/>
    <hyperlink ref="F111" r:id="rId6" xr:uid="{00000000-0004-0000-0200-000005000000}"/>
    <hyperlink ref="F116" r:id="rId7" xr:uid="{00000000-0004-0000-0200-000006000000}"/>
    <hyperlink ref="F123" r:id="rId8" xr:uid="{00000000-0004-0000-02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16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AT2" s="17" t="s">
        <v>91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86</v>
      </c>
    </row>
    <row r="4" spans="2:46" ht="24.9" customHeight="1">
      <c r="B4" s="20"/>
      <c r="D4" s="21" t="s">
        <v>92</v>
      </c>
      <c r="L4" s="20"/>
      <c r="M4" s="85" t="s">
        <v>10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5" t="str">
        <f>'Rekapitulace stavby'!K6</f>
        <v>Novosedlice Tůň</v>
      </c>
      <c r="F7" s="306"/>
      <c r="G7" s="306"/>
      <c r="H7" s="306"/>
      <c r="L7" s="20"/>
    </row>
    <row r="8" spans="2:46" s="1" customFormat="1" ht="12" customHeight="1">
      <c r="B8" s="32"/>
      <c r="D8" s="27" t="s">
        <v>93</v>
      </c>
      <c r="L8" s="32"/>
    </row>
    <row r="9" spans="2:46" s="1" customFormat="1" ht="16.5" customHeight="1">
      <c r="B9" s="32"/>
      <c r="E9" s="287" t="s">
        <v>359</v>
      </c>
      <c r="F9" s="307"/>
      <c r="G9" s="307"/>
      <c r="H9" s="307"/>
      <c r="L9" s="32"/>
    </row>
    <row r="10" spans="2:46" s="1" customFormat="1" ht="10.199999999999999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18. 12. 2023</v>
      </c>
      <c r="L12" s="32"/>
    </row>
    <row r="13" spans="2:46" s="1" customFormat="1" ht="10.8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27</v>
      </c>
      <c r="L14" s="32"/>
    </row>
    <row r="15" spans="2:46" s="1" customFormat="1" ht="18" customHeight="1">
      <c r="B15" s="32"/>
      <c r="E15" s="25" t="s">
        <v>28</v>
      </c>
      <c r="I15" s="27" t="s">
        <v>29</v>
      </c>
      <c r="J15" s="25" t="s">
        <v>95</v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31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8" t="str">
        <f>'Rekapitulace stavby'!E14</f>
        <v xml:space="preserve">Vyplň údaj </v>
      </c>
      <c r="F18" s="271"/>
      <c r="G18" s="271"/>
      <c r="H18" s="271"/>
      <c r="I18" s="27" t="s">
        <v>29</v>
      </c>
      <c r="J18" s="28" t="str">
        <f>'Rekapitulace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33</v>
      </c>
      <c r="I20" s="27" t="s">
        <v>26</v>
      </c>
      <c r="J20" s="25" t="s">
        <v>19</v>
      </c>
      <c r="L20" s="32"/>
    </row>
    <row r="21" spans="2:12" s="1" customFormat="1" ht="18" customHeight="1">
      <c r="B21" s="32"/>
      <c r="E21" s="25" t="s">
        <v>34</v>
      </c>
      <c r="I21" s="27" t="s">
        <v>29</v>
      </c>
      <c r="J21" s="25" t="s">
        <v>19</v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36</v>
      </c>
      <c r="I23" s="27" t="s">
        <v>26</v>
      </c>
      <c r="J23" s="25" t="s">
        <v>37</v>
      </c>
      <c r="L23" s="32"/>
    </row>
    <row r="24" spans="2:12" s="1" customFormat="1" ht="18" customHeight="1">
      <c r="B24" s="32"/>
      <c r="E24" s="25" t="s">
        <v>38</v>
      </c>
      <c r="I24" s="27" t="s">
        <v>29</v>
      </c>
      <c r="J24" s="25" t="s">
        <v>39</v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40</v>
      </c>
      <c r="L26" s="32"/>
    </row>
    <row r="27" spans="2:12" s="7" customFormat="1" ht="16.5" customHeight="1">
      <c r="B27" s="86"/>
      <c r="E27" s="276" t="s">
        <v>19</v>
      </c>
      <c r="F27" s="276"/>
      <c r="G27" s="276"/>
      <c r="H27" s="276"/>
      <c r="L27" s="86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42</v>
      </c>
      <c r="J30" s="63">
        <f>ROUND(J82, 2)</f>
        <v>0</v>
      </c>
      <c r="L30" s="32"/>
    </row>
    <row r="31" spans="2:12" s="1" customFormat="1" ht="6.9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" customHeight="1">
      <c r="B32" s="32"/>
      <c r="F32" s="35" t="s">
        <v>44</v>
      </c>
      <c r="I32" s="35" t="s">
        <v>43</v>
      </c>
      <c r="J32" s="35" t="s">
        <v>45</v>
      </c>
      <c r="L32" s="32"/>
    </row>
    <row r="33" spans="2:12" s="1" customFormat="1" ht="14.4" customHeight="1">
      <c r="B33" s="32"/>
      <c r="D33" s="52" t="s">
        <v>46</v>
      </c>
      <c r="E33" s="27" t="s">
        <v>47</v>
      </c>
      <c r="F33" s="88">
        <f>ROUND((SUM(BE82:BE115)),  2)</f>
        <v>0</v>
      </c>
      <c r="I33" s="89">
        <v>0.21</v>
      </c>
      <c r="J33" s="88">
        <f>ROUND(((SUM(BE82:BE115))*I33),  2)</f>
        <v>0</v>
      </c>
      <c r="L33" s="32"/>
    </row>
    <row r="34" spans="2:12" s="1" customFormat="1" ht="14.4" customHeight="1">
      <c r="B34" s="32"/>
      <c r="E34" s="27" t="s">
        <v>48</v>
      </c>
      <c r="F34" s="88">
        <f>ROUND((SUM(BF82:BF115)),  2)</f>
        <v>0</v>
      </c>
      <c r="I34" s="89">
        <v>0.12</v>
      </c>
      <c r="J34" s="88">
        <f>ROUND(((SUM(BF82:BF115))*I34),  2)</f>
        <v>0</v>
      </c>
      <c r="L34" s="32"/>
    </row>
    <row r="35" spans="2:12" s="1" customFormat="1" ht="14.4" hidden="1" customHeight="1">
      <c r="B35" s="32"/>
      <c r="E35" s="27" t="s">
        <v>49</v>
      </c>
      <c r="F35" s="88">
        <f>ROUND((SUM(BG82:BG115)),  2)</f>
        <v>0</v>
      </c>
      <c r="I35" s="89">
        <v>0.21</v>
      </c>
      <c r="J35" s="88">
        <f>0</f>
        <v>0</v>
      </c>
      <c r="L35" s="32"/>
    </row>
    <row r="36" spans="2:12" s="1" customFormat="1" ht="14.4" hidden="1" customHeight="1">
      <c r="B36" s="32"/>
      <c r="E36" s="27" t="s">
        <v>50</v>
      </c>
      <c r="F36" s="88">
        <f>ROUND((SUM(BH82:BH115)),  2)</f>
        <v>0</v>
      </c>
      <c r="I36" s="89">
        <v>0.12</v>
      </c>
      <c r="J36" s="88">
        <f>0</f>
        <v>0</v>
      </c>
      <c r="L36" s="32"/>
    </row>
    <row r="37" spans="2:12" s="1" customFormat="1" ht="14.4" hidden="1" customHeight="1">
      <c r="B37" s="32"/>
      <c r="E37" s="27" t="s">
        <v>51</v>
      </c>
      <c r="F37" s="88">
        <f>ROUND((SUM(BI82:BI115)),  2)</f>
        <v>0</v>
      </c>
      <c r="I37" s="89">
        <v>0</v>
      </c>
      <c r="J37" s="88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0"/>
      <c r="D39" s="91" t="s">
        <v>52</v>
      </c>
      <c r="E39" s="54"/>
      <c r="F39" s="54"/>
      <c r="G39" s="92" t="s">
        <v>53</v>
      </c>
      <c r="H39" s="93" t="s">
        <v>54</v>
      </c>
      <c r="I39" s="54"/>
      <c r="J39" s="94">
        <f>SUM(J30:J37)</f>
        <v>0</v>
      </c>
      <c r="K39" s="95"/>
      <c r="L39" s="32"/>
    </row>
    <row r="40" spans="2:12" s="1" customFormat="1" ht="14.4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" customHeight="1">
      <c r="B45" s="32"/>
      <c r="C45" s="21" t="s">
        <v>96</v>
      </c>
      <c r="L45" s="32"/>
    </row>
    <row r="46" spans="2:12" s="1" customFormat="1" ht="6.9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305" t="str">
        <f>E7</f>
        <v>Novosedlice Tůň</v>
      </c>
      <c r="F48" s="306"/>
      <c r="G48" s="306"/>
      <c r="H48" s="306"/>
      <c r="L48" s="32"/>
    </row>
    <row r="49" spans="2:47" s="1" customFormat="1" ht="12" customHeight="1">
      <c r="B49" s="32"/>
      <c r="C49" s="27" t="s">
        <v>93</v>
      </c>
      <c r="L49" s="32"/>
    </row>
    <row r="50" spans="2:47" s="1" customFormat="1" ht="16.5" customHeight="1">
      <c r="B50" s="32"/>
      <c r="E50" s="287" t="str">
        <f>E9</f>
        <v>VON - VON</v>
      </c>
      <c r="F50" s="307"/>
      <c r="G50" s="307"/>
      <c r="H50" s="307"/>
      <c r="L50" s="32"/>
    </row>
    <row r="51" spans="2:47" s="1" customFormat="1" ht="6.9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Novosedlice</v>
      </c>
      <c r="I52" s="27" t="s">
        <v>23</v>
      </c>
      <c r="J52" s="49" t="str">
        <f>IF(J12="","",J12)</f>
        <v>18. 12. 2023</v>
      </c>
      <c r="L52" s="32"/>
    </row>
    <row r="53" spans="2:47" s="1" customFormat="1" ht="6.9" customHeight="1">
      <c r="B53" s="32"/>
      <c r="L53" s="32"/>
    </row>
    <row r="54" spans="2:47" s="1" customFormat="1" ht="25.65" customHeight="1">
      <c r="B54" s="32"/>
      <c r="C54" s="27" t="s">
        <v>25</v>
      </c>
      <c r="F54" s="25" t="str">
        <f>E15</f>
        <v>Obec Novosedlice</v>
      </c>
      <c r="I54" s="27" t="s">
        <v>33</v>
      </c>
      <c r="J54" s="30" t="str">
        <f>E21</f>
        <v xml:space="preserve">Mgr. Slávek Podzimek </v>
      </c>
      <c r="L54" s="32"/>
    </row>
    <row r="55" spans="2:47" s="1" customFormat="1" ht="25.65" customHeight="1">
      <c r="B55" s="32"/>
      <c r="C55" s="27" t="s">
        <v>31</v>
      </c>
      <c r="F55" s="25" t="str">
        <f>IF(E18="","",E18)</f>
        <v xml:space="preserve">Vyplň údaj </v>
      </c>
      <c r="I55" s="27" t="s">
        <v>36</v>
      </c>
      <c r="J55" s="30" t="str">
        <f>E24</f>
        <v>Vodohospodářský rozvoj a výstavba a.s.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97</v>
      </c>
      <c r="D57" s="90"/>
      <c r="E57" s="90"/>
      <c r="F57" s="90"/>
      <c r="G57" s="90"/>
      <c r="H57" s="90"/>
      <c r="I57" s="90"/>
      <c r="J57" s="97" t="s">
        <v>98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8" customHeight="1">
      <c r="B59" s="32"/>
      <c r="C59" s="98" t="s">
        <v>74</v>
      </c>
      <c r="J59" s="63">
        <f>J82</f>
        <v>0</v>
      </c>
      <c r="L59" s="32"/>
      <c r="AU59" s="17" t="s">
        <v>99</v>
      </c>
    </row>
    <row r="60" spans="2:47" s="8" customFormat="1" ht="24.9" customHeight="1">
      <c r="B60" s="99"/>
      <c r="D60" s="100" t="s">
        <v>360</v>
      </c>
      <c r="E60" s="101"/>
      <c r="F60" s="101"/>
      <c r="G60" s="101"/>
      <c r="H60" s="101"/>
      <c r="I60" s="101"/>
      <c r="J60" s="102">
        <f>J83</f>
        <v>0</v>
      </c>
      <c r="L60" s="99"/>
    </row>
    <row r="61" spans="2:47" s="9" customFormat="1" ht="19.95" customHeight="1">
      <c r="B61" s="103"/>
      <c r="D61" s="104" t="s">
        <v>361</v>
      </c>
      <c r="E61" s="105"/>
      <c r="F61" s="105"/>
      <c r="G61" s="105"/>
      <c r="H61" s="105"/>
      <c r="I61" s="105"/>
      <c r="J61" s="106">
        <f>J84</f>
        <v>0</v>
      </c>
      <c r="L61" s="103"/>
    </row>
    <row r="62" spans="2:47" s="9" customFormat="1" ht="19.95" customHeight="1">
      <c r="B62" s="103"/>
      <c r="D62" s="104" t="s">
        <v>362</v>
      </c>
      <c r="E62" s="105"/>
      <c r="F62" s="105"/>
      <c r="G62" s="105"/>
      <c r="H62" s="105"/>
      <c r="I62" s="105"/>
      <c r="J62" s="106">
        <f>J107</f>
        <v>0</v>
      </c>
      <c r="L62" s="103"/>
    </row>
    <row r="63" spans="2:47" s="1" customFormat="1" ht="21.75" customHeight="1">
      <c r="B63" s="32"/>
      <c r="L63" s="32"/>
    </row>
    <row r="64" spans="2:47" s="1" customFormat="1" ht="6.9" customHeight="1"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32"/>
    </row>
    <row r="68" spans="2:12" s="1" customFormat="1" ht="6.9" customHeight="1"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32"/>
    </row>
    <row r="69" spans="2:12" s="1" customFormat="1" ht="24.9" customHeight="1">
      <c r="B69" s="32"/>
      <c r="C69" s="21" t="s">
        <v>105</v>
      </c>
      <c r="L69" s="32"/>
    </row>
    <row r="70" spans="2:12" s="1" customFormat="1" ht="6.9" customHeight="1">
      <c r="B70" s="32"/>
      <c r="L70" s="32"/>
    </row>
    <row r="71" spans="2:12" s="1" customFormat="1" ht="12" customHeight="1">
      <c r="B71" s="32"/>
      <c r="C71" s="27" t="s">
        <v>16</v>
      </c>
      <c r="L71" s="32"/>
    </row>
    <row r="72" spans="2:12" s="1" customFormat="1" ht="16.5" customHeight="1">
      <c r="B72" s="32"/>
      <c r="E72" s="305" t="str">
        <f>E7</f>
        <v>Novosedlice Tůň</v>
      </c>
      <c r="F72" s="306"/>
      <c r="G72" s="306"/>
      <c r="H72" s="306"/>
      <c r="L72" s="32"/>
    </row>
    <row r="73" spans="2:12" s="1" customFormat="1" ht="12" customHeight="1">
      <c r="B73" s="32"/>
      <c r="C73" s="27" t="s">
        <v>93</v>
      </c>
      <c r="L73" s="32"/>
    </row>
    <row r="74" spans="2:12" s="1" customFormat="1" ht="16.5" customHeight="1">
      <c r="B74" s="32"/>
      <c r="E74" s="287" t="str">
        <f>E9</f>
        <v>VON - VON</v>
      </c>
      <c r="F74" s="307"/>
      <c r="G74" s="307"/>
      <c r="H74" s="307"/>
      <c r="L74" s="32"/>
    </row>
    <row r="75" spans="2:12" s="1" customFormat="1" ht="6.9" customHeight="1">
      <c r="B75" s="32"/>
      <c r="L75" s="32"/>
    </row>
    <row r="76" spans="2:12" s="1" customFormat="1" ht="12" customHeight="1">
      <c r="B76" s="32"/>
      <c r="C76" s="27" t="s">
        <v>21</v>
      </c>
      <c r="F76" s="25" t="str">
        <f>F12</f>
        <v>Novosedlice</v>
      </c>
      <c r="I76" s="27" t="s">
        <v>23</v>
      </c>
      <c r="J76" s="49" t="str">
        <f>IF(J12="","",J12)</f>
        <v>18. 12. 2023</v>
      </c>
      <c r="L76" s="32"/>
    </row>
    <row r="77" spans="2:12" s="1" customFormat="1" ht="6.9" customHeight="1">
      <c r="B77" s="32"/>
      <c r="L77" s="32"/>
    </row>
    <row r="78" spans="2:12" s="1" customFormat="1" ht="25.65" customHeight="1">
      <c r="B78" s="32"/>
      <c r="C78" s="27" t="s">
        <v>25</v>
      </c>
      <c r="F78" s="25" t="str">
        <f>E15</f>
        <v>Obec Novosedlice</v>
      </c>
      <c r="I78" s="27" t="s">
        <v>33</v>
      </c>
      <c r="J78" s="30" t="str">
        <f>E21</f>
        <v xml:space="preserve">Mgr. Slávek Podzimek </v>
      </c>
      <c r="L78" s="32"/>
    </row>
    <row r="79" spans="2:12" s="1" customFormat="1" ht="25.65" customHeight="1">
      <c r="B79" s="32"/>
      <c r="C79" s="27" t="s">
        <v>31</v>
      </c>
      <c r="F79" s="25" t="str">
        <f>IF(E18="","",E18)</f>
        <v xml:space="preserve">Vyplň údaj </v>
      </c>
      <c r="I79" s="27" t="s">
        <v>36</v>
      </c>
      <c r="J79" s="30" t="str">
        <f>E24</f>
        <v>Vodohospodářský rozvoj a výstavba a.s.</v>
      </c>
      <c r="L79" s="32"/>
    </row>
    <row r="80" spans="2:12" s="1" customFormat="1" ht="10.35" customHeight="1">
      <c r="B80" s="32"/>
      <c r="L80" s="32"/>
    </row>
    <row r="81" spans="2:65" s="10" customFormat="1" ht="29.25" customHeight="1">
      <c r="B81" s="107"/>
      <c r="C81" s="108" t="s">
        <v>106</v>
      </c>
      <c r="D81" s="109" t="s">
        <v>61</v>
      </c>
      <c r="E81" s="109" t="s">
        <v>57</v>
      </c>
      <c r="F81" s="109" t="s">
        <v>58</v>
      </c>
      <c r="G81" s="109" t="s">
        <v>107</v>
      </c>
      <c r="H81" s="109" t="s">
        <v>108</v>
      </c>
      <c r="I81" s="109" t="s">
        <v>109</v>
      </c>
      <c r="J81" s="109" t="s">
        <v>98</v>
      </c>
      <c r="K81" s="110" t="s">
        <v>110</v>
      </c>
      <c r="L81" s="107"/>
      <c r="M81" s="56" t="s">
        <v>19</v>
      </c>
      <c r="N81" s="57" t="s">
        <v>46</v>
      </c>
      <c r="O81" s="57" t="s">
        <v>111</v>
      </c>
      <c r="P81" s="57" t="s">
        <v>112</v>
      </c>
      <c r="Q81" s="57" t="s">
        <v>113</v>
      </c>
      <c r="R81" s="57" t="s">
        <v>114</v>
      </c>
      <c r="S81" s="57" t="s">
        <v>115</v>
      </c>
      <c r="T81" s="58" t="s">
        <v>116</v>
      </c>
    </row>
    <row r="82" spans="2:65" s="1" customFormat="1" ht="22.8" customHeight="1">
      <c r="B82" s="32"/>
      <c r="C82" s="61" t="s">
        <v>117</v>
      </c>
      <c r="J82" s="111">
        <f>BK82</f>
        <v>0</v>
      </c>
      <c r="L82" s="32"/>
      <c r="M82" s="59"/>
      <c r="N82" s="50"/>
      <c r="O82" s="50"/>
      <c r="P82" s="112">
        <f>P83</f>
        <v>0</v>
      </c>
      <c r="Q82" s="50"/>
      <c r="R82" s="112">
        <f>R83</f>
        <v>56.6</v>
      </c>
      <c r="S82" s="50"/>
      <c r="T82" s="113">
        <f>T83</f>
        <v>0</v>
      </c>
      <c r="AT82" s="17" t="s">
        <v>75</v>
      </c>
      <c r="AU82" s="17" t="s">
        <v>99</v>
      </c>
      <c r="BK82" s="114">
        <f>BK83</f>
        <v>0</v>
      </c>
    </row>
    <row r="83" spans="2:65" s="13" customFormat="1" ht="25.95" customHeight="1">
      <c r="B83" s="146"/>
      <c r="D83" s="147" t="s">
        <v>75</v>
      </c>
      <c r="E83" s="148" t="s">
        <v>363</v>
      </c>
      <c r="F83" s="148" t="s">
        <v>364</v>
      </c>
      <c r="I83" s="149"/>
      <c r="J83" s="150">
        <f>BK83</f>
        <v>0</v>
      </c>
      <c r="L83" s="146"/>
      <c r="M83" s="151"/>
      <c r="P83" s="152">
        <f>P84+P107</f>
        <v>0</v>
      </c>
      <c r="R83" s="152">
        <f>R84+R107</f>
        <v>56.6</v>
      </c>
      <c r="T83" s="153">
        <f>T84+T107</f>
        <v>0</v>
      </c>
      <c r="AR83" s="147" t="s">
        <v>159</v>
      </c>
      <c r="AT83" s="154" t="s">
        <v>75</v>
      </c>
      <c r="AU83" s="154" t="s">
        <v>76</v>
      </c>
      <c r="AY83" s="147" t="s">
        <v>123</v>
      </c>
      <c r="BK83" s="155">
        <f>BK84+BK107</f>
        <v>0</v>
      </c>
    </row>
    <row r="84" spans="2:65" s="13" customFormat="1" ht="22.8" customHeight="1">
      <c r="B84" s="146"/>
      <c r="D84" s="147" t="s">
        <v>75</v>
      </c>
      <c r="E84" s="156" t="s">
        <v>365</v>
      </c>
      <c r="F84" s="156" t="s">
        <v>366</v>
      </c>
      <c r="I84" s="149"/>
      <c r="J84" s="157">
        <f>BK84</f>
        <v>0</v>
      </c>
      <c r="L84" s="146"/>
      <c r="M84" s="151"/>
      <c r="P84" s="152">
        <f>SUM(P85:P106)</f>
        <v>0</v>
      </c>
      <c r="R84" s="152">
        <f>SUM(R85:R106)</f>
        <v>0</v>
      </c>
      <c r="T84" s="153">
        <f>SUM(T85:T106)</f>
        <v>0</v>
      </c>
      <c r="AR84" s="147" t="s">
        <v>159</v>
      </c>
      <c r="AT84" s="154" t="s">
        <v>75</v>
      </c>
      <c r="AU84" s="154" t="s">
        <v>84</v>
      </c>
      <c r="AY84" s="147" t="s">
        <v>123</v>
      </c>
      <c r="BK84" s="155">
        <f>SUM(BK85:BK106)</f>
        <v>0</v>
      </c>
    </row>
    <row r="85" spans="2:65" s="1" customFormat="1" ht="16.5" customHeight="1">
      <c r="B85" s="32"/>
      <c r="C85" s="115" t="s">
        <v>84</v>
      </c>
      <c r="D85" s="115" t="s">
        <v>118</v>
      </c>
      <c r="E85" s="116" t="s">
        <v>367</v>
      </c>
      <c r="F85" s="117" t="s">
        <v>368</v>
      </c>
      <c r="G85" s="118" t="s">
        <v>369</v>
      </c>
      <c r="H85" s="119">
        <v>1</v>
      </c>
      <c r="I85" s="120"/>
      <c r="J85" s="121">
        <f>ROUND(I85*H85,2)</f>
        <v>0</v>
      </c>
      <c r="K85" s="117" t="s">
        <v>19</v>
      </c>
      <c r="L85" s="32"/>
      <c r="M85" s="122" t="s">
        <v>19</v>
      </c>
      <c r="N85" s="123" t="s">
        <v>47</v>
      </c>
      <c r="P85" s="124">
        <f>O85*H85</f>
        <v>0</v>
      </c>
      <c r="Q85" s="124">
        <v>0</v>
      </c>
      <c r="R85" s="124">
        <f>Q85*H85</f>
        <v>0</v>
      </c>
      <c r="S85" s="124">
        <v>0</v>
      </c>
      <c r="T85" s="125">
        <f>S85*H85</f>
        <v>0</v>
      </c>
      <c r="AR85" s="126" t="s">
        <v>370</v>
      </c>
      <c r="AT85" s="126" t="s">
        <v>118</v>
      </c>
      <c r="AU85" s="126" t="s">
        <v>86</v>
      </c>
      <c r="AY85" s="17" t="s">
        <v>123</v>
      </c>
      <c r="BE85" s="127">
        <f>IF(N85="základní",J85,0)</f>
        <v>0</v>
      </c>
      <c r="BF85" s="127">
        <f>IF(N85="snížená",J85,0)</f>
        <v>0</v>
      </c>
      <c r="BG85" s="127">
        <f>IF(N85="zákl. přenesená",J85,0)</f>
        <v>0</v>
      </c>
      <c r="BH85" s="127">
        <f>IF(N85="sníž. přenesená",J85,0)</f>
        <v>0</v>
      </c>
      <c r="BI85" s="127">
        <f>IF(N85="nulová",J85,0)</f>
        <v>0</v>
      </c>
      <c r="BJ85" s="17" t="s">
        <v>84</v>
      </c>
      <c r="BK85" s="127">
        <f>ROUND(I85*H85,2)</f>
        <v>0</v>
      </c>
      <c r="BL85" s="17" t="s">
        <v>370</v>
      </c>
      <c r="BM85" s="126" t="s">
        <v>371</v>
      </c>
    </row>
    <row r="86" spans="2:65" s="1" customFormat="1" ht="10.199999999999999">
      <c r="B86" s="32"/>
      <c r="D86" s="128" t="s">
        <v>125</v>
      </c>
      <c r="F86" s="129" t="s">
        <v>368</v>
      </c>
      <c r="I86" s="130"/>
      <c r="L86" s="32"/>
      <c r="M86" s="131"/>
      <c r="T86" s="53"/>
      <c r="AT86" s="17" t="s">
        <v>125</v>
      </c>
      <c r="AU86" s="17" t="s">
        <v>86</v>
      </c>
    </row>
    <row r="87" spans="2:65" s="1" customFormat="1" ht="24.15" customHeight="1">
      <c r="B87" s="32"/>
      <c r="C87" s="115" t="s">
        <v>86</v>
      </c>
      <c r="D87" s="115" t="s">
        <v>118</v>
      </c>
      <c r="E87" s="116" t="s">
        <v>372</v>
      </c>
      <c r="F87" s="117" t="s">
        <v>373</v>
      </c>
      <c r="G87" s="118" t="s">
        <v>374</v>
      </c>
      <c r="H87" s="119">
        <v>1</v>
      </c>
      <c r="I87" s="120"/>
      <c r="J87" s="121">
        <f>ROUND(I87*H87,2)</f>
        <v>0</v>
      </c>
      <c r="K87" s="117" t="s">
        <v>19</v>
      </c>
      <c r="L87" s="32"/>
      <c r="M87" s="122" t="s">
        <v>19</v>
      </c>
      <c r="N87" s="123" t="s">
        <v>47</v>
      </c>
      <c r="P87" s="124">
        <f>O87*H87</f>
        <v>0</v>
      </c>
      <c r="Q87" s="124">
        <v>0</v>
      </c>
      <c r="R87" s="124">
        <f>Q87*H87</f>
        <v>0</v>
      </c>
      <c r="S87" s="124">
        <v>0</v>
      </c>
      <c r="T87" s="125">
        <f>S87*H87</f>
        <v>0</v>
      </c>
      <c r="AR87" s="126" t="s">
        <v>375</v>
      </c>
      <c r="AT87" s="126" t="s">
        <v>118</v>
      </c>
      <c r="AU87" s="126" t="s">
        <v>86</v>
      </c>
      <c r="AY87" s="17" t="s">
        <v>123</v>
      </c>
      <c r="BE87" s="127">
        <f>IF(N87="základní",J87,0)</f>
        <v>0</v>
      </c>
      <c r="BF87" s="127">
        <f>IF(N87="snížená",J87,0)</f>
        <v>0</v>
      </c>
      <c r="BG87" s="127">
        <f>IF(N87="zákl. přenesená",J87,0)</f>
        <v>0</v>
      </c>
      <c r="BH87" s="127">
        <f>IF(N87="sníž. přenesená",J87,0)</f>
        <v>0</v>
      </c>
      <c r="BI87" s="127">
        <f>IF(N87="nulová",J87,0)</f>
        <v>0</v>
      </c>
      <c r="BJ87" s="17" t="s">
        <v>84</v>
      </c>
      <c r="BK87" s="127">
        <f>ROUND(I87*H87,2)</f>
        <v>0</v>
      </c>
      <c r="BL87" s="17" t="s">
        <v>375</v>
      </c>
      <c r="BM87" s="126" t="s">
        <v>376</v>
      </c>
    </row>
    <row r="88" spans="2:65" s="1" customFormat="1" ht="10.199999999999999">
      <c r="B88" s="32"/>
      <c r="D88" s="128" t="s">
        <v>125</v>
      </c>
      <c r="F88" s="129" t="s">
        <v>373</v>
      </c>
      <c r="I88" s="130"/>
      <c r="L88" s="32"/>
      <c r="M88" s="131"/>
      <c r="T88" s="53"/>
      <c r="AT88" s="17" t="s">
        <v>125</v>
      </c>
      <c r="AU88" s="17" t="s">
        <v>86</v>
      </c>
    </row>
    <row r="89" spans="2:65" s="11" customFormat="1" ht="10.199999999999999">
      <c r="B89" s="132"/>
      <c r="D89" s="128" t="s">
        <v>126</v>
      </c>
      <c r="E89" s="133" t="s">
        <v>19</v>
      </c>
      <c r="F89" s="134" t="s">
        <v>84</v>
      </c>
      <c r="H89" s="135">
        <v>1</v>
      </c>
      <c r="I89" s="136"/>
      <c r="L89" s="132"/>
      <c r="M89" s="137"/>
      <c r="T89" s="138"/>
      <c r="AT89" s="133" t="s">
        <v>126</v>
      </c>
      <c r="AU89" s="133" t="s">
        <v>86</v>
      </c>
      <c r="AV89" s="11" t="s">
        <v>86</v>
      </c>
      <c r="AW89" s="11" t="s">
        <v>35</v>
      </c>
      <c r="AX89" s="11" t="s">
        <v>76</v>
      </c>
      <c r="AY89" s="133" t="s">
        <v>123</v>
      </c>
    </row>
    <row r="90" spans="2:65" s="12" customFormat="1" ht="10.199999999999999">
      <c r="B90" s="139"/>
      <c r="D90" s="128" t="s">
        <v>126</v>
      </c>
      <c r="E90" s="140" t="s">
        <v>19</v>
      </c>
      <c r="F90" s="141" t="s">
        <v>127</v>
      </c>
      <c r="H90" s="142">
        <v>1</v>
      </c>
      <c r="I90" s="143"/>
      <c r="L90" s="139"/>
      <c r="M90" s="144"/>
      <c r="T90" s="145"/>
      <c r="AT90" s="140" t="s">
        <v>126</v>
      </c>
      <c r="AU90" s="140" t="s">
        <v>86</v>
      </c>
      <c r="AV90" s="12" t="s">
        <v>122</v>
      </c>
      <c r="AW90" s="12" t="s">
        <v>35</v>
      </c>
      <c r="AX90" s="12" t="s">
        <v>84</v>
      </c>
      <c r="AY90" s="140" t="s">
        <v>123</v>
      </c>
    </row>
    <row r="91" spans="2:65" s="1" customFormat="1" ht="76.349999999999994" customHeight="1">
      <c r="B91" s="32"/>
      <c r="C91" s="115" t="s">
        <v>141</v>
      </c>
      <c r="D91" s="115" t="s">
        <v>118</v>
      </c>
      <c r="E91" s="116" t="s">
        <v>377</v>
      </c>
      <c r="F91" s="117" t="s">
        <v>378</v>
      </c>
      <c r="G91" s="118" t="s">
        <v>121</v>
      </c>
      <c r="H91" s="119">
        <v>1</v>
      </c>
      <c r="I91" s="120"/>
      <c r="J91" s="121">
        <f>ROUND(I91*H91,2)</f>
        <v>0</v>
      </c>
      <c r="K91" s="117" t="s">
        <v>19</v>
      </c>
      <c r="L91" s="32"/>
      <c r="M91" s="122" t="s">
        <v>19</v>
      </c>
      <c r="N91" s="123" t="s">
        <v>47</v>
      </c>
      <c r="P91" s="124">
        <f>O91*H91</f>
        <v>0</v>
      </c>
      <c r="Q91" s="124">
        <v>0</v>
      </c>
      <c r="R91" s="124">
        <f>Q91*H91</f>
        <v>0</v>
      </c>
      <c r="S91" s="124">
        <v>0</v>
      </c>
      <c r="T91" s="125">
        <f>S91*H91</f>
        <v>0</v>
      </c>
      <c r="AR91" s="126" t="s">
        <v>122</v>
      </c>
      <c r="AT91" s="126" t="s">
        <v>118</v>
      </c>
      <c r="AU91" s="126" t="s">
        <v>86</v>
      </c>
      <c r="AY91" s="17" t="s">
        <v>123</v>
      </c>
      <c r="BE91" s="127">
        <f>IF(N91="základní",J91,0)</f>
        <v>0</v>
      </c>
      <c r="BF91" s="127">
        <f>IF(N91="snížená",J91,0)</f>
        <v>0</v>
      </c>
      <c r="BG91" s="127">
        <f>IF(N91="zákl. přenesená",J91,0)</f>
        <v>0</v>
      </c>
      <c r="BH91" s="127">
        <f>IF(N91="sníž. přenesená",J91,0)</f>
        <v>0</v>
      </c>
      <c r="BI91" s="127">
        <f>IF(N91="nulová",J91,0)</f>
        <v>0</v>
      </c>
      <c r="BJ91" s="17" t="s">
        <v>84</v>
      </c>
      <c r="BK91" s="127">
        <f>ROUND(I91*H91,2)</f>
        <v>0</v>
      </c>
      <c r="BL91" s="17" t="s">
        <v>122</v>
      </c>
      <c r="BM91" s="126" t="s">
        <v>379</v>
      </c>
    </row>
    <row r="92" spans="2:65" s="1" customFormat="1" ht="57.6">
      <c r="B92" s="32"/>
      <c r="D92" s="128" t="s">
        <v>125</v>
      </c>
      <c r="F92" s="129" t="s">
        <v>380</v>
      </c>
      <c r="I92" s="130"/>
      <c r="L92" s="32"/>
      <c r="M92" s="131"/>
      <c r="T92" s="53"/>
      <c r="AT92" s="17" t="s">
        <v>125</v>
      </c>
      <c r="AU92" s="17" t="s">
        <v>86</v>
      </c>
    </row>
    <row r="93" spans="2:65" s="1" customFormat="1" ht="38.4">
      <c r="B93" s="32"/>
      <c r="D93" s="128" t="s">
        <v>381</v>
      </c>
      <c r="F93" s="182" t="s">
        <v>382</v>
      </c>
      <c r="I93" s="130"/>
      <c r="L93" s="32"/>
      <c r="M93" s="131"/>
      <c r="T93" s="53"/>
      <c r="AT93" s="17" t="s">
        <v>381</v>
      </c>
      <c r="AU93" s="17" t="s">
        <v>86</v>
      </c>
    </row>
    <row r="94" spans="2:65" s="1" customFormat="1" ht="24.15" customHeight="1">
      <c r="B94" s="32"/>
      <c r="C94" s="115" t="s">
        <v>122</v>
      </c>
      <c r="D94" s="115" t="s">
        <v>118</v>
      </c>
      <c r="E94" s="116" t="s">
        <v>383</v>
      </c>
      <c r="F94" s="117" t="s">
        <v>384</v>
      </c>
      <c r="G94" s="118" t="s">
        <v>369</v>
      </c>
      <c r="H94" s="119">
        <v>1</v>
      </c>
      <c r="I94" s="120"/>
      <c r="J94" s="121">
        <f>ROUND(I94*H94,2)</f>
        <v>0</v>
      </c>
      <c r="K94" s="117" t="s">
        <v>19</v>
      </c>
      <c r="L94" s="32"/>
      <c r="M94" s="122" t="s">
        <v>19</v>
      </c>
      <c r="N94" s="123" t="s">
        <v>47</v>
      </c>
      <c r="P94" s="124">
        <f>O94*H94</f>
        <v>0</v>
      </c>
      <c r="Q94" s="124">
        <v>0</v>
      </c>
      <c r="R94" s="124">
        <f>Q94*H94</f>
        <v>0</v>
      </c>
      <c r="S94" s="124">
        <v>0</v>
      </c>
      <c r="T94" s="125">
        <f>S94*H94</f>
        <v>0</v>
      </c>
      <c r="AR94" s="126" t="s">
        <v>370</v>
      </c>
      <c r="AT94" s="126" t="s">
        <v>118</v>
      </c>
      <c r="AU94" s="126" t="s">
        <v>86</v>
      </c>
      <c r="AY94" s="17" t="s">
        <v>123</v>
      </c>
      <c r="BE94" s="127">
        <f>IF(N94="základní",J94,0)</f>
        <v>0</v>
      </c>
      <c r="BF94" s="127">
        <f>IF(N94="snížená",J94,0)</f>
        <v>0</v>
      </c>
      <c r="BG94" s="127">
        <f>IF(N94="zákl. přenesená",J94,0)</f>
        <v>0</v>
      </c>
      <c r="BH94" s="127">
        <f>IF(N94="sníž. přenesená",J94,0)</f>
        <v>0</v>
      </c>
      <c r="BI94" s="127">
        <f>IF(N94="nulová",J94,0)</f>
        <v>0</v>
      </c>
      <c r="BJ94" s="17" t="s">
        <v>84</v>
      </c>
      <c r="BK94" s="127">
        <f>ROUND(I94*H94,2)</f>
        <v>0</v>
      </c>
      <c r="BL94" s="17" t="s">
        <v>370</v>
      </c>
      <c r="BM94" s="126" t="s">
        <v>385</v>
      </c>
    </row>
    <row r="95" spans="2:65" s="1" customFormat="1" ht="19.2">
      <c r="B95" s="32"/>
      <c r="D95" s="128" t="s">
        <v>125</v>
      </c>
      <c r="F95" s="129" t="s">
        <v>384</v>
      </c>
      <c r="I95" s="130"/>
      <c r="L95" s="32"/>
      <c r="M95" s="131"/>
      <c r="T95" s="53"/>
      <c r="AT95" s="17" t="s">
        <v>125</v>
      </c>
      <c r="AU95" s="17" t="s">
        <v>86</v>
      </c>
    </row>
    <row r="96" spans="2:65" s="1" customFormat="1" ht="172.8">
      <c r="B96" s="32"/>
      <c r="D96" s="128" t="s">
        <v>381</v>
      </c>
      <c r="F96" s="182" t="s">
        <v>386</v>
      </c>
      <c r="I96" s="130"/>
      <c r="L96" s="32"/>
      <c r="M96" s="131"/>
      <c r="T96" s="53"/>
      <c r="AT96" s="17" t="s">
        <v>381</v>
      </c>
      <c r="AU96" s="17" t="s">
        <v>86</v>
      </c>
    </row>
    <row r="97" spans="2:65" s="1" customFormat="1" ht="24.15" customHeight="1">
      <c r="B97" s="32"/>
      <c r="C97" s="115" t="s">
        <v>159</v>
      </c>
      <c r="D97" s="115" t="s">
        <v>118</v>
      </c>
      <c r="E97" s="116" t="s">
        <v>387</v>
      </c>
      <c r="F97" s="117" t="s">
        <v>388</v>
      </c>
      <c r="G97" s="118" t="s">
        <v>369</v>
      </c>
      <c r="H97" s="119">
        <v>1</v>
      </c>
      <c r="I97" s="120"/>
      <c r="J97" s="121">
        <f>ROUND(I97*H97,2)</f>
        <v>0</v>
      </c>
      <c r="K97" s="117" t="s">
        <v>19</v>
      </c>
      <c r="L97" s="32"/>
      <c r="M97" s="122" t="s">
        <v>19</v>
      </c>
      <c r="N97" s="123" t="s">
        <v>47</v>
      </c>
      <c r="P97" s="124">
        <f>O97*H97</f>
        <v>0</v>
      </c>
      <c r="Q97" s="124">
        <v>0</v>
      </c>
      <c r="R97" s="124">
        <f>Q97*H97</f>
        <v>0</v>
      </c>
      <c r="S97" s="124">
        <v>0</v>
      </c>
      <c r="T97" s="125">
        <f>S97*H97</f>
        <v>0</v>
      </c>
      <c r="AR97" s="126" t="s">
        <v>370</v>
      </c>
      <c r="AT97" s="126" t="s">
        <v>118</v>
      </c>
      <c r="AU97" s="126" t="s">
        <v>86</v>
      </c>
      <c r="AY97" s="17" t="s">
        <v>123</v>
      </c>
      <c r="BE97" s="127">
        <f>IF(N97="základní",J97,0)</f>
        <v>0</v>
      </c>
      <c r="BF97" s="127">
        <f>IF(N97="snížená",J97,0)</f>
        <v>0</v>
      </c>
      <c r="BG97" s="127">
        <f>IF(N97="zákl. přenesená",J97,0)</f>
        <v>0</v>
      </c>
      <c r="BH97" s="127">
        <f>IF(N97="sníž. přenesená",J97,0)</f>
        <v>0</v>
      </c>
      <c r="BI97" s="127">
        <f>IF(N97="nulová",J97,0)</f>
        <v>0</v>
      </c>
      <c r="BJ97" s="17" t="s">
        <v>84</v>
      </c>
      <c r="BK97" s="127">
        <f>ROUND(I97*H97,2)</f>
        <v>0</v>
      </c>
      <c r="BL97" s="17" t="s">
        <v>370</v>
      </c>
      <c r="BM97" s="126" t="s">
        <v>389</v>
      </c>
    </row>
    <row r="98" spans="2:65" s="1" customFormat="1" ht="19.2">
      <c r="B98" s="32"/>
      <c r="D98" s="128" t="s">
        <v>125</v>
      </c>
      <c r="F98" s="129" t="s">
        <v>388</v>
      </c>
      <c r="I98" s="130"/>
      <c r="L98" s="32"/>
      <c r="M98" s="131"/>
      <c r="T98" s="53"/>
      <c r="AT98" s="17" t="s">
        <v>125</v>
      </c>
      <c r="AU98" s="17" t="s">
        <v>86</v>
      </c>
    </row>
    <row r="99" spans="2:65" s="1" customFormat="1" ht="24.15" customHeight="1">
      <c r="B99" s="32"/>
      <c r="C99" s="115" t="s">
        <v>175</v>
      </c>
      <c r="D99" s="115" t="s">
        <v>118</v>
      </c>
      <c r="E99" s="116" t="s">
        <v>390</v>
      </c>
      <c r="F99" s="117" t="s">
        <v>391</v>
      </c>
      <c r="G99" s="118" t="s">
        <v>374</v>
      </c>
      <c r="H99" s="119">
        <v>1</v>
      </c>
      <c r="I99" s="120"/>
      <c r="J99" s="121">
        <f>ROUND(I99*H99,2)</f>
        <v>0</v>
      </c>
      <c r="K99" s="117" t="s">
        <v>19</v>
      </c>
      <c r="L99" s="32"/>
      <c r="M99" s="122" t="s">
        <v>19</v>
      </c>
      <c r="N99" s="123" t="s">
        <v>47</v>
      </c>
      <c r="P99" s="124">
        <f>O99*H99</f>
        <v>0</v>
      </c>
      <c r="Q99" s="124">
        <v>0</v>
      </c>
      <c r="R99" s="124">
        <f>Q99*H99</f>
        <v>0</v>
      </c>
      <c r="S99" s="124">
        <v>0</v>
      </c>
      <c r="T99" s="125">
        <f>S99*H99</f>
        <v>0</v>
      </c>
      <c r="AR99" s="126" t="s">
        <v>122</v>
      </c>
      <c r="AT99" s="126" t="s">
        <v>118</v>
      </c>
      <c r="AU99" s="126" t="s">
        <v>86</v>
      </c>
      <c r="AY99" s="17" t="s">
        <v>123</v>
      </c>
      <c r="BE99" s="127">
        <f>IF(N99="základní",J99,0)</f>
        <v>0</v>
      </c>
      <c r="BF99" s="127">
        <f>IF(N99="snížená",J99,0)</f>
        <v>0</v>
      </c>
      <c r="BG99" s="127">
        <f>IF(N99="zákl. přenesená",J99,0)</f>
        <v>0</v>
      </c>
      <c r="BH99" s="127">
        <f>IF(N99="sníž. přenesená",J99,0)</f>
        <v>0</v>
      </c>
      <c r="BI99" s="127">
        <f>IF(N99="nulová",J99,0)</f>
        <v>0</v>
      </c>
      <c r="BJ99" s="17" t="s">
        <v>84</v>
      </c>
      <c r="BK99" s="127">
        <f>ROUND(I99*H99,2)</f>
        <v>0</v>
      </c>
      <c r="BL99" s="17" t="s">
        <v>122</v>
      </c>
      <c r="BM99" s="126" t="s">
        <v>392</v>
      </c>
    </row>
    <row r="100" spans="2:65" s="1" customFormat="1" ht="10.199999999999999">
      <c r="B100" s="32"/>
      <c r="D100" s="128" t="s">
        <v>125</v>
      </c>
      <c r="F100" s="129" t="s">
        <v>391</v>
      </c>
      <c r="I100" s="130"/>
      <c r="L100" s="32"/>
      <c r="M100" s="131"/>
      <c r="T100" s="53"/>
      <c r="AT100" s="17" t="s">
        <v>125</v>
      </c>
      <c r="AU100" s="17" t="s">
        <v>86</v>
      </c>
    </row>
    <row r="101" spans="2:65" s="11" customFormat="1" ht="10.199999999999999">
      <c r="B101" s="132"/>
      <c r="D101" s="128" t="s">
        <v>126</v>
      </c>
      <c r="E101" s="133" t="s">
        <v>19</v>
      </c>
      <c r="F101" s="134" t="s">
        <v>84</v>
      </c>
      <c r="H101" s="135">
        <v>1</v>
      </c>
      <c r="I101" s="136"/>
      <c r="L101" s="132"/>
      <c r="M101" s="137"/>
      <c r="T101" s="138"/>
      <c r="AT101" s="133" t="s">
        <v>126</v>
      </c>
      <c r="AU101" s="133" t="s">
        <v>86</v>
      </c>
      <c r="AV101" s="11" t="s">
        <v>86</v>
      </c>
      <c r="AW101" s="11" t="s">
        <v>35</v>
      </c>
      <c r="AX101" s="11" t="s">
        <v>76</v>
      </c>
      <c r="AY101" s="133" t="s">
        <v>123</v>
      </c>
    </row>
    <row r="102" spans="2:65" s="12" customFormat="1" ht="10.199999999999999">
      <c r="B102" s="139"/>
      <c r="D102" s="128" t="s">
        <v>126</v>
      </c>
      <c r="E102" s="140" t="s">
        <v>19</v>
      </c>
      <c r="F102" s="141" t="s">
        <v>127</v>
      </c>
      <c r="H102" s="142">
        <v>1</v>
      </c>
      <c r="I102" s="143"/>
      <c r="L102" s="139"/>
      <c r="M102" s="144"/>
      <c r="T102" s="145"/>
      <c r="AT102" s="140" t="s">
        <v>126</v>
      </c>
      <c r="AU102" s="140" t="s">
        <v>86</v>
      </c>
      <c r="AV102" s="12" t="s">
        <v>122</v>
      </c>
      <c r="AW102" s="12" t="s">
        <v>35</v>
      </c>
      <c r="AX102" s="12" t="s">
        <v>84</v>
      </c>
      <c r="AY102" s="140" t="s">
        <v>123</v>
      </c>
    </row>
    <row r="103" spans="2:65" s="1" customFormat="1" ht="49.05" customHeight="1">
      <c r="B103" s="32"/>
      <c r="C103" s="115" t="s">
        <v>183</v>
      </c>
      <c r="D103" s="115" t="s">
        <v>118</v>
      </c>
      <c r="E103" s="116" t="s">
        <v>393</v>
      </c>
      <c r="F103" s="117" t="s">
        <v>394</v>
      </c>
      <c r="G103" s="118" t="s">
        <v>121</v>
      </c>
      <c r="H103" s="119">
        <v>1</v>
      </c>
      <c r="I103" s="120"/>
      <c r="J103" s="121">
        <f>ROUND(I103*H103,2)</f>
        <v>0</v>
      </c>
      <c r="K103" s="117" t="s">
        <v>19</v>
      </c>
      <c r="L103" s="32"/>
      <c r="M103" s="122" t="s">
        <v>19</v>
      </c>
      <c r="N103" s="123" t="s">
        <v>47</v>
      </c>
      <c r="P103" s="124">
        <f>O103*H103</f>
        <v>0</v>
      </c>
      <c r="Q103" s="124">
        <v>0</v>
      </c>
      <c r="R103" s="124">
        <f>Q103*H103</f>
        <v>0</v>
      </c>
      <c r="S103" s="124">
        <v>0</v>
      </c>
      <c r="T103" s="125">
        <f>S103*H103</f>
        <v>0</v>
      </c>
      <c r="AR103" s="126" t="s">
        <v>122</v>
      </c>
      <c r="AT103" s="126" t="s">
        <v>118</v>
      </c>
      <c r="AU103" s="126" t="s">
        <v>86</v>
      </c>
      <c r="AY103" s="17" t="s">
        <v>123</v>
      </c>
      <c r="BE103" s="127">
        <f>IF(N103="základní",J103,0)</f>
        <v>0</v>
      </c>
      <c r="BF103" s="127">
        <f>IF(N103="snížená",J103,0)</f>
        <v>0</v>
      </c>
      <c r="BG103" s="127">
        <f>IF(N103="zákl. přenesená",J103,0)</f>
        <v>0</v>
      </c>
      <c r="BH103" s="127">
        <f>IF(N103="sníž. přenesená",J103,0)</f>
        <v>0</v>
      </c>
      <c r="BI103" s="127">
        <f>IF(N103="nulová",J103,0)</f>
        <v>0</v>
      </c>
      <c r="BJ103" s="17" t="s">
        <v>84</v>
      </c>
      <c r="BK103" s="127">
        <f>ROUND(I103*H103,2)</f>
        <v>0</v>
      </c>
      <c r="BL103" s="17" t="s">
        <v>122</v>
      </c>
      <c r="BM103" s="126" t="s">
        <v>395</v>
      </c>
    </row>
    <row r="104" spans="2:65" s="1" customFormat="1" ht="28.8">
      <c r="B104" s="32"/>
      <c r="D104" s="128" t="s">
        <v>125</v>
      </c>
      <c r="F104" s="129" t="s">
        <v>394</v>
      </c>
      <c r="I104" s="130"/>
      <c r="L104" s="32"/>
      <c r="M104" s="131"/>
      <c r="T104" s="53"/>
      <c r="AT104" s="17" t="s">
        <v>125</v>
      </c>
      <c r="AU104" s="17" t="s">
        <v>86</v>
      </c>
    </row>
    <row r="105" spans="2:65" s="1" customFormat="1" ht="62.7" customHeight="1">
      <c r="B105" s="32"/>
      <c r="C105" s="115" t="s">
        <v>191</v>
      </c>
      <c r="D105" s="115" t="s">
        <v>118</v>
      </c>
      <c r="E105" s="116" t="s">
        <v>396</v>
      </c>
      <c r="F105" s="117" t="s">
        <v>397</v>
      </c>
      <c r="G105" s="118" t="s">
        <v>121</v>
      </c>
      <c r="H105" s="119">
        <v>1</v>
      </c>
      <c r="I105" s="120"/>
      <c r="J105" s="121">
        <f>ROUND(I105*H105,2)</f>
        <v>0</v>
      </c>
      <c r="K105" s="117" t="s">
        <v>19</v>
      </c>
      <c r="L105" s="32"/>
      <c r="M105" s="122" t="s">
        <v>19</v>
      </c>
      <c r="N105" s="123" t="s">
        <v>47</v>
      </c>
      <c r="P105" s="124">
        <f>O105*H105</f>
        <v>0</v>
      </c>
      <c r="Q105" s="124">
        <v>0</v>
      </c>
      <c r="R105" s="124">
        <f>Q105*H105</f>
        <v>0</v>
      </c>
      <c r="S105" s="124">
        <v>0</v>
      </c>
      <c r="T105" s="125">
        <f>S105*H105</f>
        <v>0</v>
      </c>
      <c r="AR105" s="126" t="s">
        <v>122</v>
      </c>
      <c r="AT105" s="126" t="s">
        <v>118</v>
      </c>
      <c r="AU105" s="126" t="s">
        <v>86</v>
      </c>
      <c r="AY105" s="17" t="s">
        <v>123</v>
      </c>
      <c r="BE105" s="127">
        <f>IF(N105="základní",J105,0)</f>
        <v>0</v>
      </c>
      <c r="BF105" s="127">
        <f>IF(N105="snížená",J105,0)</f>
        <v>0</v>
      </c>
      <c r="BG105" s="127">
        <f>IF(N105="zákl. přenesená",J105,0)</f>
        <v>0</v>
      </c>
      <c r="BH105" s="127">
        <f>IF(N105="sníž. přenesená",J105,0)</f>
        <v>0</v>
      </c>
      <c r="BI105" s="127">
        <f>IF(N105="nulová",J105,0)</f>
        <v>0</v>
      </c>
      <c r="BJ105" s="17" t="s">
        <v>84</v>
      </c>
      <c r="BK105" s="127">
        <f>ROUND(I105*H105,2)</f>
        <v>0</v>
      </c>
      <c r="BL105" s="17" t="s">
        <v>122</v>
      </c>
      <c r="BM105" s="126" t="s">
        <v>398</v>
      </c>
    </row>
    <row r="106" spans="2:65" s="1" customFormat="1" ht="38.4">
      <c r="B106" s="32"/>
      <c r="D106" s="128" t="s">
        <v>125</v>
      </c>
      <c r="F106" s="129" t="s">
        <v>397</v>
      </c>
      <c r="I106" s="130"/>
      <c r="L106" s="32"/>
      <c r="M106" s="131"/>
      <c r="T106" s="53"/>
      <c r="AT106" s="17" t="s">
        <v>125</v>
      </c>
      <c r="AU106" s="17" t="s">
        <v>86</v>
      </c>
    </row>
    <row r="107" spans="2:65" s="13" customFormat="1" ht="22.8" customHeight="1">
      <c r="B107" s="146"/>
      <c r="D107" s="147" t="s">
        <v>75</v>
      </c>
      <c r="E107" s="156" t="s">
        <v>399</v>
      </c>
      <c r="F107" s="156" t="s">
        <v>400</v>
      </c>
      <c r="I107" s="149"/>
      <c r="J107" s="157">
        <f>BK107</f>
        <v>0</v>
      </c>
      <c r="L107" s="146"/>
      <c r="M107" s="151"/>
      <c r="P107" s="152">
        <f>SUM(P108:P115)</f>
        <v>0</v>
      </c>
      <c r="R107" s="152">
        <f>SUM(R108:R115)</f>
        <v>56.6</v>
      </c>
      <c r="T107" s="153">
        <f>SUM(T108:T115)</f>
        <v>0</v>
      </c>
      <c r="AR107" s="147" t="s">
        <v>159</v>
      </c>
      <c r="AT107" s="154" t="s">
        <v>75</v>
      </c>
      <c r="AU107" s="154" t="s">
        <v>84</v>
      </c>
      <c r="AY107" s="147" t="s">
        <v>123</v>
      </c>
      <c r="BK107" s="155">
        <f>SUM(BK108:BK115)</f>
        <v>0</v>
      </c>
    </row>
    <row r="108" spans="2:65" s="1" customFormat="1" ht="16.5" customHeight="1">
      <c r="B108" s="32"/>
      <c r="C108" s="115" t="s">
        <v>199</v>
      </c>
      <c r="D108" s="115" t="s">
        <v>118</v>
      </c>
      <c r="E108" s="116" t="s">
        <v>401</v>
      </c>
      <c r="F108" s="117" t="s">
        <v>402</v>
      </c>
      <c r="G108" s="118" t="s">
        <v>369</v>
      </c>
      <c r="H108" s="119">
        <v>1</v>
      </c>
      <c r="I108" s="120"/>
      <c r="J108" s="121">
        <f>ROUND(I108*H108,2)</f>
        <v>0</v>
      </c>
      <c r="K108" s="117" t="s">
        <v>403</v>
      </c>
      <c r="L108" s="32"/>
      <c r="M108" s="122" t="s">
        <v>19</v>
      </c>
      <c r="N108" s="123" t="s">
        <v>47</v>
      </c>
      <c r="P108" s="124">
        <f>O108*H108</f>
        <v>0</v>
      </c>
      <c r="Q108" s="124">
        <v>0</v>
      </c>
      <c r="R108" s="124">
        <f>Q108*H108</f>
        <v>0</v>
      </c>
      <c r="S108" s="124">
        <v>0</v>
      </c>
      <c r="T108" s="125">
        <f>S108*H108</f>
        <v>0</v>
      </c>
      <c r="AR108" s="126" t="s">
        <v>370</v>
      </c>
      <c r="AT108" s="126" t="s">
        <v>118</v>
      </c>
      <c r="AU108" s="126" t="s">
        <v>86</v>
      </c>
      <c r="AY108" s="17" t="s">
        <v>123</v>
      </c>
      <c r="BE108" s="127">
        <f>IF(N108="základní",J108,0)</f>
        <v>0</v>
      </c>
      <c r="BF108" s="127">
        <f>IF(N108="snížená",J108,0)</f>
        <v>0</v>
      </c>
      <c r="BG108" s="127">
        <f>IF(N108="zákl. přenesená",J108,0)</f>
        <v>0</v>
      </c>
      <c r="BH108" s="127">
        <f>IF(N108="sníž. přenesená",J108,0)</f>
        <v>0</v>
      </c>
      <c r="BI108" s="127">
        <f>IF(N108="nulová",J108,0)</f>
        <v>0</v>
      </c>
      <c r="BJ108" s="17" t="s">
        <v>84</v>
      </c>
      <c r="BK108" s="127">
        <f>ROUND(I108*H108,2)</f>
        <v>0</v>
      </c>
      <c r="BL108" s="17" t="s">
        <v>370</v>
      </c>
      <c r="BM108" s="126" t="s">
        <v>404</v>
      </c>
    </row>
    <row r="109" spans="2:65" s="1" customFormat="1" ht="10.199999999999999">
      <c r="B109" s="32"/>
      <c r="D109" s="128" t="s">
        <v>125</v>
      </c>
      <c r="F109" s="129" t="s">
        <v>402</v>
      </c>
      <c r="I109" s="130"/>
      <c r="L109" s="32"/>
      <c r="M109" s="131"/>
      <c r="T109" s="53"/>
      <c r="AT109" s="17" t="s">
        <v>125</v>
      </c>
      <c r="AU109" s="17" t="s">
        <v>86</v>
      </c>
    </row>
    <row r="110" spans="2:65" s="1" customFormat="1" ht="10.199999999999999">
      <c r="B110" s="32"/>
      <c r="D110" s="158" t="s">
        <v>137</v>
      </c>
      <c r="F110" s="159" t="s">
        <v>405</v>
      </c>
      <c r="I110" s="130"/>
      <c r="L110" s="32"/>
      <c r="M110" s="131"/>
      <c r="T110" s="53"/>
      <c r="AT110" s="17" t="s">
        <v>137</v>
      </c>
      <c r="AU110" s="17" t="s">
        <v>86</v>
      </c>
    </row>
    <row r="111" spans="2:65" s="1" customFormat="1" ht="57.6">
      <c r="B111" s="32"/>
      <c r="D111" s="128" t="s">
        <v>381</v>
      </c>
      <c r="F111" s="182" t="s">
        <v>406</v>
      </c>
      <c r="I111" s="130"/>
      <c r="L111" s="32"/>
      <c r="M111" s="131"/>
      <c r="T111" s="53"/>
      <c r="AT111" s="17" t="s">
        <v>381</v>
      </c>
      <c r="AU111" s="17" t="s">
        <v>86</v>
      </c>
    </row>
    <row r="112" spans="2:65" s="1" customFormat="1" ht="24.15" customHeight="1">
      <c r="B112" s="32"/>
      <c r="C112" s="115" t="s">
        <v>209</v>
      </c>
      <c r="D112" s="115" t="s">
        <v>118</v>
      </c>
      <c r="E112" s="116" t="s">
        <v>407</v>
      </c>
      <c r="F112" s="117" t="s">
        <v>408</v>
      </c>
      <c r="G112" s="118" t="s">
        <v>121</v>
      </c>
      <c r="H112" s="119">
        <v>1</v>
      </c>
      <c r="I112" s="120"/>
      <c r="J112" s="121">
        <f>ROUND(I112*H112,2)</f>
        <v>0</v>
      </c>
      <c r="K112" s="117" t="s">
        <v>19</v>
      </c>
      <c r="L112" s="32"/>
      <c r="M112" s="122" t="s">
        <v>19</v>
      </c>
      <c r="N112" s="123" t="s">
        <v>47</v>
      </c>
      <c r="P112" s="124">
        <f>O112*H112</f>
        <v>0</v>
      </c>
      <c r="Q112" s="124">
        <v>56.6</v>
      </c>
      <c r="R112" s="124">
        <f>Q112*H112</f>
        <v>56.6</v>
      </c>
      <c r="S112" s="124">
        <v>0</v>
      </c>
      <c r="T112" s="125">
        <f>S112*H112</f>
        <v>0</v>
      </c>
      <c r="AR112" s="126" t="s">
        <v>122</v>
      </c>
      <c r="AT112" s="126" t="s">
        <v>118</v>
      </c>
      <c r="AU112" s="126" t="s">
        <v>86</v>
      </c>
      <c r="AY112" s="17" t="s">
        <v>123</v>
      </c>
      <c r="BE112" s="127">
        <f>IF(N112="základní",J112,0)</f>
        <v>0</v>
      </c>
      <c r="BF112" s="127">
        <f>IF(N112="snížená",J112,0)</f>
        <v>0</v>
      </c>
      <c r="BG112" s="127">
        <f>IF(N112="zákl. přenesená",J112,0)</f>
        <v>0</v>
      </c>
      <c r="BH112" s="127">
        <f>IF(N112="sníž. přenesená",J112,0)</f>
        <v>0</v>
      </c>
      <c r="BI112" s="127">
        <f>IF(N112="nulová",J112,0)</f>
        <v>0</v>
      </c>
      <c r="BJ112" s="17" t="s">
        <v>84</v>
      </c>
      <c r="BK112" s="127">
        <f>ROUND(I112*H112,2)</f>
        <v>0</v>
      </c>
      <c r="BL112" s="17" t="s">
        <v>122</v>
      </c>
      <c r="BM112" s="126" t="s">
        <v>409</v>
      </c>
    </row>
    <row r="113" spans="2:65" s="1" customFormat="1" ht="67.2">
      <c r="B113" s="32"/>
      <c r="D113" s="128" t="s">
        <v>125</v>
      </c>
      <c r="F113" s="129" t="s">
        <v>410</v>
      </c>
      <c r="I113" s="130"/>
      <c r="L113" s="32"/>
      <c r="M113" s="131"/>
      <c r="T113" s="53"/>
      <c r="AT113" s="17" t="s">
        <v>125</v>
      </c>
      <c r="AU113" s="17" t="s">
        <v>86</v>
      </c>
    </row>
    <row r="114" spans="2:65" s="1" customFormat="1" ht="24.15" customHeight="1">
      <c r="B114" s="32"/>
      <c r="C114" s="115" t="s">
        <v>218</v>
      </c>
      <c r="D114" s="115" t="s">
        <v>118</v>
      </c>
      <c r="E114" s="116" t="s">
        <v>411</v>
      </c>
      <c r="F114" s="117" t="s">
        <v>412</v>
      </c>
      <c r="G114" s="118" t="s">
        <v>121</v>
      </c>
      <c r="H114" s="119">
        <v>1</v>
      </c>
      <c r="I114" s="120"/>
      <c r="J114" s="121">
        <f>ROUND(I114*H114,2)</f>
        <v>0</v>
      </c>
      <c r="K114" s="117" t="s">
        <v>19</v>
      </c>
      <c r="L114" s="32"/>
      <c r="M114" s="122" t="s">
        <v>19</v>
      </c>
      <c r="N114" s="123" t="s">
        <v>47</v>
      </c>
      <c r="P114" s="124">
        <f>O114*H114</f>
        <v>0</v>
      </c>
      <c r="Q114" s="124">
        <v>0</v>
      </c>
      <c r="R114" s="124">
        <f>Q114*H114</f>
        <v>0</v>
      </c>
      <c r="S114" s="124">
        <v>0</v>
      </c>
      <c r="T114" s="125">
        <f>S114*H114</f>
        <v>0</v>
      </c>
      <c r="AR114" s="126" t="s">
        <v>122</v>
      </c>
      <c r="AT114" s="126" t="s">
        <v>118</v>
      </c>
      <c r="AU114" s="126" t="s">
        <v>86</v>
      </c>
      <c r="AY114" s="17" t="s">
        <v>123</v>
      </c>
      <c r="BE114" s="127">
        <f>IF(N114="základní",J114,0)</f>
        <v>0</v>
      </c>
      <c r="BF114" s="127">
        <f>IF(N114="snížená",J114,0)</f>
        <v>0</v>
      </c>
      <c r="BG114" s="127">
        <f>IF(N114="zákl. přenesená",J114,0)</f>
        <v>0</v>
      </c>
      <c r="BH114" s="127">
        <f>IF(N114="sníž. přenesená",J114,0)</f>
        <v>0</v>
      </c>
      <c r="BI114" s="127">
        <f>IF(N114="nulová",J114,0)</f>
        <v>0</v>
      </c>
      <c r="BJ114" s="17" t="s">
        <v>84</v>
      </c>
      <c r="BK114" s="127">
        <f>ROUND(I114*H114,2)</f>
        <v>0</v>
      </c>
      <c r="BL114" s="17" t="s">
        <v>122</v>
      </c>
      <c r="BM114" s="126" t="s">
        <v>413</v>
      </c>
    </row>
    <row r="115" spans="2:65" s="1" customFormat="1" ht="19.2">
      <c r="B115" s="32"/>
      <c r="D115" s="128" t="s">
        <v>125</v>
      </c>
      <c r="F115" s="129" t="s">
        <v>412</v>
      </c>
      <c r="I115" s="130"/>
      <c r="L115" s="32"/>
      <c r="M115" s="176"/>
      <c r="N115" s="177"/>
      <c r="O115" s="177"/>
      <c r="P115" s="177"/>
      <c r="Q115" s="177"/>
      <c r="R115" s="177"/>
      <c r="S115" s="177"/>
      <c r="T115" s="178"/>
      <c r="AT115" s="17" t="s">
        <v>125</v>
      </c>
      <c r="AU115" s="17" t="s">
        <v>86</v>
      </c>
    </row>
    <row r="116" spans="2:65" s="1" customFormat="1" ht="6.9" customHeight="1">
      <c r="B116" s="41"/>
      <c r="C116" s="42"/>
      <c r="D116" s="42"/>
      <c r="E116" s="42"/>
      <c r="F116" s="42"/>
      <c r="G116" s="42"/>
      <c r="H116" s="42"/>
      <c r="I116" s="42"/>
      <c r="J116" s="42"/>
      <c r="K116" s="42"/>
      <c r="L116" s="32"/>
    </row>
  </sheetData>
  <sheetProtection algorithmName="SHA-512" hashValue="GUfvQyJpNQqXeJVBzGb9Z0yGKGZCuZ09aqUDdAIejH0ap0svqhEt7IQKD5BgRzyG0Yt72AioW4lk0btgVsYBqg==" saltValue="uHjRxx6Zeho6DGH0cLjDEjbsrjxXiTCArV6LzTw455E3fzhWpqoRWt9cgdlwqOjtwLQBpBgTSGuBO0S7wNOdKg==" spinCount="100000" sheet="1" objects="1" scenarios="1" formatColumns="0" formatRows="0" autoFilter="0"/>
  <autoFilter ref="C81:K115" xr:uid="{00000000-0009-0000-0000-000003000000}"/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hyperlinks>
    <hyperlink ref="F110" r:id="rId1" xr:uid="{00000000-0004-0000-03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19"/>
  <sheetViews>
    <sheetView showGridLines="0" topLeftCell="A58" zoomScale="110" zoomScaleNormal="110" workbookViewId="0"/>
  </sheetViews>
  <sheetFormatPr defaultRowHeight="14.4"/>
  <cols>
    <col min="1" max="1" width="8.28515625" style="183" customWidth="1"/>
    <col min="2" max="2" width="1.7109375" style="183" customWidth="1"/>
    <col min="3" max="4" width="5" style="183" customWidth="1"/>
    <col min="5" max="5" width="11.7109375" style="183" customWidth="1"/>
    <col min="6" max="6" width="9.140625" style="183" customWidth="1"/>
    <col min="7" max="7" width="5" style="183" customWidth="1"/>
    <col min="8" max="8" width="77.85546875" style="183" customWidth="1"/>
    <col min="9" max="10" width="20" style="183" customWidth="1"/>
    <col min="11" max="11" width="1.7109375" style="183" customWidth="1"/>
  </cols>
  <sheetData>
    <row r="1" spans="2:11" customFormat="1" ht="37.5" customHeight="1"/>
    <row r="2" spans="2:11" customFormat="1" ht="7.5" customHeight="1">
      <c r="B2" s="184"/>
      <c r="C2" s="185"/>
      <c r="D2" s="185"/>
      <c r="E2" s="185"/>
      <c r="F2" s="185"/>
      <c r="G2" s="185"/>
      <c r="H2" s="185"/>
      <c r="I2" s="185"/>
      <c r="J2" s="185"/>
      <c r="K2" s="186"/>
    </row>
    <row r="3" spans="2:11" s="15" customFormat="1" ht="45" customHeight="1">
      <c r="B3" s="187"/>
      <c r="C3" s="311" t="s">
        <v>414</v>
      </c>
      <c r="D3" s="311"/>
      <c r="E3" s="311"/>
      <c r="F3" s="311"/>
      <c r="G3" s="311"/>
      <c r="H3" s="311"/>
      <c r="I3" s="311"/>
      <c r="J3" s="311"/>
      <c r="K3" s="188"/>
    </row>
    <row r="4" spans="2:11" customFormat="1" ht="25.5" customHeight="1">
      <c r="B4" s="189"/>
      <c r="C4" s="310" t="s">
        <v>415</v>
      </c>
      <c r="D4" s="310"/>
      <c r="E4" s="310"/>
      <c r="F4" s="310"/>
      <c r="G4" s="310"/>
      <c r="H4" s="310"/>
      <c r="I4" s="310"/>
      <c r="J4" s="310"/>
      <c r="K4" s="190"/>
    </row>
    <row r="5" spans="2:11" customFormat="1" ht="5.25" customHeight="1">
      <c r="B5" s="189"/>
      <c r="C5" s="191"/>
      <c r="D5" s="191"/>
      <c r="E5" s="191"/>
      <c r="F5" s="191"/>
      <c r="G5" s="191"/>
      <c r="H5" s="191"/>
      <c r="I5" s="191"/>
      <c r="J5" s="191"/>
      <c r="K5" s="190"/>
    </row>
    <row r="6" spans="2:11" customFormat="1" ht="15" customHeight="1">
      <c r="B6" s="189"/>
      <c r="C6" s="309" t="s">
        <v>416</v>
      </c>
      <c r="D6" s="309"/>
      <c r="E6" s="309"/>
      <c r="F6" s="309"/>
      <c r="G6" s="309"/>
      <c r="H6" s="309"/>
      <c r="I6" s="309"/>
      <c r="J6" s="309"/>
      <c r="K6" s="190"/>
    </row>
    <row r="7" spans="2:11" customFormat="1" ht="15" customHeight="1">
      <c r="B7" s="193"/>
      <c r="C7" s="309" t="s">
        <v>417</v>
      </c>
      <c r="D7" s="309"/>
      <c r="E7" s="309"/>
      <c r="F7" s="309"/>
      <c r="G7" s="309"/>
      <c r="H7" s="309"/>
      <c r="I7" s="309"/>
      <c r="J7" s="309"/>
      <c r="K7" s="190"/>
    </row>
    <row r="8" spans="2:11" customFormat="1" ht="12.75" customHeight="1">
      <c r="B8" s="193"/>
      <c r="C8" s="192"/>
      <c r="D8" s="192"/>
      <c r="E8" s="192"/>
      <c r="F8" s="192"/>
      <c r="G8" s="192"/>
      <c r="H8" s="192"/>
      <c r="I8" s="192"/>
      <c r="J8" s="192"/>
      <c r="K8" s="190"/>
    </row>
    <row r="9" spans="2:11" customFormat="1" ht="15" customHeight="1">
      <c r="B9" s="193"/>
      <c r="C9" s="309" t="s">
        <v>418</v>
      </c>
      <c r="D9" s="309"/>
      <c r="E9" s="309"/>
      <c r="F9" s="309"/>
      <c r="G9" s="309"/>
      <c r="H9" s="309"/>
      <c r="I9" s="309"/>
      <c r="J9" s="309"/>
      <c r="K9" s="190"/>
    </row>
    <row r="10" spans="2:11" customFormat="1" ht="15" customHeight="1">
      <c r="B10" s="193"/>
      <c r="C10" s="192"/>
      <c r="D10" s="309" t="s">
        <v>419</v>
      </c>
      <c r="E10" s="309"/>
      <c r="F10" s="309"/>
      <c r="G10" s="309"/>
      <c r="H10" s="309"/>
      <c r="I10" s="309"/>
      <c r="J10" s="309"/>
      <c r="K10" s="190"/>
    </row>
    <row r="11" spans="2:11" customFormat="1" ht="15" customHeight="1">
      <c r="B11" s="193"/>
      <c r="C11" s="194"/>
      <c r="D11" s="309" t="s">
        <v>420</v>
      </c>
      <c r="E11" s="309"/>
      <c r="F11" s="309"/>
      <c r="G11" s="309"/>
      <c r="H11" s="309"/>
      <c r="I11" s="309"/>
      <c r="J11" s="309"/>
      <c r="K11" s="190"/>
    </row>
    <row r="12" spans="2:11" customFormat="1" ht="15" customHeight="1">
      <c r="B12" s="193"/>
      <c r="C12" s="194"/>
      <c r="D12" s="192"/>
      <c r="E12" s="192"/>
      <c r="F12" s="192"/>
      <c r="G12" s="192"/>
      <c r="H12" s="192"/>
      <c r="I12" s="192"/>
      <c r="J12" s="192"/>
      <c r="K12" s="190"/>
    </row>
    <row r="13" spans="2:11" customFormat="1" ht="15" customHeight="1">
      <c r="B13" s="193"/>
      <c r="C13" s="194"/>
      <c r="D13" s="195" t="s">
        <v>421</v>
      </c>
      <c r="E13" s="192"/>
      <c r="F13" s="192"/>
      <c r="G13" s="192"/>
      <c r="H13" s="192"/>
      <c r="I13" s="192"/>
      <c r="J13" s="192"/>
      <c r="K13" s="190"/>
    </row>
    <row r="14" spans="2:11" customFormat="1" ht="12.75" customHeight="1">
      <c r="B14" s="193"/>
      <c r="C14" s="194"/>
      <c r="D14" s="194"/>
      <c r="E14" s="194"/>
      <c r="F14" s="194"/>
      <c r="G14" s="194"/>
      <c r="H14" s="194"/>
      <c r="I14" s="194"/>
      <c r="J14" s="194"/>
      <c r="K14" s="190"/>
    </row>
    <row r="15" spans="2:11" customFormat="1" ht="15" customHeight="1">
      <c r="B15" s="193"/>
      <c r="C15" s="194"/>
      <c r="D15" s="309" t="s">
        <v>422</v>
      </c>
      <c r="E15" s="309"/>
      <c r="F15" s="309"/>
      <c r="G15" s="309"/>
      <c r="H15" s="309"/>
      <c r="I15" s="309"/>
      <c r="J15" s="309"/>
      <c r="K15" s="190"/>
    </row>
    <row r="16" spans="2:11" customFormat="1" ht="15" customHeight="1">
      <c r="B16" s="193"/>
      <c r="C16" s="194"/>
      <c r="D16" s="309" t="s">
        <v>423</v>
      </c>
      <c r="E16" s="309"/>
      <c r="F16" s="309"/>
      <c r="G16" s="309"/>
      <c r="H16" s="309"/>
      <c r="I16" s="309"/>
      <c r="J16" s="309"/>
      <c r="K16" s="190"/>
    </row>
    <row r="17" spans="2:11" customFormat="1" ht="15" customHeight="1">
      <c r="B17" s="193"/>
      <c r="C17" s="194"/>
      <c r="D17" s="309" t="s">
        <v>424</v>
      </c>
      <c r="E17" s="309"/>
      <c r="F17" s="309"/>
      <c r="G17" s="309"/>
      <c r="H17" s="309"/>
      <c r="I17" s="309"/>
      <c r="J17" s="309"/>
      <c r="K17" s="190"/>
    </row>
    <row r="18" spans="2:11" customFormat="1" ht="15" customHeight="1">
      <c r="B18" s="193"/>
      <c r="C18" s="194"/>
      <c r="D18" s="194"/>
      <c r="E18" s="196" t="s">
        <v>83</v>
      </c>
      <c r="F18" s="309" t="s">
        <v>425</v>
      </c>
      <c r="G18" s="309"/>
      <c r="H18" s="309"/>
      <c r="I18" s="309"/>
      <c r="J18" s="309"/>
      <c r="K18" s="190"/>
    </row>
    <row r="19" spans="2:11" customFormat="1" ht="15" customHeight="1">
      <c r="B19" s="193"/>
      <c r="C19" s="194"/>
      <c r="D19" s="194"/>
      <c r="E19" s="196" t="s">
        <v>426</v>
      </c>
      <c r="F19" s="309" t="s">
        <v>427</v>
      </c>
      <c r="G19" s="309"/>
      <c r="H19" s="309"/>
      <c r="I19" s="309"/>
      <c r="J19" s="309"/>
      <c r="K19" s="190"/>
    </row>
    <row r="20" spans="2:11" customFormat="1" ht="15" customHeight="1">
      <c r="B20" s="193"/>
      <c r="C20" s="194"/>
      <c r="D20" s="194"/>
      <c r="E20" s="196" t="s">
        <v>428</v>
      </c>
      <c r="F20" s="309" t="s">
        <v>429</v>
      </c>
      <c r="G20" s="309"/>
      <c r="H20" s="309"/>
      <c r="I20" s="309"/>
      <c r="J20" s="309"/>
      <c r="K20" s="190"/>
    </row>
    <row r="21" spans="2:11" customFormat="1" ht="15" customHeight="1">
      <c r="B21" s="193"/>
      <c r="C21" s="194"/>
      <c r="D21" s="194"/>
      <c r="E21" s="196" t="s">
        <v>90</v>
      </c>
      <c r="F21" s="309" t="s">
        <v>430</v>
      </c>
      <c r="G21" s="309"/>
      <c r="H21" s="309"/>
      <c r="I21" s="309"/>
      <c r="J21" s="309"/>
      <c r="K21" s="190"/>
    </row>
    <row r="22" spans="2:11" customFormat="1" ht="15" customHeight="1">
      <c r="B22" s="193"/>
      <c r="C22" s="194"/>
      <c r="D22" s="194"/>
      <c r="E22" s="196" t="s">
        <v>431</v>
      </c>
      <c r="F22" s="309" t="s">
        <v>432</v>
      </c>
      <c r="G22" s="309"/>
      <c r="H22" s="309"/>
      <c r="I22" s="309"/>
      <c r="J22" s="309"/>
      <c r="K22" s="190"/>
    </row>
    <row r="23" spans="2:11" customFormat="1" ht="15" customHeight="1">
      <c r="B23" s="193"/>
      <c r="C23" s="194"/>
      <c r="D23" s="194"/>
      <c r="E23" s="196" t="s">
        <v>433</v>
      </c>
      <c r="F23" s="309" t="s">
        <v>434</v>
      </c>
      <c r="G23" s="309"/>
      <c r="H23" s="309"/>
      <c r="I23" s="309"/>
      <c r="J23" s="309"/>
      <c r="K23" s="190"/>
    </row>
    <row r="24" spans="2:11" customFormat="1" ht="12.75" customHeight="1">
      <c r="B24" s="193"/>
      <c r="C24" s="194"/>
      <c r="D24" s="194"/>
      <c r="E24" s="194"/>
      <c r="F24" s="194"/>
      <c r="G24" s="194"/>
      <c r="H24" s="194"/>
      <c r="I24" s="194"/>
      <c r="J24" s="194"/>
      <c r="K24" s="190"/>
    </row>
    <row r="25" spans="2:11" customFormat="1" ht="15" customHeight="1">
      <c r="B25" s="193"/>
      <c r="C25" s="309" t="s">
        <v>435</v>
      </c>
      <c r="D25" s="309"/>
      <c r="E25" s="309"/>
      <c r="F25" s="309"/>
      <c r="G25" s="309"/>
      <c r="H25" s="309"/>
      <c r="I25" s="309"/>
      <c r="J25" s="309"/>
      <c r="K25" s="190"/>
    </row>
    <row r="26" spans="2:11" customFormat="1" ht="15" customHeight="1">
      <c r="B26" s="193"/>
      <c r="C26" s="309" t="s">
        <v>436</v>
      </c>
      <c r="D26" s="309"/>
      <c r="E26" s="309"/>
      <c r="F26" s="309"/>
      <c r="G26" s="309"/>
      <c r="H26" s="309"/>
      <c r="I26" s="309"/>
      <c r="J26" s="309"/>
      <c r="K26" s="190"/>
    </row>
    <row r="27" spans="2:11" customFormat="1" ht="15" customHeight="1">
      <c r="B27" s="193"/>
      <c r="C27" s="192"/>
      <c r="D27" s="309" t="s">
        <v>437</v>
      </c>
      <c r="E27" s="309"/>
      <c r="F27" s="309"/>
      <c r="G27" s="309"/>
      <c r="H27" s="309"/>
      <c r="I27" s="309"/>
      <c r="J27" s="309"/>
      <c r="K27" s="190"/>
    </row>
    <row r="28" spans="2:11" customFormat="1" ht="15" customHeight="1">
      <c r="B28" s="193"/>
      <c r="C28" s="194"/>
      <c r="D28" s="309" t="s">
        <v>438</v>
      </c>
      <c r="E28" s="309"/>
      <c r="F28" s="309"/>
      <c r="G28" s="309"/>
      <c r="H28" s="309"/>
      <c r="I28" s="309"/>
      <c r="J28" s="309"/>
      <c r="K28" s="190"/>
    </row>
    <row r="29" spans="2:11" customFormat="1" ht="12.75" customHeight="1">
      <c r="B29" s="193"/>
      <c r="C29" s="194"/>
      <c r="D29" s="194"/>
      <c r="E29" s="194"/>
      <c r="F29" s="194"/>
      <c r="G29" s="194"/>
      <c r="H29" s="194"/>
      <c r="I29" s="194"/>
      <c r="J29" s="194"/>
      <c r="K29" s="190"/>
    </row>
    <row r="30" spans="2:11" customFormat="1" ht="15" customHeight="1">
      <c r="B30" s="193"/>
      <c r="C30" s="194"/>
      <c r="D30" s="309" t="s">
        <v>439</v>
      </c>
      <c r="E30" s="309"/>
      <c r="F30" s="309"/>
      <c r="G30" s="309"/>
      <c r="H30" s="309"/>
      <c r="I30" s="309"/>
      <c r="J30" s="309"/>
      <c r="K30" s="190"/>
    </row>
    <row r="31" spans="2:11" customFormat="1" ht="15" customHeight="1">
      <c r="B31" s="193"/>
      <c r="C31" s="194"/>
      <c r="D31" s="309" t="s">
        <v>440</v>
      </c>
      <c r="E31" s="309"/>
      <c r="F31" s="309"/>
      <c r="G31" s="309"/>
      <c r="H31" s="309"/>
      <c r="I31" s="309"/>
      <c r="J31" s="309"/>
      <c r="K31" s="190"/>
    </row>
    <row r="32" spans="2:11" customFormat="1" ht="12.75" customHeight="1">
      <c r="B32" s="193"/>
      <c r="C32" s="194"/>
      <c r="D32" s="194"/>
      <c r="E32" s="194"/>
      <c r="F32" s="194"/>
      <c r="G32" s="194"/>
      <c r="H32" s="194"/>
      <c r="I32" s="194"/>
      <c r="J32" s="194"/>
      <c r="K32" s="190"/>
    </row>
    <row r="33" spans="2:11" customFormat="1" ht="15" customHeight="1">
      <c r="B33" s="193"/>
      <c r="C33" s="194"/>
      <c r="D33" s="309" t="s">
        <v>441</v>
      </c>
      <c r="E33" s="309"/>
      <c r="F33" s="309"/>
      <c r="G33" s="309"/>
      <c r="H33" s="309"/>
      <c r="I33" s="309"/>
      <c r="J33" s="309"/>
      <c r="K33" s="190"/>
    </row>
    <row r="34" spans="2:11" customFormat="1" ht="15" customHeight="1">
      <c r="B34" s="193"/>
      <c r="C34" s="194"/>
      <c r="D34" s="309" t="s">
        <v>442</v>
      </c>
      <c r="E34" s="309"/>
      <c r="F34" s="309"/>
      <c r="G34" s="309"/>
      <c r="H34" s="309"/>
      <c r="I34" s="309"/>
      <c r="J34" s="309"/>
      <c r="K34" s="190"/>
    </row>
    <row r="35" spans="2:11" customFormat="1" ht="15" customHeight="1">
      <c r="B35" s="193"/>
      <c r="C35" s="194"/>
      <c r="D35" s="309" t="s">
        <v>443</v>
      </c>
      <c r="E35" s="309"/>
      <c r="F35" s="309"/>
      <c r="G35" s="309"/>
      <c r="H35" s="309"/>
      <c r="I35" s="309"/>
      <c r="J35" s="309"/>
      <c r="K35" s="190"/>
    </row>
    <row r="36" spans="2:11" customFormat="1" ht="15" customHeight="1">
      <c r="B36" s="193"/>
      <c r="C36" s="194"/>
      <c r="D36" s="192"/>
      <c r="E36" s="195" t="s">
        <v>106</v>
      </c>
      <c r="F36" s="192"/>
      <c r="G36" s="309" t="s">
        <v>444</v>
      </c>
      <c r="H36" s="309"/>
      <c r="I36" s="309"/>
      <c r="J36" s="309"/>
      <c r="K36" s="190"/>
    </row>
    <row r="37" spans="2:11" customFormat="1" ht="30.75" customHeight="1">
      <c r="B37" s="193"/>
      <c r="C37" s="194"/>
      <c r="D37" s="192"/>
      <c r="E37" s="195" t="s">
        <v>445</v>
      </c>
      <c r="F37" s="192"/>
      <c r="G37" s="309" t="s">
        <v>446</v>
      </c>
      <c r="H37" s="309"/>
      <c r="I37" s="309"/>
      <c r="J37" s="309"/>
      <c r="K37" s="190"/>
    </row>
    <row r="38" spans="2:11" customFormat="1" ht="15" customHeight="1">
      <c r="B38" s="193"/>
      <c r="C38" s="194"/>
      <c r="D38" s="192"/>
      <c r="E38" s="195" t="s">
        <v>57</v>
      </c>
      <c r="F38" s="192"/>
      <c r="G38" s="309" t="s">
        <v>447</v>
      </c>
      <c r="H38" s="309"/>
      <c r="I38" s="309"/>
      <c r="J38" s="309"/>
      <c r="K38" s="190"/>
    </row>
    <row r="39" spans="2:11" customFormat="1" ht="15" customHeight="1">
      <c r="B39" s="193"/>
      <c r="C39" s="194"/>
      <c r="D39" s="192"/>
      <c r="E39" s="195" t="s">
        <v>58</v>
      </c>
      <c r="F39" s="192"/>
      <c r="G39" s="309" t="s">
        <v>448</v>
      </c>
      <c r="H39" s="309"/>
      <c r="I39" s="309"/>
      <c r="J39" s="309"/>
      <c r="K39" s="190"/>
    </row>
    <row r="40" spans="2:11" customFormat="1" ht="15" customHeight="1">
      <c r="B40" s="193"/>
      <c r="C40" s="194"/>
      <c r="D40" s="192"/>
      <c r="E40" s="195" t="s">
        <v>107</v>
      </c>
      <c r="F40" s="192"/>
      <c r="G40" s="309" t="s">
        <v>449</v>
      </c>
      <c r="H40" s="309"/>
      <c r="I40" s="309"/>
      <c r="J40" s="309"/>
      <c r="K40" s="190"/>
    </row>
    <row r="41" spans="2:11" customFormat="1" ht="15" customHeight="1">
      <c r="B41" s="193"/>
      <c r="C41" s="194"/>
      <c r="D41" s="192"/>
      <c r="E41" s="195" t="s">
        <v>108</v>
      </c>
      <c r="F41" s="192"/>
      <c r="G41" s="309" t="s">
        <v>450</v>
      </c>
      <c r="H41" s="309"/>
      <c r="I41" s="309"/>
      <c r="J41" s="309"/>
      <c r="K41" s="190"/>
    </row>
    <row r="42" spans="2:11" customFormat="1" ht="15" customHeight="1">
      <c r="B42" s="193"/>
      <c r="C42" s="194"/>
      <c r="D42" s="192"/>
      <c r="E42" s="195" t="s">
        <v>451</v>
      </c>
      <c r="F42" s="192"/>
      <c r="G42" s="309" t="s">
        <v>452</v>
      </c>
      <c r="H42" s="309"/>
      <c r="I42" s="309"/>
      <c r="J42" s="309"/>
      <c r="K42" s="190"/>
    </row>
    <row r="43" spans="2:11" customFormat="1" ht="15" customHeight="1">
      <c r="B43" s="193"/>
      <c r="C43" s="194"/>
      <c r="D43" s="192"/>
      <c r="E43" s="195"/>
      <c r="F43" s="192"/>
      <c r="G43" s="309" t="s">
        <v>453</v>
      </c>
      <c r="H43" s="309"/>
      <c r="I43" s="309"/>
      <c r="J43" s="309"/>
      <c r="K43" s="190"/>
    </row>
    <row r="44" spans="2:11" customFormat="1" ht="15" customHeight="1">
      <c r="B44" s="193"/>
      <c r="C44" s="194"/>
      <c r="D44" s="192"/>
      <c r="E44" s="195" t="s">
        <v>454</v>
      </c>
      <c r="F44" s="192"/>
      <c r="G44" s="309" t="s">
        <v>455</v>
      </c>
      <c r="H44" s="309"/>
      <c r="I44" s="309"/>
      <c r="J44" s="309"/>
      <c r="K44" s="190"/>
    </row>
    <row r="45" spans="2:11" customFormat="1" ht="15" customHeight="1">
      <c r="B45" s="193"/>
      <c r="C45" s="194"/>
      <c r="D45" s="192"/>
      <c r="E45" s="195" t="s">
        <v>110</v>
      </c>
      <c r="F45" s="192"/>
      <c r="G45" s="309" t="s">
        <v>456</v>
      </c>
      <c r="H45" s="309"/>
      <c r="I45" s="309"/>
      <c r="J45" s="309"/>
      <c r="K45" s="190"/>
    </row>
    <row r="46" spans="2:11" customFormat="1" ht="12.75" customHeight="1">
      <c r="B46" s="193"/>
      <c r="C46" s="194"/>
      <c r="D46" s="192"/>
      <c r="E46" s="192"/>
      <c r="F46" s="192"/>
      <c r="G46" s="192"/>
      <c r="H46" s="192"/>
      <c r="I46" s="192"/>
      <c r="J46" s="192"/>
      <c r="K46" s="190"/>
    </row>
    <row r="47" spans="2:11" customFormat="1" ht="15" customHeight="1">
      <c r="B47" s="193"/>
      <c r="C47" s="194"/>
      <c r="D47" s="309" t="s">
        <v>457</v>
      </c>
      <c r="E47" s="309"/>
      <c r="F47" s="309"/>
      <c r="G47" s="309"/>
      <c r="H47" s="309"/>
      <c r="I47" s="309"/>
      <c r="J47" s="309"/>
      <c r="K47" s="190"/>
    </row>
    <row r="48" spans="2:11" customFormat="1" ht="15" customHeight="1">
      <c r="B48" s="193"/>
      <c r="C48" s="194"/>
      <c r="D48" s="194"/>
      <c r="E48" s="309" t="s">
        <v>458</v>
      </c>
      <c r="F48" s="309"/>
      <c r="G48" s="309"/>
      <c r="H48" s="309"/>
      <c r="I48" s="309"/>
      <c r="J48" s="309"/>
      <c r="K48" s="190"/>
    </row>
    <row r="49" spans="2:11" customFormat="1" ht="15" customHeight="1">
      <c r="B49" s="193"/>
      <c r="C49" s="194"/>
      <c r="D49" s="194"/>
      <c r="E49" s="309" t="s">
        <v>459</v>
      </c>
      <c r="F49" s="309"/>
      <c r="G49" s="309"/>
      <c r="H49" s="309"/>
      <c r="I49" s="309"/>
      <c r="J49" s="309"/>
      <c r="K49" s="190"/>
    </row>
    <row r="50" spans="2:11" customFormat="1" ht="15" customHeight="1">
      <c r="B50" s="193"/>
      <c r="C50" s="194"/>
      <c r="D50" s="194"/>
      <c r="E50" s="309" t="s">
        <v>460</v>
      </c>
      <c r="F50" s="309"/>
      <c r="G50" s="309"/>
      <c r="H50" s="309"/>
      <c r="I50" s="309"/>
      <c r="J50" s="309"/>
      <c r="K50" s="190"/>
    </row>
    <row r="51" spans="2:11" customFormat="1" ht="15" customHeight="1">
      <c r="B51" s="193"/>
      <c r="C51" s="194"/>
      <c r="D51" s="309" t="s">
        <v>461</v>
      </c>
      <c r="E51" s="309"/>
      <c r="F51" s="309"/>
      <c r="G51" s="309"/>
      <c r="H51" s="309"/>
      <c r="I51" s="309"/>
      <c r="J51" s="309"/>
      <c r="K51" s="190"/>
    </row>
    <row r="52" spans="2:11" customFormat="1" ht="25.5" customHeight="1">
      <c r="B52" s="189"/>
      <c r="C52" s="310" t="s">
        <v>462</v>
      </c>
      <c r="D52" s="310"/>
      <c r="E52" s="310"/>
      <c r="F52" s="310"/>
      <c r="G52" s="310"/>
      <c r="H52" s="310"/>
      <c r="I52" s="310"/>
      <c r="J52" s="310"/>
      <c r="K52" s="190"/>
    </row>
    <row r="53" spans="2:11" customFormat="1" ht="5.25" customHeight="1">
      <c r="B53" s="189"/>
      <c r="C53" s="191"/>
      <c r="D53" s="191"/>
      <c r="E53" s="191"/>
      <c r="F53" s="191"/>
      <c r="G53" s="191"/>
      <c r="H53" s="191"/>
      <c r="I53" s="191"/>
      <c r="J53" s="191"/>
      <c r="K53" s="190"/>
    </row>
    <row r="54" spans="2:11" customFormat="1" ht="15" customHeight="1">
      <c r="B54" s="189"/>
      <c r="C54" s="309" t="s">
        <v>463</v>
      </c>
      <c r="D54" s="309"/>
      <c r="E54" s="309"/>
      <c r="F54" s="309"/>
      <c r="G54" s="309"/>
      <c r="H54" s="309"/>
      <c r="I54" s="309"/>
      <c r="J54" s="309"/>
      <c r="K54" s="190"/>
    </row>
    <row r="55" spans="2:11" customFormat="1" ht="15" customHeight="1">
      <c r="B55" s="189"/>
      <c r="C55" s="309" t="s">
        <v>464</v>
      </c>
      <c r="D55" s="309"/>
      <c r="E55" s="309"/>
      <c r="F55" s="309"/>
      <c r="G55" s="309"/>
      <c r="H55" s="309"/>
      <c r="I55" s="309"/>
      <c r="J55" s="309"/>
      <c r="K55" s="190"/>
    </row>
    <row r="56" spans="2:11" customFormat="1" ht="12.75" customHeight="1">
      <c r="B56" s="189"/>
      <c r="C56" s="192"/>
      <c r="D56" s="192"/>
      <c r="E56" s="192"/>
      <c r="F56" s="192"/>
      <c r="G56" s="192"/>
      <c r="H56" s="192"/>
      <c r="I56" s="192"/>
      <c r="J56" s="192"/>
      <c r="K56" s="190"/>
    </row>
    <row r="57" spans="2:11" customFormat="1" ht="15" customHeight="1">
      <c r="B57" s="189"/>
      <c r="C57" s="309" t="s">
        <v>465</v>
      </c>
      <c r="D57" s="309"/>
      <c r="E57" s="309"/>
      <c r="F57" s="309"/>
      <c r="G57" s="309"/>
      <c r="H57" s="309"/>
      <c r="I57" s="309"/>
      <c r="J57" s="309"/>
      <c r="K57" s="190"/>
    </row>
    <row r="58" spans="2:11" customFormat="1" ht="15" customHeight="1">
      <c r="B58" s="189"/>
      <c r="C58" s="194"/>
      <c r="D58" s="309" t="s">
        <v>466</v>
      </c>
      <c r="E58" s="309"/>
      <c r="F58" s="309"/>
      <c r="G58" s="309"/>
      <c r="H58" s="309"/>
      <c r="I58" s="309"/>
      <c r="J58" s="309"/>
      <c r="K58" s="190"/>
    </row>
    <row r="59" spans="2:11" customFormat="1" ht="15" customHeight="1">
      <c r="B59" s="189"/>
      <c r="C59" s="194"/>
      <c r="D59" s="309" t="s">
        <v>467</v>
      </c>
      <c r="E59" s="309"/>
      <c r="F59" s="309"/>
      <c r="G59" s="309"/>
      <c r="H59" s="309"/>
      <c r="I59" s="309"/>
      <c r="J59" s="309"/>
      <c r="K59" s="190"/>
    </row>
    <row r="60" spans="2:11" customFormat="1" ht="15" customHeight="1">
      <c r="B60" s="189"/>
      <c r="C60" s="194"/>
      <c r="D60" s="309" t="s">
        <v>468</v>
      </c>
      <c r="E60" s="309"/>
      <c r="F60" s="309"/>
      <c r="G60" s="309"/>
      <c r="H60" s="309"/>
      <c r="I60" s="309"/>
      <c r="J60" s="309"/>
      <c r="K60" s="190"/>
    </row>
    <row r="61" spans="2:11" customFormat="1" ht="15" customHeight="1">
      <c r="B61" s="189"/>
      <c r="C61" s="194"/>
      <c r="D61" s="309" t="s">
        <v>469</v>
      </c>
      <c r="E61" s="309"/>
      <c r="F61" s="309"/>
      <c r="G61" s="309"/>
      <c r="H61" s="309"/>
      <c r="I61" s="309"/>
      <c r="J61" s="309"/>
      <c r="K61" s="190"/>
    </row>
    <row r="62" spans="2:11" customFormat="1" ht="15" customHeight="1">
      <c r="B62" s="189"/>
      <c r="C62" s="194"/>
      <c r="D62" s="312" t="s">
        <v>470</v>
      </c>
      <c r="E62" s="312"/>
      <c r="F62" s="312"/>
      <c r="G62" s="312"/>
      <c r="H62" s="312"/>
      <c r="I62" s="312"/>
      <c r="J62" s="312"/>
      <c r="K62" s="190"/>
    </row>
    <row r="63" spans="2:11" customFormat="1" ht="15" customHeight="1">
      <c r="B63" s="189"/>
      <c r="C63" s="194"/>
      <c r="D63" s="309" t="s">
        <v>471</v>
      </c>
      <c r="E63" s="309"/>
      <c r="F63" s="309"/>
      <c r="G63" s="309"/>
      <c r="H63" s="309"/>
      <c r="I63" s="309"/>
      <c r="J63" s="309"/>
      <c r="K63" s="190"/>
    </row>
    <row r="64" spans="2:11" customFormat="1" ht="12.75" customHeight="1">
      <c r="B64" s="189"/>
      <c r="C64" s="194"/>
      <c r="D64" s="194"/>
      <c r="E64" s="197"/>
      <c r="F64" s="194"/>
      <c r="G64" s="194"/>
      <c r="H64" s="194"/>
      <c r="I64" s="194"/>
      <c r="J64" s="194"/>
      <c r="K64" s="190"/>
    </row>
    <row r="65" spans="2:11" customFormat="1" ht="15" customHeight="1">
      <c r="B65" s="189"/>
      <c r="C65" s="194"/>
      <c r="D65" s="309" t="s">
        <v>472</v>
      </c>
      <c r="E65" s="309"/>
      <c r="F65" s="309"/>
      <c r="G65" s="309"/>
      <c r="H65" s="309"/>
      <c r="I65" s="309"/>
      <c r="J65" s="309"/>
      <c r="K65" s="190"/>
    </row>
    <row r="66" spans="2:11" customFormat="1" ht="15" customHeight="1">
      <c r="B66" s="189"/>
      <c r="C66" s="194"/>
      <c r="D66" s="312" t="s">
        <v>473</v>
      </c>
      <c r="E66" s="312"/>
      <c r="F66" s="312"/>
      <c r="G66" s="312"/>
      <c r="H66" s="312"/>
      <c r="I66" s="312"/>
      <c r="J66" s="312"/>
      <c r="K66" s="190"/>
    </row>
    <row r="67" spans="2:11" customFormat="1" ht="15" customHeight="1">
      <c r="B67" s="189"/>
      <c r="C67" s="194"/>
      <c r="D67" s="309" t="s">
        <v>474</v>
      </c>
      <c r="E67" s="309"/>
      <c r="F67" s="309"/>
      <c r="G67" s="309"/>
      <c r="H67" s="309"/>
      <c r="I67" s="309"/>
      <c r="J67" s="309"/>
      <c r="K67" s="190"/>
    </row>
    <row r="68" spans="2:11" customFormat="1" ht="15" customHeight="1">
      <c r="B68" s="189"/>
      <c r="C68" s="194"/>
      <c r="D68" s="309" t="s">
        <v>475</v>
      </c>
      <c r="E68" s="309"/>
      <c r="F68" s="309"/>
      <c r="G68" s="309"/>
      <c r="H68" s="309"/>
      <c r="I68" s="309"/>
      <c r="J68" s="309"/>
      <c r="K68" s="190"/>
    </row>
    <row r="69" spans="2:11" customFormat="1" ht="15" customHeight="1">
      <c r="B69" s="189"/>
      <c r="C69" s="194"/>
      <c r="D69" s="309" t="s">
        <v>476</v>
      </c>
      <c r="E69" s="309"/>
      <c r="F69" s="309"/>
      <c r="G69" s="309"/>
      <c r="H69" s="309"/>
      <c r="I69" s="309"/>
      <c r="J69" s="309"/>
      <c r="K69" s="190"/>
    </row>
    <row r="70" spans="2:11" customFormat="1" ht="15" customHeight="1">
      <c r="B70" s="189"/>
      <c r="C70" s="194"/>
      <c r="D70" s="309" t="s">
        <v>477</v>
      </c>
      <c r="E70" s="309"/>
      <c r="F70" s="309"/>
      <c r="G70" s="309"/>
      <c r="H70" s="309"/>
      <c r="I70" s="309"/>
      <c r="J70" s="309"/>
      <c r="K70" s="190"/>
    </row>
    <row r="71" spans="2:11" customFormat="1" ht="12.75" customHeight="1">
      <c r="B71" s="198"/>
      <c r="C71" s="199"/>
      <c r="D71" s="199"/>
      <c r="E71" s="199"/>
      <c r="F71" s="199"/>
      <c r="G71" s="199"/>
      <c r="H71" s="199"/>
      <c r="I71" s="199"/>
      <c r="J71" s="199"/>
      <c r="K71" s="200"/>
    </row>
    <row r="72" spans="2:11" customFormat="1" ht="18.75" customHeight="1">
      <c r="B72" s="201"/>
      <c r="C72" s="201"/>
      <c r="D72" s="201"/>
      <c r="E72" s="201"/>
      <c r="F72" s="201"/>
      <c r="G72" s="201"/>
      <c r="H72" s="201"/>
      <c r="I72" s="201"/>
      <c r="J72" s="201"/>
      <c r="K72" s="202"/>
    </row>
    <row r="73" spans="2:11" customFormat="1" ht="18.75" customHeight="1">
      <c r="B73" s="202"/>
      <c r="C73" s="202"/>
      <c r="D73" s="202"/>
      <c r="E73" s="202"/>
      <c r="F73" s="202"/>
      <c r="G73" s="202"/>
      <c r="H73" s="202"/>
      <c r="I73" s="202"/>
      <c r="J73" s="202"/>
      <c r="K73" s="202"/>
    </row>
    <row r="74" spans="2:11" customFormat="1" ht="7.5" customHeight="1">
      <c r="B74" s="203"/>
      <c r="C74" s="204"/>
      <c r="D74" s="204"/>
      <c r="E74" s="204"/>
      <c r="F74" s="204"/>
      <c r="G74" s="204"/>
      <c r="H74" s="204"/>
      <c r="I74" s="204"/>
      <c r="J74" s="204"/>
      <c r="K74" s="205"/>
    </row>
    <row r="75" spans="2:11" customFormat="1" ht="45" customHeight="1">
      <c r="B75" s="206"/>
      <c r="C75" s="313" t="s">
        <v>478</v>
      </c>
      <c r="D75" s="313"/>
      <c r="E75" s="313"/>
      <c r="F75" s="313"/>
      <c r="G75" s="313"/>
      <c r="H75" s="313"/>
      <c r="I75" s="313"/>
      <c r="J75" s="313"/>
      <c r="K75" s="207"/>
    </row>
    <row r="76" spans="2:11" customFormat="1" ht="17.25" customHeight="1">
      <c r="B76" s="206"/>
      <c r="C76" s="208" t="s">
        <v>479</v>
      </c>
      <c r="D76" s="208"/>
      <c r="E76" s="208"/>
      <c r="F76" s="208" t="s">
        <v>480</v>
      </c>
      <c r="G76" s="209"/>
      <c r="H76" s="208" t="s">
        <v>58</v>
      </c>
      <c r="I76" s="208" t="s">
        <v>61</v>
      </c>
      <c r="J76" s="208" t="s">
        <v>481</v>
      </c>
      <c r="K76" s="207"/>
    </row>
    <row r="77" spans="2:11" customFormat="1" ht="17.25" customHeight="1">
      <c r="B77" s="206"/>
      <c r="C77" s="210" t="s">
        <v>482</v>
      </c>
      <c r="D77" s="210"/>
      <c r="E77" s="210"/>
      <c r="F77" s="211" t="s">
        <v>483</v>
      </c>
      <c r="G77" s="212"/>
      <c r="H77" s="210"/>
      <c r="I77" s="210"/>
      <c r="J77" s="210" t="s">
        <v>484</v>
      </c>
      <c r="K77" s="207"/>
    </row>
    <row r="78" spans="2:11" customFormat="1" ht="5.25" customHeight="1">
      <c r="B78" s="206"/>
      <c r="C78" s="213"/>
      <c r="D78" s="213"/>
      <c r="E78" s="213"/>
      <c r="F78" s="213"/>
      <c r="G78" s="214"/>
      <c r="H78" s="213"/>
      <c r="I78" s="213"/>
      <c r="J78" s="213"/>
      <c r="K78" s="207"/>
    </row>
    <row r="79" spans="2:11" customFormat="1" ht="15" customHeight="1">
      <c r="B79" s="206"/>
      <c r="C79" s="195" t="s">
        <v>57</v>
      </c>
      <c r="D79" s="215"/>
      <c r="E79" s="215"/>
      <c r="F79" s="216" t="s">
        <v>485</v>
      </c>
      <c r="G79" s="217"/>
      <c r="H79" s="195" t="s">
        <v>486</v>
      </c>
      <c r="I79" s="195" t="s">
        <v>487</v>
      </c>
      <c r="J79" s="195">
        <v>20</v>
      </c>
      <c r="K79" s="207"/>
    </row>
    <row r="80" spans="2:11" customFormat="1" ht="15" customHeight="1">
      <c r="B80" s="206"/>
      <c r="C80" s="195" t="s">
        <v>488</v>
      </c>
      <c r="D80" s="195"/>
      <c r="E80" s="195"/>
      <c r="F80" s="216" t="s">
        <v>485</v>
      </c>
      <c r="G80" s="217"/>
      <c r="H80" s="195" t="s">
        <v>489</v>
      </c>
      <c r="I80" s="195" t="s">
        <v>487</v>
      </c>
      <c r="J80" s="195">
        <v>120</v>
      </c>
      <c r="K80" s="207"/>
    </row>
    <row r="81" spans="2:11" customFormat="1" ht="15" customHeight="1">
      <c r="B81" s="218"/>
      <c r="C81" s="195" t="s">
        <v>490</v>
      </c>
      <c r="D81" s="195"/>
      <c r="E81" s="195"/>
      <c r="F81" s="216" t="s">
        <v>491</v>
      </c>
      <c r="G81" s="217"/>
      <c r="H81" s="195" t="s">
        <v>492</v>
      </c>
      <c r="I81" s="195" t="s">
        <v>487</v>
      </c>
      <c r="J81" s="195">
        <v>50</v>
      </c>
      <c r="K81" s="207"/>
    </row>
    <row r="82" spans="2:11" customFormat="1" ht="15" customHeight="1">
      <c r="B82" s="218"/>
      <c r="C82" s="195" t="s">
        <v>493</v>
      </c>
      <c r="D82" s="195"/>
      <c r="E82" s="195"/>
      <c r="F82" s="216" t="s">
        <v>485</v>
      </c>
      <c r="G82" s="217"/>
      <c r="H82" s="195" t="s">
        <v>494</v>
      </c>
      <c r="I82" s="195" t="s">
        <v>495</v>
      </c>
      <c r="J82" s="195"/>
      <c r="K82" s="207"/>
    </row>
    <row r="83" spans="2:11" customFormat="1" ht="15" customHeight="1">
      <c r="B83" s="218"/>
      <c r="C83" s="195" t="s">
        <v>496</v>
      </c>
      <c r="D83" s="195"/>
      <c r="E83" s="195"/>
      <c r="F83" s="216" t="s">
        <v>491</v>
      </c>
      <c r="G83" s="195"/>
      <c r="H83" s="195" t="s">
        <v>497</v>
      </c>
      <c r="I83" s="195" t="s">
        <v>487</v>
      </c>
      <c r="J83" s="195">
        <v>15</v>
      </c>
      <c r="K83" s="207"/>
    </row>
    <row r="84" spans="2:11" customFormat="1" ht="15" customHeight="1">
      <c r="B84" s="218"/>
      <c r="C84" s="195" t="s">
        <v>498</v>
      </c>
      <c r="D84" s="195"/>
      <c r="E84" s="195"/>
      <c r="F84" s="216" t="s">
        <v>491</v>
      </c>
      <c r="G84" s="195"/>
      <c r="H84" s="195" t="s">
        <v>499</v>
      </c>
      <c r="I84" s="195" t="s">
        <v>487</v>
      </c>
      <c r="J84" s="195">
        <v>15</v>
      </c>
      <c r="K84" s="207"/>
    </row>
    <row r="85" spans="2:11" customFormat="1" ht="15" customHeight="1">
      <c r="B85" s="218"/>
      <c r="C85" s="195" t="s">
        <v>500</v>
      </c>
      <c r="D85" s="195"/>
      <c r="E85" s="195"/>
      <c r="F85" s="216" t="s">
        <v>491</v>
      </c>
      <c r="G85" s="195"/>
      <c r="H85" s="195" t="s">
        <v>501</v>
      </c>
      <c r="I85" s="195" t="s">
        <v>487</v>
      </c>
      <c r="J85" s="195">
        <v>20</v>
      </c>
      <c r="K85" s="207"/>
    </row>
    <row r="86" spans="2:11" customFormat="1" ht="15" customHeight="1">
      <c r="B86" s="218"/>
      <c r="C86" s="195" t="s">
        <v>502</v>
      </c>
      <c r="D86" s="195"/>
      <c r="E86" s="195"/>
      <c r="F86" s="216" t="s">
        <v>491</v>
      </c>
      <c r="G86" s="195"/>
      <c r="H86" s="195" t="s">
        <v>503</v>
      </c>
      <c r="I86" s="195" t="s">
        <v>487</v>
      </c>
      <c r="J86" s="195">
        <v>20</v>
      </c>
      <c r="K86" s="207"/>
    </row>
    <row r="87" spans="2:11" customFormat="1" ht="15" customHeight="1">
      <c r="B87" s="218"/>
      <c r="C87" s="195" t="s">
        <v>504</v>
      </c>
      <c r="D87" s="195"/>
      <c r="E87" s="195"/>
      <c r="F87" s="216" t="s">
        <v>491</v>
      </c>
      <c r="G87" s="217"/>
      <c r="H87" s="195" t="s">
        <v>505</v>
      </c>
      <c r="I87" s="195" t="s">
        <v>487</v>
      </c>
      <c r="J87" s="195">
        <v>50</v>
      </c>
      <c r="K87" s="207"/>
    </row>
    <row r="88" spans="2:11" customFormat="1" ht="15" customHeight="1">
      <c r="B88" s="218"/>
      <c r="C88" s="195" t="s">
        <v>506</v>
      </c>
      <c r="D88" s="195"/>
      <c r="E88" s="195"/>
      <c r="F88" s="216" t="s">
        <v>491</v>
      </c>
      <c r="G88" s="217"/>
      <c r="H88" s="195" t="s">
        <v>507</v>
      </c>
      <c r="I88" s="195" t="s">
        <v>487</v>
      </c>
      <c r="J88" s="195">
        <v>20</v>
      </c>
      <c r="K88" s="207"/>
    </row>
    <row r="89" spans="2:11" customFormat="1" ht="15" customHeight="1">
      <c r="B89" s="218"/>
      <c r="C89" s="195" t="s">
        <v>508</v>
      </c>
      <c r="D89" s="195"/>
      <c r="E89" s="195"/>
      <c r="F89" s="216" t="s">
        <v>491</v>
      </c>
      <c r="G89" s="217"/>
      <c r="H89" s="195" t="s">
        <v>509</v>
      </c>
      <c r="I89" s="195" t="s">
        <v>487</v>
      </c>
      <c r="J89" s="195">
        <v>20</v>
      </c>
      <c r="K89" s="207"/>
    </row>
    <row r="90" spans="2:11" customFormat="1" ht="15" customHeight="1">
      <c r="B90" s="218"/>
      <c r="C90" s="195" t="s">
        <v>510</v>
      </c>
      <c r="D90" s="195"/>
      <c r="E90" s="195"/>
      <c r="F90" s="216" t="s">
        <v>491</v>
      </c>
      <c r="G90" s="217"/>
      <c r="H90" s="195" t="s">
        <v>511</v>
      </c>
      <c r="I90" s="195" t="s">
        <v>487</v>
      </c>
      <c r="J90" s="195">
        <v>50</v>
      </c>
      <c r="K90" s="207"/>
    </row>
    <row r="91" spans="2:11" customFormat="1" ht="15" customHeight="1">
      <c r="B91" s="218"/>
      <c r="C91" s="195" t="s">
        <v>512</v>
      </c>
      <c r="D91" s="195"/>
      <c r="E91" s="195"/>
      <c r="F91" s="216" t="s">
        <v>491</v>
      </c>
      <c r="G91" s="217"/>
      <c r="H91" s="195" t="s">
        <v>512</v>
      </c>
      <c r="I91" s="195" t="s">
        <v>487</v>
      </c>
      <c r="J91" s="195">
        <v>50</v>
      </c>
      <c r="K91" s="207"/>
    </row>
    <row r="92" spans="2:11" customFormat="1" ht="15" customHeight="1">
      <c r="B92" s="218"/>
      <c r="C92" s="195" t="s">
        <v>513</v>
      </c>
      <c r="D92" s="195"/>
      <c r="E92" s="195"/>
      <c r="F92" s="216" t="s">
        <v>491</v>
      </c>
      <c r="G92" s="217"/>
      <c r="H92" s="195" t="s">
        <v>514</v>
      </c>
      <c r="I92" s="195" t="s">
        <v>487</v>
      </c>
      <c r="J92" s="195">
        <v>255</v>
      </c>
      <c r="K92" s="207"/>
    </row>
    <row r="93" spans="2:11" customFormat="1" ht="15" customHeight="1">
      <c r="B93" s="218"/>
      <c r="C93" s="195" t="s">
        <v>515</v>
      </c>
      <c r="D93" s="195"/>
      <c r="E93" s="195"/>
      <c r="F93" s="216" t="s">
        <v>485</v>
      </c>
      <c r="G93" s="217"/>
      <c r="H93" s="195" t="s">
        <v>516</v>
      </c>
      <c r="I93" s="195" t="s">
        <v>517</v>
      </c>
      <c r="J93" s="195"/>
      <c r="K93" s="207"/>
    </row>
    <row r="94" spans="2:11" customFormat="1" ht="15" customHeight="1">
      <c r="B94" s="218"/>
      <c r="C94" s="195" t="s">
        <v>518</v>
      </c>
      <c r="D94" s="195"/>
      <c r="E94" s="195"/>
      <c r="F94" s="216" t="s">
        <v>485</v>
      </c>
      <c r="G94" s="217"/>
      <c r="H94" s="195" t="s">
        <v>519</v>
      </c>
      <c r="I94" s="195" t="s">
        <v>520</v>
      </c>
      <c r="J94" s="195"/>
      <c r="K94" s="207"/>
    </row>
    <row r="95" spans="2:11" customFormat="1" ht="15" customHeight="1">
      <c r="B95" s="218"/>
      <c r="C95" s="195" t="s">
        <v>521</v>
      </c>
      <c r="D95" s="195"/>
      <c r="E95" s="195"/>
      <c r="F95" s="216" t="s">
        <v>485</v>
      </c>
      <c r="G95" s="217"/>
      <c r="H95" s="195" t="s">
        <v>521</v>
      </c>
      <c r="I95" s="195" t="s">
        <v>520</v>
      </c>
      <c r="J95" s="195"/>
      <c r="K95" s="207"/>
    </row>
    <row r="96" spans="2:11" customFormat="1" ht="15" customHeight="1">
      <c r="B96" s="218"/>
      <c r="C96" s="195" t="s">
        <v>42</v>
      </c>
      <c r="D96" s="195"/>
      <c r="E96" s="195"/>
      <c r="F96" s="216" t="s">
        <v>485</v>
      </c>
      <c r="G96" s="217"/>
      <c r="H96" s="195" t="s">
        <v>522</v>
      </c>
      <c r="I96" s="195" t="s">
        <v>520</v>
      </c>
      <c r="J96" s="195"/>
      <c r="K96" s="207"/>
    </row>
    <row r="97" spans="2:11" customFormat="1" ht="15" customHeight="1">
      <c r="B97" s="218"/>
      <c r="C97" s="195" t="s">
        <v>52</v>
      </c>
      <c r="D97" s="195"/>
      <c r="E97" s="195"/>
      <c r="F97" s="216" t="s">
        <v>485</v>
      </c>
      <c r="G97" s="217"/>
      <c r="H97" s="195" t="s">
        <v>523</v>
      </c>
      <c r="I97" s="195" t="s">
        <v>520</v>
      </c>
      <c r="J97" s="195"/>
      <c r="K97" s="207"/>
    </row>
    <row r="98" spans="2:11" customFormat="1" ht="15" customHeight="1">
      <c r="B98" s="219"/>
      <c r="C98" s="220"/>
      <c r="D98" s="220"/>
      <c r="E98" s="220"/>
      <c r="F98" s="220"/>
      <c r="G98" s="220"/>
      <c r="H98" s="220"/>
      <c r="I98" s="220"/>
      <c r="J98" s="220"/>
      <c r="K98" s="221"/>
    </row>
    <row r="99" spans="2:11" customFormat="1" ht="18.75" customHeight="1">
      <c r="B99" s="222"/>
      <c r="C99" s="223"/>
      <c r="D99" s="223"/>
      <c r="E99" s="223"/>
      <c r="F99" s="223"/>
      <c r="G99" s="223"/>
      <c r="H99" s="223"/>
      <c r="I99" s="223"/>
      <c r="J99" s="223"/>
      <c r="K99" s="222"/>
    </row>
    <row r="100" spans="2:11" customFormat="1" ht="18.75" customHeight="1">
      <c r="B100" s="202"/>
      <c r="C100" s="202"/>
      <c r="D100" s="202"/>
      <c r="E100" s="202"/>
      <c r="F100" s="202"/>
      <c r="G100" s="202"/>
      <c r="H100" s="202"/>
      <c r="I100" s="202"/>
      <c r="J100" s="202"/>
      <c r="K100" s="202"/>
    </row>
    <row r="101" spans="2:11" customFormat="1" ht="7.5" customHeight="1">
      <c r="B101" s="203"/>
      <c r="C101" s="204"/>
      <c r="D101" s="204"/>
      <c r="E101" s="204"/>
      <c r="F101" s="204"/>
      <c r="G101" s="204"/>
      <c r="H101" s="204"/>
      <c r="I101" s="204"/>
      <c r="J101" s="204"/>
      <c r="K101" s="205"/>
    </row>
    <row r="102" spans="2:11" customFormat="1" ht="45" customHeight="1">
      <c r="B102" s="206"/>
      <c r="C102" s="313" t="s">
        <v>524</v>
      </c>
      <c r="D102" s="313"/>
      <c r="E102" s="313"/>
      <c r="F102" s="313"/>
      <c r="G102" s="313"/>
      <c r="H102" s="313"/>
      <c r="I102" s="313"/>
      <c r="J102" s="313"/>
      <c r="K102" s="207"/>
    </row>
    <row r="103" spans="2:11" customFormat="1" ht="17.25" customHeight="1">
      <c r="B103" s="206"/>
      <c r="C103" s="208" t="s">
        <v>479</v>
      </c>
      <c r="D103" s="208"/>
      <c r="E103" s="208"/>
      <c r="F103" s="208" t="s">
        <v>480</v>
      </c>
      <c r="G103" s="209"/>
      <c r="H103" s="208" t="s">
        <v>58</v>
      </c>
      <c r="I103" s="208" t="s">
        <v>61</v>
      </c>
      <c r="J103" s="208" t="s">
        <v>481</v>
      </c>
      <c r="K103" s="207"/>
    </row>
    <row r="104" spans="2:11" customFormat="1" ht="17.25" customHeight="1">
      <c r="B104" s="206"/>
      <c r="C104" s="210" t="s">
        <v>482</v>
      </c>
      <c r="D104" s="210"/>
      <c r="E104" s="210"/>
      <c r="F104" s="211" t="s">
        <v>483</v>
      </c>
      <c r="G104" s="212"/>
      <c r="H104" s="210"/>
      <c r="I104" s="210"/>
      <c r="J104" s="210" t="s">
        <v>484</v>
      </c>
      <c r="K104" s="207"/>
    </row>
    <row r="105" spans="2:11" customFormat="1" ht="5.25" customHeight="1">
      <c r="B105" s="206"/>
      <c r="C105" s="208"/>
      <c r="D105" s="208"/>
      <c r="E105" s="208"/>
      <c r="F105" s="208"/>
      <c r="G105" s="224"/>
      <c r="H105" s="208"/>
      <c r="I105" s="208"/>
      <c r="J105" s="208"/>
      <c r="K105" s="207"/>
    </row>
    <row r="106" spans="2:11" customFormat="1" ht="15" customHeight="1">
      <c r="B106" s="206"/>
      <c r="C106" s="195" t="s">
        <v>57</v>
      </c>
      <c r="D106" s="215"/>
      <c r="E106" s="215"/>
      <c r="F106" s="216" t="s">
        <v>485</v>
      </c>
      <c r="G106" s="195"/>
      <c r="H106" s="195" t="s">
        <v>525</v>
      </c>
      <c r="I106" s="195" t="s">
        <v>487</v>
      </c>
      <c r="J106" s="195">
        <v>20</v>
      </c>
      <c r="K106" s="207"/>
    </row>
    <row r="107" spans="2:11" customFormat="1" ht="15" customHeight="1">
      <c r="B107" s="206"/>
      <c r="C107" s="195" t="s">
        <v>488</v>
      </c>
      <c r="D107" s="195"/>
      <c r="E107" s="195"/>
      <c r="F107" s="216" t="s">
        <v>485</v>
      </c>
      <c r="G107" s="195"/>
      <c r="H107" s="195" t="s">
        <v>525</v>
      </c>
      <c r="I107" s="195" t="s">
        <v>487</v>
      </c>
      <c r="J107" s="195">
        <v>120</v>
      </c>
      <c r="K107" s="207"/>
    </row>
    <row r="108" spans="2:11" customFormat="1" ht="15" customHeight="1">
      <c r="B108" s="218"/>
      <c r="C108" s="195" t="s">
        <v>490</v>
      </c>
      <c r="D108" s="195"/>
      <c r="E108" s="195"/>
      <c r="F108" s="216" t="s">
        <v>491</v>
      </c>
      <c r="G108" s="195"/>
      <c r="H108" s="195" t="s">
        <v>525</v>
      </c>
      <c r="I108" s="195" t="s">
        <v>487</v>
      </c>
      <c r="J108" s="195">
        <v>50</v>
      </c>
      <c r="K108" s="207"/>
    </row>
    <row r="109" spans="2:11" customFormat="1" ht="15" customHeight="1">
      <c r="B109" s="218"/>
      <c r="C109" s="195" t="s">
        <v>493</v>
      </c>
      <c r="D109" s="195"/>
      <c r="E109" s="195"/>
      <c r="F109" s="216" t="s">
        <v>485</v>
      </c>
      <c r="G109" s="195"/>
      <c r="H109" s="195" t="s">
        <v>525</v>
      </c>
      <c r="I109" s="195" t="s">
        <v>495</v>
      </c>
      <c r="J109" s="195"/>
      <c r="K109" s="207"/>
    </row>
    <row r="110" spans="2:11" customFormat="1" ht="15" customHeight="1">
      <c r="B110" s="218"/>
      <c r="C110" s="195" t="s">
        <v>504</v>
      </c>
      <c r="D110" s="195"/>
      <c r="E110" s="195"/>
      <c r="F110" s="216" t="s">
        <v>491</v>
      </c>
      <c r="G110" s="195"/>
      <c r="H110" s="195" t="s">
        <v>525</v>
      </c>
      <c r="I110" s="195" t="s">
        <v>487</v>
      </c>
      <c r="J110" s="195">
        <v>50</v>
      </c>
      <c r="K110" s="207"/>
    </row>
    <row r="111" spans="2:11" customFormat="1" ht="15" customHeight="1">
      <c r="B111" s="218"/>
      <c r="C111" s="195" t="s">
        <v>512</v>
      </c>
      <c r="D111" s="195"/>
      <c r="E111" s="195"/>
      <c r="F111" s="216" t="s">
        <v>491</v>
      </c>
      <c r="G111" s="195"/>
      <c r="H111" s="195" t="s">
        <v>525</v>
      </c>
      <c r="I111" s="195" t="s">
        <v>487</v>
      </c>
      <c r="J111" s="195">
        <v>50</v>
      </c>
      <c r="K111" s="207"/>
    </row>
    <row r="112" spans="2:11" customFormat="1" ht="15" customHeight="1">
      <c r="B112" s="218"/>
      <c r="C112" s="195" t="s">
        <v>510</v>
      </c>
      <c r="D112" s="195"/>
      <c r="E112" s="195"/>
      <c r="F112" s="216" t="s">
        <v>491</v>
      </c>
      <c r="G112" s="195"/>
      <c r="H112" s="195" t="s">
        <v>525</v>
      </c>
      <c r="I112" s="195" t="s">
        <v>487</v>
      </c>
      <c r="J112" s="195">
        <v>50</v>
      </c>
      <c r="K112" s="207"/>
    </row>
    <row r="113" spans="2:11" customFormat="1" ht="15" customHeight="1">
      <c r="B113" s="218"/>
      <c r="C113" s="195" t="s">
        <v>57</v>
      </c>
      <c r="D113" s="195"/>
      <c r="E113" s="195"/>
      <c r="F113" s="216" t="s">
        <v>485</v>
      </c>
      <c r="G113" s="195"/>
      <c r="H113" s="195" t="s">
        <v>526</v>
      </c>
      <c r="I113" s="195" t="s">
        <v>487</v>
      </c>
      <c r="J113" s="195">
        <v>20</v>
      </c>
      <c r="K113" s="207"/>
    </row>
    <row r="114" spans="2:11" customFormat="1" ht="15" customHeight="1">
      <c r="B114" s="218"/>
      <c r="C114" s="195" t="s">
        <v>527</v>
      </c>
      <c r="D114" s="195"/>
      <c r="E114" s="195"/>
      <c r="F114" s="216" t="s">
        <v>485</v>
      </c>
      <c r="G114" s="195"/>
      <c r="H114" s="195" t="s">
        <v>528</v>
      </c>
      <c r="I114" s="195" t="s">
        <v>487</v>
      </c>
      <c r="J114" s="195">
        <v>120</v>
      </c>
      <c r="K114" s="207"/>
    </row>
    <row r="115" spans="2:11" customFormat="1" ht="15" customHeight="1">
      <c r="B115" s="218"/>
      <c r="C115" s="195" t="s">
        <v>42</v>
      </c>
      <c r="D115" s="195"/>
      <c r="E115" s="195"/>
      <c r="F115" s="216" t="s">
        <v>485</v>
      </c>
      <c r="G115" s="195"/>
      <c r="H115" s="195" t="s">
        <v>529</v>
      </c>
      <c r="I115" s="195" t="s">
        <v>520</v>
      </c>
      <c r="J115" s="195"/>
      <c r="K115" s="207"/>
    </row>
    <row r="116" spans="2:11" customFormat="1" ht="15" customHeight="1">
      <c r="B116" s="218"/>
      <c r="C116" s="195" t="s">
        <v>52</v>
      </c>
      <c r="D116" s="195"/>
      <c r="E116" s="195"/>
      <c r="F116" s="216" t="s">
        <v>485</v>
      </c>
      <c r="G116" s="195"/>
      <c r="H116" s="195" t="s">
        <v>530</v>
      </c>
      <c r="I116" s="195" t="s">
        <v>520</v>
      </c>
      <c r="J116" s="195"/>
      <c r="K116" s="207"/>
    </row>
    <row r="117" spans="2:11" customFormat="1" ht="15" customHeight="1">
      <c r="B117" s="218"/>
      <c r="C117" s="195" t="s">
        <v>61</v>
      </c>
      <c r="D117" s="195"/>
      <c r="E117" s="195"/>
      <c r="F117" s="216" t="s">
        <v>485</v>
      </c>
      <c r="G117" s="195"/>
      <c r="H117" s="195" t="s">
        <v>531</v>
      </c>
      <c r="I117" s="195" t="s">
        <v>532</v>
      </c>
      <c r="J117" s="195"/>
      <c r="K117" s="207"/>
    </row>
    <row r="118" spans="2:11" customFormat="1" ht="15" customHeight="1">
      <c r="B118" s="219"/>
      <c r="C118" s="225"/>
      <c r="D118" s="225"/>
      <c r="E118" s="225"/>
      <c r="F118" s="225"/>
      <c r="G118" s="225"/>
      <c r="H118" s="225"/>
      <c r="I118" s="225"/>
      <c r="J118" s="225"/>
      <c r="K118" s="221"/>
    </row>
    <row r="119" spans="2:11" customFormat="1" ht="18.75" customHeight="1">
      <c r="B119" s="226"/>
      <c r="C119" s="227"/>
      <c r="D119" s="227"/>
      <c r="E119" s="227"/>
      <c r="F119" s="228"/>
      <c r="G119" s="227"/>
      <c r="H119" s="227"/>
      <c r="I119" s="227"/>
      <c r="J119" s="227"/>
      <c r="K119" s="226"/>
    </row>
    <row r="120" spans="2:11" customFormat="1" ht="18.75" customHeight="1">
      <c r="B120" s="202"/>
      <c r="C120" s="202"/>
      <c r="D120" s="202"/>
      <c r="E120" s="202"/>
      <c r="F120" s="202"/>
      <c r="G120" s="202"/>
      <c r="H120" s="202"/>
      <c r="I120" s="202"/>
      <c r="J120" s="202"/>
      <c r="K120" s="202"/>
    </row>
    <row r="121" spans="2:11" customFormat="1" ht="7.5" customHeight="1">
      <c r="B121" s="229"/>
      <c r="C121" s="230"/>
      <c r="D121" s="230"/>
      <c r="E121" s="230"/>
      <c r="F121" s="230"/>
      <c r="G121" s="230"/>
      <c r="H121" s="230"/>
      <c r="I121" s="230"/>
      <c r="J121" s="230"/>
      <c r="K121" s="231"/>
    </row>
    <row r="122" spans="2:11" customFormat="1" ht="45" customHeight="1">
      <c r="B122" s="232"/>
      <c r="C122" s="311" t="s">
        <v>533</v>
      </c>
      <c r="D122" s="311"/>
      <c r="E122" s="311"/>
      <c r="F122" s="311"/>
      <c r="G122" s="311"/>
      <c r="H122" s="311"/>
      <c r="I122" s="311"/>
      <c r="J122" s="311"/>
      <c r="K122" s="233"/>
    </row>
    <row r="123" spans="2:11" customFormat="1" ht="17.25" customHeight="1">
      <c r="B123" s="234"/>
      <c r="C123" s="208" t="s">
        <v>479</v>
      </c>
      <c r="D123" s="208"/>
      <c r="E123" s="208"/>
      <c r="F123" s="208" t="s">
        <v>480</v>
      </c>
      <c r="G123" s="209"/>
      <c r="H123" s="208" t="s">
        <v>58</v>
      </c>
      <c r="I123" s="208" t="s">
        <v>61</v>
      </c>
      <c r="J123" s="208" t="s">
        <v>481</v>
      </c>
      <c r="K123" s="235"/>
    </row>
    <row r="124" spans="2:11" customFormat="1" ht="17.25" customHeight="1">
      <c r="B124" s="234"/>
      <c r="C124" s="210" t="s">
        <v>482</v>
      </c>
      <c r="D124" s="210"/>
      <c r="E124" s="210"/>
      <c r="F124" s="211" t="s">
        <v>483</v>
      </c>
      <c r="G124" s="212"/>
      <c r="H124" s="210"/>
      <c r="I124" s="210"/>
      <c r="J124" s="210" t="s">
        <v>484</v>
      </c>
      <c r="K124" s="235"/>
    </row>
    <row r="125" spans="2:11" customFormat="1" ht="5.25" customHeight="1">
      <c r="B125" s="236"/>
      <c r="C125" s="213"/>
      <c r="D125" s="213"/>
      <c r="E125" s="213"/>
      <c r="F125" s="213"/>
      <c r="G125" s="237"/>
      <c r="H125" s="213"/>
      <c r="I125" s="213"/>
      <c r="J125" s="213"/>
      <c r="K125" s="238"/>
    </row>
    <row r="126" spans="2:11" customFormat="1" ht="15" customHeight="1">
      <c r="B126" s="236"/>
      <c r="C126" s="195" t="s">
        <v>488</v>
      </c>
      <c r="D126" s="215"/>
      <c r="E126" s="215"/>
      <c r="F126" s="216" t="s">
        <v>485</v>
      </c>
      <c r="G126" s="195"/>
      <c r="H126" s="195" t="s">
        <v>525</v>
      </c>
      <c r="I126" s="195" t="s">
        <v>487</v>
      </c>
      <c r="J126" s="195">
        <v>120</v>
      </c>
      <c r="K126" s="239"/>
    </row>
    <row r="127" spans="2:11" customFormat="1" ht="15" customHeight="1">
      <c r="B127" s="236"/>
      <c r="C127" s="195" t="s">
        <v>534</v>
      </c>
      <c r="D127" s="195"/>
      <c r="E127" s="195"/>
      <c r="F127" s="216" t="s">
        <v>485</v>
      </c>
      <c r="G127" s="195"/>
      <c r="H127" s="195" t="s">
        <v>535</v>
      </c>
      <c r="I127" s="195" t="s">
        <v>487</v>
      </c>
      <c r="J127" s="195" t="s">
        <v>536</v>
      </c>
      <c r="K127" s="239"/>
    </row>
    <row r="128" spans="2:11" customFormat="1" ht="15" customHeight="1">
      <c r="B128" s="236"/>
      <c r="C128" s="195" t="s">
        <v>433</v>
      </c>
      <c r="D128" s="195"/>
      <c r="E128" s="195"/>
      <c r="F128" s="216" t="s">
        <v>485</v>
      </c>
      <c r="G128" s="195"/>
      <c r="H128" s="195" t="s">
        <v>537</v>
      </c>
      <c r="I128" s="195" t="s">
        <v>487</v>
      </c>
      <c r="J128" s="195" t="s">
        <v>536</v>
      </c>
      <c r="K128" s="239"/>
    </row>
    <row r="129" spans="2:11" customFormat="1" ht="15" customHeight="1">
      <c r="B129" s="236"/>
      <c r="C129" s="195" t="s">
        <v>496</v>
      </c>
      <c r="D129" s="195"/>
      <c r="E129" s="195"/>
      <c r="F129" s="216" t="s">
        <v>491</v>
      </c>
      <c r="G129" s="195"/>
      <c r="H129" s="195" t="s">
        <v>497</v>
      </c>
      <c r="I129" s="195" t="s">
        <v>487</v>
      </c>
      <c r="J129" s="195">
        <v>15</v>
      </c>
      <c r="K129" s="239"/>
    </row>
    <row r="130" spans="2:11" customFormat="1" ht="15" customHeight="1">
      <c r="B130" s="236"/>
      <c r="C130" s="195" t="s">
        <v>498</v>
      </c>
      <c r="D130" s="195"/>
      <c r="E130" s="195"/>
      <c r="F130" s="216" t="s">
        <v>491</v>
      </c>
      <c r="G130" s="195"/>
      <c r="H130" s="195" t="s">
        <v>499</v>
      </c>
      <c r="I130" s="195" t="s">
        <v>487</v>
      </c>
      <c r="J130" s="195">
        <v>15</v>
      </c>
      <c r="K130" s="239"/>
    </row>
    <row r="131" spans="2:11" customFormat="1" ht="15" customHeight="1">
      <c r="B131" s="236"/>
      <c r="C131" s="195" t="s">
        <v>500</v>
      </c>
      <c r="D131" s="195"/>
      <c r="E131" s="195"/>
      <c r="F131" s="216" t="s">
        <v>491</v>
      </c>
      <c r="G131" s="195"/>
      <c r="H131" s="195" t="s">
        <v>501</v>
      </c>
      <c r="I131" s="195" t="s">
        <v>487</v>
      </c>
      <c r="J131" s="195">
        <v>20</v>
      </c>
      <c r="K131" s="239"/>
    </row>
    <row r="132" spans="2:11" customFormat="1" ht="15" customHeight="1">
      <c r="B132" s="236"/>
      <c r="C132" s="195" t="s">
        <v>502</v>
      </c>
      <c r="D132" s="195"/>
      <c r="E132" s="195"/>
      <c r="F132" s="216" t="s">
        <v>491</v>
      </c>
      <c r="G132" s="195"/>
      <c r="H132" s="195" t="s">
        <v>503</v>
      </c>
      <c r="I132" s="195" t="s">
        <v>487</v>
      </c>
      <c r="J132" s="195">
        <v>20</v>
      </c>
      <c r="K132" s="239"/>
    </row>
    <row r="133" spans="2:11" customFormat="1" ht="15" customHeight="1">
      <c r="B133" s="236"/>
      <c r="C133" s="195" t="s">
        <v>490</v>
      </c>
      <c r="D133" s="195"/>
      <c r="E133" s="195"/>
      <c r="F133" s="216" t="s">
        <v>491</v>
      </c>
      <c r="G133" s="195"/>
      <c r="H133" s="195" t="s">
        <v>525</v>
      </c>
      <c r="I133" s="195" t="s">
        <v>487</v>
      </c>
      <c r="J133" s="195">
        <v>50</v>
      </c>
      <c r="K133" s="239"/>
    </row>
    <row r="134" spans="2:11" customFormat="1" ht="15" customHeight="1">
      <c r="B134" s="236"/>
      <c r="C134" s="195" t="s">
        <v>504</v>
      </c>
      <c r="D134" s="195"/>
      <c r="E134" s="195"/>
      <c r="F134" s="216" t="s">
        <v>491</v>
      </c>
      <c r="G134" s="195"/>
      <c r="H134" s="195" t="s">
        <v>525</v>
      </c>
      <c r="I134" s="195" t="s">
        <v>487</v>
      </c>
      <c r="J134" s="195">
        <v>50</v>
      </c>
      <c r="K134" s="239"/>
    </row>
    <row r="135" spans="2:11" customFormat="1" ht="15" customHeight="1">
      <c r="B135" s="236"/>
      <c r="C135" s="195" t="s">
        <v>510</v>
      </c>
      <c r="D135" s="195"/>
      <c r="E135" s="195"/>
      <c r="F135" s="216" t="s">
        <v>491</v>
      </c>
      <c r="G135" s="195"/>
      <c r="H135" s="195" t="s">
        <v>525</v>
      </c>
      <c r="I135" s="195" t="s">
        <v>487</v>
      </c>
      <c r="J135" s="195">
        <v>50</v>
      </c>
      <c r="K135" s="239"/>
    </row>
    <row r="136" spans="2:11" customFormat="1" ht="15" customHeight="1">
      <c r="B136" s="236"/>
      <c r="C136" s="195" t="s">
        <v>512</v>
      </c>
      <c r="D136" s="195"/>
      <c r="E136" s="195"/>
      <c r="F136" s="216" t="s">
        <v>491</v>
      </c>
      <c r="G136" s="195"/>
      <c r="H136" s="195" t="s">
        <v>525</v>
      </c>
      <c r="I136" s="195" t="s">
        <v>487</v>
      </c>
      <c r="J136" s="195">
        <v>50</v>
      </c>
      <c r="K136" s="239"/>
    </row>
    <row r="137" spans="2:11" customFormat="1" ht="15" customHeight="1">
      <c r="B137" s="236"/>
      <c r="C137" s="195" t="s">
        <v>513</v>
      </c>
      <c r="D137" s="195"/>
      <c r="E137" s="195"/>
      <c r="F137" s="216" t="s">
        <v>491</v>
      </c>
      <c r="G137" s="195"/>
      <c r="H137" s="195" t="s">
        <v>538</v>
      </c>
      <c r="I137" s="195" t="s">
        <v>487</v>
      </c>
      <c r="J137" s="195">
        <v>255</v>
      </c>
      <c r="K137" s="239"/>
    </row>
    <row r="138" spans="2:11" customFormat="1" ht="15" customHeight="1">
      <c r="B138" s="236"/>
      <c r="C138" s="195" t="s">
        <v>515</v>
      </c>
      <c r="D138" s="195"/>
      <c r="E138" s="195"/>
      <c r="F138" s="216" t="s">
        <v>485</v>
      </c>
      <c r="G138" s="195"/>
      <c r="H138" s="195" t="s">
        <v>539</v>
      </c>
      <c r="I138" s="195" t="s">
        <v>517</v>
      </c>
      <c r="J138" s="195"/>
      <c r="K138" s="239"/>
    </row>
    <row r="139" spans="2:11" customFormat="1" ht="15" customHeight="1">
      <c r="B139" s="236"/>
      <c r="C139" s="195" t="s">
        <v>518</v>
      </c>
      <c r="D139" s="195"/>
      <c r="E139" s="195"/>
      <c r="F139" s="216" t="s">
        <v>485</v>
      </c>
      <c r="G139" s="195"/>
      <c r="H139" s="195" t="s">
        <v>540</v>
      </c>
      <c r="I139" s="195" t="s">
        <v>520</v>
      </c>
      <c r="J139" s="195"/>
      <c r="K139" s="239"/>
    </row>
    <row r="140" spans="2:11" customFormat="1" ht="15" customHeight="1">
      <c r="B140" s="236"/>
      <c r="C140" s="195" t="s">
        <v>521</v>
      </c>
      <c r="D140" s="195"/>
      <c r="E140" s="195"/>
      <c r="F140" s="216" t="s">
        <v>485</v>
      </c>
      <c r="G140" s="195"/>
      <c r="H140" s="195" t="s">
        <v>521</v>
      </c>
      <c r="I140" s="195" t="s">
        <v>520</v>
      </c>
      <c r="J140" s="195"/>
      <c r="K140" s="239"/>
    </row>
    <row r="141" spans="2:11" customFormat="1" ht="15" customHeight="1">
      <c r="B141" s="236"/>
      <c r="C141" s="195" t="s">
        <v>42</v>
      </c>
      <c r="D141" s="195"/>
      <c r="E141" s="195"/>
      <c r="F141" s="216" t="s">
        <v>485</v>
      </c>
      <c r="G141" s="195"/>
      <c r="H141" s="195" t="s">
        <v>541</v>
      </c>
      <c r="I141" s="195" t="s">
        <v>520</v>
      </c>
      <c r="J141" s="195"/>
      <c r="K141" s="239"/>
    </row>
    <row r="142" spans="2:11" customFormat="1" ht="15" customHeight="1">
      <c r="B142" s="236"/>
      <c r="C142" s="195" t="s">
        <v>542</v>
      </c>
      <c r="D142" s="195"/>
      <c r="E142" s="195"/>
      <c r="F142" s="216" t="s">
        <v>485</v>
      </c>
      <c r="G142" s="195"/>
      <c r="H142" s="195" t="s">
        <v>543</v>
      </c>
      <c r="I142" s="195" t="s">
        <v>520</v>
      </c>
      <c r="J142" s="195"/>
      <c r="K142" s="239"/>
    </row>
    <row r="143" spans="2:11" customFormat="1" ht="15" customHeight="1">
      <c r="B143" s="240"/>
      <c r="C143" s="241"/>
      <c r="D143" s="241"/>
      <c r="E143" s="241"/>
      <c r="F143" s="241"/>
      <c r="G143" s="241"/>
      <c r="H143" s="241"/>
      <c r="I143" s="241"/>
      <c r="J143" s="241"/>
      <c r="K143" s="242"/>
    </row>
    <row r="144" spans="2:11" customFormat="1" ht="18.75" customHeight="1">
      <c r="B144" s="227"/>
      <c r="C144" s="227"/>
      <c r="D144" s="227"/>
      <c r="E144" s="227"/>
      <c r="F144" s="228"/>
      <c r="G144" s="227"/>
      <c r="H144" s="227"/>
      <c r="I144" s="227"/>
      <c r="J144" s="227"/>
      <c r="K144" s="227"/>
    </row>
    <row r="145" spans="2:11" customFormat="1" ht="18.75" customHeight="1">
      <c r="B145" s="202"/>
      <c r="C145" s="202"/>
      <c r="D145" s="202"/>
      <c r="E145" s="202"/>
      <c r="F145" s="202"/>
      <c r="G145" s="202"/>
      <c r="H145" s="202"/>
      <c r="I145" s="202"/>
      <c r="J145" s="202"/>
      <c r="K145" s="202"/>
    </row>
    <row r="146" spans="2:11" customFormat="1" ht="7.5" customHeight="1">
      <c r="B146" s="203"/>
      <c r="C146" s="204"/>
      <c r="D146" s="204"/>
      <c r="E146" s="204"/>
      <c r="F146" s="204"/>
      <c r="G146" s="204"/>
      <c r="H146" s="204"/>
      <c r="I146" s="204"/>
      <c r="J146" s="204"/>
      <c r="K146" s="205"/>
    </row>
    <row r="147" spans="2:11" customFormat="1" ht="45" customHeight="1">
      <c r="B147" s="206"/>
      <c r="C147" s="313" t="s">
        <v>544</v>
      </c>
      <c r="D147" s="313"/>
      <c r="E147" s="313"/>
      <c r="F147" s="313"/>
      <c r="G147" s="313"/>
      <c r="H147" s="313"/>
      <c r="I147" s="313"/>
      <c r="J147" s="313"/>
      <c r="K147" s="207"/>
    </row>
    <row r="148" spans="2:11" customFormat="1" ht="17.25" customHeight="1">
      <c r="B148" s="206"/>
      <c r="C148" s="208" t="s">
        <v>479</v>
      </c>
      <c r="D148" s="208"/>
      <c r="E148" s="208"/>
      <c r="F148" s="208" t="s">
        <v>480</v>
      </c>
      <c r="G148" s="209"/>
      <c r="H148" s="208" t="s">
        <v>58</v>
      </c>
      <c r="I148" s="208" t="s">
        <v>61</v>
      </c>
      <c r="J148" s="208" t="s">
        <v>481</v>
      </c>
      <c r="K148" s="207"/>
    </row>
    <row r="149" spans="2:11" customFormat="1" ht="17.25" customHeight="1">
      <c r="B149" s="206"/>
      <c r="C149" s="210" t="s">
        <v>482</v>
      </c>
      <c r="D149" s="210"/>
      <c r="E149" s="210"/>
      <c r="F149" s="211" t="s">
        <v>483</v>
      </c>
      <c r="G149" s="212"/>
      <c r="H149" s="210"/>
      <c r="I149" s="210"/>
      <c r="J149" s="210" t="s">
        <v>484</v>
      </c>
      <c r="K149" s="207"/>
    </row>
    <row r="150" spans="2:11" customFormat="1" ht="5.25" customHeight="1">
      <c r="B150" s="218"/>
      <c r="C150" s="213"/>
      <c r="D150" s="213"/>
      <c r="E150" s="213"/>
      <c r="F150" s="213"/>
      <c r="G150" s="214"/>
      <c r="H150" s="213"/>
      <c r="I150" s="213"/>
      <c r="J150" s="213"/>
      <c r="K150" s="239"/>
    </row>
    <row r="151" spans="2:11" customFormat="1" ht="15" customHeight="1">
      <c r="B151" s="218"/>
      <c r="C151" s="243" t="s">
        <v>488</v>
      </c>
      <c r="D151" s="195"/>
      <c r="E151" s="195"/>
      <c r="F151" s="244" t="s">
        <v>485</v>
      </c>
      <c r="G151" s="195"/>
      <c r="H151" s="243" t="s">
        <v>525</v>
      </c>
      <c r="I151" s="243" t="s">
        <v>487</v>
      </c>
      <c r="J151" s="243">
        <v>120</v>
      </c>
      <c r="K151" s="239"/>
    </row>
    <row r="152" spans="2:11" customFormat="1" ht="15" customHeight="1">
      <c r="B152" s="218"/>
      <c r="C152" s="243" t="s">
        <v>534</v>
      </c>
      <c r="D152" s="195"/>
      <c r="E152" s="195"/>
      <c r="F152" s="244" t="s">
        <v>485</v>
      </c>
      <c r="G152" s="195"/>
      <c r="H152" s="243" t="s">
        <v>545</v>
      </c>
      <c r="I152" s="243" t="s">
        <v>487</v>
      </c>
      <c r="J152" s="243" t="s">
        <v>536</v>
      </c>
      <c r="K152" s="239"/>
    </row>
    <row r="153" spans="2:11" customFormat="1" ht="15" customHeight="1">
      <c r="B153" s="218"/>
      <c r="C153" s="243" t="s">
        <v>433</v>
      </c>
      <c r="D153" s="195"/>
      <c r="E153" s="195"/>
      <c r="F153" s="244" t="s">
        <v>485</v>
      </c>
      <c r="G153" s="195"/>
      <c r="H153" s="243" t="s">
        <v>546</v>
      </c>
      <c r="I153" s="243" t="s">
        <v>487</v>
      </c>
      <c r="J153" s="243" t="s">
        <v>536</v>
      </c>
      <c r="K153" s="239"/>
    </row>
    <row r="154" spans="2:11" customFormat="1" ht="15" customHeight="1">
      <c r="B154" s="218"/>
      <c r="C154" s="243" t="s">
        <v>490</v>
      </c>
      <c r="D154" s="195"/>
      <c r="E154" s="195"/>
      <c r="F154" s="244" t="s">
        <v>491</v>
      </c>
      <c r="G154" s="195"/>
      <c r="H154" s="243" t="s">
        <v>525</v>
      </c>
      <c r="I154" s="243" t="s">
        <v>487</v>
      </c>
      <c r="J154" s="243">
        <v>50</v>
      </c>
      <c r="K154" s="239"/>
    </row>
    <row r="155" spans="2:11" customFormat="1" ht="15" customHeight="1">
      <c r="B155" s="218"/>
      <c r="C155" s="243" t="s">
        <v>493</v>
      </c>
      <c r="D155" s="195"/>
      <c r="E155" s="195"/>
      <c r="F155" s="244" t="s">
        <v>485</v>
      </c>
      <c r="G155" s="195"/>
      <c r="H155" s="243" t="s">
        <v>525</v>
      </c>
      <c r="I155" s="243" t="s">
        <v>495</v>
      </c>
      <c r="J155" s="243"/>
      <c r="K155" s="239"/>
    </row>
    <row r="156" spans="2:11" customFormat="1" ht="15" customHeight="1">
      <c r="B156" s="218"/>
      <c r="C156" s="243" t="s">
        <v>504</v>
      </c>
      <c r="D156" s="195"/>
      <c r="E156" s="195"/>
      <c r="F156" s="244" t="s">
        <v>491</v>
      </c>
      <c r="G156" s="195"/>
      <c r="H156" s="243" t="s">
        <v>525</v>
      </c>
      <c r="I156" s="243" t="s">
        <v>487</v>
      </c>
      <c r="J156" s="243">
        <v>50</v>
      </c>
      <c r="K156" s="239"/>
    </row>
    <row r="157" spans="2:11" customFormat="1" ht="15" customHeight="1">
      <c r="B157" s="218"/>
      <c r="C157" s="243" t="s">
        <v>512</v>
      </c>
      <c r="D157" s="195"/>
      <c r="E157" s="195"/>
      <c r="F157" s="244" t="s">
        <v>491</v>
      </c>
      <c r="G157" s="195"/>
      <c r="H157" s="243" t="s">
        <v>525</v>
      </c>
      <c r="I157" s="243" t="s">
        <v>487</v>
      </c>
      <c r="J157" s="243">
        <v>50</v>
      </c>
      <c r="K157" s="239"/>
    </row>
    <row r="158" spans="2:11" customFormat="1" ht="15" customHeight="1">
      <c r="B158" s="218"/>
      <c r="C158" s="243" t="s">
        <v>510</v>
      </c>
      <c r="D158" s="195"/>
      <c r="E158" s="195"/>
      <c r="F158" s="244" t="s">
        <v>491</v>
      </c>
      <c r="G158" s="195"/>
      <c r="H158" s="243" t="s">
        <v>525</v>
      </c>
      <c r="I158" s="243" t="s">
        <v>487</v>
      </c>
      <c r="J158" s="243">
        <v>50</v>
      </c>
      <c r="K158" s="239"/>
    </row>
    <row r="159" spans="2:11" customFormat="1" ht="15" customHeight="1">
      <c r="B159" s="218"/>
      <c r="C159" s="243" t="s">
        <v>97</v>
      </c>
      <c r="D159" s="195"/>
      <c r="E159" s="195"/>
      <c r="F159" s="244" t="s">
        <v>485</v>
      </c>
      <c r="G159" s="195"/>
      <c r="H159" s="243" t="s">
        <v>547</v>
      </c>
      <c r="I159" s="243" t="s">
        <v>487</v>
      </c>
      <c r="J159" s="243" t="s">
        <v>548</v>
      </c>
      <c r="K159" s="239"/>
    </row>
    <row r="160" spans="2:11" customFormat="1" ht="15" customHeight="1">
      <c r="B160" s="218"/>
      <c r="C160" s="243" t="s">
        <v>549</v>
      </c>
      <c r="D160" s="195"/>
      <c r="E160" s="195"/>
      <c r="F160" s="244" t="s">
        <v>485</v>
      </c>
      <c r="G160" s="195"/>
      <c r="H160" s="243" t="s">
        <v>550</v>
      </c>
      <c r="I160" s="243" t="s">
        <v>520</v>
      </c>
      <c r="J160" s="243"/>
      <c r="K160" s="239"/>
    </row>
    <row r="161" spans="2:11" customFormat="1" ht="15" customHeight="1">
      <c r="B161" s="245"/>
      <c r="C161" s="225"/>
      <c r="D161" s="225"/>
      <c r="E161" s="225"/>
      <c r="F161" s="225"/>
      <c r="G161" s="225"/>
      <c r="H161" s="225"/>
      <c r="I161" s="225"/>
      <c r="J161" s="225"/>
      <c r="K161" s="246"/>
    </row>
    <row r="162" spans="2:11" customFormat="1" ht="18.75" customHeight="1">
      <c r="B162" s="227"/>
      <c r="C162" s="237"/>
      <c r="D162" s="237"/>
      <c r="E162" s="237"/>
      <c r="F162" s="247"/>
      <c r="G162" s="237"/>
      <c r="H162" s="237"/>
      <c r="I162" s="237"/>
      <c r="J162" s="237"/>
      <c r="K162" s="227"/>
    </row>
    <row r="163" spans="2:11" customFormat="1" ht="18.75" customHeight="1">
      <c r="B163" s="202"/>
      <c r="C163" s="202"/>
      <c r="D163" s="202"/>
      <c r="E163" s="202"/>
      <c r="F163" s="202"/>
      <c r="G163" s="202"/>
      <c r="H163" s="202"/>
      <c r="I163" s="202"/>
      <c r="J163" s="202"/>
      <c r="K163" s="202"/>
    </row>
    <row r="164" spans="2:11" customFormat="1" ht="7.5" customHeight="1">
      <c r="B164" s="184"/>
      <c r="C164" s="185"/>
      <c r="D164" s="185"/>
      <c r="E164" s="185"/>
      <c r="F164" s="185"/>
      <c r="G164" s="185"/>
      <c r="H164" s="185"/>
      <c r="I164" s="185"/>
      <c r="J164" s="185"/>
      <c r="K164" s="186"/>
    </row>
    <row r="165" spans="2:11" customFormat="1" ht="45" customHeight="1">
      <c r="B165" s="187"/>
      <c r="C165" s="311" t="s">
        <v>551</v>
      </c>
      <c r="D165" s="311"/>
      <c r="E165" s="311"/>
      <c r="F165" s="311"/>
      <c r="G165" s="311"/>
      <c r="H165" s="311"/>
      <c r="I165" s="311"/>
      <c r="J165" s="311"/>
      <c r="K165" s="188"/>
    </row>
    <row r="166" spans="2:11" customFormat="1" ht="17.25" customHeight="1">
      <c r="B166" s="187"/>
      <c r="C166" s="208" t="s">
        <v>479</v>
      </c>
      <c r="D166" s="208"/>
      <c r="E166" s="208"/>
      <c r="F166" s="208" t="s">
        <v>480</v>
      </c>
      <c r="G166" s="248"/>
      <c r="H166" s="249" t="s">
        <v>58</v>
      </c>
      <c r="I166" s="249" t="s">
        <v>61</v>
      </c>
      <c r="J166" s="208" t="s">
        <v>481</v>
      </c>
      <c r="K166" s="188"/>
    </row>
    <row r="167" spans="2:11" customFormat="1" ht="17.25" customHeight="1">
      <c r="B167" s="189"/>
      <c r="C167" s="210" t="s">
        <v>482</v>
      </c>
      <c r="D167" s="210"/>
      <c r="E167" s="210"/>
      <c r="F167" s="211" t="s">
        <v>483</v>
      </c>
      <c r="G167" s="250"/>
      <c r="H167" s="251"/>
      <c r="I167" s="251"/>
      <c r="J167" s="210" t="s">
        <v>484</v>
      </c>
      <c r="K167" s="190"/>
    </row>
    <row r="168" spans="2:11" customFormat="1" ht="5.25" customHeight="1">
      <c r="B168" s="218"/>
      <c r="C168" s="213"/>
      <c r="D168" s="213"/>
      <c r="E168" s="213"/>
      <c r="F168" s="213"/>
      <c r="G168" s="214"/>
      <c r="H168" s="213"/>
      <c r="I168" s="213"/>
      <c r="J168" s="213"/>
      <c r="K168" s="239"/>
    </row>
    <row r="169" spans="2:11" customFormat="1" ht="15" customHeight="1">
      <c r="B169" s="218"/>
      <c r="C169" s="195" t="s">
        <v>488</v>
      </c>
      <c r="D169" s="195"/>
      <c r="E169" s="195"/>
      <c r="F169" s="216" t="s">
        <v>485</v>
      </c>
      <c r="G169" s="195"/>
      <c r="H169" s="195" t="s">
        <v>525</v>
      </c>
      <c r="I169" s="195" t="s">
        <v>487</v>
      </c>
      <c r="J169" s="195">
        <v>120</v>
      </c>
      <c r="K169" s="239"/>
    </row>
    <row r="170" spans="2:11" customFormat="1" ht="15" customHeight="1">
      <c r="B170" s="218"/>
      <c r="C170" s="195" t="s">
        <v>534</v>
      </c>
      <c r="D170" s="195"/>
      <c r="E170" s="195"/>
      <c r="F170" s="216" t="s">
        <v>485</v>
      </c>
      <c r="G170" s="195"/>
      <c r="H170" s="195" t="s">
        <v>535</v>
      </c>
      <c r="I170" s="195" t="s">
        <v>487</v>
      </c>
      <c r="J170" s="195" t="s">
        <v>536</v>
      </c>
      <c r="K170" s="239"/>
    </row>
    <row r="171" spans="2:11" customFormat="1" ht="15" customHeight="1">
      <c r="B171" s="218"/>
      <c r="C171" s="195" t="s">
        <v>433</v>
      </c>
      <c r="D171" s="195"/>
      <c r="E171" s="195"/>
      <c r="F171" s="216" t="s">
        <v>485</v>
      </c>
      <c r="G171" s="195"/>
      <c r="H171" s="195" t="s">
        <v>552</v>
      </c>
      <c r="I171" s="195" t="s">
        <v>487</v>
      </c>
      <c r="J171" s="195" t="s">
        <v>536</v>
      </c>
      <c r="K171" s="239"/>
    </row>
    <row r="172" spans="2:11" customFormat="1" ht="15" customHeight="1">
      <c r="B172" s="218"/>
      <c r="C172" s="195" t="s">
        <v>490</v>
      </c>
      <c r="D172" s="195"/>
      <c r="E172" s="195"/>
      <c r="F172" s="216" t="s">
        <v>491</v>
      </c>
      <c r="G172" s="195"/>
      <c r="H172" s="195" t="s">
        <v>552</v>
      </c>
      <c r="I172" s="195" t="s">
        <v>487</v>
      </c>
      <c r="J172" s="195">
        <v>50</v>
      </c>
      <c r="K172" s="239"/>
    </row>
    <row r="173" spans="2:11" customFormat="1" ht="15" customHeight="1">
      <c r="B173" s="218"/>
      <c r="C173" s="195" t="s">
        <v>493</v>
      </c>
      <c r="D173" s="195"/>
      <c r="E173" s="195"/>
      <c r="F173" s="216" t="s">
        <v>485</v>
      </c>
      <c r="G173" s="195"/>
      <c r="H173" s="195" t="s">
        <v>552</v>
      </c>
      <c r="I173" s="195" t="s">
        <v>495</v>
      </c>
      <c r="J173" s="195"/>
      <c r="K173" s="239"/>
    </row>
    <row r="174" spans="2:11" customFormat="1" ht="15" customHeight="1">
      <c r="B174" s="218"/>
      <c r="C174" s="195" t="s">
        <v>504</v>
      </c>
      <c r="D174" s="195"/>
      <c r="E174" s="195"/>
      <c r="F174" s="216" t="s">
        <v>491</v>
      </c>
      <c r="G174" s="195"/>
      <c r="H174" s="195" t="s">
        <v>552</v>
      </c>
      <c r="I174" s="195" t="s">
        <v>487</v>
      </c>
      <c r="J174" s="195">
        <v>50</v>
      </c>
      <c r="K174" s="239"/>
    </row>
    <row r="175" spans="2:11" customFormat="1" ht="15" customHeight="1">
      <c r="B175" s="218"/>
      <c r="C175" s="195" t="s">
        <v>512</v>
      </c>
      <c r="D175" s="195"/>
      <c r="E175" s="195"/>
      <c r="F175" s="216" t="s">
        <v>491</v>
      </c>
      <c r="G175" s="195"/>
      <c r="H175" s="195" t="s">
        <v>552</v>
      </c>
      <c r="I175" s="195" t="s">
        <v>487</v>
      </c>
      <c r="J175" s="195">
        <v>50</v>
      </c>
      <c r="K175" s="239"/>
    </row>
    <row r="176" spans="2:11" customFormat="1" ht="15" customHeight="1">
      <c r="B176" s="218"/>
      <c r="C176" s="195" t="s">
        <v>510</v>
      </c>
      <c r="D176" s="195"/>
      <c r="E176" s="195"/>
      <c r="F176" s="216" t="s">
        <v>491</v>
      </c>
      <c r="G176" s="195"/>
      <c r="H176" s="195" t="s">
        <v>552</v>
      </c>
      <c r="I176" s="195" t="s">
        <v>487</v>
      </c>
      <c r="J176" s="195">
        <v>50</v>
      </c>
      <c r="K176" s="239"/>
    </row>
    <row r="177" spans="2:11" customFormat="1" ht="15" customHeight="1">
      <c r="B177" s="218"/>
      <c r="C177" s="195" t="s">
        <v>106</v>
      </c>
      <c r="D177" s="195"/>
      <c r="E177" s="195"/>
      <c r="F177" s="216" t="s">
        <v>485</v>
      </c>
      <c r="G177" s="195"/>
      <c r="H177" s="195" t="s">
        <v>553</v>
      </c>
      <c r="I177" s="195" t="s">
        <v>554</v>
      </c>
      <c r="J177" s="195"/>
      <c r="K177" s="239"/>
    </row>
    <row r="178" spans="2:11" customFormat="1" ht="15" customHeight="1">
      <c r="B178" s="218"/>
      <c r="C178" s="195" t="s">
        <v>61</v>
      </c>
      <c r="D178" s="195"/>
      <c r="E178" s="195"/>
      <c r="F178" s="216" t="s">
        <v>485</v>
      </c>
      <c r="G178" s="195"/>
      <c r="H178" s="195" t="s">
        <v>555</v>
      </c>
      <c r="I178" s="195" t="s">
        <v>556</v>
      </c>
      <c r="J178" s="195">
        <v>1</v>
      </c>
      <c r="K178" s="239"/>
    </row>
    <row r="179" spans="2:11" customFormat="1" ht="15" customHeight="1">
      <c r="B179" s="218"/>
      <c r="C179" s="195" t="s">
        <v>57</v>
      </c>
      <c r="D179" s="195"/>
      <c r="E179" s="195"/>
      <c r="F179" s="216" t="s">
        <v>485</v>
      </c>
      <c r="G179" s="195"/>
      <c r="H179" s="195" t="s">
        <v>557</v>
      </c>
      <c r="I179" s="195" t="s">
        <v>487</v>
      </c>
      <c r="J179" s="195">
        <v>20</v>
      </c>
      <c r="K179" s="239"/>
    </row>
    <row r="180" spans="2:11" customFormat="1" ht="15" customHeight="1">
      <c r="B180" s="218"/>
      <c r="C180" s="195" t="s">
        <v>58</v>
      </c>
      <c r="D180" s="195"/>
      <c r="E180" s="195"/>
      <c r="F180" s="216" t="s">
        <v>485</v>
      </c>
      <c r="G180" s="195"/>
      <c r="H180" s="195" t="s">
        <v>558</v>
      </c>
      <c r="I180" s="195" t="s">
        <v>487</v>
      </c>
      <c r="J180" s="195">
        <v>255</v>
      </c>
      <c r="K180" s="239"/>
    </row>
    <row r="181" spans="2:11" customFormat="1" ht="15" customHeight="1">
      <c r="B181" s="218"/>
      <c r="C181" s="195" t="s">
        <v>107</v>
      </c>
      <c r="D181" s="195"/>
      <c r="E181" s="195"/>
      <c r="F181" s="216" t="s">
        <v>485</v>
      </c>
      <c r="G181" s="195"/>
      <c r="H181" s="195" t="s">
        <v>449</v>
      </c>
      <c r="I181" s="195" t="s">
        <v>487</v>
      </c>
      <c r="J181" s="195">
        <v>10</v>
      </c>
      <c r="K181" s="239"/>
    </row>
    <row r="182" spans="2:11" customFormat="1" ht="15" customHeight="1">
      <c r="B182" s="218"/>
      <c r="C182" s="195" t="s">
        <v>108</v>
      </c>
      <c r="D182" s="195"/>
      <c r="E182" s="195"/>
      <c r="F182" s="216" t="s">
        <v>485</v>
      </c>
      <c r="G182" s="195"/>
      <c r="H182" s="195" t="s">
        <v>559</v>
      </c>
      <c r="I182" s="195" t="s">
        <v>520</v>
      </c>
      <c r="J182" s="195"/>
      <c r="K182" s="239"/>
    </row>
    <row r="183" spans="2:11" customFormat="1" ht="15" customHeight="1">
      <c r="B183" s="218"/>
      <c r="C183" s="195" t="s">
        <v>560</v>
      </c>
      <c r="D183" s="195"/>
      <c r="E183" s="195"/>
      <c r="F183" s="216" t="s">
        <v>485</v>
      </c>
      <c r="G183" s="195"/>
      <c r="H183" s="195" t="s">
        <v>561</v>
      </c>
      <c r="I183" s="195" t="s">
        <v>520</v>
      </c>
      <c r="J183" s="195"/>
      <c r="K183" s="239"/>
    </row>
    <row r="184" spans="2:11" customFormat="1" ht="15" customHeight="1">
      <c r="B184" s="218"/>
      <c r="C184" s="195" t="s">
        <v>549</v>
      </c>
      <c r="D184" s="195"/>
      <c r="E184" s="195"/>
      <c r="F184" s="216" t="s">
        <v>485</v>
      </c>
      <c r="G184" s="195"/>
      <c r="H184" s="195" t="s">
        <v>562</v>
      </c>
      <c r="I184" s="195" t="s">
        <v>520</v>
      </c>
      <c r="J184" s="195"/>
      <c r="K184" s="239"/>
    </row>
    <row r="185" spans="2:11" customFormat="1" ht="15" customHeight="1">
      <c r="B185" s="218"/>
      <c r="C185" s="195" t="s">
        <v>110</v>
      </c>
      <c r="D185" s="195"/>
      <c r="E185" s="195"/>
      <c r="F185" s="216" t="s">
        <v>491</v>
      </c>
      <c r="G185" s="195"/>
      <c r="H185" s="195" t="s">
        <v>563</v>
      </c>
      <c r="I185" s="195" t="s">
        <v>487</v>
      </c>
      <c r="J185" s="195">
        <v>50</v>
      </c>
      <c r="K185" s="239"/>
    </row>
    <row r="186" spans="2:11" customFormat="1" ht="15" customHeight="1">
      <c r="B186" s="218"/>
      <c r="C186" s="195" t="s">
        <v>564</v>
      </c>
      <c r="D186" s="195"/>
      <c r="E186" s="195"/>
      <c r="F186" s="216" t="s">
        <v>491</v>
      </c>
      <c r="G186" s="195"/>
      <c r="H186" s="195" t="s">
        <v>565</v>
      </c>
      <c r="I186" s="195" t="s">
        <v>566</v>
      </c>
      <c r="J186" s="195"/>
      <c r="K186" s="239"/>
    </row>
    <row r="187" spans="2:11" customFormat="1" ht="15" customHeight="1">
      <c r="B187" s="218"/>
      <c r="C187" s="195" t="s">
        <v>567</v>
      </c>
      <c r="D187" s="195"/>
      <c r="E187" s="195"/>
      <c r="F187" s="216" t="s">
        <v>491</v>
      </c>
      <c r="G187" s="195"/>
      <c r="H187" s="195" t="s">
        <v>568</v>
      </c>
      <c r="I187" s="195" t="s">
        <v>566</v>
      </c>
      <c r="J187" s="195"/>
      <c r="K187" s="239"/>
    </row>
    <row r="188" spans="2:11" customFormat="1" ht="15" customHeight="1">
      <c r="B188" s="218"/>
      <c r="C188" s="195" t="s">
        <v>569</v>
      </c>
      <c r="D188" s="195"/>
      <c r="E188" s="195"/>
      <c r="F188" s="216" t="s">
        <v>491</v>
      </c>
      <c r="G188" s="195"/>
      <c r="H188" s="195" t="s">
        <v>570</v>
      </c>
      <c r="I188" s="195" t="s">
        <v>566</v>
      </c>
      <c r="J188" s="195"/>
      <c r="K188" s="239"/>
    </row>
    <row r="189" spans="2:11" customFormat="1" ht="15" customHeight="1">
      <c r="B189" s="218"/>
      <c r="C189" s="252" t="s">
        <v>571</v>
      </c>
      <c r="D189" s="195"/>
      <c r="E189" s="195"/>
      <c r="F189" s="216" t="s">
        <v>491</v>
      </c>
      <c r="G189" s="195"/>
      <c r="H189" s="195" t="s">
        <v>572</v>
      </c>
      <c r="I189" s="195" t="s">
        <v>573</v>
      </c>
      <c r="J189" s="253" t="s">
        <v>574</v>
      </c>
      <c r="K189" s="239"/>
    </row>
    <row r="190" spans="2:11" customFormat="1" ht="15" customHeight="1">
      <c r="B190" s="254"/>
      <c r="C190" s="255" t="s">
        <v>575</v>
      </c>
      <c r="D190" s="256"/>
      <c r="E190" s="256"/>
      <c r="F190" s="257" t="s">
        <v>491</v>
      </c>
      <c r="G190" s="256"/>
      <c r="H190" s="256" t="s">
        <v>576</v>
      </c>
      <c r="I190" s="256" t="s">
        <v>573</v>
      </c>
      <c r="J190" s="258" t="s">
        <v>574</v>
      </c>
      <c r="K190" s="259"/>
    </row>
    <row r="191" spans="2:11" customFormat="1" ht="15" customHeight="1">
      <c r="B191" s="218"/>
      <c r="C191" s="252" t="s">
        <v>46</v>
      </c>
      <c r="D191" s="195"/>
      <c r="E191" s="195"/>
      <c r="F191" s="216" t="s">
        <v>485</v>
      </c>
      <c r="G191" s="195"/>
      <c r="H191" s="192" t="s">
        <v>577</v>
      </c>
      <c r="I191" s="195" t="s">
        <v>578</v>
      </c>
      <c r="J191" s="195"/>
      <c r="K191" s="239"/>
    </row>
    <row r="192" spans="2:11" customFormat="1" ht="15" customHeight="1">
      <c r="B192" s="218"/>
      <c r="C192" s="252" t="s">
        <v>579</v>
      </c>
      <c r="D192" s="195"/>
      <c r="E192" s="195"/>
      <c r="F192" s="216" t="s">
        <v>485</v>
      </c>
      <c r="G192" s="195"/>
      <c r="H192" s="195" t="s">
        <v>580</v>
      </c>
      <c r="I192" s="195" t="s">
        <v>520</v>
      </c>
      <c r="J192" s="195"/>
      <c r="K192" s="239"/>
    </row>
    <row r="193" spans="2:11" customFormat="1" ht="15" customHeight="1">
      <c r="B193" s="218"/>
      <c r="C193" s="252" t="s">
        <v>581</v>
      </c>
      <c r="D193" s="195"/>
      <c r="E193" s="195"/>
      <c r="F193" s="216" t="s">
        <v>485</v>
      </c>
      <c r="G193" s="195"/>
      <c r="H193" s="195" t="s">
        <v>582</v>
      </c>
      <c r="I193" s="195" t="s">
        <v>520</v>
      </c>
      <c r="J193" s="195"/>
      <c r="K193" s="239"/>
    </row>
    <row r="194" spans="2:11" customFormat="1" ht="15" customHeight="1">
      <c r="B194" s="218"/>
      <c r="C194" s="252" t="s">
        <v>583</v>
      </c>
      <c r="D194" s="195"/>
      <c r="E194" s="195"/>
      <c r="F194" s="216" t="s">
        <v>491</v>
      </c>
      <c r="G194" s="195"/>
      <c r="H194" s="195" t="s">
        <v>584</v>
      </c>
      <c r="I194" s="195" t="s">
        <v>520</v>
      </c>
      <c r="J194" s="195"/>
      <c r="K194" s="239"/>
    </row>
    <row r="195" spans="2:11" customFormat="1" ht="15" customHeight="1">
      <c r="B195" s="245"/>
      <c r="C195" s="260"/>
      <c r="D195" s="225"/>
      <c r="E195" s="225"/>
      <c r="F195" s="225"/>
      <c r="G195" s="225"/>
      <c r="H195" s="225"/>
      <c r="I195" s="225"/>
      <c r="J195" s="225"/>
      <c r="K195" s="246"/>
    </row>
    <row r="196" spans="2:11" customFormat="1" ht="18.75" customHeight="1">
      <c r="B196" s="227"/>
      <c r="C196" s="237"/>
      <c r="D196" s="237"/>
      <c r="E196" s="237"/>
      <c r="F196" s="247"/>
      <c r="G196" s="237"/>
      <c r="H196" s="237"/>
      <c r="I196" s="237"/>
      <c r="J196" s="237"/>
      <c r="K196" s="227"/>
    </row>
    <row r="197" spans="2:11" customFormat="1" ht="18.75" customHeight="1">
      <c r="B197" s="227"/>
      <c r="C197" s="237"/>
      <c r="D197" s="237"/>
      <c r="E197" s="237"/>
      <c r="F197" s="247"/>
      <c r="G197" s="237"/>
      <c r="H197" s="237"/>
      <c r="I197" s="237"/>
      <c r="J197" s="237"/>
      <c r="K197" s="227"/>
    </row>
    <row r="198" spans="2:11" customFormat="1" ht="18.75" customHeight="1">
      <c r="B198" s="202"/>
      <c r="C198" s="202"/>
      <c r="D198" s="202"/>
      <c r="E198" s="202"/>
      <c r="F198" s="202"/>
      <c r="G198" s="202"/>
      <c r="H198" s="202"/>
      <c r="I198" s="202"/>
      <c r="J198" s="202"/>
      <c r="K198" s="202"/>
    </row>
    <row r="199" spans="2:11" customFormat="1" ht="12">
      <c r="B199" s="184"/>
      <c r="C199" s="185"/>
      <c r="D199" s="185"/>
      <c r="E199" s="185"/>
      <c r="F199" s="185"/>
      <c r="G199" s="185"/>
      <c r="H199" s="185"/>
      <c r="I199" s="185"/>
      <c r="J199" s="185"/>
      <c r="K199" s="186"/>
    </row>
    <row r="200" spans="2:11" customFormat="1" ht="22.2">
      <c r="B200" s="187"/>
      <c r="C200" s="311" t="s">
        <v>585</v>
      </c>
      <c r="D200" s="311"/>
      <c r="E200" s="311"/>
      <c r="F200" s="311"/>
      <c r="G200" s="311"/>
      <c r="H200" s="311"/>
      <c r="I200" s="311"/>
      <c r="J200" s="311"/>
      <c r="K200" s="188"/>
    </row>
    <row r="201" spans="2:11" customFormat="1" ht="25.5" customHeight="1">
      <c r="B201" s="187"/>
      <c r="C201" s="261" t="s">
        <v>586</v>
      </c>
      <c r="D201" s="261"/>
      <c r="E201" s="261"/>
      <c r="F201" s="261" t="s">
        <v>587</v>
      </c>
      <c r="G201" s="262"/>
      <c r="H201" s="314" t="s">
        <v>588</v>
      </c>
      <c r="I201" s="314"/>
      <c r="J201" s="314"/>
      <c r="K201" s="188"/>
    </row>
    <row r="202" spans="2:11" customFormat="1" ht="5.25" customHeight="1">
      <c r="B202" s="218"/>
      <c r="C202" s="213"/>
      <c r="D202" s="213"/>
      <c r="E202" s="213"/>
      <c r="F202" s="213"/>
      <c r="G202" s="237"/>
      <c r="H202" s="213"/>
      <c r="I202" s="213"/>
      <c r="J202" s="213"/>
      <c r="K202" s="239"/>
    </row>
    <row r="203" spans="2:11" customFormat="1" ht="15" customHeight="1">
      <c r="B203" s="218"/>
      <c r="C203" s="195" t="s">
        <v>578</v>
      </c>
      <c r="D203" s="195"/>
      <c r="E203" s="195"/>
      <c r="F203" s="216" t="s">
        <v>47</v>
      </c>
      <c r="G203" s="195"/>
      <c r="H203" s="315" t="s">
        <v>589</v>
      </c>
      <c r="I203" s="315"/>
      <c r="J203" s="315"/>
      <c r="K203" s="239"/>
    </row>
    <row r="204" spans="2:11" customFormat="1" ht="15" customHeight="1">
      <c r="B204" s="218"/>
      <c r="C204" s="195"/>
      <c r="D204" s="195"/>
      <c r="E204" s="195"/>
      <c r="F204" s="216" t="s">
        <v>48</v>
      </c>
      <c r="G204" s="195"/>
      <c r="H204" s="315" t="s">
        <v>590</v>
      </c>
      <c r="I204" s="315"/>
      <c r="J204" s="315"/>
      <c r="K204" s="239"/>
    </row>
    <row r="205" spans="2:11" customFormat="1" ht="15" customHeight="1">
      <c r="B205" s="218"/>
      <c r="C205" s="195"/>
      <c r="D205" s="195"/>
      <c r="E205" s="195"/>
      <c r="F205" s="216" t="s">
        <v>51</v>
      </c>
      <c r="G205" s="195"/>
      <c r="H205" s="315" t="s">
        <v>591</v>
      </c>
      <c r="I205" s="315"/>
      <c r="J205" s="315"/>
      <c r="K205" s="239"/>
    </row>
    <row r="206" spans="2:11" customFormat="1" ht="15" customHeight="1">
      <c r="B206" s="218"/>
      <c r="C206" s="195"/>
      <c r="D206" s="195"/>
      <c r="E206" s="195"/>
      <c r="F206" s="216" t="s">
        <v>49</v>
      </c>
      <c r="G206" s="195"/>
      <c r="H206" s="315" t="s">
        <v>592</v>
      </c>
      <c r="I206" s="315"/>
      <c r="J206" s="315"/>
      <c r="K206" s="239"/>
    </row>
    <row r="207" spans="2:11" customFormat="1" ht="15" customHeight="1">
      <c r="B207" s="218"/>
      <c r="C207" s="195"/>
      <c r="D207" s="195"/>
      <c r="E207" s="195"/>
      <c r="F207" s="216" t="s">
        <v>50</v>
      </c>
      <c r="G207" s="195"/>
      <c r="H207" s="315" t="s">
        <v>593</v>
      </c>
      <c r="I207" s="315"/>
      <c r="J207" s="315"/>
      <c r="K207" s="239"/>
    </row>
    <row r="208" spans="2:11" customFormat="1" ht="15" customHeight="1">
      <c r="B208" s="218"/>
      <c r="C208" s="195"/>
      <c r="D208" s="195"/>
      <c r="E208" s="195"/>
      <c r="F208" s="216"/>
      <c r="G208" s="195"/>
      <c r="H208" s="195"/>
      <c r="I208" s="195"/>
      <c r="J208" s="195"/>
      <c r="K208" s="239"/>
    </row>
    <row r="209" spans="2:11" customFormat="1" ht="15" customHeight="1">
      <c r="B209" s="218"/>
      <c r="C209" s="195" t="s">
        <v>532</v>
      </c>
      <c r="D209" s="195"/>
      <c r="E209" s="195"/>
      <c r="F209" s="216" t="s">
        <v>83</v>
      </c>
      <c r="G209" s="195"/>
      <c r="H209" s="315" t="s">
        <v>594</v>
      </c>
      <c r="I209" s="315"/>
      <c r="J209" s="315"/>
      <c r="K209" s="239"/>
    </row>
    <row r="210" spans="2:11" customFormat="1" ht="15" customHeight="1">
      <c r="B210" s="218"/>
      <c r="C210" s="195"/>
      <c r="D210" s="195"/>
      <c r="E210" s="195"/>
      <c r="F210" s="216" t="s">
        <v>428</v>
      </c>
      <c r="G210" s="195"/>
      <c r="H210" s="315" t="s">
        <v>429</v>
      </c>
      <c r="I210" s="315"/>
      <c r="J210" s="315"/>
      <c r="K210" s="239"/>
    </row>
    <row r="211" spans="2:11" customFormat="1" ht="15" customHeight="1">
      <c r="B211" s="218"/>
      <c r="C211" s="195"/>
      <c r="D211" s="195"/>
      <c r="E211" s="195"/>
      <c r="F211" s="216" t="s">
        <v>426</v>
      </c>
      <c r="G211" s="195"/>
      <c r="H211" s="315" t="s">
        <v>595</v>
      </c>
      <c r="I211" s="315"/>
      <c r="J211" s="315"/>
      <c r="K211" s="239"/>
    </row>
    <row r="212" spans="2:11" customFormat="1" ht="15" customHeight="1">
      <c r="B212" s="263"/>
      <c r="C212" s="195"/>
      <c r="D212" s="195"/>
      <c r="E212" s="195"/>
      <c r="F212" s="216" t="s">
        <v>90</v>
      </c>
      <c r="G212" s="252"/>
      <c r="H212" s="316" t="s">
        <v>430</v>
      </c>
      <c r="I212" s="316"/>
      <c r="J212" s="316"/>
      <c r="K212" s="264"/>
    </row>
    <row r="213" spans="2:11" customFormat="1" ht="15" customHeight="1">
      <c r="B213" s="263"/>
      <c r="C213" s="195"/>
      <c r="D213" s="195"/>
      <c r="E213" s="195"/>
      <c r="F213" s="216" t="s">
        <v>431</v>
      </c>
      <c r="G213" s="252"/>
      <c r="H213" s="316" t="s">
        <v>596</v>
      </c>
      <c r="I213" s="316"/>
      <c r="J213" s="316"/>
      <c r="K213" s="264"/>
    </row>
    <row r="214" spans="2:11" customFormat="1" ht="15" customHeight="1">
      <c r="B214" s="263"/>
      <c r="C214" s="195"/>
      <c r="D214" s="195"/>
      <c r="E214" s="195"/>
      <c r="F214" s="216"/>
      <c r="G214" s="252"/>
      <c r="H214" s="243"/>
      <c r="I214" s="243"/>
      <c r="J214" s="243"/>
      <c r="K214" s="264"/>
    </row>
    <row r="215" spans="2:11" customFormat="1" ht="15" customHeight="1">
      <c r="B215" s="263"/>
      <c r="C215" s="195" t="s">
        <v>556</v>
      </c>
      <c r="D215" s="195"/>
      <c r="E215" s="195"/>
      <c r="F215" s="216">
        <v>1</v>
      </c>
      <c r="G215" s="252"/>
      <c r="H215" s="316" t="s">
        <v>597</v>
      </c>
      <c r="I215" s="316"/>
      <c r="J215" s="316"/>
      <c r="K215" s="264"/>
    </row>
    <row r="216" spans="2:11" customFormat="1" ht="15" customHeight="1">
      <c r="B216" s="263"/>
      <c r="C216" s="195"/>
      <c r="D216" s="195"/>
      <c r="E216" s="195"/>
      <c r="F216" s="216">
        <v>2</v>
      </c>
      <c r="G216" s="252"/>
      <c r="H216" s="316" t="s">
        <v>598</v>
      </c>
      <c r="I216" s="316"/>
      <c r="J216" s="316"/>
      <c r="K216" s="264"/>
    </row>
    <row r="217" spans="2:11" customFormat="1" ht="15" customHeight="1">
      <c r="B217" s="263"/>
      <c r="C217" s="195"/>
      <c r="D217" s="195"/>
      <c r="E217" s="195"/>
      <c r="F217" s="216">
        <v>3</v>
      </c>
      <c r="G217" s="252"/>
      <c r="H217" s="316" t="s">
        <v>599</v>
      </c>
      <c r="I217" s="316"/>
      <c r="J217" s="316"/>
      <c r="K217" s="264"/>
    </row>
    <row r="218" spans="2:11" customFormat="1" ht="15" customHeight="1">
      <c r="B218" s="263"/>
      <c r="C218" s="195"/>
      <c r="D218" s="195"/>
      <c r="E218" s="195"/>
      <c r="F218" s="216">
        <v>4</v>
      </c>
      <c r="G218" s="252"/>
      <c r="H218" s="316" t="s">
        <v>600</v>
      </c>
      <c r="I218" s="316"/>
      <c r="J218" s="316"/>
      <c r="K218" s="264"/>
    </row>
    <row r="219" spans="2:11" customFormat="1" ht="12.75" customHeight="1">
      <c r="B219" s="265"/>
      <c r="C219" s="266"/>
      <c r="D219" s="266"/>
      <c r="E219" s="266"/>
      <c r="F219" s="266"/>
      <c r="G219" s="266"/>
      <c r="H219" s="266"/>
      <c r="I219" s="266"/>
      <c r="J219" s="266"/>
      <c r="K219" s="267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SO.01 - Tůň</vt:lpstr>
      <vt:lpstr>SO.02 - Kácení a mýcení k...</vt:lpstr>
      <vt:lpstr>VON - VON</vt:lpstr>
      <vt:lpstr>Pokyny pro vyplnění</vt:lpstr>
      <vt:lpstr>'Rekapitulace stavby'!Názvy_tisku</vt:lpstr>
      <vt:lpstr>'SO.01 - Tůň'!Názvy_tisku</vt:lpstr>
      <vt:lpstr>'SO.02 - Kácení a mýcení k...'!Názvy_tisku</vt:lpstr>
      <vt:lpstr>'VON - VON'!Názvy_tisku</vt:lpstr>
      <vt:lpstr>'Pokyny pro vyplnění'!Oblast_tisku</vt:lpstr>
      <vt:lpstr>'Rekapitulace stavby'!Oblast_tisku</vt:lpstr>
      <vt:lpstr>'SO.01 - Tůň'!Oblast_tisku</vt:lpstr>
      <vt:lpstr>'SO.02 - Kácení a mýcení k...'!Oblast_tisku</vt:lpstr>
      <vt:lpstr>'VON - VON'!Oblast_tisku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Podzimek Slávek</dc:creator>
  <cp:lastModifiedBy>DAVID SLOUKA</cp:lastModifiedBy>
  <dcterms:created xsi:type="dcterms:W3CDTF">2024-08-05T07:23:10Z</dcterms:created>
  <dcterms:modified xsi:type="dcterms:W3CDTF">2024-09-12T13:23:05Z</dcterms:modified>
</cp:coreProperties>
</file>