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680" yWindow="-120" windowWidth="23256" windowHeight="13176" firstSheet="1" activeTab="5"/>
  </bookViews>
  <sheets>
    <sheet name="Pokyny pro vyplnění" sheetId="11" state="hidden" r:id="rId1"/>
    <sheet name="Stavba" sheetId="1" r:id="rId2"/>
    <sheet name="VzorPolozky" sheetId="10" state="hidden" r:id="rId3"/>
    <sheet name="205 1 Pol" sheetId="12" r:id="rId4"/>
    <sheet name="D 1.4.1 1 Pol" sheetId="13" r:id="rId5"/>
    <sheet name="D 1.4.2 2 Pol" sheetId="14" r:id="rId6"/>
    <sheet name="D 1.4.3 2 Pol" sheetId="15" r:id="rId7"/>
    <sheet name="D.1.4.4 4 Pol" sheetId="16" r:id="rId8"/>
  </sheets>
  <externalReferences>
    <externalReference r:id="rId9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'205 1 Pol'!$1:$7</definedName>
    <definedName name="_xlnm.Print_Titles" localSheetId="4">'D 1.4.1 1 Pol'!$1:$7</definedName>
    <definedName name="_xlnm.Print_Titles" localSheetId="5">'D 1.4.2 2 Pol'!$1:$7</definedName>
    <definedName name="_xlnm.Print_Titles" localSheetId="6">'D 1.4.3 2 Pol'!$1:$7</definedName>
    <definedName name="_xlnm.Print_Titles" localSheetId="7">'D.1.4.4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'205 1 Pol'!$A$1:$Y$367</definedName>
    <definedName name="_xlnm.Print_Area" localSheetId="4">'D 1.4.1 1 Pol'!$A$1:$Y$50</definedName>
    <definedName name="_xlnm.Print_Area" localSheetId="5">'D 1.4.2 2 Pol'!$A$1:$Y$38</definedName>
    <definedName name="_xlnm.Print_Area" localSheetId="6">'D 1.4.3 2 Pol'!$A$1:$Y$107</definedName>
    <definedName name="_xlnm.Print_Area" localSheetId="7">'D.1.4.4 4 Pol'!$A$1:$Y$76</definedName>
    <definedName name="_xlnm.Print_Area" localSheetId="1">Stavba!$A$1:$J$117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45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9" i="1" l="1"/>
  <c r="G131" i="12"/>
  <c r="G186" i="12"/>
  <c r="G100" i="12"/>
  <c r="G102" i="12"/>
  <c r="G104" i="12"/>
  <c r="I81" i="1" l="1"/>
  <c r="G74" i="16"/>
  <c r="G73" i="16"/>
  <c r="G68" i="16" s="1"/>
  <c r="I98" i="1" s="1"/>
  <c r="G72" i="16"/>
  <c r="G71" i="16"/>
  <c r="G70" i="16"/>
  <c r="G69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 s="1"/>
  <c r="I99" i="1" s="1"/>
  <c r="G53" i="16"/>
  <c r="G52" i="16"/>
  <c r="G51" i="16"/>
  <c r="G50" i="16"/>
  <c r="G49" i="16"/>
  <c r="G48" i="16"/>
  <c r="G47" i="16"/>
  <c r="G46" i="16" s="1"/>
  <c r="I97" i="1" s="1"/>
  <c r="G45" i="16"/>
  <c r="G44" i="16"/>
  <c r="G43" i="16"/>
  <c r="G42" i="16"/>
  <c r="G40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5" i="16" s="1"/>
  <c r="I95" i="1" s="1"/>
  <c r="G17" i="16"/>
  <c r="G16" i="16"/>
  <c r="G10" i="16"/>
  <c r="G11" i="16"/>
  <c r="G12" i="16"/>
  <c r="G8" i="16" s="1"/>
  <c r="G13" i="16"/>
  <c r="G14" i="16"/>
  <c r="G9" i="16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8" i="15" s="1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9" i="15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9" i="14"/>
  <c r="G8" i="14" s="1"/>
  <c r="G37" i="13"/>
  <c r="I92" i="1" s="1"/>
  <c r="G13" i="13"/>
  <c r="G48" i="13"/>
  <c r="G47" i="13"/>
  <c r="G46" i="13"/>
  <c r="G45" i="13"/>
  <c r="G44" i="13"/>
  <c r="G43" i="13"/>
  <c r="G41" i="13" s="1"/>
  <c r="I93" i="1" s="1"/>
  <c r="G42" i="13"/>
  <c r="G40" i="13"/>
  <c r="G39" i="13"/>
  <c r="G38" i="13"/>
  <c r="G36" i="13"/>
  <c r="G35" i="13"/>
  <c r="G34" i="13"/>
  <c r="G33" i="13"/>
  <c r="G32" i="13"/>
  <c r="G31" i="13"/>
  <c r="G30" i="13"/>
  <c r="G29" i="13"/>
  <c r="G28" i="13"/>
  <c r="G27" i="13"/>
  <c r="G26" i="13"/>
  <c r="G24" i="13"/>
  <c r="G23" i="13"/>
  <c r="G22" i="13"/>
  <c r="G21" i="13"/>
  <c r="G17" i="13" s="1"/>
  <c r="G20" i="13"/>
  <c r="G19" i="13"/>
  <c r="G18" i="13"/>
  <c r="G16" i="13"/>
  <c r="G15" i="13" s="1"/>
  <c r="G14" i="13"/>
  <c r="G12" i="13"/>
  <c r="G11" i="13"/>
  <c r="G10" i="13"/>
  <c r="G8" i="13" s="1"/>
  <c r="G9" i="13"/>
  <c r="G321" i="12"/>
  <c r="G310" i="12"/>
  <c r="G216" i="12"/>
  <c r="G192" i="12"/>
  <c r="G365" i="12"/>
  <c r="G364" i="12"/>
  <c r="G363" i="12"/>
  <c r="G362" i="12"/>
  <c r="G361" i="12"/>
  <c r="G360" i="12"/>
  <c r="G359" i="12"/>
  <c r="G358" i="12"/>
  <c r="G356" i="12"/>
  <c r="G354" i="12"/>
  <c r="G352" i="12"/>
  <c r="G349" i="12"/>
  <c r="G347" i="12"/>
  <c r="G346" i="12"/>
  <c r="G345" i="12" s="1"/>
  <c r="I114" i="1" s="1"/>
  <c r="G344" i="12"/>
  <c r="G343" i="12"/>
  <c r="G342" i="12"/>
  <c r="G341" i="12"/>
  <c r="G340" i="12"/>
  <c r="G338" i="12"/>
  <c r="G337" i="12"/>
  <c r="G335" i="12"/>
  <c r="G332" i="12"/>
  <c r="G330" i="12"/>
  <c r="G329" i="12"/>
  <c r="G327" i="12"/>
  <c r="G324" i="12"/>
  <c r="G323" i="12"/>
  <c r="G319" i="12"/>
  <c r="G317" i="12"/>
  <c r="G316" i="12"/>
  <c r="G314" i="12"/>
  <c r="G311" i="12" s="1"/>
  <c r="G312" i="12"/>
  <c r="G307" i="12"/>
  <c r="G304" i="12"/>
  <c r="G303" i="12"/>
  <c r="G300" i="12"/>
  <c r="G298" i="12"/>
  <c r="G297" i="12"/>
  <c r="G296" i="12"/>
  <c r="G294" i="12"/>
  <c r="G292" i="12"/>
  <c r="G290" i="12"/>
  <c r="G288" i="12"/>
  <c r="G287" i="12"/>
  <c r="G286" i="12"/>
  <c r="G284" i="12"/>
  <c r="G283" i="12"/>
  <c r="G280" i="12"/>
  <c r="G279" i="12"/>
  <c r="G277" i="12"/>
  <c r="G276" i="12"/>
  <c r="G275" i="12"/>
  <c r="G273" i="12"/>
  <c r="G271" i="12"/>
  <c r="G270" i="12"/>
  <c r="G269" i="12"/>
  <c r="G268" i="12"/>
  <c r="G267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4" i="12"/>
  <c r="G242" i="12"/>
  <c r="G241" i="12"/>
  <c r="G239" i="12"/>
  <c r="G237" i="12"/>
  <c r="G236" i="12"/>
  <c r="G235" i="12"/>
  <c r="G234" i="12"/>
  <c r="G232" i="12"/>
  <c r="G231" i="12"/>
  <c r="G229" i="12"/>
  <c r="G228" i="12"/>
  <c r="G227" i="12"/>
  <c r="G226" i="12"/>
  <c r="G224" i="12"/>
  <c r="G222" i="12"/>
  <c r="G221" i="12"/>
  <c r="G219" i="12"/>
  <c r="G218" i="12"/>
  <c r="G217" i="12" s="1"/>
  <c r="I101" i="1" s="1"/>
  <c r="G215" i="12"/>
  <c r="G214" i="12"/>
  <c r="G213" i="12"/>
  <c r="G212" i="12"/>
  <c r="G211" i="12"/>
  <c r="G210" i="12"/>
  <c r="G207" i="12"/>
  <c r="G206" i="12"/>
  <c r="G204" i="12"/>
  <c r="G203" i="12"/>
  <c r="G202" i="12"/>
  <c r="G200" i="12"/>
  <c r="G198" i="12"/>
  <c r="G197" i="12"/>
  <c r="G196" i="12"/>
  <c r="G194" i="12"/>
  <c r="G193" i="12"/>
  <c r="G191" i="12"/>
  <c r="G189" i="12"/>
  <c r="G188" i="12"/>
  <c r="G184" i="12"/>
  <c r="G183" i="12"/>
  <c r="G179" i="12"/>
  <c r="G178" i="12"/>
  <c r="G176" i="12"/>
  <c r="G174" i="12"/>
  <c r="G172" i="12"/>
  <c r="G171" i="12"/>
  <c r="G169" i="12"/>
  <c r="G167" i="12"/>
  <c r="G165" i="12"/>
  <c r="G163" i="12"/>
  <c r="G161" i="12"/>
  <c r="G159" i="12"/>
  <c r="G156" i="12"/>
  <c r="G154" i="12"/>
  <c r="G152" i="12"/>
  <c r="G151" i="12"/>
  <c r="G150" i="12"/>
  <c r="G149" i="12"/>
  <c r="G148" i="12"/>
  <c r="G147" i="12"/>
  <c r="G146" i="12"/>
  <c r="G144" i="12"/>
  <c r="G142" i="12" s="1"/>
  <c r="I83" i="1" s="1"/>
  <c r="G143" i="12"/>
  <c r="G141" i="12"/>
  <c r="G140" i="12"/>
  <c r="G139" i="12"/>
  <c r="G138" i="12"/>
  <c r="G137" i="12"/>
  <c r="G136" i="12"/>
  <c r="G135" i="12"/>
  <c r="G134" i="12"/>
  <c r="G132" i="12"/>
  <c r="G130" i="12"/>
  <c r="G129" i="12" s="1"/>
  <c r="I80" i="1" s="1"/>
  <c r="G128" i="12"/>
  <c r="G127" i="12"/>
  <c r="G126" i="12"/>
  <c r="G125" i="12"/>
  <c r="G124" i="12" s="1"/>
  <c r="I79" i="1" s="1"/>
  <c r="G123" i="12"/>
  <c r="G122" i="12"/>
  <c r="G121" i="12"/>
  <c r="G120" i="12"/>
  <c r="G119" i="12"/>
  <c r="G116" i="12"/>
  <c r="G114" i="12"/>
  <c r="G112" i="12"/>
  <c r="G111" i="12"/>
  <c r="G109" i="12"/>
  <c r="G107" i="12"/>
  <c r="G97" i="12"/>
  <c r="G96" i="12"/>
  <c r="G95" i="12"/>
  <c r="G93" i="12"/>
  <c r="G92" i="12" s="1"/>
  <c r="I74" i="1" s="1"/>
  <c r="G91" i="12"/>
  <c r="G90" i="12"/>
  <c r="G89" i="12" s="1"/>
  <c r="I73" i="1" s="1"/>
  <c r="G87" i="12"/>
  <c r="G86" i="12"/>
  <c r="G84" i="12"/>
  <c r="G82" i="12"/>
  <c r="G80" i="12"/>
  <c r="G78" i="12"/>
  <c r="G77" i="12"/>
  <c r="G75" i="12"/>
  <c r="G73" i="12"/>
  <c r="G70" i="12"/>
  <c r="G68" i="12"/>
  <c r="G67" i="12"/>
  <c r="G66" i="12"/>
  <c r="G65" i="12"/>
  <c r="G60" i="12"/>
  <c r="G55" i="12"/>
  <c r="G53" i="12"/>
  <c r="G52" i="12"/>
  <c r="G51" i="12"/>
  <c r="G50" i="12"/>
  <c r="G49" i="12"/>
  <c r="G48" i="12"/>
  <c r="G47" i="12"/>
  <c r="G44" i="12"/>
  <c r="G42" i="12"/>
  <c r="G40" i="12"/>
  <c r="G38" i="12"/>
  <c r="G37" i="12"/>
  <c r="G36" i="12"/>
  <c r="G34" i="12"/>
  <c r="G31" i="12"/>
  <c r="G28" i="12"/>
  <c r="G27" i="12"/>
  <c r="G25" i="12"/>
  <c r="G23" i="12"/>
  <c r="G21" i="12"/>
  <c r="G19" i="12"/>
  <c r="G17" i="12"/>
  <c r="G14" i="12"/>
  <c r="G12" i="12"/>
  <c r="G9" i="12"/>
  <c r="G39" i="16" l="1"/>
  <c r="I96" i="1" s="1"/>
  <c r="G76" i="16"/>
  <c r="F49" i="1"/>
  <c r="G107" i="15"/>
  <c r="F47" i="1"/>
  <c r="G10" i="14"/>
  <c r="I91" i="1" s="1"/>
  <c r="F45" i="1"/>
  <c r="I78" i="1"/>
  <c r="G25" i="13"/>
  <c r="I90" i="1" s="1"/>
  <c r="F43" i="1"/>
  <c r="F42" i="1" s="1"/>
  <c r="I89" i="1"/>
  <c r="G315" i="12"/>
  <c r="I109" i="1" s="1"/>
  <c r="I108" i="1"/>
  <c r="G285" i="12"/>
  <c r="I106" i="1" s="1"/>
  <c r="G199" i="12"/>
  <c r="I100" i="1" s="1"/>
  <c r="G195" i="12"/>
  <c r="I94" i="1" s="1"/>
  <c r="G187" i="12"/>
  <c r="I88" i="1" s="1"/>
  <c r="G170" i="12"/>
  <c r="I87" i="1" s="1"/>
  <c r="G153" i="12"/>
  <c r="I85" i="1" s="1"/>
  <c r="G133" i="12"/>
  <c r="I82" i="1" s="1"/>
  <c r="G94" i="12"/>
  <c r="I75" i="1" s="1"/>
  <c r="G30" i="12"/>
  <c r="I70" i="1" s="1"/>
  <c r="G220" i="12"/>
  <c r="I102" i="1" s="1"/>
  <c r="G331" i="12"/>
  <c r="I111" i="1" s="1"/>
  <c r="G339" i="12"/>
  <c r="I113" i="1" s="1"/>
  <c r="I18" i="1" s="1"/>
  <c r="G357" i="12"/>
  <c r="I116" i="1" s="1"/>
  <c r="I19" i="1" s="1"/>
  <c r="G46" i="12"/>
  <c r="I71" i="1" s="1"/>
  <c r="G145" i="12"/>
  <c r="I84" i="1" s="1"/>
  <c r="G336" i="12"/>
  <c r="I112" i="1" s="1"/>
  <c r="G289" i="12"/>
  <c r="I107" i="1" s="1"/>
  <c r="G322" i="12"/>
  <c r="I110" i="1" s="1"/>
  <c r="G348" i="12"/>
  <c r="I115" i="1" s="1"/>
  <c r="G272" i="12"/>
  <c r="I105" i="1" s="1"/>
  <c r="G99" i="12"/>
  <c r="I76" i="1" s="1"/>
  <c r="G160" i="12"/>
  <c r="I86" i="1" s="1"/>
  <c r="G8" i="12"/>
  <c r="G118" i="12"/>
  <c r="I77" i="1" s="1"/>
  <c r="G72" i="12"/>
  <c r="I72" i="1" s="1"/>
  <c r="G240" i="12"/>
  <c r="I104" i="1" s="1"/>
  <c r="G230" i="12"/>
  <c r="I103" i="1" s="1"/>
  <c r="BA305" i="12"/>
  <c r="BA205" i="12"/>
  <c r="BA180" i="12"/>
  <c r="BA157" i="12"/>
  <c r="BA64" i="12"/>
  <c r="BA59" i="12"/>
  <c r="AZ53" i="1"/>
  <c r="G50" i="1"/>
  <c r="H49" i="1" l="1"/>
  <c r="F48" i="1"/>
  <c r="F46" i="1"/>
  <c r="H47" i="1"/>
  <c r="G38" i="14"/>
  <c r="H45" i="1"/>
  <c r="F44" i="1"/>
  <c r="H43" i="1"/>
  <c r="I43" i="1" s="1"/>
  <c r="I42" i="1" s="1"/>
  <c r="G50" i="13"/>
  <c r="H42" i="1"/>
  <c r="I17" i="1"/>
  <c r="I69" i="1"/>
  <c r="I16" i="1" s="1"/>
  <c r="G367" i="12"/>
  <c r="F41" i="1"/>
  <c r="J28" i="1"/>
  <c r="J26" i="1"/>
  <c r="G38" i="1"/>
  <c r="F38" i="1"/>
  <c r="J23" i="1"/>
  <c r="J24" i="1"/>
  <c r="J25" i="1"/>
  <c r="J27" i="1"/>
  <c r="E24" i="1"/>
  <c r="E26" i="1"/>
  <c r="I49" i="1" l="1"/>
  <c r="I48" i="1" s="1"/>
  <c r="H48" i="1"/>
  <c r="H46" i="1"/>
  <c r="I47" i="1"/>
  <c r="I46" i="1" s="1"/>
  <c r="I45" i="1"/>
  <c r="I44" i="1" s="1"/>
  <c r="H44" i="1"/>
  <c r="I21" i="1"/>
  <c r="G23" i="1" s="1"/>
  <c r="G24" i="1" s="1"/>
  <c r="F50" i="1"/>
  <c r="F40" i="1"/>
  <c r="H41" i="1"/>
  <c r="I117" i="1"/>
  <c r="J101" i="1" s="1"/>
  <c r="J78" i="1" l="1"/>
  <c r="J88" i="1"/>
  <c r="J109" i="1"/>
  <c r="J74" i="1"/>
  <c r="J110" i="1"/>
  <c r="J86" i="1"/>
  <c r="J84" i="1"/>
  <c r="J80" i="1"/>
  <c r="J107" i="1"/>
  <c r="J87" i="1"/>
  <c r="J73" i="1"/>
  <c r="J82" i="1"/>
  <c r="J79" i="1"/>
  <c r="J89" i="1"/>
  <c r="J69" i="1"/>
  <c r="J115" i="1"/>
  <c r="J94" i="1"/>
  <c r="J111" i="1"/>
  <c r="J112" i="1"/>
  <c r="J76" i="1"/>
  <c r="J81" i="1"/>
  <c r="J95" i="1"/>
  <c r="J93" i="1"/>
  <c r="J85" i="1"/>
  <c r="J96" i="1"/>
  <c r="H40" i="1"/>
  <c r="I41" i="1"/>
  <c r="H50" i="1"/>
  <c r="J116" i="1"/>
  <c r="J98" i="1"/>
  <c r="J102" i="1"/>
  <c r="J108" i="1"/>
  <c r="J77" i="1"/>
  <c r="J99" i="1"/>
  <c r="J90" i="1"/>
  <c r="J70" i="1"/>
  <c r="J103" i="1"/>
  <c r="J106" i="1"/>
  <c r="J71" i="1"/>
  <c r="J97" i="1"/>
  <c r="J75" i="1"/>
  <c r="J105" i="1"/>
  <c r="J100" i="1"/>
  <c r="J113" i="1"/>
  <c r="J91" i="1"/>
  <c r="J104" i="1"/>
  <c r="J114" i="1"/>
  <c r="J72" i="1"/>
  <c r="J92" i="1"/>
  <c r="J83" i="1"/>
  <c r="J117" i="1" l="1"/>
  <c r="I40" i="1"/>
  <c r="I50" i="1"/>
  <c r="J49" i="1" l="1"/>
  <c r="J42" i="1"/>
  <c r="J46" i="1"/>
  <c r="J39" i="1"/>
  <c r="J48" i="1"/>
  <c r="J43" i="1"/>
  <c r="J47" i="1"/>
  <c r="J44" i="1"/>
  <c r="J45" i="1"/>
  <c r="J5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Jana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Jana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Jana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<sst xmlns="http://schemas.openxmlformats.org/spreadsheetml/2006/main" count="4411" uniqueCount="1182">
  <si>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</si>
  <si>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</si>
  <si>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</si>
  <si>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</si>
  <si>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</si>
  <si>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</si>
  <si>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</si>
  <si>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</si>
  <si>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</si>
  <si>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</si>
  <si>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</si>
  <si>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</si>
  <si>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</si>
  <si>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</si>
  <si>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</si>
  <si>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</si>
  <si>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</si>
  <si>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</si>
  <si>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</si>
  <si>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</si>
  <si>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</si>
  <si>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</si>
  <si>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</si>
  <si>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</si>
  <si>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</si>
  <si>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</si>
  <si>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</si>
  <si>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</si>
  <si>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</si>
  <si>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</si>
  <si>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</si>
  <si>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</si>
  <si>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</si>
  <si>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</si>
  <si>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</si>
  <si>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</si>
  <si>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</si>
  <si>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</si>
  <si>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</si>
  <si>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</si>
  <si>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</si>
  <si>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</si>
  <si>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</si>
  <si>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205</t>
  </si>
  <si>
    <t>STAV. ÚPRAVY PŮDNÍCH PROSTOR ZŠ - změna užívání na byty - SO 01 -Byty V1, V2, V3</t>
  </si>
  <si>
    <t>Stavba</t>
  </si>
  <si>
    <t>1</t>
  </si>
  <si>
    <t>Půdní vestavba bytů</t>
  </si>
  <si>
    <t>D 1.4.1</t>
  </si>
  <si>
    <t xml:space="preserve"> ZTI</t>
  </si>
  <si>
    <t>ZTI</t>
  </si>
  <si>
    <t>D 1.4.2</t>
  </si>
  <si>
    <t>Vnitřní rozvod zemního plynu</t>
  </si>
  <si>
    <t>2</t>
  </si>
  <si>
    <t>D 1.4.3</t>
  </si>
  <si>
    <t>Elektroinstalace</t>
  </si>
  <si>
    <t>Položky</t>
  </si>
  <si>
    <t>D.1.4.4</t>
  </si>
  <si>
    <t>Ústřední vytápění</t>
  </si>
  <si>
    <t>4</t>
  </si>
  <si>
    <t>Celkem za stavbu</t>
  </si>
  <si>
    <t>CZK</t>
  </si>
  <si>
    <t>#POPS</t>
  </si>
  <si>
    <t>Popis stavby: 205 - STAV. ÚPRAVY PŮDNÍCH PROSTOR ZŠ - změna užívání na byty - SO 01 -Byty V1, V2, V3</t>
  </si>
  <si>
    <t>#POPO</t>
  </si>
  <si>
    <t>Popis objektu: 205 - STAV. ÚPRAVY PŮDNÍCH PROSTOR ZŠ - změna užívání na byty - SO 01 -Byty V1, V2, V3</t>
  </si>
  <si>
    <t>#POPR</t>
  </si>
  <si>
    <t>Popis rozpočtu: 1 - Půdní vestavba bytů</t>
  </si>
  <si>
    <t>Popis objektu: D 1.4.1 -  ZTI</t>
  </si>
  <si>
    <t>Popis rozpočtu: 1 - ZTI</t>
  </si>
  <si>
    <t>Popis objektu: D 1.4.2 - Vnitřní rozvod zemního plynu</t>
  </si>
  <si>
    <t>Popis rozpočtu: 2 - Vnitřní rozvod zemního plynu</t>
  </si>
  <si>
    <t>Popis objektu: D 1.4.3 - Elektroinstalace</t>
  </si>
  <si>
    <t>Popis rozpočtu: 2 - Položky</t>
  </si>
  <si>
    <t>Popis objektu: D.1.4.4 - Ústřední vytápění</t>
  </si>
  <si>
    <t>Popis rozpočtu: 4 - Ústřední vytápění</t>
  </si>
  <si>
    <t>Rekapitulace dílů</t>
  </si>
  <si>
    <t>Typ dílu</t>
  </si>
  <si>
    <t>Zemní práce</t>
  </si>
  <si>
    <t>Základy a zvláštní zakládání</t>
  </si>
  <si>
    <t>3</t>
  </si>
  <si>
    <t>Svislé a kompletní konstrukce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</si>
  <si>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</si>
  <si>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</si>
  <si>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</si>
  <si>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</si>
  <si>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</si>
  <si>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</si>
  <si>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</si>
  <si>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</si>
  <si>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</si>
  <si>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</si>
  <si>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</si>
  <si>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</si>
  <si>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</si>
  <si>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</si>
  <si>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</si>
  <si>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</si>
  <si>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</si>
  <si>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</si>
  <si>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</si>
  <si>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</si>
  <si>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</si>
  <si>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</si>
  <si>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</si>
  <si>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100</t>
  </si>
  <si>
    <t>Ostatní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</si>
  <si>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</si>
  <si>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</si>
  <si>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</si>
  <si>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</si>
  <si>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</si>
  <si>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</si>
  <si>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</si>
  <si>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</si>
  <si>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</si>
  <si>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</si>
  <si>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</si>
  <si>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</si>
  <si>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</si>
  <si>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</si>
  <si>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</si>
  <si>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</si>
  <si>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725</t>
  </si>
  <si>
    <t>Zařizovací předměty</t>
  </si>
  <si>
    <t>728</t>
  </si>
  <si>
    <t>Vzduchotechnika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</si>
  <si>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</si>
  <si>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</si>
  <si>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</si>
  <si>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</si>
  <si>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</si>
  <si>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</si>
  <si>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</si>
  <si>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</si>
  <si>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</si>
  <si>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</si>
  <si>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</si>
  <si>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</si>
  <si>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</si>
  <si>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</si>
  <si>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</si>
  <si>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</si>
  <si>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</si>
  <si>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</si>
  <si>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</si>
  <si>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</si>
  <si>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</si>
  <si>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</si>
  <si>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769</t>
  </si>
  <si>
    <t>Otvorové prvky z plastu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</si>
  <si>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</si>
  <si>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</si>
  <si>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</si>
  <si>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</si>
  <si>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</si>
  <si>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</si>
  <si>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</si>
  <si>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</si>
  <si>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</si>
  <si>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</si>
  <si>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</si>
  <si>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</si>
  <si>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</si>
  <si>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</si>
  <si>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</si>
  <si>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</si>
  <si>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</si>
  <si>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</si>
  <si>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</si>
  <si>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</si>
  <si>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</si>
  <si>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</si>
  <si>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</si>
  <si>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</si>
  <si>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</si>
  <si>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</si>
  <si>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</si>
  <si>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</si>
  <si>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</si>
  <si>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</si>
  <si>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</si>
  <si>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</si>
  <si>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</si>
  <si>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</si>
  <si>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</si>
  <si>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</si>
  <si>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</si>
  <si>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</si>
  <si>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</si>
  <si>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</si>
  <si>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</si>
  <si>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</si>
  <si>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</si>
  <si>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</si>
  <si>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</si>
  <si>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</si>
  <si>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</si>
  <si>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</si>
  <si>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</si>
  <si>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121101100R00</t>
  </si>
  <si>
    <t>Sejmutí ornice, pl. do 400 m2, přemístění do 50 m</t>
  </si>
  <si>
    <t>m3</t>
  </si>
  <si>
    <t>RTS 24/ II</t>
  </si>
  <si>
    <t>RTS 24/ I</t>
  </si>
  <si>
    <t>Práce</t>
  </si>
  <si>
    <t>Běžná</t>
  </si>
  <si>
    <t>POL1_0</t>
  </si>
  <si>
    <t>kolárka : (5,8*5,05)*0,2</t>
  </si>
  <si>
    <t>VV</t>
  </si>
  <si>
    <t>chodník : 20,0*0,2</t>
  </si>
  <si>
    <t>122201101R00</t>
  </si>
  <si>
    <t>Odkopávky nezapažené v hor. 3 do 100 m3</t>
  </si>
  <si>
    <t>POL1_</t>
  </si>
  <si>
    <t>pod chodníkem : 20*0,08</t>
  </si>
  <si>
    <t>132201110R00</t>
  </si>
  <si>
    <t>Hloubení rýh š.do 60 cm v hor.3 do 50 m3, STROJNĚ</t>
  </si>
  <si>
    <t>kolárka : (5,65*1,0*2)*1,2+4,55*1*1,2</t>
  </si>
  <si>
    <t>základ pod měření plynu : 0,25*2,5*1</t>
  </si>
  <si>
    <t>133201101R00</t>
  </si>
  <si>
    <t>Hloubení šachet v hor.3 do 100 m3</t>
  </si>
  <si>
    <t>patky pro venk.schodiště : 2,8*3,1*1,25+1,9*2,8*1,25</t>
  </si>
  <si>
    <t>161101101R00</t>
  </si>
  <si>
    <t>Svislé přemístění výkopku z hor.1-4 do 2,5 m</t>
  </si>
  <si>
    <t>8,72+17,5+19,645</t>
  </si>
  <si>
    <t>162701105R00</t>
  </si>
  <si>
    <t>Vodorovné přemístění výkopku z hor.1-4 do 10000 m</t>
  </si>
  <si>
    <t>1,6+17,5+(19,645-12,613)</t>
  </si>
  <si>
    <t>162701109R00</t>
  </si>
  <si>
    <t>Příplatek k vod. přemístění hor.1-4 za další 1 km</t>
  </si>
  <si>
    <t>26,132*14</t>
  </si>
  <si>
    <t>175101201R00</t>
  </si>
  <si>
    <t>Obsyp objektu bez prohození sypaniny</t>
  </si>
  <si>
    <t>19,645-(5,05*0,4*1,2*2+4,55*0,4*1,2)</t>
  </si>
  <si>
    <t>181301102R00</t>
  </si>
  <si>
    <t>Rozprostření ornice, rovina, tl. 10-15 cm,do 500m2</t>
  </si>
  <si>
    <t>m2</t>
  </si>
  <si>
    <t>199000005R00</t>
  </si>
  <si>
    <t>Poplatek za skládku zeminy 1- 4, č. dle katal. odpadů 17 05 04</t>
  </si>
  <si>
    <t>t</t>
  </si>
  <si>
    <t>26,132*1,8</t>
  </si>
  <si>
    <t>271313511R00</t>
  </si>
  <si>
    <t xml:space="preserve">Beton podkladní pod základové konstrukce, prostý </t>
  </si>
  <si>
    <t>pod základ.zdivo z bed.tv. : 15,5*0,45*0,1</t>
  </si>
  <si>
    <t>pod žb patky : (1,6*1,9+0,7+1,6)*0,1</t>
  </si>
  <si>
    <t>273313611R00</t>
  </si>
  <si>
    <t>Beton základových desek prostý C 16/20</t>
  </si>
  <si>
    <t>kolárka : 5*5,25*0,1</t>
  </si>
  <si>
    <t>273361921RT3</t>
  </si>
  <si>
    <t>Výztuž základových desek ze svařovaných sítí KD 37, drát d 5,0 mm, oko 150 x 150 mm</t>
  </si>
  <si>
    <t>274272150RT3</t>
  </si>
  <si>
    <t>Zdivo základové z bednicích tvárnic, tl. 400 mm výplň tvárnic betonem C 16/20</t>
  </si>
  <si>
    <t>275321411R00</t>
  </si>
  <si>
    <t>Železobeton základových patek C 25/30</t>
  </si>
  <si>
    <t>1,6*1,9*1,25+0,7*1,6*1,25</t>
  </si>
  <si>
    <t>275351215R00</t>
  </si>
  <si>
    <t>Bednění stěn základových patek - zřízení</t>
  </si>
  <si>
    <t>(1,6+1,9)*2*1,2+(0,7+1,6)*2*1,2</t>
  </si>
  <si>
    <t>275351216R00</t>
  </si>
  <si>
    <t>Bednění stěn základových patek - odstranění</t>
  </si>
  <si>
    <t>Včetně očištění, vytřídění a uložení bednícího materiálu.</t>
  </si>
  <si>
    <t>POP</t>
  </si>
  <si>
    <t>275361821R00</t>
  </si>
  <si>
    <t>Výztuž základových patek z betonářské oceli B500B (10 505)</t>
  </si>
  <si>
    <t>(5,2*90)/1000</t>
  </si>
  <si>
    <t>310237251R00</t>
  </si>
  <si>
    <t>Zazdívka otvorů pl. 0,25 m2 cihlami, tl. zdi 45 cm</t>
  </si>
  <si>
    <t>kus</t>
  </si>
  <si>
    <t>311112330RT2</t>
  </si>
  <si>
    <t>311351903R00</t>
  </si>
  <si>
    <t>Bednění otvorů v nadzákladových zdech plochy do 2,25 m2</t>
  </si>
  <si>
    <t>311361821R00</t>
  </si>
  <si>
    <t>Výztuž nadzákladových zdí z betonářské oceli B500B (10 505)</t>
  </si>
  <si>
    <t>342013222RT3</t>
  </si>
  <si>
    <t>Příčka SDK tl.125 mm,ocel.kce,2x oplášť.,RF 12,5mm; EI 30 DP1 izolace tloušťky 80 mm,</t>
  </si>
  <si>
    <t>342016222R00</t>
  </si>
  <si>
    <t>Příčka SDK tl.205mm,2x ocel.kce,2x oplášť.,RF 12,5; EI 30 DP1</t>
  </si>
  <si>
    <t>342091061R00</t>
  </si>
  <si>
    <t>Příplatek za vložení vrstvy tepelné izolace</t>
  </si>
  <si>
    <t>2 vrstvy : 170,6*2</t>
  </si>
  <si>
    <t>347013112R00</t>
  </si>
  <si>
    <t>Předstěna SDK,tl.55mm,1xoc.kce CD,1xRF 12,5mm,izol; EI 30 DP1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</si>
  <si>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</si>
  <si>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</si>
  <si>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</si>
  <si>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317120010RAA</t>
  </si>
  <si>
    <t>Osazení překladů prefa, otvor šířky do 105 cm včetně dodávky RZP 119 x 14 x 14</t>
  </si>
  <si>
    <t>Agregovaná položka</t>
  </si>
  <si>
    <t>POL2_</t>
  </si>
  <si>
    <t>317120012RAA</t>
  </si>
  <si>
    <t>Osazení překladů prefa, otvor šířky do 180 cm včetně dodávky RZP 149 x 14 x 14</t>
  </si>
  <si>
    <t>317120012RAF</t>
  </si>
  <si>
    <t>Osazení překladů prefa, otvor šířky do 180 cm včetně dodávky RZP 179 x 14 x 14</t>
  </si>
  <si>
    <t>63152203R</t>
  </si>
  <si>
    <t>SPCM</t>
  </si>
  <si>
    <t>Specifikace</t>
  </si>
  <si>
    <t>POL3_</t>
  </si>
  <si>
    <t>170,6*1,15</t>
  </si>
  <si>
    <t>63152206R</t>
  </si>
  <si>
    <t>411321515R00</t>
  </si>
  <si>
    <t>Stropy deskové ze železobetonu C 30/37</t>
  </si>
  <si>
    <t>5,1*5,45*0,2</t>
  </si>
  <si>
    <t>411351213R00</t>
  </si>
  <si>
    <t>Bednění stropů deskových, podepření výšky do 5,9 m, zatížení do 10 kPa</t>
  </si>
  <si>
    <t>5,1*5,45</t>
  </si>
  <si>
    <t>411351216R00</t>
  </si>
  <si>
    <t>Odstranění bednění stropů deskových do 5,9m, 12kPa</t>
  </si>
  <si>
    <t>411362021R00</t>
  </si>
  <si>
    <t>Výztuž stropů svařovanou sítí z sítí Kari</t>
  </si>
  <si>
    <t>(5,1*5,45*6*2)/1000</t>
  </si>
  <si>
    <t>416026122R00</t>
  </si>
  <si>
    <t>Podhled SDK,ocel.dvouúrov.kříž.rošt, 1x RF 12,5 mm; EI 30 DP1</t>
  </si>
  <si>
    <t>s úpravou rohů, koutů a hran konstrukcí, přebroušení a tmelení spár,</t>
  </si>
  <si>
    <t>451315111R00</t>
  </si>
  <si>
    <t>Podkladní vrstva z betonu prostého C 25/30 do 10cm -pod ocelové nosníky</t>
  </si>
  <si>
    <t>(9,2*8+6,4*3)*0,3</t>
  </si>
  <si>
    <t>PC 57</t>
  </si>
  <si>
    <t>Položení  antivibrační podložky pod ocel. nosníky</t>
  </si>
  <si>
    <t>Vlastní</t>
  </si>
  <si>
    <t>Indiv</t>
  </si>
  <si>
    <t>PC 58</t>
  </si>
  <si>
    <t>Antivibrační elastická tlumící rohož  z granulátu S730 - délka 200 cm, šířka 100 cm a výška 1cm</t>
  </si>
  <si>
    <t>27,84*1,1</t>
  </si>
  <si>
    <t>59681R</t>
  </si>
  <si>
    <t>Kladení dlaždic kom.pro pěší, na podložky na folii, vč. dlaždic beton. 50/50/6 cm protiskluz, nad kolá</t>
  </si>
  <si>
    <t>591050020RAA</t>
  </si>
  <si>
    <t>Komunikace z dlažby zámkové, podklad štěrkopísek dlažba přírodní tloušťka 8 cm</t>
  </si>
  <si>
    <t>POL2_0</t>
  </si>
  <si>
    <t>614472150R00</t>
  </si>
  <si>
    <t>Oprava vnitř.beton.konstr.pl.do 0,0225 m2 tl.50 mm</t>
  </si>
  <si>
    <t>622397122R00</t>
  </si>
  <si>
    <t>Oprava KZS,plocha do 0,25 m2,EPS,silikonová omítka</t>
  </si>
  <si>
    <t>622397132R00</t>
  </si>
  <si>
    <t>Oprava KZS,plocha do 1 m2, EPS, silikonová omítka</t>
  </si>
  <si>
    <t>622489131RA0</t>
  </si>
  <si>
    <t>kolárka : 81-(1*2,03+0,8*1,2)</t>
  </si>
  <si>
    <t>417351115R00</t>
  </si>
  <si>
    <t>Bednění ztužujících pásů a věnců - zřízení (bednění mazaniny)</t>
  </si>
  <si>
    <t>(5,2*2+5,45)*0,12</t>
  </si>
  <si>
    <t>417351116R00</t>
  </si>
  <si>
    <t>Bednění ztužujících pásů a věnců - odstranění (bednění mazaniny)</t>
  </si>
  <si>
    <t>631313811R00</t>
  </si>
  <si>
    <t>Mazanina betonová tl. 8 - 12 cm C 30/37</t>
  </si>
  <si>
    <t>Včetně vytvoření dilatačních spár, bez zaplnění.</t>
  </si>
  <si>
    <t>5,2*5,25*0,12</t>
  </si>
  <si>
    <t>631362021R00</t>
  </si>
  <si>
    <t>Výztuž mazanin svařovanou sítí z drátů Kari</t>
  </si>
  <si>
    <t>(5,2*5,25*6)/1000</t>
  </si>
  <si>
    <t>632411105R00</t>
  </si>
  <si>
    <t>15,6+157,9+57,2</t>
  </si>
  <si>
    <t>632415130R00</t>
  </si>
  <si>
    <t>632922991R00</t>
  </si>
  <si>
    <t>Kladení dlaždic na terče, čelní - zádržná lišta</t>
  </si>
  <si>
    <t>m</t>
  </si>
  <si>
    <t>5,2*2+5,25</t>
  </si>
  <si>
    <t>632922953RT1</t>
  </si>
  <si>
    <t>Kladení dlaždic 50x50 cm na stavitel. terče plast. výškově stavitelné podstavce 35-55 mm</t>
  </si>
  <si>
    <t>5,2*5,25</t>
  </si>
  <si>
    <t>592453331R</t>
  </si>
  <si>
    <t>Dlaždice betonová 500 x 500 x 50 mm hladká standard šedá</t>
  </si>
  <si>
    <t>27,3*1,01</t>
  </si>
  <si>
    <t>642941111RT1</t>
  </si>
  <si>
    <t>Pouzdro pro posuvné dveře jednostranné, do zdiva jednostranné pouzdro 600/1970 mm</t>
  </si>
  <si>
    <t>642945121R00</t>
  </si>
  <si>
    <t>Osazení zárubní ocel. požár.1křídl., zazděním</t>
  </si>
  <si>
    <t>PC55</t>
  </si>
  <si>
    <t>Osaz.zár.oc.pož.tl.stěny 200mm do sádrokartonu</t>
  </si>
  <si>
    <t>PC 27</t>
  </si>
  <si>
    <t>Protipožární ocelová zárubeň 150 mm 90 do zdi EI30, EW 15 DP3</t>
  </si>
  <si>
    <t xml:space="preserve">ks    </t>
  </si>
  <si>
    <t>PC33</t>
  </si>
  <si>
    <t>941941031R00</t>
  </si>
  <si>
    <t>Montáž lešení leh.řad.s podlahami,š.do 1 m, H 10 m</t>
  </si>
  <si>
    <t>941941191RT3</t>
  </si>
  <si>
    <t>Příplatek za každý měsíc použití lešení k pol.1031, lešení pronajaté</t>
  </si>
  <si>
    <t>RTS 18/ I</t>
  </si>
  <si>
    <t>941955001R00</t>
  </si>
  <si>
    <t>Lešení lehké pomocné, výška podlahy do 1,2 m</t>
  </si>
  <si>
    <t>941955004R00</t>
  </si>
  <si>
    <t>Lešení lehké pomocné, výška podlahy do 3,5 m</t>
  </si>
  <si>
    <t>952901110R00</t>
  </si>
  <si>
    <t>Čištění mytím vnějších ploch oken a dveří</t>
  </si>
  <si>
    <t>962032231R00</t>
  </si>
  <si>
    <t>Bourání zdiva z cihel pálených na MVC</t>
  </si>
  <si>
    <t>971033451R00</t>
  </si>
  <si>
    <t>Vybourání otv. zeď cihel. pl.0,25 m2, tl.45cm, MVC</t>
  </si>
  <si>
    <t>978041110R00</t>
  </si>
  <si>
    <t>Odstranění KZS EPS F tl. 100 mm s omítkou</t>
  </si>
  <si>
    <t>979011311R00</t>
  </si>
  <si>
    <t>Svislá doprava suti a vybouraných hmot shozem</t>
  </si>
  <si>
    <t>979011321R00</t>
  </si>
  <si>
    <t>Montáž a demontáž shozu za 2.NP</t>
  </si>
  <si>
    <t>979011331R00</t>
  </si>
  <si>
    <t>Pronájem shozu  (za metr)</t>
  </si>
  <si>
    <t>den</t>
  </si>
  <si>
    <t>979082111R00</t>
  </si>
  <si>
    <t>Vnitrostaveništní doprava suti do 10 m</t>
  </si>
  <si>
    <t>979082121R00</t>
  </si>
  <si>
    <t>Příplatek k vnitrost. dopravě suti za dalších 5 m</t>
  </si>
  <si>
    <t>979981101R00</t>
  </si>
  <si>
    <t>Kontejner, přistavení na 24 h, odvoz a likvidace, suť bez příměsí, kapacita 3 t</t>
  </si>
  <si>
    <t>999281108R00</t>
  </si>
  <si>
    <t>Přesun hmot pro opravy a údržbu do výšky 12 m</t>
  </si>
  <si>
    <t>999281196R00</t>
  </si>
  <si>
    <t>Přesun hmot, opravy a údržba, příplatek do 5 km</t>
  </si>
  <si>
    <t>PC 21</t>
  </si>
  <si>
    <t>kuchyňská linka D+M</t>
  </si>
  <si>
    <t xml:space="preserve">m     </t>
  </si>
  <si>
    <t>PC 22</t>
  </si>
  <si>
    <t>Vestavná pečící trouba,D+M</t>
  </si>
  <si>
    <t>PC 23</t>
  </si>
  <si>
    <t>Vestavná varná sklokeramická deska D+M</t>
  </si>
  <si>
    <t>PC 24</t>
  </si>
  <si>
    <t>Lednice 170 l, D+M</t>
  </si>
  <si>
    <t>PC 25</t>
  </si>
  <si>
    <t>Myčka š.45 cm,D+M</t>
  </si>
  <si>
    <t>PC 26</t>
  </si>
  <si>
    <t xml:space="preserve">Příprava pro pračku a sušičku </t>
  </si>
  <si>
    <t>kompl</t>
  </si>
  <si>
    <t>PC 30</t>
  </si>
  <si>
    <t>práce autojeřábem</t>
  </si>
  <si>
    <t xml:space="preserve">hod   </t>
  </si>
  <si>
    <t>711141559RZ2</t>
  </si>
  <si>
    <t>5*5,25</t>
  </si>
  <si>
    <t>711210020RAA</t>
  </si>
  <si>
    <t>Nanesení hydroizolační stěrky ve dvou vrstvách. Vlepení těsnicí pásky do spoje podlaha-stěna, přitlačení a uhlazení, přetažení pásky další vrstvou izolační stěrky.</t>
  </si>
  <si>
    <t>koupelny : (1,6*4*2-1,4)*3+2,6*3</t>
  </si>
  <si>
    <t>998711202R00</t>
  </si>
  <si>
    <t>Přesun hmot pro izolace proti vodě, výšky do 12 m</t>
  </si>
  <si>
    <t>Přesun hmot</t>
  </si>
  <si>
    <t>POL7_</t>
  </si>
  <si>
    <t>712371801RZ4</t>
  </si>
  <si>
    <t>712378001R00</t>
  </si>
  <si>
    <t>Úprava délky a připevnění okapnice natloukacími hmoždinkami včetně dodávky okapnice.</t>
  </si>
  <si>
    <t>712378003R00</t>
  </si>
  <si>
    <t>712391171RZ5</t>
  </si>
  <si>
    <t>998712202R00</t>
  </si>
  <si>
    <t>Přesun hmot pro povlakové krytiny, výšky do 12 m</t>
  </si>
  <si>
    <t>713111121RT2</t>
  </si>
  <si>
    <t>Montáž tepelné izolace stropů rovných spodem, drátem 2 vrstvy - materiál ve specifikaci</t>
  </si>
  <si>
    <t>713111211RK4</t>
  </si>
  <si>
    <t>včetně dodávky fólie a spojovacích prostředků.</t>
  </si>
  <si>
    <t>713111221RK4</t>
  </si>
  <si>
    <t>713101122R00</t>
  </si>
  <si>
    <t>Odstranění tepelné izolace stropů a podhledů, volně uložené, z desek minerálních, tl. 100 - 200 mm</t>
  </si>
  <si>
    <t>30,5*9,2</t>
  </si>
  <si>
    <t>713121111RU1</t>
  </si>
  <si>
    <t>713511321RT1</t>
  </si>
  <si>
    <t>Provedení jedné vrstvy zpěňujícího protipožárního nátěru a vrstvy krycího protipožárního nátěru včetně dodávky.</t>
  </si>
  <si>
    <t>sloupky 14/14 : 14*2,7*0,56</t>
  </si>
  <si>
    <t>pásky : 21*1,5*0,24</t>
  </si>
  <si>
    <t>PC 16</t>
  </si>
  <si>
    <t>Stříkaná PUR izolace šikmin tl.300 mm, D+M</t>
  </si>
  <si>
    <t xml:space="preserve">m2    </t>
  </si>
  <si>
    <t>63151379.AR</t>
  </si>
  <si>
    <t>POL3_0</t>
  </si>
  <si>
    <t>129,4*2*1,15</t>
  </si>
  <si>
    <t>998713202R00</t>
  </si>
  <si>
    <t>Přesun hmot pro izolace tepelné, výšky do 12 m</t>
  </si>
  <si>
    <t>714183002R00</t>
  </si>
  <si>
    <t>Montáž akustické izolace stropů a stěn, desky, volně uložené</t>
  </si>
  <si>
    <t>PC50</t>
  </si>
  <si>
    <t>241,8*2*1,1</t>
  </si>
  <si>
    <t>998714202R00</t>
  </si>
  <si>
    <t>Přesun hmot pro akustická opatření, výšky do 12 m</t>
  </si>
  <si>
    <t>721273200RT3</t>
  </si>
  <si>
    <t>Souprava ventilační střešní HL souprava větrací hlavice PP HL810  D 110 mm</t>
  </si>
  <si>
    <t>721R</t>
  </si>
  <si>
    <t>Odvod kndenzátu přes kuličkový sifon D+M</t>
  </si>
  <si>
    <t>soubor</t>
  </si>
  <si>
    <t>728414611R00</t>
  </si>
  <si>
    <t>Montáž digestoře vestavěné</t>
  </si>
  <si>
    <t>42981204R</t>
  </si>
  <si>
    <t>PC20</t>
  </si>
  <si>
    <t>Digestoř</t>
  </si>
  <si>
    <t>762088116R00</t>
  </si>
  <si>
    <t>Zakrývání provizorní plachtou 15x20m,vč.odstranění</t>
  </si>
  <si>
    <t>Zakrývání rozpracovaných tesařských konstrukcí těžkou plachtou na ochranu před srážkovou vodou.</t>
  </si>
  <si>
    <t>762342812R00</t>
  </si>
  <si>
    <t>Demontáž laťování střech, rozteč latí do 50 cm</t>
  </si>
  <si>
    <t>762811811R00</t>
  </si>
  <si>
    <t>Demontáž záklopů z hrubých prken tl. do 3,2 cm</t>
  </si>
  <si>
    <t>762991111R00</t>
  </si>
  <si>
    <t>Montáž a demontáž stavebního vrátku</t>
  </si>
  <si>
    <t>Instalace vrátku, uklínování v horní části dříku a osazení kladkového kolečka s lanem, včetně demontáže zařízení.</t>
  </si>
  <si>
    <t>762991121R00</t>
  </si>
  <si>
    <t>Pronájem lanového stavebního vrátku</t>
  </si>
  <si>
    <t>762330110RA0</t>
  </si>
  <si>
    <t>Konstrukce krovu z řeziva plochy 120 cm2, impregn.</t>
  </si>
  <si>
    <t>124</t>
  </si>
  <si>
    <t>výměna -u střešních oken : 2,0*2*14</t>
  </si>
  <si>
    <t>762330112RA0</t>
  </si>
  <si>
    <t>Konstrukce krovu z řeziva plochy 224 cm2, impregn.</t>
  </si>
  <si>
    <t>762330114RA0</t>
  </si>
  <si>
    <t>Konstrukce krovu z řeziva plochy 288 cm2, impregn.</t>
  </si>
  <si>
    <t>762340110RAC</t>
  </si>
  <si>
    <t>Bednění střech z prken na sraz, impregnace prkna tloušťky 32 mm, včetně dodávky</t>
  </si>
  <si>
    <t>762340132RAA</t>
  </si>
  <si>
    <t>Laťování střech rozteč 36 cm, impregnace latě 3 x 5 cm, včetně dodávky řeziva</t>
  </si>
  <si>
    <t>762520010RA0</t>
  </si>
  <si>
    <t>Podlaha z prken hrubých na sraz</t>
  </si>
  <si>
    <t>763614111RT6</t>
  </si>
  <si>
    <t>RTS 23/ I</t>
  </si>
  <si>
    <t>998763201R00</t>
  </si>
  <si>
    <t>Přesun hmot pro dřevostavby, výšky do 12 m</t>
  </si>
  <si>
    <t>764352291R00</t>
  </si>
  <si>
    <t>Montáž žlabů Pz podokapních půlkruhových</t>
  </si>
  <si>
    <t>764819212R00</t>
  </si>
  <si>
    <t>Odpadní trouby kruhové z lak.Pz plechu, D 100 mm</t>
  </si>
  <si>
    <t>včetně kolena, objímky, spojovacího materiálu a zednické výpomoci.</t>
  </si>
  <si>
    <t>764815212R00</t>
  </si>
  <si>
    <t>Žlab podokapní půlkruh.z lak.Pz plechu, rš 330 mm</t>
  </si>
  <si>
    <t>včetně háku, čela a spojky.</t>
  </si>
  <si>
    <t>764815810R00</t>
  </si>
  <si>
    <t>Kotlík žlabový oválný z lak. Pz plechu, 330/100 mm</t>
  </si>
  <si>
    <t>764815861R00</t>
  </si>
  <si>
    <t>Příplatek za přišroubování háku podokapního</t>
  </si>
  <si>
    <t>764352811R00</t>
  </si>
  <si>
    <t>Demontáž žlabů půlkruh. rovných, rš 330 mm, do 45°</t>
  </si>
  <si>
    <t>998764202R00</t>
  </si>
  <si>
    <t>Přesun hmot pro klempířské konstr., výšky do 12 m</t>
  </si>
  <si>
    <t>765312813R00</t>
  </si>
  <si>
    <t>Demontáž krytiny dvoudrážk., na sucho, pro použití</t>
  </si>
  <si>
    <t>765319813RK2</t>
  </si>
  <si>
    <t>Montáž tašky prostupové s nástavcem taška odvětrací s nástavcem, režná</t>
  </si>
  <si>
    <t>Dodávka a montáž prostupovéhoodvětrávací tašky a nástavce pro odvětrání kanalizace.</t>
  </si>
  <si>
    <t>765319922R00</t>
  </si>
  <si>
    <t>Přiřezání a uchycení jednostranně tašek dr.,šikmé</t>
  </si>
  <si>
    <t>765319211R00</t>
  </si>
  <si>
    <t>Montáž krytiny drážk.střech jedn.na sucho do 12ks/m2</t>
  </si>
  <si>
    <t>765799301R00</t>
  </si>
  <si>
    <t xml:space="preserve">Demontáž podstřešní fólie </t>
  </si>
  <si>
    <t>765799312RK8</t>
  </si>
  <si>
    <t>Dodávka a montáž fólie, spojovací pásky včetně spojovacích prostředků.</t>
  </si>
  <si>
    <t>998765202R00</t>
  </si>
  <si>
    <t>Přesun hmot pro krytiny tvrdé, výšky do 12 m</t>
  </si>
  <si>
    <t>766624043R00</t>
  </si>
  <si>
    <t>Montáž střešních oken rozměr 78/140 - 160 cm</t>
  </si>
  <si>
    <t>766661422R00</t>
  </si>
  <si>
    <t>Montáž dveří protipožárních 1kříd. nad 80 cm</t>
  </si>
  <si>
    <t>Dveře s protipožární odolností do 30 minut.</t>
  </si>
  <si>
    <t>766666112R00</t>
  </si>
  <si>
    <t>Montáž dveří posuvných, osazení závěsu, 1kř.</t>
  </si>
  <si>
    <t>Bez osazení madla a zámku.</t>
  </si>
  <si>
    <t>766669117R00</t>
  </si>
  <si>
    <t>Dokování samozavírače na ocelovou zárubeň</t>
  </si>
  <si>
    <t>766670011R00</t>
  </si>
  <si>
    <t>Montáž obložkové nebo rámové zárubně a křídla jednokřídlých dveří</t>
  </si>
  <si>
    <t>766695213R00</t>
  </si>
  <si>
    <t>Montáž prahů dveří jednokřídlových š. nad 10 cm</t>
  </si>
  <si>
    <t>54914625 2R</t>
  </si>
  <si>
    <t>54914625R</t>
  </si>
  <si>
    <t>549146403R</t>
  </si>
  <si>
    <t>54917035R</t>
  </si>
  <si>
    <t>Zavírač dveří hydraulický K 204 - 12 stříbrná</t>
  </si>
  <si>
    <t>611403057R</t>
  </si>
  <si>
    <t>611403063R</t>
  </si>
  <si>
    <t>611403967R</t>
  </si>
  <si>
    <t>611403973R</t>
  </si>
  <si>
    <t>61140544R</t>
  </si>
  <si>
    <t>61140547R</t>
  </si>
  <si>
    <t>61160110R</t>
  </si>
  <si>
    <t>61160412R</t>
  </si>
  <si>
    <t>61165611R</t>
  </si>
  <si>
    <t>61165612R</t>
  </si>
  <si>
    <t>61181405R</t>
  </si>
  <si>
    <t>61181407R</t>
  </si>
  <si>
    <t>611871035R</t>
  </si>
  <si>
    <t>Práh dubový š. 150 mm</t>
  </si>
  <si>
    <t>0,8*3+0,9*5</t>
  </si>
  <si>
    <t>PC 17</t>
  </si>
  <si>
    <t>PC 29</t>
  </si>
  <si>
    <t>Dveře dřevěné posuvné do pouzdra  600 x1970 mm L/P, CPL, plné ,vč.zárubně,D+M</t>
  </si>
  <si>
    <t>PC18</t>
  </si>
  <si>
    <t>PC29</t>
  </si>
  <si>
    <t>Kování dveří zasouvacích do pouzdra-žlábky</t>
  </si>
  <si>
    <t>998766202R00</t>
  </si>
  <si>
    <t>Přesun hmot pro truhlářské konstr., výšky do 12 m</t>
  </si>
  <si>
    <t>767995104R00</t>
  </si>
  <si>
    <t>Výroba a montáž kov. atypických konstr. do 50 kg</t>
  </si>
  <si>
    <t>kg</t>
  </si>
  <si>
    <t>14*15</t>
  </si>
  <si>
    <t>R-přípl</t>
  </si>
  <si>
    <t>Příplatek za zpracování dílenské PD, svařování  NE, pomocné ocel. kce bez svařování, mont.lávky</t>
  </si>
  <si>
    <t>R-schod</t>
  </si>
  <si>
    <t>Nové ocel.schodiště žár.pozink  s nerez zábradlím, D+M, vč,úpravy zábradlí pro pohyb plošiny</t>
  </si>
  <si>
    <t>R-zábr</t>
  </si>
  <si>
    <t>Zábradlí kolárk ,nerez,v=1,1m-dodávka</t>
  </si>
  <si>
    <t>5,1+5,45+3,6</t>
  </si>
  <si>
    <t>767990010RA0</t>
  </si>
  <si>
    <t>Atypické ocelové konstrukce</t>
  </si>
  <si>
    <t>767990010RAD</t>
  </si>
  <si>
    <t>Atypické ocelové konstrukce 50 - 100 kg/kus</t>
  </si>
  <si>
    <t>U 100-rám : 10,6*(5,1*2+5,45)/1000</t>
  </si>
  <si>
    <t>kotvící pásovina : 20/1000</t>
  </si>
  <si>
    <t>R-ploš</t>
  </si>
  <si>
    <t>Schodišťová plošina D+M, vč.ovládacích prvků</t>
  </si>
  <si>
    <t>998767202R00</t>
  </si>
  <si>
    <t>Přesun hmot pro zámečnické konstr., výšky do 12 m</t>
  </si>
  <si>
    <t>C01</t>
  </si>
  <si>
    <t>D+M Plastových oken s izolačním trojsklem, sklo matné vzor kůra</t>
  </si>
  <si>
    <t>CD 02</t>
  </si>
  <si>
    <t>D+M Plastových vstupních dveří 1000/1970 mm; sklo matné vzor kůra</t>
  </si>
  <si>
    <t>D1</t>
  </si>
  <si>
    <t>771275511R00</t>
  </si>
  <si>
    <t>Montáž keram.dlaždic a schodovek na stupnice,TM</t>
  </si>
  <si>
    <t>1,65*2+1,2*2</t>
  </si>
  <si>
    <t>771275521R00</t>
  </si>
  <si>
    <t>Montáž keramických dlaždic na podstupnice, TM</t>
  </si>
  <si>
    <t>1,65*3+1,2*3</t>
  </si>
  <si>
    <t>771475014R00</t>
  </si>
  <si>
    <t>Obklad soklíků keram.rovných, tmel,výška 10 cm</t>
  </si>
  <si>
    <t>61,8-(0,9*6+1*2+1,8)</t>
  </si>
  <si>
    <t>771479001R00</t>
  </si>
  <si>
    <t>Řezání dlaždic keramických pro soklíky</t>
  </si>
  <si>
    <t>771579795R00</t>
  </si>
  <si>
    <t>Příplatek za spárování vodotěsnou hmotou</t>
  </si>
  <si>
    <t>RTS 19/ II</t>
  </si>
  <si>
    <t>771577113R00</t>
  </si>
  <si>
    <t>Lišta hliníková přechodová, stejná výška dlaždic</t>
  </si>
  <si>
    <t>0,6*3*3</t>
  </si>
  <si>
    <t>771578011R00</t>
  </si>
  <si>
    <t>Spára podlaha - stěna, silikonem</t>
  </si>
  <si>
    <t>byty : 1,6*4*3+1,6*2*3+1,4*2*3+0,9*2*6</t>
  </si>
  <si>
    <t>spol.chodba : 1,65+23,4+21,15+2,35+5,75+1,2+3,5+2,8</t>
  </si>
  <si>
    <t>PC 19</t>
  </si>
  <si>
    <t>Kontaktní můstek(synt.disperze s křemičitým pískem)</t>
  </si>
  <si>
    <t>771575127RAB</t>
  </si>
  <si>
    <t>Penetrace podkladu, izolační panel do tmele, obvodový dilatační pás, hydroizolační stěrka, dlažba do tmele, spárování. Vložení dilatačního provazce do spoje podlaha-stěna a zatmelení silikonovým tmelem.</t>
  </si>
  <si>
    <t>(7,5+1,3+1,3+2,6)*3+42,4</t>
  </si>
  <si>
    <t>597623142R</t>
  </si>
  <si>
    <t>(5,7*0,3+8,55*0,18)*1,15</t>
  </si>
  <si>
    <t>52,6*0,1*1,15</t>
  </si>
  <si>
    <t>775981112RS1</t>
  </si>
  <si>
    <t>Lišta hliníková přechod.,stejná výška vlys.podlah. profil UA, pro tloušťku krytiny 8 mm</t>
  </si>
  <si>
    <t>0,8*9+0,6*3</t>
  </si>
  <si>
    <t>775540020RAJ</t>
  </si>
  <si>
    <t>776101121R00</t>
  </si>
  <si>
    <t>Provedení penetrace podkladu pod povlakové podlahové krytiny a samonivelační hmoty</t>
  </si>
  <si>
    <t>776981112RT1</t>
  </si>
  <si>
    <t>Lišta hliníková přechod., stejná výška povl.podlah profil 30/A, samolepicí, šířky 30 mm</t>
  </si>
  <si>
    <t>776520110RAF</t>
  </si>
  <si>
    <t>2,3*3+14+12+12</t>
  </si>
  <si>
    <t>781415015RT1</t>
  </si>
  <si>
    <t>781497111R00</t>
  </si>
  <si>
    <t xml:space="preserve">Lišta hliníková ukončovacích k obkladům </t>
  </si>
  <si>
    <t>(1,6*4*3)-0,7*3</t>
  </si>
  <si>
    <t>(1,2*2+0,9*2)*3-0,7*3</t>
  </si>
  <si>
    <t>781497121R00</t>
  </si>
  <si>
    <t xml:space="preserve">Lišta hliníková rohová k obkladům </t>
  </si>
  <si>
    <t>2*4*3+1,5*4*3</t>
  </si>
  <si>
    <t>59761001R</t>
  </si>
  <si>
    <t>998781202R00</t>
  </si>
  <si>
    <t>Přesun hmot pro obklady keramické, výšky do 12 m</t>
  </si>
  <si>
    <t>783726500R00</t>
  </si>
  <si>
    <t>Nátěr lazurovací tesařských konstr.  2x lak</t>
  </si>
  <si>
    <t>sloupky : 0,56*2,6*19</t>
  </si>
  <si>
    <t>pásky : 0,48*38*1,5</t>
  </si>
  <si>
    <t>783120010RAB</t>
  </si>
  <si>
    <t>Nátěr OK těžkých "A" syntetický, základní a dvojnásobný krycí</t>
  </si>
  <si>
    <t>784191201R00</t>
  </si>
  <si>
    <t>784195312R00</t>
  </si>
  <si>
    <t>210111011RT6</t>
  </si>
  <si>
    <t>Zásuvka domovní zapuštěná - provedení 2P+PE včetně dodávky zásuvky a rámečku(pro el.radiátor)</t>
  </si>
  <si>
    <t>210290751R00</t>
  </si>
  <si>
    <t>Montáž ventilátoru do 1,5 kW</t>
  </si>
  <si>
    <t>PC 28</t>
  </si>
  <si>
    <t>Radiátor elektrický s termostat.hlavicí D+M (pod střešní okna)</t>
  </si>
  <si>
    <t>210100010RAA</t>
  </si>
  <si>
    <t>Přípojka elektro v zemi pro ovládání plošiny) ve volném terénu, kabel CYKY 4 x 16</t>
  </si>
  <si>
    <t>PC19</t>
  </si>
  <si>
    <t>222325032R00</t>
  </si>
  <si>
    <t>Požární konvenční stropní bodový hlásič na patici</t>
  </si>
  <si>
    <t>PC58</t>
  </si>
  <si>
    <t>Požární hlásič a detektor kouře F4</t>
  </si>
  <si>
    <t>979990107R00</t>
  </si>
  <si>
    <t>Poplatek za uložení suti - směs betonu, cihel, dřeva, skupina odpadu 170904</t>
  </si>
  <si>
    <t>kategorie 17 09 04 smíšené stavební a demoliční odpady</t>
  </si>
  <si>
    <t>17,30105-2,2448</t>
  </si>
  <si>
    <t>979990144R00</t>
  </si>
  <si>
    <t>Poplatek za uložení suti - minerální vata, skupina odpadu 170604</t>
  </si>
  <si>
    <t>kategorie 17 06 03 izolační materiály, které jsou, nebo obsahují nebezpečné látky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</si>
  <si>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</si>
  <si>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</si>
  <si>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</si>
  <si>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</si>
  <si>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</si>
  <si>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</si>
  <si>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</si>
  <si>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004111010R</t>
  </si>
  <si>
    <t xml:space="preserve">Průzkumné práce </t>
  </si>
  <si>
    <t>Soubor</t>
  </si>
  <si>
    <t>VRN</t>
  </si>
  <si>
    <t>POL99_</t>
  </si>
  <si>
    <t>005111021R</t>
  </si>
  <si>
    <t>Vytyčení inženýrských sítí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</si>
  <si>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</si>
  <si>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</si>
  <si>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</si>
  <si>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</si>
  <si>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</si>
  <si>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</si>
  <si>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</si>
  <si>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</si>
  <si>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005211020R</t>
  </si>
  <si>
    <t>Ochrana stávaj. inženýrských sítí na staveništi</t>
  </si>
  <si>
    <t>005241010R</t>
  </si>
  <si>
    <t xml:space="preserve">Dokumentace skutečného provedení </t>
  </si>
  <si>
    <t>Včetně:</t>
  </si>
  <si>
    <t>END</t>
  </si>
  <si>
    <t>139601101R00</t>
  </si>
  <si>
    <t>Ruční výkop jam, rýh a šachet v hornině tř. 1 - 2</t>
  </si>
  <si>
    <t>POL1_1</t>
  </si>
  <si>
    <t>174101101R00</t>
  </si>
  <si>
    <t>Zásyp jam, rýh, šachet se zhutněním</t>
  </si>
  <si>
    <t>175101101R00</t>
  </si>
  <si>
    <t>Obsyp potrubí bez prohození sypaniny</t>
  </si>
  <si>
    <t>59224030</t>
  </si>
  <si>
    <t>Revizní šachta 400/1500 + plast.poklop</t>
  </si>
  <si>
    <t>713411123R00</t>
  </si>
  <si>
    <t>Montáž tepelné izolace potrubí pásy LSP a drátem, 3 vrstvá</t>
  </si>
  <si>
    <t>POL1_7</t>
  </si>
  <si>
    <t>721176103R00</t>
  </si>
  <si>
    <t>Potrubí HT připojovací, D 50 x 1,8 mm</t>
  </si>
  <si>
    <t>721176104R00</t>
  </si>
  <si>
    <t>Potrubí HT připojovací, D 75 x 1,9 mm</t>
  </si>
  <si>
    <t>721176113R00</t>
  </si>
  <si>
    <t>Potrubí HT odpadní svislé, D 50 x 1,8 mm</t>
  </si>
  <si>
    <t>721176125R00</t>
  </si>
  <si>
    <t>Potrubí HT svodné (ležaté) v zemi, D 110 x 2,7 mm</t>
  </si>
  <si>
    <t>721176223R00</t>
  </si>
  <si>
    <t>Potrubí KG svodné (ležaté) v zemi, D 125 x 3,2 mm</t>
  </si>
  <si>
    <t>721176224R00</t>
  </si>
  <si>
    <t>Potrubí KG svodné (ležaté) v zemi, D 160 x 4,0 mm</t>
  </si>
  <si>
    <t>721212303R00</t>
  </si>
  <si>
    <t>Vpusť prádelní s bočním odpadem z litiny DN 70</t>
  </si>
  <si>
    <t>RTS 14/ I</t>
  </si>
  <si>
    <t>722172311R00</t>
  </si>
  <si>
    <t>Potrubí plastové PP-R Instaplast, včetně zednických výpomocí, D 20 x 2,8 mm, PN 16</t>
  </si>
  <si>
    <t>722172312R00</t>
  </si>
  <si>
    <t>Potrubí plastové PP-R Instaplast, včetně zednických výpomocí, D 25 x 3,5 mm, PN 16</t>
  </si>
  <si>
    <t>722175111R00</t>
  </si>
  <si>
    <t>Montáž plastových vodovodních tvarovek, polyfuzně svařovaných, jeden spoj, D 16 mm</t>
  </si>
  <si>
    <t>722175112R00</t>
  </si>
  <si>
    <t>Montáž plastových vodovodních tvarovek, polyfuzně svařovaných, jeden spoj, D 20 mm</t>
  </si>
  <si>
    <t>722190222R00</t>
  </si>
  <si>
    <t>Přípojky vodovodní pro pevné připojení DN 20 mm</t>
  </si>
  <si>
    <t>722201103R00</t>
  </si>
  <si>
    <t>RTS 11/ II</t>
  </si>
  <si>
    <t>722220112R00</t>
  </si>
  <si>
    <t>Nástěnka K 247, pro výtokový ventil G 3/4"</t>
  </si>
  <si>
    <t>722229102R00</t>
  </si>
  <si>
    <t>Montáž vodovodních armatur,1závit, G 3/4"</t>
  </si>
  <si>
    <t>722262211R00</t>
  </si>
  <si>
    <t>Vodoměr do 30 °C, závitový G 3/4 MN-QN 2,5XN.EBH -odpočtový</t>
  </si>
  <si>
    <t>722174001IU0</t>
  </si>
  <si>
    <t>Potr vod PPR PN16 svar polyfuz D 16</t>
  </si>
  <si>
    <t>64222146</t>
  </si>
  <si>
    <t>Kulový ventil DN 20</t>
  </si>
  <si>
    <t>998724101R00</t>
  </si>
  <si>
    <t>Přesun hmot pro strojní vybavení, výšky do 6 m</t>
  </si>
  <si>
    <t>724 98-1115</t>
  </si>
  <si>
    <t>Nutná dokumentace ( revize, měření, PR a pod.)</t>
  </si>
  <si>
    <t>724-99-0010</t>
  </si>
  <si>
    <t>Montážní materiál</t>
  </si>
  <si>
    <t>725219401R00</t>
  </si>
  <si>
    <t>Montáž umyvadel na šrouby do zdiva</t>
  </si>
  <si>
    <t>725819401R00</t>
  </si>
  <si>
    <t>Montáž ventilu rohového s trubičkou G 1/2"</t>
  </si>
  <si>
    <t>725860211RT1</t>
  </si>
  <si>
    <t>Sifon umyvadlový HL133, 5/4", s přípojkou pro pračku zpětná klapka, čistící otvor, D 32, 40 mm</t>
  </si>
  <si>
    <t>725100002RA0</t>
  </si>
  <si>
    <t>Dřez, baterie, zápachová uzávěrka</t>
  </si>
  <si>
    <t>POL2_7</t>
  </si>
  <si>
    <t>725100006RA0</t>
  </si>
  <si>
    <t>Klozet kombi</t>
  </si>
  <si>
    <t>55231100</t>
  </si>
  <si>
    <t>Baterie umyvadlová</t>
  </si>
  <si>
    <t>64214297</t>
  </si>
  <si>
    <t>Umyvadlo bílé 660x525x225</t>
  </si>
  <si>
    <t>841220024.1RA0</t>
  </si>
  <si>
    <t>Plynovodní přípojka z trub PE 100RC,SDR 11, D 50 mm</t>
  </si>
  <si>
    <t>Pol__0001</t>
  </si>
  <si>
    <t>Potrubí ocelové bezešvé hladké závitové černé DN 10</t>
  </si>
  <si>
    <t>Pol__0002</t>
  </si>
  <si>
    <t>Potrubí ocelové bezešvé hladké závitové černé DN 15</t>
  </si>
  <si>
    <t>Pol__0003</t>
  </si>
  <si>
    <t>Potrubí ocelové bezešvé hladké závitové černé DN 20</t>
  </si>
  <si>
    <t>Pol__0004</t>
  </si>
  <si>
    <t>Potrubí ocelové bezešvé hladké závitové černé DN 25</t>
  </si>
  <si>
    <t>Pol__0005</t>
  </si>
  <si>
    <t>Potrubí ocelové bezešvé hladké závitové černé DN 40</t>
  </si>
  <si>
    <t>Pol__0006</t>
  </si>
  <si>
    <t>Potrubí ocelové bezešvé hladké -ocelová chránička 44,5/2,6</t>
  </si>
  <si>
    <t>Pol__0007</t>
  </si>
  <si>
    <t>Plynový kohout 858   3/8"</t>
  </si>
  <si>
    <t>Pol__0008</t>
  </si>
  <si>
    <t>Plynový kulový kohout  G  3/8"</t>
  </si>
  <si>
    <t>Pol__0009</t>
  </si>
  <si>
    <t>Plynový kulový kohout  G  1/2"</t>
  </si>
  <si>
    <t>Pol__0010</t>
  </si>
  <si>
    <t>Plynový kulový kohout  G  3/4"</t>
  </si>
  <si>
    <t>Pol__0011</t>
  </si>
  <si>
    <t>Plynový kulový kohout  G  1"</t>
  </si>
  <si>
    <t>Pol__0012</t>
  </si>
  <si>
    <t>Plynový kulový kohout  G  6/4"</t>
  </si>
  <si>
    <t>Pol__0013</t>
  </si>
  <si>
    <t>Regulátor tlaku plynu, vstup 0.7-4  bar, výstup 2 kPa, Q = 40 m3/hod</t>
  </si>
  <si>
    <t>Pol__0014</t>
  </si>
  <si>
    <t>Tlakoměr deformační se spodním přípojem 0 - 600 kPa</t>
  </si>
  <si>
    <t>Pol__0015</t>
  </si>
  <si>
    <t>Tlakoměr deformační se spodním přípojem 0 - 600 kPa DN 160</t>
  </si>
  <si>
    <t>Pol__0016</t>
  </si>
  <si>
    <t>Membránový plynoměr   (100 mm)  0,016 - 6 m3/h</t>
  </si>
  <si>
    <t>Pol__0017</t>
  </si>
  <si>
    <t>Pol__0018</t>
  </si>
  <si>
    <t>Stavební doplňkové konstrukce (uložení pocelového potrubí )</t>
  </si>
  <si>
    <t>Pol__0019</t>
  </si>
  <si>
    <t>Montáž zámečníckých výrobků</t>
  </si>
  <si>
    <t>Pol__0020</t>
  </si>
  <si>
    <t>PLASTOVÁ SKŘÍŇKA PRO PLYNOMĚR</t>
  </si>
  <si>
    <t>Pol__0021</t>
  </si>
  <si>
    <t>Nátěry kovových potrubí syntetické do DN 50, 2x antikorozní 1x základní + 2x email</t>
  </si>
  <si>
    <t>Pol__0022</t>
  </si>
  <si>
    <t>Nátěry kovových stavebních doplňkových konstrukcí - syntetick, 2x antikorozní 1x základní + 2x email</t>
  </si>
  <si>
    <t>Pol__0023</t>
  </si>
  <si>
    <t>Revize a zkoušky</t>
  </si>
  <si>
    <t>Pol__0024</t>
  </si>
  <si>
    <t>Zednické výpomoci</t>
  </si>
  <si>
    <t>Pol__0025</t>
  </si>
  <si>
    <t xml:space="preserve"> Zkouška topná, tlaková a 24 hodin zkušební provoz.</t>
  </si>
  <si>
    <t>998723203R00</t>
  </si>
  <si>
    <t>Přesun hmot pro vnitřní plynovod, výšky do 24 m</t>
  </si>
  <si>
    <t>trubka inst.oheb. R=36mm</t>
  </si>
  <si>
    <t>krab.přístrojová (1901; KP 68; KZ 3) bez zapojení</t>
  </si>
  <si>
    <t>ks</t>
  </si>
  <si>
    <t>krab.odbočná s víčkem (1901;KO 68) kruh. bez zap.</t>
  </si>
  <si>
    <t>krab.odbočná s víčkem (KO 97) kruhová bez zapoj.</t>
  </si>
  <si>
    <t>krab.odbočná s víčkem (KO 125) čtverc. bez zap.</t>
  </si>
  <si>
    <t>ukonč.vod.v rozv.vč.zap.a konc.do 2.5mm2</t>
  </si>
  <si>
    <t>ukonč.vod.v rozv.vč.zap.a konc.do 6mm2</t>
  </si>
  <si>
    <t>ukonč.vod.v rozv.vč.zap.a konc.do 25 mm2</t>
  </si>
  <si>
    <t>ucpávka kab.vč.ukonč.kab.a zapoj.do 4žil,s=do 1mm2</t>
  </si>
  <si>
    <t>spín.zápust.prost.obyč. 1-pólový - řazení 1/0S</t>
  </si>
  <si>
    <t>spín.zápust.vč.zap.1-pólový - řazení 1</t>
  </si>
  <si>
    <t>sériový přep.stříd. - řazení 5/5A zápust.vč.zap.</t>
  </si>
  <si>
    <t>dvojitý přep.stříd. - řazení 6+6 zápust.vč.zap.</t>
  </si>
  <si>
    <t>střídavý přepínač - řazení 6 zápust.vč.zap.</t>
  </si>
  <si>
    <t>křížový přepínač - řazení 7 zápust.vč.zap.</t>
  </si>
  <si>
    <t>sporák.přípojka zápust.vč.doutn.</t>
  </si>
  <si>
    <t>zás.polozap./zapuštěné 10/16A 250V 2P+Z</t>
  </si>
  <si>
    <t>zás.polozap./zapuštěné 10/16A 250V 2P+Z s víčkem</t>
  </si>
  <si>
    <t>nožové patrony do 500V</t>
  </si>
  <si>
    <t>ovladač pom. obvodu CENTRAL+TOTAL STOP</t>
  </si>
  <si>
    <t>časové relé do krabice</t>
  </si>
  <si>
    <t>montáž rozvodnic a skříní</t>
  </si>
  <si>
    <t>hl. ochr. přípojnice EPS 1</t>
  </si>
  <si>
    <t>svítidlo přisazené</t>
  </si>
  <si>
    <t>svítidlo nouzové</t>
  </si>
  <si>
    <t>Pol__0026</t>
  </si>
  <si>
    <t>svodové vodiče FeZn do R=10mm;Al o10mm;Cu R=8mm</t>
  </si>
  <si>
    <t>Pol__0027</t>
  </si>
  <si>
    <t>Pol__0028</t>
  </si>
  <si>
    <t>CYY 4 mm2 zelenožlutý</t>
  </si>
  <si>
    <t>Pol__0029</t>
  </si>
  <si>
    <t>CYY 10 mm2 zelenožlutý</t>
  </si>
  <si>
    <t>Pol__0030</t>
  </si>
  <si>
    <t>CYY 25 mm2 zelenožlutý</t>
  </si>
  <si>
    <t>Pol__0031</t>
  </si>
  <si>
    <t>CYKY 3Cx1.5 mm2 750V</t>
  </si>
  <si>
    <t>Pol__0032</t>
  </si>
  <si>
    <t>CYKY 3Ax1.5 mm2 750V</t>
  </si>
  <si>
    <t>Pol__0033</t>
  </si>
  <si>
    <t>CYKY 2Ax1.5 mm2 750V</t>
  </si>
  <si>
    <t>Pol__0034</t>
  </si>
  <si>
    <t>CYKY 3Cx2.5 mm2 750V</t>
  </si>
  <si>
    <t>Pol__0035</t>
  </si>
  <si>
    <t>CYKY 5Cx1.5 mm2 750V</t>
  </si>
  <si>
    <t>Pol__0036</t>
  </si>
  <si>
    <t>CYKY 5Cx2.5 mm2 750V</t>
  </si>
  <si>
    <t>Pol__0037</t>
  </si>
  <si>
    <t>CYKY 5Cx6 mm2 750V</t>
  </si>
  <si>
    <t>Pol__0038</t>
  </si>
  <si>
    <t>CYKY-CYKYm 4Bx25 mm2 1kV</t>
  </si>
  <si>
    <t>Pol__0039</t>
  </si>
  <si>
    <t>CXKH-V 5Cx1.5 mm2 750V</t>
  </si>
  <si>
    <t>Pol__0040</t>
  </si>
  <si>
    <t>CXKH-V 3Cx1.5 mm2 750V</t>
  </si>
  <si>
    <t>Pol__0041</t>
  </si>
  <si>
    <t>označovací štítek na kabel(navíc proti ČSN)</t>
  </si>
  <si>
    <t>Pol__0042</t>
  </si>
  <si>
    <t>osaz.hmožd.do zdi z pál.cihel/stř.tvrd.kamene HM 8</t>
  </si>
  <si>
    <t>Pol__0043</t>
  </si>
  <si>
    <t>pohybové čidlo s relé (A/..)</t>
  </si>
  <si>
    <t>Pol__0044</t>
  </si>
  <si>
    <t>ukončení vodičů svorkou WAGO - (V BYTECH)</t>
  </si>
  <si>
    <t>Pol__0045</t>
  </si>
  <si>
    <t>kabel.rýha 35cm/šíř. 80cm/hl. zem.tř.3</t>
  </si>
  <si>
    <t>Pol__0046</t>
  </si>
  <si>
    <t>ruč.zához.kab.rýhy 35cm šíř.80cm hl.zem.tř.3</t>
  </si>
  <si>
    <t>Pol__0047</t>
  </si>
  <si>
    <t>vybourání otvorů, průrazů, kapes, rýh</t>
  </si>
  <si>
    <t>objem</t>
  </si>
  <si>
    <t>Pol__0048</t>
  </si>
  <si>
    <t>Celk.prohl.el.zař.a vyhot.zpr.do 250.tis.mont.pr.</t>
  </si>
  <si>
    <t>Pol__0049</t>
  </si>
  <si>
    <t>345704010000R</t>
  </si>
  <si>
    <t>Krabice KP 68/2</t>
  </si>
  <si>
    <t>Pol__0051</t>
  </si>
  <si>
    <t>krabice KU 68-1902</t>
  </si>
  <si>
    <t>Pol__0052</t>
  </si>
  <si>
    <t>krabice KO 97</t>
  </si>
  <si>
    <t>Pol__0053</t>
  </si>
  <si>
    <t>krabice KO 125</t>
  </si>
  <si>
    <t>Pol__0054</t>
  </si>
  <si>
    <t>hl. ochr. svorkovnice EPS 1</t>
  </si>
  <si>
    <t>Pol__0055</t>
  </si>
  <si>
    <t>zásuvka zapuštěná</t>
  </si>
  <si>
    <t>Pol__0056</t>
  </si>
  <si>
    <t>zásuvka zapuštěná s víčkem</t>
  </si>
  <si>
    <t>Pol__0057</t>
  </si>
  <si>
    <t>spínač zapuštěný řaz.1/S</t>
  </si>
  <si>
    <t>Pol__0058</t>
  </si>
  <si>
    <t>spínač velkoplošný řaz.1</t>
  </si>
  <si>
    <t>Pol__0059</t>
  </si>
  <si>
    <t>spínač velkoplošný řaz.5</t>
  </si>
  <si>
    <t>Pol__0060</t>
  </si>
  <si>
    <t>spínač velkoplošný řaz. 6+6</t>
  </si>
  <si>
    <t>Pol__0061</t>
  </si>
  <si>
    <t>spínač velkoplošný řaz.6</t>
  </si>
  <si>
    <t>Pol__0062</t>
  </si>
  <si>
    <t>spínač velkoplošný řaz.7</t>
  </si>
  <si>
    <t>Pol__0063</t>
  </si>
  <si>
    <t>spínač zapuštěný 3f řaz.3</t>
  </si>
  <si>
    <t>Pol__0064</t>
  </si>
  <si>
    <t>pohybové čidlo s relé (A/.. - 3299-22103)</t>
  </si>
  <si>
    <t>Pol__0065</t>
  </si>
  <si>
    <t>ovládač jednotlačítkový M22-I1 TITAN (hříbek), IP65</t>
  </si>
  <si>
    <t>Pol__0066</t>
  </si>
  <si>
    <t>FeZn R=10mm</t>
  </si>
  <si>
    <t>Pol__0067</t>
  </si>
  <si>
    <t>svorka na potrubí + pásek</t>
  </si>
  <si>
    <t>Pol__0068</t>
  </si>
  <si>
    <t>CYY  4mm2 zelenožlutý</t>
  </si>
  <si>
    <t>Pol__0069</t>
  </si>
  <si>
    <t>CYY 10mm2 zelenožlutý</t>
  </si>
  <si>
    <t>Pol__0070</t>
  </si>
  <si>
    <t>CYY 25mm2 zelenožlutý</t>
  </si>
  <si>
    <t>Pol__0071</t>
  </si>
  <si>
    <t>CYKY 3Ax1.5mm2</t>
  </si>
  <si>
    <t>Pol__0072</t>
  </si>
  <si>
    <t>CYKY 2Ax1.5mm2</t>
  </si>
  <si>
    <t>Pol__0073</t>
  </si>
  <si>
    <t>CYKY 3Cx1.5mm2</t>
  </si>
  <si>
    <t>Pol__0074</t>
  </si>
  <si>
    <t>CYKY 3Cx2.5mm2</t>
  </si>
  <si>
    <t>Pol__0075</t>
  </si>
  <si>
    <t>CYKY 4Bx25mm2</t>
  </si>
  <si>
    <t>Pol__0076</t>
  </si>
  <si>
    <t>CYKY 5Cx1.5mm2</t>
  </si>
  <si>
    <t>Pol__0077</t>
  </si>
  <si>
    <t>CYKY 5Cx2.5mm2</t>
  </si>
  <si>
    <t>Pol__0078</t>
  </si>
  <si>
    <t>CYKY 5Cx6mm2</t>
  </si>
  <si>
    <t>Pol__0079</t>
  </si>
  <si>
    <t>pojistková vložka PN00, 80A</t>
  </si>
  <si>
    <t>Pol__0080</t>
  </si>
  <si>
    <t>čas.relé do krabice</t>
  </si>
  <si>
    <t>742P15OA0</t>
  </si>
  <si>
    <t>OZNAČOVACÍ ŠTÍTEK NA KABEL</t>
  </si>
  <si>
    <t>KUS</t>
  </si>
  <si>
    <t>Pol__0082</t>
  </si>
  <si>
    <t>hmoždinka HM8</t>
  </si>
  <si>
    <t>Pol__0083</t>
  </si>
  <si>
    <t>Svítidlo nouzové, typ "N1"</t>
  </si>
  <si>
    <t>Pol__0084</t>
  </si>
  <si>
    <t>Svítidlo nouzové, typ "P1"</t>
  </si>
  <si>
    <t>Pol__0085</t>
  </si>
  <si>
    <t>svítidlo typ "A"</t>
  </si>
  <si>
    <t>Pol__0086</t>
  </si>
  <si>
    <t>svítidlo typ "B"</t>
  </si>
  <si>
    <t>Pol__0087</t>
  </si>
  <si>
    <t>svork WAGO2x2,5 - (V BYTECH)</t>
  </si>
  <si>
    <t>Pol__0088</t>
  </si>
  <si>
    <t>Pol__0089</t>
  </si>
  <si>
    <t>Pol__0090</t>
  </si>
  <si>
    <t>Rozvaděč RE</t>
  </si>
  <si>
    <t>Pol__0091</t>
  </si>
  <si>
    <t>Rozvaděč RH</t>
  </si>
  <si>
    <t>Pol__0092</t>
  </si>
  <si>
    <t>Rozvaděč RS</t>
  </si>
  <si>
    <t>Pol__0093</t>
  </si>
  <si>
    <t>Rozvaděč RB1, RB2, RB3</t>
  </si>
  <si>
    <t>Pol__0094</t>
  </si>
  <si>
    <t>Podružný materiál k montáži</t>
  </si>
  <si>
    <t>Pol__0095</t>
  </si>
  <si>
    <t>Přesun dodávek</t>
  </si>
  <si>
    <t>Pol__0096</t>
  </si>
  <si>
    <t>Doprava dodávek</t>
  </si>
  <si>
    <t>Pol__0097</t>
  </si>
  <si>
    <t>GZS z C21M a navázaného materiálu</t>
  </si>
  <si>
    <t>722182021RT1</t>
  </si>
  <si>
    <t>Montáž tepelné izolace skruží na potrubí přímé, DN 25 mm, lepidlo lepidlo ve specifikaci</t>
  </si>
  <si>
    <t>PC1</t>
  </si>
  <si>
    <t>Tep.izolace návleková tl. 6 mm vnitř. D 22 mm</t>
  </si>
  <si>
    <t>PC2</t>
  </si>
  <si>
    <t>Tep.izolace návleková tl. 10 mm vnitř. D 25 mm</t>
  </si>
  <si>
    <t>R-položka</t>
  </si>
  <si>
    <t>POL12_0</t>
  </si>
  <si>
    <t>PC3</t>
  </si>
  <si>
    <t>Lepidlo chloroprénové 400 ml</t>
  </si>
  <si>
    <t>PC4</t>
  </si>
  <si>
    <t>Spojovací sponka (200 ks)</t>
  </si>
  <si>
    <t>998713201R00</t>
  </si>
  <si>
    <t>Přesun hmot pro izolace tepelné, výšky do 6 m</t>
  </si>
  <si>
    <t>POL7_7</t>
  </si>
  <si>
    <t>731249211R00</t>
  </si>
  <si>
    <t>Montáž rychlovyhřívacích agregátů bez TUV</t>
  </si>
  <si>
    <t>PC5</t>
  </si>
  <si>
    <t>včetně řídící jednotky se  zásobníkovým ohřevem TUV min 40 l,</t>
  </si>
  <si>
    <t>PC6</t>
  </si>
  <si>
    <t>Seřízení kotle, uvedení do provozu</t>
  </si>
  <si>
    <t>PC7</t>
  </si>
  <si>
    <t>Prostorový termostat bezdrátový</t>
  </si>
  <si>
    <t>PC8</t>
  </si>
  <si>
    <t>Příložný termostat pro přímý okruh</t>
  </si>
  <si>
    <t>PC9</t>
  </si>
  <si>
    <t>Teplotní čidlo do jímky-TUV</t>
  </si>
  <si>
    <t>PC10</t>
  </si>
  <si>
    <t>Příložné čidlo teploty</t>
  </si>
  <si>
    <t>PC11</t>
  </si>
  <si>
    <t>Čidlo venkovní teploty</t>
  </si>
  <si>
    <t>PC12</t>
  </si>
  <si>
    <t>Koaxiální trubka D 60/100 mm, l = 0,5 m</t>
  </si>
  <si>
    <t>PC13</t>
  </si>
  <si>
    <t>Koaxiální trubka D 60/100 mm, l = 1 m</t>
  </si>
  <si>
    <t>PC14</t>
  </si>
  <si>
    <t>Koaxiální trubka D 60/100 mm, l = 2 m</t>
  </si>
  <si>
    <t>PC15</t>
  </si>
  <si>
    <t>Revizní koleno D 60/100 mm</t>
  </si>
  <si>
    <t>PC16</t>
  </si>
  <si>
    <t>Revizní T-kus D 60/100 mm</t>
  </si>
  <si>
    <t>PC17</t>
  </si>
  <si>
    <t>Koleno DN 60/100</t>
  </si>
  <si>
    <t>Stěnová clona</t>
  </si>
  <si>
    <t>Základní sada šachty</t>
  </si>
  <si>
    <t>Komínek svislý DN 60/100 l=1,11 m</t>
  </si>
  <si>
    <t>PC21</t>
  </si>
  <si>
    <t>Tesnící kroužek DN 60 mm</t>
  </si>
  <si>
    <t>PC22</t>
  </si>
  <si>
    <t>Tesnící kroužek DN 100 mm</t>
  </si>
  <si>
    <t>PC23</t>
  </si>
  <si>
    <t>Montáž kouřovodů</t>
  </si>
  <si>
    <t>hod</t>
  </si>
  <si>
    <t>POL12_1</t>
  </si>
  <si>
    <t>HZS</t>
  </si>
  <si>
    <t>Topné zkoušky</t>
  </si>
  <si>
    <t>998731201R00</t>
  </si>
  <si>
    <t>Přesun hmot pro kotelny, výšky do 6 m</t>
  </si>
  <si>
    <t>733163105R00</t>
  </si>
  <si>
    <t>Potrubí z měděných trubek vytápění D 28 x 1,0 mm</t>
  </si>
  <si>
    <t>Včetně pomocného lešení o výšce podlahy do 1900 mm a pro zatížení do 1,5 kPa.</t>
  </si>
  <si>
    <t>733163104R00</t>
  </si>
  <si>
    <t>Potrubí z měděných trubek vytápění D 22 x 1,0 mm</t>
  </si>
  <si>
    <t>733190105R00</t>
  </si>
  <si>
    <t>Tlakové zkoušky potrubí do DN 32</t>
  </si>
  <si>
    <t>PC24</t>
  </si>
  <si>
    <t>Doplňkové konstrukce - uložení potrubí</t>
  </si>
  <si>
    <t>998733203R00</t>
  </si>
  <si>
    <t>Přesun hmot pro rozvody potrubí, výšky do 24 m</t>
  </si>
  <si>
    <t>arm 1</t>
  </si>
  <si>
    <t>Montáž armatur závitových,s 1závitem, G 1/2 včetně kul.kohoutu vypouštěcího</t>
  </si>
  <si>
    <t>arm 2</t>
  </si>
  <si>
    <t>Montáž armatur závitových,se 2závity, G 3/4 včetně kulového kohoutu</t>
  </si>
  <si>
    <t>arm 3</t>
  </si>
  <si>
    <t>Mont. vypouštěcí kohout G 1/2"</t>
  </si>
  <si>
    <t>arm 4</t>
  </si>
  <si>
    <t>Montáž filtru s výměnnou vložkou G 3/4"</t>
  </si>
  <si>
    <t>arm 5</t>
  </si>
  <si>
    <t>Montáž setu pro střední připojení ručník.radiátorů 1/2"</t>
  </si>
  <si>
    <t>arm 6</t>
  </si>
  <si>
    <t>Set pro střed. připojení-ručník.radiátory 1/2" vč. term.hlav.</t>
  </si>
  <si>
    <t>998734203R00</t>
  </si>
  <si>
    <t>Přesun hmot pro armatury, výšky do 24 m</t>
  </si>
  <si>
    <t>PC27</t>
  </si>
  <si>
    <t>Montáž podlahového vytápění</t>
  </si>
  <si>
    <t>PC28</t>
  </si>
  <si>
    <t>Trubka Al/PERT 16x2,0</t>
  </si>
  <si>
    <t>Systémová deska s Al folií pro suchý systém</t>
  </si>
  <si>
    <t>PC30</t>
  </si>
  <si>
    <t>Vodící oblouk pro trubky pod rozdělovač TW950 pro D 16</t>
  </si>
  <si>
    <t>PC31</t>
  </si>
  <si>
    <t>Svěrné šroubení pro Al/PE-X, Al/PERT 835PE 3/4E-16x2</t>
  </si>
  <si>
    <t>PC32</t>
  </si>
  <si>
    <t>Rozdělovač pro podl.topení s nerez oceli s průtokoměry</t>
  </si>
  <si>
    <t>Kulový kohout G 1" s teploměrem pro nerez.rozdělovač-modrý</t>
  </si>
  <si>
    <t>PC34</t>
  </si>
  <si>
    <t>Kulový kohout G 1" s teploměrem pro nerez.rozdělovač-červený</t>
  </si>
  <si>
    <t>PC35</t>
  </si>
  <si>
    <t>Skříň pod omítku pro ner.rozdělovač 800 mm</t>
  </si>
  <si>
    <t>PC36</t>
  </si>
  <si>
    <t>Sádrovláknité desky  2x12,5 mm</t>
  </si>
  <si>
    <t>PC37</t>
  </si>
  <si>
    <t>Chránička černá 14G pro D 16 až 18</t>
  </si>
  <si>
    <t>PC38</t>
  </si>
  <si>
    <t>Obv.dilatační pás, výška 15cm, délka 50m 9872A 10mm</t>
  </si>
  <si>
    <t>998736203R00</t>
  </si>
  <si>
    <t>Přesun hmot pro podlahové vytápění, výšky do 24 m</t>
  </si>
  <si>
    <t>PC39</t>
  </si>
  <si>
    <t>Montáž ručníkových radiátorů</t>
  </si>
  <si>
    <t>PC40</t>
  </si>
  <si>
    <t>Ručník.radiátor -střední napojení, v = 1820mm.š=450mm</t>
  </si>
  <si>
    <t>998735203R00</t>
  </si>
  <si>
    <t>Přesun hmot pro otopná tělesa, výšky do 24 m</t>
  </si>
  <si>
    <t>PC41</t>
  </si>
  <si>
    <t>El.topné těleso pro ručníkové radiátory 300 W</t>
  </si>
  <si>
    <t>PC42</t>
  </si>
  <si>
    <t>Odbočka T pro el.tělesa</t>
  </si>
  <si>
    <t>PC43</t>
  </si>
  <si>
    <t>Vidlice se spínačem</t>
  </si>
  <si>
    <t>998762203R00</t>
  </si>
  <si>
    <t>Přesun hmot pro tesařské konstrukce, výšky do 24 m</t>
  </si>
  <si>
    <t>998771203R00</t>
  </si>
  <si>
    <t>Přesun hmot pro podlahy z dlaždic, výšky do 24 m</t>
  </si>
  <si>
    <t>998775203R00</t>
  </si>
  <si>
    <t>Přesun hmot pro podlahy vlysové, výšky do 24 m</t>
  </si>
  <si>
    <t>Kondenzační kotel s nerezovým výměníkem 1,9 - 19kW,</t>
  </si>
  <si>
    <t>Celkem bez DPH</t>
  </si>
  <si>
    <t>Stěna z tvárnic ztraceného bednění, tl. 300 mm zalití tvárnic betonem C 16/20</t>
  </si>
  <si>
    <t>Deska akustická - skelná vata -  tl. 50 mm;Tepelný odpor - 6,05 (m².K/W);Lambda λD = 0,033 (W·m-1·K-1)</t>
  </si>
  <si>
    <t>Deska akustická - skelná vata -tl. 100 mm;Tepelný odpor - 6,05 (m².K/W);Lambda λD = 0,033 (W·m-1·K-1)</t>
  </si>
  <si>
    <t>Omítka tenkovrstvá silikonová s výztužnou stěrkou, složitost 2</t>
  </si>
  <si>
    <t>Samonivelační stěrka, ruční zpracování tl. 5 mm</t>
  </si>
  <si>
    <t>Potěr samonivelační ručně tl. 30 mm</t>
  </si>
  <si>
    <t>Zárubeň ocelovádo SDK S 200 rozměr 800 x 1970 mm L/P-atyp, protipožární EW 15 DP3</t>
  </si>
  <si>
    <t>Provedení izolace proti vlhkosti na ploše vodorovné, asfaltovými pásy přitavením 2 vrstvy - včetně dodávky  hydroizolační asfaltový pás se skelnou rohoží,s povrchovou úpravou ochranné a dekorativní břidličné šupiny</t>
  </si>
  <si>
    <t>Stěrka hydroizolační těsnicí hmotou, proti vlhkosti</t>
  </si>
  <si>
    <t>Provedení povlakové krytiny střech do 10°, fólií PVC, položenou volně 1 vrstva - včetně dodávky fólie PVC-P , vystužená polyesterovou mřížkou tl. 1,5 mm</t>
  </si>
  <si>
    <t>Atiková okapnice z  ocelového plechu, žárově pozinkovaný, spodní vrstva s ochranným lakem, vrchní vrstva s povlakem PVC,    vrchní strana povlak PVC-P tl. 0,6mm; spodní strana epoxidový lak 10mikronů, rš 150 mm</t>
  </si>
  <si>
    <t>Atiková okapnice z  ocelového plechu, žárově pozinkovaný, spodní vrstva s ochranným lakem, vrchní vrstva s povlakem PVC,    vrchní strana povlak PVC-P tl. 0,6mm; spodní strana epoxidový lak 10mikronů, rš 250 mm</t>
  </si>
  <si>
    <t>Položení podkladní textilie na střechách do 10° 1 vrstva - včetně dodávky netkané geotextilie</t>
  </si>
  <si>
    <t>Montáž parozábrany, krovů spodem s přelepením spojů - polyetylenová fólie zpevněná perlinkovou mřížkou; (samozhášivá úprava),tl. min. 0,25 mm;plošná hmotnost 140g/m2;propustnost páry (ekvivalentní difúzní tloušťka Sd): 2,0 (± 0,4) m</t>
  </si>
  <si>
    <t>Montáž parozábrany, zavěšeného podhledu s přelepením spojů  polyetylenová fólie zpevněná perlinkovou mřížkou; (samozhášivá úprava),tl. min. 0,25 mm;plošná hmotnost 140g/m2;propustnost páry (ekvivalentní difúzní tloušťka Sd): 2,0 (± 0,4) m</t>
  </si>
  <si>
    <t>Montáž tepelné nebo kročejové izolace podlah na sucho, jednovrstvé včetně dodávkydesky z čedičové vlny tl. 20 mm;objemová hmotnost 175kg/m3;součinitel tepelné vodivosti λ - lambda, W/(m.K)  0,04;
třída reakce na oheň:  A1</t>
  </si>
  <si>
    <t>Nátěr protipožární dřeva, C 1,  nátěr bezbarvý</t>
  </si>
  <si>
    <t xml:space="preserve">Deska z minerální plsti , tl. 200 mm;Tepelná vodivost (W/m*k)0,037 </t>
  </si>
  <si>
    <t>zvuková izolace v celkové tloušťce 100 mm (2x50 mm); a =1,01 při frekvenci 200 Hz.</t>
  </si>
  <si>
    <t>Potrubí vzduchotechnické spiro z pozinkovaného plechu d 100 mm</t>
  </si>
  <si>
    <t>Montáž podlahy z desek do tl.18 mm, na sraz, přibíjením vč. dodávky desky dřevoštěpkové tl. 18 mm</t>
  </si>
  <si>
    <t>Montáž fólie na bednění přibitím podstřešní difúzní fólie -vysoce difúzní membrána s polypropylenovou textilií ,hmotnost 160g/m2;s integrovanými aplikačními páskami pro snadnou montáž</t>
  </si>
  <si>
    <t>Kování dveřní klika/klika/roseta, WC Ti</t>
  </si>
  <si>
    <t>Kování dveřní klika/klika/roseta,doz klíč Ti</t>
  </si>
  <si>
    <t>Kování bezpečnostní, klika-knoflík ,bezpečnostní FAB,Ti</t>
  </si>
  <si>
    <t>Sada lemování  EDW 2000 MK08, rozměr 780 x 1400 mm</t>
  </si>
  <si>
    <t>Sada lemování  EDW 2000 SK08, rozměr 1140 x 1400 mm</t>
  </si>
  <si>
    <t>Ostění prefabrikované PVC LSB 2000 MK08 780 x 1400 mm</t>
  </si>
  <si>
    <t>Ostění prefabrikované PVC LSB 2000 SK08 1140 x 1400 mm</t>
  </si>
  <si>
    <t>Roleta zastiňovací MK08 Standard</t>
  </si>
  <si>
    <t>Roleta zastiňovací SK08 Standard</t>
  </si>
  <si>
    <t xml:space="preserve">Dveře dřevěné interiérové CPL 600 x 1970 mm L/P, plné </t>
  </si>
  <si>
    <t>Dveře dřevěné interiérové  800 x 1970 mm L/P, CPL, 1/3 sklo- matné</t>
  </si>
  <si>
    <t>Dveře dřevěné protipožární  EI30, 900 x 1970 mm L/P, CPL, plné</t>
  </si>
  <si>
    <t>Dveře dřevěné protipožární EI30, 800 x 1970 mm L/P, CPL, plné, s větrací mřížkou(kotelna)</t>
  </si>
  <si>
    <t>Zárubeň obložková  80 - 300 mm, 600 x 1970 mm L/P, CPL Standard</t>
  </si>
  <si>
    <t>Zárubeň obložková  80 - 300 mm, 800 x 1970 mm L/P, CPL Standard</t>
  </si>
  <si>
    <t>Okno střešní  GZL  MK08 780 x 1400 mm kyvné bezúdržbové-dolní ovládání materiál dřevo-plast</t>
  </si>
  <si>
    <t>Okno střešní  GZL  SK08 1140 x 1400 mm kyvné bezúdržbové,dolní ovládání materiál dřevo-plast</t>
  </si>
  <si>
    <t>D+M Vstupní hliníkové dveře 1600x1970mm(900+700),D+M; sklo matné,vzor kůra</t>
  </si>
  <si>
    <t>Dlažba 60x60cm s izolač.podložkou, vlhké prostředí na podklad z desek dřevoštěp. nebo dřevocem.</t>
  </si>
  <si>
    <t>Dlaždice 300 x 300 mm šedá mat protiskluzná</t>
  </si>
  <si>
    <t>Podlaha laminátová, podložka protihluková kategorie 32, tl. 8 mm</t>
  </si>
  <si>
    <t>Podlaha povlaková z PVC pásů, soklík, stěrka podlahovina tl. 2,0 mm</t>
  </si>
  <si>
    <t xml:space="preserve">Montáž obkladů stěn, porovin.,tmel,  </t>
  </si>
  <si>
    <t>Obkládačka  300 x 600 mm povrch hladký matný</t>
  </si>
  <si>
    <t>Malba dispersními barvami na SDK, bílá, bez penetrace, 2 x</t>
  </si>
  <si>
    <t>Penetrace podkladu hloubková pro SDK</t>
  </si>
  <si>
    <t>Ventilátor pr. 100 mm, 130 m³/h, 49 dB(A), 13 mmH2O (127 Pa), IPX4, doběhový časovač</t>
  </si>
  <si>
    <t>Šroubení přechodové  d 25xR3/4</t>
  </si>
  <si>
    <t>svorka na potrubí typu bernard vč.pásku (bez vodič.)</t>
  </si>
  <si>
    <t>trubka ohebná R=36mm</t>
  </si>
  <si>
    <t>CENA CELKEM BEZ DPH</t>
  </si>
  <si>
    <t>Impulzní snímač otáček pro dálkový přenos údajů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</si>
</sst>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#,##0.00\ &quot;Kč&quot;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7" fillId="0" borderId="37" xfId="0" applyFont="1" applyBorder="1" applyAlignment="1">
      <alignment vertical="top"/>
    </xf>
    <xf numFmtId="49" fontId="17" fillId="0" borderId="37" xfId="0" applyNumberFormat="1" applyFont="1" applyBorder="1" applyAlignment="1">
      <alignment vertical="top"/>
    </xf>
    <xf numFmtId="49" fontId="17" fillId="0" borderId="37" xfId="0" applyNumberFormat="1" applyFont="1" applyBorder="1" applyAlignment="1">
      <alignment horizontal="left" vertical="top" wrapText="1"/>
    </xf>
    <xf numFmtId="0" fontId="17" fillId="0" borderId="37" xfId="0" applyFont="1" applyBorder="1" applyAlignment="1">
      <alignment horizontal="center" vertical="top" shrinkToFit="1"/>
    </xf>
    <xf numFmtId="165" fontId="17" fillId="0" borderId="37" xfId="0" applyNumberFormat="1" applyFont="1" applyBorder="1" applyAlignment="1">
      <alignment vertical="top" shrinkToFit="1"/>
    </xf>
    <xf numFmtId="4" fontId="17" fillId="0" borderId="37" xfId="0" applyNumberFormat="1" applyFont="1" applyBorder="1" applyAlignment="1">
      <alignment vertical="top" shrinkToFit="1"/>
    </xf>
    <xf numFmtId="165" fontId="17" fillId="0" borderId="37" xfId="0" quotePrefix="1" applyNumberFormat="1" applyFont="1" applyBorder="1" applyAlignment="1">
      <alignment horizontal="left" vertical="top" wrapText="1"/>
    </xf>
    <xf numFmtId="165" fontId="17" fillId="0" borderId="37" xfId="0" applyNumberFormat="1" applyFont="1" applyBorder="1" applyAlignment="1">
      <alignment horizontal="center" vertical="top" wrapText="1" shrinkToFit="1"/>
    </xf>
    <xf numFmtId="165" fontId="17" fillId="0" borderId="37" xfId="0" applyNumberFormat="1" applyFont="1" applyBorder="1" applyAlignment="1">
      <alignment vertical="top" wrapText="1" shrinkToFit="1"/>
    </xf>
    <xf numFmtId="0" fontId="0" fillId="0" borderId="0" xfId="0" applyFill="1"/>
    <xf numFmtId="0" fontId="6" fillId="5" borderId="14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wrapText="1"/>
    </xf>
    <xf numFmtId="166" fontId="0" fillId="0" borderId="16" xfId="0" applyNumberFormat="1" applyBorder="1" applyAlignment="1">
      <alignment horizontal="left" vertical="center"/>
    </xf>
    <xf numFmtId="166" fontId="0" fillId="0" borderId="8" xfId="0" applyNumberFormat="1" applyBorder="1" applyAlignment="1">
      <alignment horizontal="left" vertical="center"/>
    </xf>
    <xf numFmtId="166" fontId="0" fillId="0" borderId="2" xfId="0" applyNumberFormat="1" applyBorder="1" applyAlignment="1">
      <alignment horizontal="left" vertical="center"/>
    </xf>
    <xf numFmtId="4" fontId="17" fillId="6" borderId="43" xfId="0" applyNumberFormat="1" applyFont="1" applyFill="1" applyBorder="1" applyAlignment="1">
      <alignment vertical="top" shrinkToFit="1"/>
    </xf>
    <xf numFmtId="4" fontId="17" fillId="6" borderId="40" xfId="0" applyNumberFormat="1" applyFont="1" applyFill="1" applyBorder="1" applyAlignment="1">
      <alignment vertical="top" shrinkToFit="1"/>
    </xf>
    <xf numFmtId="49" fontId="8" fillId="0" borderId="0" xfId="0" applyNumberFormat="1" applyFont="1" applyAlignment="1">
      <alignment horizontal="left" wrapText="1"/>
    </xf>
    <xf numFmtId="4" fontId="8" fillId="0" borderId="0" xfId="0" applyNumberFormat="1" applyFont="1"/>
    <xf numFmtId="4" fontId="17" fillId="6" borderId="37" xfId="0" applyNumberFormat="1" applyFont="1" applyFill="1" applyBorder="1" applyAlignment="1">
      <alignment vertical="top" shrinkToFit="1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" fontId="8" fillId="0" borderId="32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66" fontId="6" fillId="5" borderId="15" xfId="0" applyNumberFormat="1" applyFont="1" applyFill="1" applyBorder="1" applyAlignment="1">
      <alignment horizontal="right" vertical="center" indent="1"/>
    </xf>
    <xf numFmtId="166" fontId="6" fillId="5" borderId="16" xfId="0" applyNumberFormat="1" applyFont="1" applyFill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6" fillId="5" borderId="15" xfId="0" applyNumberFormat="1" applyFont="1" applyFill="1" applyBorder="1" applyAlignment="1">
      <alignment horizontal="right" vertical="center" indent="1"/>
    </xf>
    <xf numFmtId="4" fontId="6" fillId="5" borderId="22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20"/>
  <sheetViews>
    <sheetView showGridLines="0" topLeftCell="B1" zoomScaleNormal="100" zoomScaleSheetLayoutView="75" workbookViewId="0">
      <selection activeCell="J41" sqref="J4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9" customWidth="1"/>
    <col min="4" max="4" width="13" style="49" customWidth="1"/>
    <col min="5" max="5" width="6.109375" style="49" customWidth="1"/>
    <col min="6" max="6" width="15.109375" customWidth="1"/>
    <col min="7" max="7" width="13" customWidth="1"/>
    <col min="8" max="8" width="9" customWidth="1"/>
    <col min="9" max="9" width="13" customWidth="1"/>
    <col min="10" max="10" width="7.33203125" customWidth="1"/>
    <col min="11" max="11" width="4.33203125" customWidth="1"/>
    <col min="12" max="12" width="14.6640625" customWidth="1"/>
    <col min="13" max="15" width="10.6640625" customWidth="1"/>
    <col min="52" max="52" width="94" customWidth="1"/>
  </cols>
  <sheetData>
    <row r="1" spans="1:15" ht="33.75" customHeight="1" x14ac:dyDescent="0.25">
      <c r="A1" s="45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5">
      <c r="A2" s="2"/>
      <c r="B2" s="71" t="s">
        <v>24</v>
      </c>
      <c r="C2" s="72"/>
      <c r="D2" s="73" t="s">
        <v>43</v>
      </c>
      <c r="E2" s="233" t="s">
        <v>44</v>
      </c>
      <c r="F2" s="234"/>
      <c r="G2" s="234"/>
      <c r="H2" s="234"/>
      <c r="I2" s="234"/>
      <c r="J2" s="235"/>
      <c r="O2" s="1"/>
    </row>
    <row r="3" spans="1:15" ht="27" hidden="1" customHeight="1" x14ac:dyDescent="0.25">
      <c r="A3" s="2"/>
      <c r="B3" s="74"/>
      <c r="C3" s="72"/>
      <c r="D3" s="75"/>
      <c r="E3" s="236"/>
      <c r="F3" s="237"/>
      <c r="G3" s="237"/>
      <c r="H3" s="237"/>
      <c r="I3" s="237"/>
      <c r="J3" s="238"/>
    </row>
    <row r="4" spans="1:15" ht="23.25" customHeight="1" x14ac:dyDescent="0.25">
      <c r="A4" s="2"/>
      <c r="B4" s="76"/>
      <c r="C4" s="77"/>
      <c r="D4" s="78"/>
      <c r="E4" s="246"/>
      <c r="F4" s="246"/>
      <c r="G4" s="246"/>
      <c r="H4" s="246"/>
      <c r="I4" s="246"/>
      <c r="J4" s="247"/>
    </row>
    <row r="5" spans="1:15" ht="24" customHeight="1" x14ac:dyDescent="0.25">
      <c r="A5" s="2"/>
      <c r="B5" s="31" t="s">
        <v>23</v>
      </c>
      <c r="D5" s="250"/>
      <c r="E5" s="251"/>
      <c r="F5" s="251"/>
      <c r="G5" s="251"/>
      <c r="H5" s="18" t="s">
        <v>42</v>
      </c>
      <c r="I5" s="22"/>
      <c r="J5" s="8"/>
    </row>
    <row r="6" spans="1:15" ht="15.75" customHeight="1" x14ac:dyDescent="0.25">
      <c r="A6" s="2"/>
      <c r="B6" s="28"/>
      <c r="C6" s="52"/>
      <c r="D6" s="207"/>
      <c r="E6" s="208"/>
      <c r="F6" s="208"/>
      <c r="G6" s="208"/>
      <c r="H6" s="18" t="s">
        <v>36</v>
      </c>
      <c r="I6" s="22"/>
      <c r="J6" s="8"/>
    </row>
    <row r="7" spans="1:15" ht="15.75" customHeight="1" x14ac:dyDescent="0.25">
      <c r="A7" s="2"/>
      <c r="B7" s="29"/>
      <c r="C7" s="53"/>
      <c r="D7" s="50"/>
      <c r="E7" s="209"/>
      <c r="F7" s="210"/>
      <c r="G7" s="21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48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48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3"/>
      <c r="D10" s="50"/>
      <c r="E10" s="54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0"/>
      <c r="E11" s="240"/>
      <c r="F11" s="240"/>
      <c r="G11" s="240"/>
      <c r="H11" s="18" t="s">
        <v>42</v>
      </c>
      <c r="I11" s="22"/>
      <c r="J11" s="8"/>
    </row>
    <row r="12" spans="1:15" ht="15.75" customHeight="1" x14ac:dyDescent="0.25">
      <c r="A12" s="2"/>
      <c r="B12" s="28"/>
      <c r="C12" s="52"/>
      <c r="D12" s="245"/>
      <c r="E12" s="245"/>
      <c r="F12" s="245"/>
      <c r="G12" s="245"/>
      <c r="H12" s="18" t="s">
        <v>36</v>
      </c>
      <c r="I12" s="22"/>
      <c r="J12" s="8"/>
    </row>
    <row r="13" spans="1:15" ht="15.75" customHeight="1" x14ac:dyDescent="0.25">
      <c r="A13" s="2"/>
      <c r="B13" s="29"/>
      <c r="C13" s="53"/>
      <c r="D13" s="50"/>
      <c r="E13" s="248"/>
      <c r="F13" s="249"/>
      <c r="G13" s="249"/>
      <c r="H13" s="19"/>
      <c r="I13" s="23"/>
      <c r="J13" s="34"/>
    </row>
    <row r="14" spans="1:15" ht="24" customHeight="1" x14ac:dyDescent="0.25">
      <c r="A14" s="2"/>
      <c r="B14" s="41" t="s">
        <v>22</v>
      </c>
      <c r="C14" s="55"/>
      <c r="D14" s="56"/>
      <c r="E14" s="57"/>
      <c r="F14" s="42"/>
      <c r="G14" s="42"/>
      <c r="H14" s="43"/>
      <c r="I14" s="42"/>
      <c r="J14" s="44"/>
    </row>
    <row r="15" spans="1:15" ht="32.25" customHeight="1" x14ac:dyDescent="0.25">
      <c r="A15" s="2"/>
      <c r="B15" s="35" t="s">
        <v>34</v>
      </c>
      <c r="C15" s="58"/>
      <c r="D15" s="51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5">
      <c r="A16" s="132" t="s">
        <v>26</v>
      </c>
      <c r="B16" s="37" t="s">
        <v>26</v>
      </c>
      <c r="C16" s="59"/>
      <c r="D16" s="60"/>
      <c r="E16" s="216"/>
      <c r="F16" s="217"/>
      <c r="G16" s="216"/>
      <c r="H16" s="217"/>
      <c r="I16" s="216">
        <f>I69+I70+I71+I72+I73+I74+I75+I76+I77+I78+I79+I80+I81+I82+I83+I115</f>
        <v>0</v>
      </c>
      <c r="J16" s="218"/>
    </row>
    <row r="17" spans="1:14" ht="23.25" customHeight="1" x14ac:dyDescent="0.25">
      <c r="A17" s="132" t="s">
        <v>27</v>
      </c>
      <c r="B17" s="37" t="s">
        <v>27</v>
      </c>
      <c r="C17" s="59"/>
      <c r="D17" s="60"/>
      <c r="E17" s="216"/>
      <c r="F17" s="217"/>
      <c r="G17" s="216"/>
      <c r="H17" s="217"/>
      <c r="I17" s="216">
        <f>I84+I85+I86+I87+I88+I89+I90+I91+I92+I93+I94+I95+I96+I97+I98+I99+I100+I101+I102+I103+I104+I105+I106+I107+I108+I109++I110+I111+I112</f>
        <v>0</v>
      </c>
      <c r="J17" s="218"/>
    </row>
    <row r="18" spans="1:14" ht="23.25" customHeight="1" x14ac:dyDescent="0.25">
      <c r="A18" s="132" t="s">
        <v>28</v>
      </c>
      <c r="B18" s="37" t="s">
        <v>28</v>
      </c>
      <c r="C18" s="59"/>
      <c r="D18" s="60"/>
      <c r="E18" s="216"/>
      <c r="F18" s="217"/>
      <c r="G18" s="216"/>
      <c r="H18" s="217"/>
      <c r="I18" s="216">
        <f>I113+I114</f>
        <v>0</v>
      </c>
      <c r="J18" s="218"/>
    </row>
    <row r="19" spans="1:14" ht="23.25" customHeight="1" x14ac:dyDescent="0.25">
      <c r="A19" s="132" t="s">
        <v>170</v>
      </c>
      <c r="B19" s="37" t="s">
        <v>29</v>
      </c>
      <c r="C19" s="59"/>
      <c r="D19" s="60"/>
      <c r="E19" s="216"/>
      <c r="F19" s="217"/>
      <c r="G19" s="216"/>
      <c r="H19" s="217"/>
      <c r="I19" s="216">
        <f>I116</f>
        <v>0</v>
      </c>
      <c r="J19" s="218"/>
    </row>
    <row r="20" spans="1:14" ht="23.25" customHeight="1" x14ac:dyDescent="0.25">
      <c r="A20" s="132" t="s">
        <v>171</v>
      </c>
      <c r="B20" s="37" t="s">
        <v>30</v>
      </c>
      <c r="C20" s="59"/>
      <c r="D20" s="60"/>
      <c r="E20" s="216"/>
      <c r="F20" s="217"/>
      <c r="G20" s="216"/>
      <c r="H20" s="217"/>
      <c r="I20" s="216">
        <v>0</v>
      </c>
      <c r="J20" s="218"/>
    </row>
    <row r="21" spans="1:14" ht="23.25" customHeight="1" x14ac:dyDescent="0.3">
      <c r="A21" s="2"/>
      <c r="B21" s="185" t="s">
        <v>1127</v>
      </c>
      <c r="C21" s="186"/>
      <c r="D21" s="187"/>
      <c r="E21" s="243"/>
      <c r="F21" s="244"/>
      <c r="G21" s="243"/>
      <c r="H21" s="244"/>
      <c r="I21" s="219">
        <f>I20+I19+I18+I17+I16</f>
        <v>0</v>
      </c>
      <c r="J21" s="220"/>
    </row>
    <row r="22" spans="1:14" ht="33" customHeight="1" x14ac:dyDescent="0.25">
      <c r="A22" s="2"/>
      <c r="B22" s="40" t="s">
        <v>35</v>
      </c>
      <c r="C22" s="59"/>
      <c r="D22" s="60"/>
      <c r="E22" s="61"/>
      <c r="F22" s="38"/>
      <c r="G22" s="33"/>
      <c r="H22" s="33"/>
      <c r="I22" s="33"/>
      <c r="J22" s="39"/>
    </row>
    <row r="23" spans="1:14" ht="23.25" customHeight="1" x14ac:dyDescent="0.25">
      <c r="A23" s="2"/>
      <c r="B23" s="37" t="s">
        <v>13</v>
      </c>
      <c r="C23" s="59"/>
      <c r="D23" s="60"/>
      <c r="E23" s="62">
        <v>12</v>
      </c>
      <c r="F23" s="38" t="s">
        <v>0</v>
      </c>
      <c r="G23" s="214">
        <f>I21</f>
        <v>0</v>
      </c>
      <c r="H23" s="215"/>
      <c r="I23" s="215"/>
      <c r="J23" s="188" t="str">
        <f t="shared" ref="J23:J28" si="0">Mena</f>
        <v>CZK</v>
      </c>
    </row>
    <row r="24" spans="1:14" ht="23.25" customHeight="1" x14ac:dyDescent="0.25">
      <c r="A24" s="2"/>
      <c r="B24" s="37" t="s">
        <v>14</v>
      </c>
      <c r="C24" s="59"/>
      <c r="D24" s="60"/>
      <c r="E24" s="62">
        <f>SazbaDPH1</f>
        <v>12</v>
      </c>
      <c r="F24" s="38" t="s">
        <v>0</v>
      </c>
      <c r="G24" s="212">
        <f>ZakladDPHSni/100*12</f>
        <v>0</v>
      </c>
      <c r="H24" s="213"/>
      <c r="I24" s="213"/>
      <c r="J24" s="188" t="str">
        <f t="shared" si="0"/>
        <v>CZK</v>
      </c>
      <c r="N24" s="184"/>
    </row>
    <row r="25" spans="1:14" ht="23.25" customHeight="1" x14ac:dyDescent="0.25">
      <c r="A25" s="2"/>
      <c r="B25" s="37" t="s">
        <v>15</v>
      </c>
      <c r="C25" s="59"/>
      <c r="D25" s="60"/>
      <c r="E25" s="62">
        <v>21</v>
      </c>
      <c r="F25" s="38" t="s">
        <v>0</v>
      </c>
      <c r="G25" s="214">
        <v>0</v>
      </c>
      <c r="H25" s="215"/>
      <c r="I25" s="215"/>
      <c r="J25" s="188" t="str">
        <f t="shared" si="0"/>
        <v>CZK</v>
      </c>
      <c r="N25" s="184"/>
    </row>
    <row r="26" spans="1:14" ht="23.25" customHeight="1" x14ac:dyDescent="0.25">
      <c r="A26" s="2"/>
      <c r="B26" s="32" t="s">
        <v>16</v>
      </c>
      <c r="C26" s="63"/>
      <c r="D26" s="51"/>
      <c r="E26" s="64">
        <f>SazbaDPH2</f>
        <v>21</v>
      </c>
      <c r="F26" s="30" t="s">
        <v>0</v>
      </c>
      <c r="G26" s="230">
        <v>0</v>
      </c>
      <c r="H26" s="231"/>
      <c r="I26" s="231"/>
      <c r="J26" s="189" t="str">
        <f t="shared" si="0"/>
        <v>CZK</v>
      </c>
    </row>
    <row r="27" spans="1:14" ht="23.25" customHeight="1" thickBot="1" x14ac:dyDescent="0.3">
      <c r="A27" s="2"/>
      <c r="B27" s="31" t="s">
        <v>5</v>
      </c>
      <c r="C27" s="65"/>
      <c r="D27" s="66"/>
      <c r="E27" s="65"/>
      <c r="F27" s="16"/>
      <c r="G27" s="232">
        <v>0</v>
      </c>
      <c r="H27" s="232"/>
      <c r="I27" s="232"/>
      <c r="J27" s="190" t="str">
        <f t="shared" si="0"/>
        <v>CZK</v>
      </c>
    </row>
    <row r="28" spans="1:14" ht="27.75" hidden="1" customHeight="1" thickBot="1" x14ac:dyDescent="0.3">
      <c r="A28" s="2"/>
      <c r="B28" s="104" t="s">
        <v>25</v>
      </c>
      <c r="C28" s="105"/>
      <c r="D28" s="105"/>
      <c r="E28" s="106"/>
      <c r="F28" s="107"/>
      <c r="G28" s="221">
        <v>14274093.18</v>
      </c>
      <c r="H28" s="222"/>
      <c r="I28" s="222"/>
      <c r="J28" s="108" t="str">
        <f t="shared" si="0"/>
        <v>CZK</v>
      </c>
    </row>
    <row r="29" spans="1:14" ht="27.75" customHeight="1" thickBot="1" x14ac:dyDescent="0.3">
      <c r="A29" s="2"/>
      <c r="B29" s="104" t="s">
        <v>37</v>
      </c>
      <c r="C29" s="109"/>
      <c r="D29" s="109"/>
      <c r="E29" s="109"/>
      <c r="F29" s="110"/>
      <c r="G29" s="221">
        <f>Zaokrouhleni+DPHSni+ZakladDPHSni</f>
        <v>0</v>
      </c>
      <c r="H29" s="221"/>
      <c r="I29" s="221"/>
      <c r="J29" s="111" t="s">
        <v>61</v>
      </c>
    </row>
    <row r="30" spans="1:14" ht="12.75" customHeight="1" x14ac:dyDescent="0.25">
      <c r="A30" s="2"/>
      <c r="B30" s="2"/>
      <c r="J30" s="9"/>
    </row>
    <row r="31" spans="1:14" ht="30" customHeight="1" x14ac:dyDescent="0.25">
      <c r="A31" s="2"/>
      <c r="B31" s="2"/>
      <c r="J31" s="9"/>
    </row>
    <row r="32" spans="1:14" ht="18.75" customHeight="1" x14ac:dyDescent="0.25">
      <c r="A32" s="2"/>
      <c r="B32" s="17"/>
      <c r="C32" s="67" t="s">
        <v>12</v>
      </c>
      <c r="D32" s="68"/>
      <c r="E32" s="68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69"/>
      <c r="D34" s="223"/>
      <c r="E34" s="224"/>
      <c r="G34" s="225"/>
      <c r="H34" s="226"/>
      <c r="I34" s="226"/>
      <c r="J34" s="25"/>
    </row>
    <row r="35" spans="1:10" ht="12.75" customHeight="1" x14ac:dyDescent="0.25">
      <c r="A35" s="2"/>
      <c r="B35" s="2"/>
      <c r="D35" s="211" t="s">
        <v>2</v>
      </c>
      <c r="E35" s="211"/>
      <c r="H35" s="10" t="s">
        <v>3</v>
      </c>
      <c r="J35" s="9"/>
    </row>
    <row r="36" spans="1:10" ht="13.5" customHeight="1" thickBot="1" x14ac:dyDescent="0.3">
      <c r="A36" s="11"/>
      <c r="B36" s="11"/>
      <c r="C36" s="70"/>
      <c r="D36" s="70"/>
      <c r="E36" s="70"/>
      <c r="F36" s="12"/>
      <c r="G36" s="12"/>
      <c r="H36" s="12"/>
      <c r="I36" s="12"/>
      <c r="J36" s="13"/>
    </row>
    <row r="37" spans="1:10" ht="27" customHeight="1" x14ac:dyDescent="0.25">
      <c r="B37" s="81" t="s">
        <v>17</v>
      </c>
      <c r="C37" s="82"/>
      <c r="D37" s="82"/>
      <c r="E37" s="82"/>
      <c r="F37" s="83"/>
      <c r="G37" s="83"/>
      <c r="H37" s="83"/>
      <c r="I37" s="83"/>
      <c r="J37" s="84"/>
    </row>
    <row r="38" spans="1:10" ht="25.5" customHeight="1" x14ac:dyDescent="0.25">
      <c r="A38" s="80" t="s">
        <v>39</v>
      </c>
      <c r="B38" s="85" t="s">
        <v>18</v>
      </c>
      <c r="C38" s="86" t="s">
        <v>6</v>
      </c>
      <c r="D38" s="86"/>
      <c r="E38" s="86"/>
      <c r="F38" s="87" t="str">
        <f>B23</f>
        <v>Základ pro sníženou DPH</v>
      </c>
      <c r="G38" s="87" t="str">
        <f>B25</f>
        <v>Základ pro základní DPH</v>
      </c>
      <c r="H38" s="88" t="s">
        <v>19</v>
      </c>
      <c r="I38" s="88" t="s">
        <v>1</v>
      </c>
      <c r="J38" s="89" t="s">
        <v>0</v>
      </c>
    </row>
    <row r="39" spans="1:10" ht="25.5" hidden="1" customHeight="1" x14ac:dyDescent="0.25">
      <c r="A39" s="80">
        <v>1</v>
      </c>
      <c r="B39" s="90" t="s">
        <v>45</v>
      </c>
      <c r="C39" s="201"/>
      <c r="D39" s="201"/>
      <c r="E39" s="201"/>
      <c r="F39" s="91">
        <v>14274093.18</v>
      </c>
      <c r="G39" s="92">
        <v>0</v>
      </c>
      <c r="H39" s="93">
        <v>1712891.18</v>
      </c>
      <c r="I39" s="93">
        <v>15986984.359999999</v>
      </c>
      <c r="J39" s="94" t="str">
        <f t="shared" ref="J39:J49" si="1">IF(CenaCelkemVypocet=0,"",I39/CenaCelkemVypocet*100)</f>
        <v/>
      </c>
    </row>
    <row r="40" spans="1:10" ht="25.5" customHeight="1" x14ac:dyDescent="0.25">
      <c r="A40" s="80">
        <v>2</v>
      </c>
      <c r="B40" s="95" t="s">
        <v>43</v>
      </c>
      <c r="C40" s="206" t="s">
        <v>44</v>
      </c>
      <c r="D40" s="206"/>
      <c r="E40" s="206"/>
      <c r="F40" s="96">
        <f>F41</f>
        <v>0</v>
      </c>
      <c r="G40" s="97">
        <v>0</v>
      </c>
      <c r="H40" s="97">
        <f>H41</f>
        <v>0</v>
      </c>
      <c r="I40" s="97">
        <f>I41</f>
        <v>0</v>
      </c>
      <c r="J40" s="98"/>
    </row>
    <row r="41" spans="1:10" ht="25.5" customHeight="1" x14ac:dyDescent="0.25">
      <c r="A41" s="80">
        <v>3</v>
      </c>
      <c r="B41" s="99" t="s">
        <v>46</v>
      </c>
      <c r="C41" s="201" t="s">
        <v>47</v>
      </c>
      <c r="D41" s="201"/>
      <c r="E41" s="201"/>
      <c r="F41" s="100">
        <f>'205 1 Pol'!G8+'205 1 Pol'!G30+'205 1 Pol'!G46+'205 1 Pol'!G72+'205 1 Pol'!G89+'205 1 Pol'!G92+'205 1 Pol'!G94+'205 1 Pol'!G99+'205 1 Pol'!G118+'205 1 Pol'!G124+'205 1 Pol'!G129+'205 1 Pol'!G131+'205 1 Pol'!G133+'205 1 Pol'!G142+'205 1 Pol'!G145+'205 1 Pol'!G153+'205 1 Pol'!G160+'205 1 Pol'!G170+'205 1 Pol'!G187+'205 1 Pol'!G192+'205 1 Pol'!G195+'205 1 Pol'!G199+'205 1 Pol'!G217+'205 1 Pol'!G220+'205 1 Pol'!G230+'205 1 Pol'!G240++'205 1 Pol'!G272+'205 1 Pol'!G285+'205 1 Pol'!G289+'205 1 Pol'!G311+'205 1 Pol'!G315+'205 1 Pol'!G322+'205 1 Pol'!G331+'205 1 Pol'!G336+'205 1 Pol'!G339+'205 1 Pol'!G345+'205 1 Pol'!G348+'205 1 Pol'!G357</f>
        <v>0</v>
      </c>
      <c r="G41" s="93">
        <v>0</v>
      </c>
      <c r="H41" s="93">
        <f>F41/100*12</f>
        <v>0</v>
      </c>
      <c r="I41" s="93">
        <f>H41+F41</f>
        <v>0</v>
      </c>
      <c r="J41" s="94"/>
    </row>
    <row r="42" spans="1:10" ht="25.5" customHeight="1" x14ac:dyDescent="0.25">
      <c r="A42" s="80">
        <v>2</v>
      </c>
      <c r="B42" s="95" t="s">
        <v>48</v>
      </c>
      <c r="C42" s="206" t="s">
        <v>49</v>
      </c>
      <c r="D42" s="206"/>
      <c r="E42" s="206"/>
      <c r="F42" s="96">
        <f>F43</f>
        <v>0</v>
      </c>
      <c r="G42" s="97">
        <v>0</v>
      </c>
      <c r="H42" s="97">
        <f>H43</f>
        <v>0</v>
      </c>
      <c r="I42" s="97">
        <f>I43</f>
        <v>0</v>
      </c>
      <c r="J42" s="98" t="str">
        <f t="shared" si="1"/>
        <v/>
      </c>
    </row>
    <row r="43" spans="1:10" ht="25.5" customHeight="1" x14ac:dyDescent="0.25">
      <c r="A43" s="80">
        <v>3</v>
      </c>
      <c r="B43" s="99" t="s">
        <v>46</v>
      </c>
      <c r="C43" s="201" t="s">
        <v>50</v>
      </c>
      <c r="D43" s="201"/>
      <c r="E43" s="201"/>
      <c r="F43" s="100">
        <f>'D 1.4.1 1 Pol'!G8+'D 1.4.1 1 Pol'!G13+'D 1.4.1 1 Pol'!G15+'D 1.4.1 1 Pol'!G17+'D 1.4.1 1 Pol'!G25+'D 1.4.1 1 Pol'!G37+'D 1.4.1 1 Pol'!G41</f>
        <v>0</v>
      </c>
      <c r="G43" s="93">
        <v>0</v>
      </c>
      <c r="H43" s="93">
        <f>F43/100*12</f>
        <v>0</v>
      </c>
      <c r="I43" s="93">
        <f>H43+F43</f>
        <v>0</v>
      </c>
      <c r="J43" s="94" t="str">
        <f t="shared" si="1"/>
        <v/>
      </c>
    </row>
    <row r="44" spans="1:10" ht="25.5" customHeight="1" x14ac:dyDescent="0.25">
      <c r="A44" s="80">
        <v>2</v>
      </c>
      <c r="B44" s="95" t="s">
        <v>51</v>
      </c>
      <c r="C44" s="206" t="s">
        <v>52</v>
      </c>
      <c r="D44" s="206"/>
      <c r="E44" s="206"/>
      <c r="F44" s="96">
        <f>F45</f>
        <v>0</v>
      </c>
      <c r="G44" s="97">
        <v>0</v>
      </c>
      <c r="H44" s="97">
        <f>H45</f>
        <v>0</v>
      </c>
      <c r="I44" s="97">
        <f>I45</f>
        <v>0</v>
      </c>
      <c r="J44" s="98" t="str">
        <f t="shared" si="1"/>
        <v/>
      </c>
    </row>
    <row r="45" spans="1:10" ht="25.5" customHeight="1" x14ac:dyDescent="0.25">
      <c r="A45" s="80">
        <v>3</v>
      </c>
      <c r="B45" s="99" t="s">
        <v>53</v>
      </c>
      <c r="C45" s="201" t="s">
        <v>52</v>
      </c>
      <c r="D45" s="201"/>
      <c r="E45" s="201"/>
      <c r="F45" s="100">
        <f>'D 1.4.2 2 Pol'!G8+'D 1.4.2 2 Pol'!G10</f>
        <v>0</v>
      </c>
      <c r="G45" s="93">
        <v>0</v>
      </c>
      <c r="H45" s="93">
        <f>F45/100*12</f>
        <v>0</v>
      </c>
      <c r="I45" s="93">
        <f>H45+F45</f>
        <v>0</v>
      </c>
      <c r="J45" s="94" t="str">
        <f t="shared" si="1"/>
        <v/>
      </c>
    </row>
    <row r="46" spans="1:10" ht="25.5" customHeight="1" x14ac:dyDescent="0.25">
      <c r="A46" s="80">
        <v>2</v>
      </c>
      <c r="B46" s="95" t="s">
        <v>54</v>
      </c>
      <c r="C46" s="206" t="s">
        <v>55</v>
      </c>
      <c r="D46" s="206"/>
      <c r="E46" s="206"/>
      <c r="F46" s="96">
        <f>F47</f>
        <v>0</v>
      </c>
      <c r="G46" s="97">
        <v>0</v>
      </c>
      <c r="H46" s="97">
        <f>H47</f>
        <v>0</v>
      </c>
      <c r="I46" s="97">
        <f>I47</f>
        <v>0</v>
      </c>
      <c r="J46" s="98" t="str">
        <f t="shared" si="1"/>
        <v/>
      </c>
    </row>
    <row r="47" spans="1:10" ht="25.5" customHeight="1" x14ac:dyDescent="0.25">
      <c r="A47" s="80">
        <v>3</v>
      </c>
      <c r="B47" s="99" t="s">
        <v>53</v>
      </c>
      <c r="C47" s="201" t="s">
        <v>56</v>
      </c>
      <c r="D47" s="201"/>
      <c r="E47" s="201"/>
      <c r="F47" s="100">
        <f>'D 1.4.3 2 Pol'!G8</f>
        <v>0</v>
      </c>
      <c r="G47" s="93">
        <v>0</v>
      </c>
      <c r="H47" s="93">
        <f>F47/100*12</f>
        <v>0</v>
      </c>
      <c r="I47" s="93">
        <f>H47+F47</f>
        <v>0</v>
      </c>
      <c r="J47" s="94" t="str">
        <f t="shared" si="1"/>
        <v/>
      </c>
    </row>
    <row r="48" spans="1:10" ht="25.5" customHeight="1" x14ac:dyDescent="0.25">
      <c r="A48" s="80">
        <v>2</v>
      </c>
      <c r="B48" s="95" t="s">
        <v>57</v>
      </c>
      <c r="C48" s="206" t="s">
        <v>58</v>
      </c>
      <c r="D48" s="206"/>
      <c r="E48" s="206"/>
      <c r="F48" s="96">
        <f>F49</f>
        <v>0</v>
      </c>
      <c r="G48" s="97">
        <v>0</v>
      </c>
      <c r="H48" s="97">
        <f>H49</f>
        <v>0</v>
      </c>
      <c r="I48" s="97">
        <f>I49</f>
        <v>0</v>
      </c>
      <c r="J48" s="98" t="str">
        <f t="shared" si="1"/>
        <v/>
      </c>
    </row>
    <row r="49" spans="1:52" ht="25.5" customHeight="1" x14ac:dyDescent="0.25">
      <c r="A49" s="80">
        <v>3</v>
      </c>
      <c r="B49" s="99" t="s">
        <v>59</v>
      </c>
      <c r="C49" s="201" t="s">
        <v>58</v>
      </c>
      <c r="D49" s="201"/>
      <c r="E49" s="201"/>
      <c r="F49" s="100">
        <f>'D.1.4.4 4 Pol'!G8+'D.1.4.4 4 Pol'!G15+'D.1.4.4 4 Pol'!G39+'D.1.4.4 4 Pol'!G46+'D.1.4.4 4 Pol'!G54+'D.1.4.4 4 Pol'!G68</f>
        <v>0</v>
      </c>
      <c r="G49" s="93">
        <v>0</v>
      </c>
      <c r="H49" s="93">
        <f>F49/100*12</f>
        <v>0</v>
      </c>
      <c r="I49" s="93">
        <f>H49+F49</f>
        <v>0</v>
      </c>
      <c r="J49" s="94" t="str">
        <f t="shared" si="1"/>
        <v/>
      </c>
    </row>
    <row r="50" spans="1:52" ht="25.5" customHeight="1" x14ac:dyDescent="0.25">
      <c r="A50" s="80"/>
      <c r="B50" s="202" t="s">
        <v>60</v>
      </c>
      <c r="C50" s="203"/>
      <c r="D50" s="203"/>
      <c r="E50" s="204"/>
      <c r="F50" s="101">
        <f>F49+F47+F45+F43+F41</f>
        <v>0</v>
      </c>
      <c r="G50" s="102">
        <f>SUMIF(A39:A49,"=1",G39:G49)</f>
        <v>0</v>
      </c>
      <c r="H50" s="102">
        <f>H49+H47+H45+H43+H41</f>
        <v>0</v>
      </c>
      <c r="I50" s="102">
        <f>I49+I47+I45+I43+I41</f>
        <v>0</v>
      </c>
      <c r="J50" s="103" t="e">
        <f>J49+J47+J45+J43+J41</f>
        <v>#VALUE!</v>
      </c>
    </row>
    <row r="52" spans="1:52" x14ac:dyDescent="0.25">
      <c r="A52" t="s">
        <v>62</v>
      </c>
      <c r="B52" t="s">
        <v>63</v>
      </c>
    </row>
    <row r="53" spans="1:52" ht="26.4" x14ac:dyDescent="0.25">
      <c r="B53" s="205" t="s">
        <v>63</v>
      </c>
      <c r="C53" s="205"/>
      <c r="D53" s="205"/>
      <c r="E53" s="205"/>
      <c r="F53" s="205"/>
      <c r="G53" s="205"/>
      <c r="H53" s="205"/>
      <c r="I53" s="205"/>
      <c r="J53" s="205"/>
      <c r="AZ53" s="112" t="str">
        <f>B53</f>
        <v>Popis stavby: 205 - STAV. ÚPRAVY PŮDNÍCH PROSTOR ZŠ - změna užívání na byty - SO 01 -Byty V1, V2, V3</v>
      </c>
    </row>
    <row r="54" spans="1:52" x14ac:dyDescent="0.25">
      <c r="A54" t="s">
        <v>64</v>
      </c>
      <c r="B54" t="s">
        <v>65</v>
      </c>
    </row>
    <row r="55" spans="1:52" x14ac:dyDescent="0.25">
      <c r="A55" t="s">
        <v>66</v>
      </c>
      <c r="B55" t="s">
        <v>67</v>
      </c>
    </row>
    <row r="56" spans="1:52" x14ac:dyDescent="0.25">
      <c r="A56" t="s">
        <v>64</v>
      </c>
      <c r="B56" t="s">
        <v>68</v>
      </c>
    </row>
    <row r="57" spans="1:52" x14ac:dyDescent="0.25">
      <c r="A57" t="s">
        <v>66</v>
      </c>
      <c r="B57" t="s">
        <v>69</v>
      </c>
    </row>
    <row r="58" spans="1:52" x14ac:dyDescent="0.25">
      <c r="A58" t="s">
        <v>64</v>
      </c>
      <c r="B58" t="s">
        <v>70</v>
      </c>
    </row>
    <row r="59" spans="1:52" x14ac:dyDescent="0.25">
      <c r="A59" t="s">
        <v>66</v>
      </c>
      <c r="B59" t="s">
        <v>71</v>
      </c>
    </row>
    <row r="60" spans="1:52" x14ac:dyDescent="0.25">
      <c r="A60" t="s">
        <v>64</v>
      </c>
      <c r="B60" t="s">
        <v>72</v>
      </c>
    </row>
    <row r="61" spans="1:52" x14ac:dyDescent="0.25">
      <c r="A61" t="s">
        <v>66</v>
      </c>
      <c r="B61" t="s">
        <v>73</v>
      </c>
    </row>
    <row r="62" spans="1:52" x14ac:dyDescent="0.25">
      <c r="A62" t="s">
        <v>64</v>
      </c>
      <c r="B62" t="s">
        <v>74</v>
      </c>
    </row>
    <row r="63" spans="1:52" x14ac:dyDescent="0.25">
      <c r="A63" t="s">
        <v>66</v>
      </c>
      <c r="B63" t="s">
        <v>75</v>
      </c>
    </row>
    <row r="66" spans="1:12" ht="15.6" x14ac:dyDescent="0.3">
      <c r="B66" s="113" t="s">
        <v>76</v>
      </c>
    </row>
    <row r="68" spans="1:12" ht="25.5" customHeight="1" x14ac:dyDescent="0.25">
      <c r="A68" s="115"/>
      <c r="B68" s="118" t="s">
        <v>18</v>
      </c>
      <c r="C68" s="118" t="s">
        <v>6</v>
      </c>
      <c r="D68" s="119"/>
      <c r="E68" s="119"/>
      <c r="F68" s="120" t="s">
        <v>77</v>
      </c>
      <c r="G68" s="120"/>
      <c r="H68" s="120"/>
      <c r="I68" s="120" t="s">
        <v>31</v>
      </c>
      <c r="J68" s="120" t="s">
        <v>0</v>
      </c>
    </row>
    <row r="69" spans="1:12" ht="36.75" customHeight="1" x14ac:dyDescent="0.25">
      <c r="A69" s="116"/>
      <c r="B69" s="121" t="s">
        <v>46</v>
      </c>
      <c r="C69" s="199" t="s">
        <v>78</v>
      </c>
      <c r="D69" s="200"/>
      <c r="E69" s="200"/>
      <c r="F69" s="129" t="s">
        <v>26</v>
      </c>
      <c r="G69" s="122"/>
      <c r="H69" s="122"/>
      <c r="I69" s="122">
        <f>'205 1 Pol'!G8+'D 1.4.1 1 Pol'!G8</f>
        <v>0</v>
      </c>
      <c r="J69" s="126" t="str">
        <f>IF(I117=0,"",I69/I117*100)</f>
        <v/>
      </c>
      <c r="L69" s="196"/>
    </row>
    <row r="70" spans="1:12" ht="36.75" customHeight="1" x14ac:dyDescent="0.25">
      <c r="A70" s="116"/>
      <c r="B70" s="121" t="s">
        <v>53</v>
      </c>
      <c r="C70" s="199" t="s">
        <v>79</v>
      </c>
      <c r="D70" s="200"/>
      <c r="E70" s="200"/>
      <c r="F70" s="129" t="s">
        <v>26</v>
      </c>
      <c r="G70" s="122"/>
      <c r="H70" s="122"/>
      <c r="I70" s="122">
        <f>'205 1 Pol'!G30</f>
        <v>0</v>
      </c>
      <c r="J70" s="126" t="str">
        <f>IF(I117=0,"",I70/I117*100)</f>
        <v/>
      </c>
      <c r="L70" s="196"/>
    </row>
    <row r="71" spans="1:12" ht="36.75" customHeight="1" x14ac:dyDescent="0.25">
      <c r="A71" s="116"/>
      <c r="B71" s="121" t="s">
        <v>80</v>
      </c>
      <c r="C71" s="199" t="s">
        <v>81</v>
      </c>
      <c r="D71" s="200"/>
      <c r="E71" s="200"/>
      <c r="F71" s="129" t="s">
        <v>26</v>
      </c>
      <c r="G71" s="122"/>
      <c r="H71" s="122"/>
      <c r="I71" s="122">
        <f>'205 1 Pol'!G46</f>
        <v>0</v>
      </c>
      <c r="J71" s="126" t="str">
        <f>IF(I117=0,"",I71/I117*100)</f>
        <v/>
      </c>
      <c r="L71" s="196"/>
    </row>
    <row r="72" spans="1:12" ht="36.75" customHeight="1" x14ac:dyDescent="0.25">
      <c r="A72" s="116"/>
      <c r="B72" s="121" t="s">
        <v>59</v>
      </c>
      <c r="C72" s="199" t="s">
        <v>82</v>
      </c>
      <c r="D72" s="200"/>
      <c r="E72" s="200"/>
      <c r="F72" s="129" t="s">
        <v>26</v>
      </c>
      <c r="G72" s="122"/>
      <c r="H72" s="122"/>
      <c r="I72" s="122">
        <f>'205 1 Pol'!G72</f>
        <v>0</v>
      </c>
      <c r="J72" s="126" t="str">
        <f>IF(I117=0,"",I72/I117*100)</f>
        <v/>
      </c>
      <c r="L72" s="196"/>
    </row>
    <row r="73" spans="1:12" ht="36.75" customHeight="1" x14ac:dyDescent="0.25">
      <c r="A73" s="116"/>
      <c r="B73" s="121" t="s">
        <v>83</v>
      </c>
      <c r="C73" s="199" t="s">
        <v>84</v>
      </c>
      <c r="D73" s="200"/>
      <c r="E73" s="200"/>
      <c r="F73" s="129" t="s">
        <v>26</v>
      </c>
      <c r="G73" s="122"/>
      <c r="H73" s="122"/>
      <c r="I73" s="122">
        <f>'205 1 Pol'!G89</f>
        <v>0</v>
      </c>
      <c r="J73" s="126" t="str">
        <f>IF(I117=0,"",I73/I117*100)</f>
        <v/>
      </c>
      <c r="L73" s="196"/>
    </row>
    <row r="74" spans="1:12" ht="36.75" customHeight="1" x14ac:dyDescent="0.25">
      <c r="A74" s="116"/>
      <c r="B74" s="121" t="s">
        <v>85</v>
      </c>
      <c r="C74" s="199" t="s">
        <v>86</v>
      </c>
      <c r="D74" s="200"/>
      <c r="E74" s="200"/>
      <c r="F74" s="129" t="s">
        <v>26</v>
      </c>
      <c r="G74" s="122"/>
      <c r="H74" s="122"/>
      <c r="I74" s="122">
        <f>'205 1 Pol'!G92</f>
        <v>0</v>
      </c>
      <c r="J74" s="126" t="str">
        <f>IF(I117=0,"",I74/I117*100)</f>
        <v/>
      </c>
      <c r="L74" s="196"/>
    </row>
    <row r="75" spans="1:12" ht="36.75" customHeight="1" x14ac:dyDescent="0.25">
      <c r="A75" s="116"/>
      <c r="B75" s="121" t="s">
        <v>87</v>
      </c>
      <c r="C75" s="199" t="s">
        <v>88</v>
      </c>
      <c r="D75" s="200"/>
      <c r="E75" s="200"/>
      <c r="F75" s="129" t="s">
        <v>26</v>
      </c>
      <c r="G75" s="122"/>
      <c r="H75" s="122"/>
      <c r="I75" s="122">
        <f>'205 1 Pol'!G94</f>
        <v>0</v>
      </c>
      <c r="J75" s="126" t="str">
        <f>IF(I117=0,"",I75/I117*100)</f>
        <v/>
      </c>
      <c r="L75" s="196"/>
    </row>
    <row r="76" spans="1:12" ht="36.75" customHeight="1" x14ac:dyDescent="0.25">
      <c r="A76" s="116"/>
      <c r="B76" s="121" t="s">
        <v>89</v>
      </c>
      <c r="C76" s="199" t="s">
        <v>90</v>
      </c>
      <c r="D76" s="200"/>
      <c r="E76" s="200"/>
      <c r="F76" s="129" t="s">
        <v>26</v>
      </c>
      <c r="G76" s="122"/>
      <c r="H76" s="122"/>
      <c r="I76" s="122">
        <f>'205 1 Pol'!G99</f>
        <v>0</v>
      </c>
      <c r="J76" s="126" t="str">
        <f>IF(I117=0,"",I76/I117*100)</f>
        <v/>
      </c>
      <c r="L76" s="196"/>
    </row>
    <row r="77" spans="1:12" ht="36.75" customHeight="1" x14ac:dyDescent="0.25">
      <c r="A77" s="116"/>
      <c r="B77" s="121" t="s">
        <v>91</v>
      </c>
      <c r="C77" s="199" t="s">
        <v>92</v>
      </c>
      <c r="D77" s="200"/>
      <c r="E77" s="200"/>
      <c r="F77" s="129" t="s">
        <v>26</v>
      </c>
      <c r="G77" s="122"/>
      <c r="H77" s="122"/>
      <c r="I77" s="122">
        <f>'205 1 Pol'!G118</f>
        <v>0</v>
      </c>
      <c r="J77" s="126" t="str">
        <f>IF(I117=0,"",I77/I117*100)</f>
        <v/>
      </c>
      <c r="L77" s="196"/>
    </row>
    <row r="78" spans="1:12" ht="36.75" customHeight="1" x14ac:dyDescent="0.25">
      <c r="A78" s="116"/>
      <c r="B78" s="121" t="s">
        <v>93</v>
      </c>
      <c r="C78" s="199" t="s">
        <v>94</v>
      </c>
      <c r="D78" s="200"/>
      <c r="E78" s="200"/>
      <c r="F78" s="129" t="s">
        <v>26</v>
      </c>
      <c r="G78" s="122"/>
      <c r="H78" s="122"/>
      <c r="I78" s="122">
        <f>'D 1.4.1 1 Pol'!G13+'D 1.4.2 2 Pol'!G8</f>
        <v>0</v>
      </c>
      <c r="J78" s="126" t="str">
        <f>IF(I117=0,"",I78/I117*100)</f>
        <v/>
      </c>
      <c r="L78" s="196"/>
    </row>
    <row r="79" spans="1:12" ht="36.75" customHeight="1" x14ac:dyDescent="0.25">
      <c r="A79" s="116"/>
      <c r="B79" s="121" t="s">
        <v>95</v>
      </c>
      <c r="C79" s="199" t="s">
        <v>96</v>
      </c>
      <c r="D79" s="200"/>
      <c r="E79" s="200"/>
      <c r="F79" s="129" t="s">
        <v>26</v>
      </c>
      <c r="G79" s="122"/>
      <c r="H79" s="122"/>
      <c r="I79" s="122">
        <f>'205 1 Pol'!G124</f>
        <v>0</v>
      </c>
      <c r="J79" s="126" t="str">
        <f>IF(I117=0,"",I79/I117*100)</f>
        <v/>
      </c>
      <c r="L79" s="196"/>
    </row>
    <row r="80" spans="1:12" ht="36.75" customHeight="1" x14ac:dyDescent="0.25">
      <c r="A80" s="116"/>
      <c r="B80" s="121" t="s">
        <v>97</v>
      </c>
      <c r="C80" s="199" t="s">
        <v>98</v>
      </c>
      <c r="D80" s="200"/>
      <c r="E80" s="200"/>
      <c r="F80" s="129" t="s">
        <v>26</v>
      </c>
      <c r="G80" s="122"/>
      <c r="H80" s="122"/>
      <c r="I80" s="122">
        <f>'205 1 Pol'!G129</f>
        <v>0</v>
      </c>
      <c r="J80" s="126" t="str">
        <f>IF(I117=0,"",I80/I117*100)</f>
        <v/>
      </c>
      <c r="L80" s="196"/>
    </row>
    <row r="81" spans="1:12" ht="36.75" customHeight="1" x14ac:dyDescent="0.25">
      <c r="A81" s="116"/>
      <c r="B81" s="121" t="s">
        <v>99</v>
      </c>
      <c r="C81" s="199" t="s">
        <v>100</v>
      </c>
      <c r="D81" s="200"/>
      <c r="E81" s="200"/>
      <c r="F81" s="129" t="s">
        <v>26</v>
      </c>
      <c r="G81" s="122"/>
      <c r="H81" s="122"/>
      <c r="I81" s="122">
        <f>'205 1 Pol'!G131</f>
        <v>0</v>
      </c>
      <c r="J81" s="126" t="str">
        <f>IF(I117=0,"",I81/I117*100)</f>
        <v/>
      </c>
      <c r="L81" s="196"/>
    </row>
    <row r="82" spans="1:12" ht="36.75" customHeight="1" x14ac:dyDescent="0.25">
      <c r="A82" s="116"/>
      <c r="B82" s="121" t="s">
        <v>101</v>
      </c>
      <c r="C82" s="199" t="s">
        <v>102</v>
      </c>
      <c r="D82" s="200"/>
      <c r="E82" s="200"/>
      <c r="F82" s="129" t="s">
        <v>26</v>
      </c>
      <c r="G82" s="122"/>
      <c r="H82" s="122"/>
      <c r="I82" s="122">
        <f>'205 1 Pol'!G133</f>
        <v>0</v>
      </c>
      <c r="J82" s="126" t="str">
        <f>IF(I117=0,"",I82/I117*100)</f>
        <v/>
      </c>
      <c r="L82" s="196"/>
    </row>
    <row r="83" spans="1:12" ht="36.75" customHeight="1" x14ac:dyDescent="0.25">
      <c r="A83" s="116"/>
      <c r="B83" s="121" t="s">
        <v>103</v>
      </c>
      <c r="C83" s="199" t="s">
        <v>104</v>
      </c>
      <c r="D83" s="200"/>
      <c r="E83" s="200"/>
      <c r="F83" s="129" t="s">
        <v>26</v>
      </c>
      <c r="G83" s="122"/>
      <c r="H83" s="122"/>
      <c r="I83" s="122">
        <f>'205 1 Pol'!G142</f>
        <v>0</v>
      </c>
      <c r="J83" s="126" t="str">
        <f>IF(I117=0,"",I83/I117*100)</f>
        <v/>
      </c>
      <c r="L83" s="196"/>
    </row>
    <row r="84" spans="1:12" ht="36.75" customHeight="1" x14ac:dyDescent="0.25">
      <c r="A84" s="116"/>
      <c r="B84" s="121" t="s">
        <v>105</v>
      </c>
      <c r="C84" s="199" t="s">
        <v>106</v>
      </c>
      <c r="D84" s="200"/>
      <c r="E84" s="200"/>
      <c r="F84" s="129" t="s">
        <v>27</v>
      </c>
      <c r="G84" s="122"/>
      <c r="H84" s="122"/>
      <c r="I84" s="122">
        <f>'205 1 Pol'!G145</f>
        <v>0</v>
      </c>
      <c r="J84" s="126" t="str">
        <f>IF(I117=0,"",I84/I117*100)</f>
        <v/>
      </c>
      <c r="L84" s="196"/>
    </row>
    <row r="85" spans="1:12" ht="36.75" customHeight="1" x14ac:dyDescent="0.25">
      <c r="A85" s="116"/>
      <c r="B85" s="121" t="s">
        <v>107</v>
      </c>
      <c r="C85" s="199" t="s">
        <v>108</v>
      </c>
      <c r="D85" s="200"/>
      <c r="E85" s="200"/>
      <c r="F85" s="129" t="s">
        <v>27</v>
      </c>
      <c r="G85" s="122"/>
      <c r="H85" s="122"/>
      <c r="I85" s="122">
        <f>'205 1 Pol'!G153</f>
        <v>0</v>
      </c>
      <c r="J85" s="126" t="str">
        <f>IF(I117=0,"",I85/I117*100)</f>
        <v/>
      </c>
      <c r="L85" s="196"/>
    </row>
    <row r="86" spans="1:12" ht="36.75" customHeight="1" x14ac:dyDescent="0.25">
      <c r="A86" s="116"/>
      <c r="B86" s="121" t="s">
        <v>109</v>
      </c>
      <c r="C86" s="199" t="s">
        <v>110</v>
      </c>
      <c r="D86" s="200"/>
      <c r="E86" s="200"/>
      <c r="F86" s="129" t="s">
        <v>27</v>
      </c>
      <c r="G86" s="122"/>
      <c r="H86" s="122"/>
      <c r="I86" s="122">
        <f>'205 1 Pol'!G160</f>
        <v>0</v>
      </c>
      <c r="J86" s="126" t="str">
        <f>IF(I117=0,"",I86/I117*100)</f>
        <v/>
      </c>
      <c r="L86" s="196"/>
    </row>
    <row r="87" spans="1:12" ht="36.75" customHeight="1" x14ac:dyDescent="0.25">
      <c r="A87" s="116"/>
      <c r="B87" s="121" t="s">
        <v>111</v>
      </c>
      <c r="C87" s="199" t="s">
        <v>112</v>
      </c>
      <c r="D87" s="200"/>
      <c r="E87" s="200"/>
      <c r="F87" s="129" t="s">
        <v>27</v>
      </c>
      <c r="G87" s="122"/>
      <c r="H87" s="122"/>
      <c r="I87" s="122">
        <f>'205 1 Pol'!G170+'D 1.4.1 1 Pol'!G15+'D.1.4.4 4 Pol'!G8</f>
        <v>0</v>
      </c>
      <c r="J87" s="126" t="str">
        <f>IF(I117=0,"",I87/I117*100)</f>
        <v/>
      </c>
      <c r="L87" s="196"/>
    </row>
    <row r="88" spans="1:12" ht="36.75" customHeight="1" x14ac:dyDescent="0.25">
      <c r="A88" s="116"/>
      <c r="B88" s="121" t="s">
        <v>113</v>
      </c>
      <c r="C88" s="199" t="s">
        <v>114</v>
      </c>
      <c r="D88" s="200"/>
      <c r="E88" s="200"/>
      <c r="F88" s="129" t="s">
        <v>27</v>
      </c>
      <c r="G88" s="122"/>
      <c r="H88" s="122"/>
      <c r="I88" s="122">
        <f>'205 1 Pol'!G187</f>
        <v>0</v>
      </c>
      <c r="J88" s="126" t="str">
        <f>IF(I117=0,"",I88/I117*100)</f>
        <v/>
      </c>
      <c r="L88" s="196"/>
    </row>
    <row r="89" spans="1:12" ht="36.75" customHeight="1" x14ac:dyDescent="0.25">
      <c r="A89" s="116"/>
      <c r="B89" s="121" t="s">
        <v>115</v>
      </c>
      <c r="C89" s="199" t="s">
        <v>116</v>
      </c>
      <c r="D89" s="200"/>
      <c r="E89" s="200"/>
      <c r="F89" s="129" t="s">
        <v>27</v>
      </c>
      <c r="G89" s="122"/>
      <c r="H89" s="122"/>
      <c r="I89" s="122">
        <f>'205 1 Pol'!G192+'D 1.4.1 1 Pol'!G17</f>
        <v>0</v>
      </c>
      <c r="J89" s="126" t="str">
        <f>IF(I117=0,"",I89/I117*100)</f>
        <v/>
      </c>
      <c r="L89" s="196"/>
    </row>
    <row r="90" spans="1:12" ht="36.75" customHeight="1" x14ac:dyDescent="0.25">
      <c r="A90" s="116"/>
      <c r="B90" s="121" t="s">
        <v>117</v>
      </c>
      <c r="C90" s="199" t="s">
        <v>118</v>
      </c>
      <c r="D90" s="200"/>
      <c r="E90" s="200"/>
      <c r="F90" s="129" t="s">
        <v>27</v>
      </c>
      <c r="G90" s="122"/>
      <c r="H90" s="122"/>
      <c r="I90" s="122">
        <f>'D 1.4.1 1 Pol'!G25</f>
        <v>0</v>
      </c>
      <c r="J90" s="126" t="str">
        <f>IF(I117=0,"",I90/I117*100)</f>
        <v/>
      </c>
      <c r="L90" s="196"/>
    </row>
    <row r="91" spans="1:12" ht="36.75" customHeight="1" x14ac:dyDescent="0.25">
      <c r="A91" s="116"/>
      <c r="B91" s="121" t="s">
        <v>119</v>
      </c>
      <c r="C91" s="199" t="s">
        <v>120</v>
      </c>
      <c r="D91" s="200"/>
      <c r="E91" s="200"/>
      <c r="F91" s="129" t="s">
        <v>27</v>
      </c>
      <c r="G91" s="122"/>
      <c r="H91" s="122"/>
      <c r="I91" s="122">
        <f>'D 1.4.2 2 Pol'!G10</f>
        <v>0</v>
      </c>
      <c r="J91" s="126" t="str">
        <f>IF(I117=0,"",I91/I117*100)</f>
        <v/>
      </c>
      <c r="L91" s="196"/>
    </row>
    <row r="92" spans="1:12" ht="36.75" customHeight="1" x14ac:dyDescent="0.25">
      <c r="A92" s="116"/>
      <c r="B92" s="121" t="s">
        <v>121</v>
      </c>
      <c r="C92" s="199" t="s">
        <v>122</v>
      </c>
      <c r="D92" s="200"/>
      <c r="E92" s="200"/>
      <c r="F92" s="129" t="s">
        <v>27</v>
      </c>
      <c r="G92" s="122"/>
      <c r="H92" s="122"/>
      <c r="I92" s="122">
        <f>'D 1.4.1 1 Pol'!G37</f>
        <v>0</v>
      </c>
      <c r="J92" s="126" t="str">
        <f>IF(I117=0,"",I92/I117*100)</f>
        <v/>
      </c>
      <c r="L92" s="196"/>
    </row>
    <row r="93" spans="1:12" ht="36.75" customHeight="1" x14ac:dyDescent="0.25">
      <c r="A93" s="116"/>
      <c r="B93" s="121" t="s">
        <v>123</v>
      </c>
      <c r="C93" s="199" t="s">
        <v>124</v>
      </c>
      <c r="D93" s="200"/>
      <c r="E93" s="200"/>
      <c r="F93" s="129" t="s">
        <v>27</v>
      </c>
      <c r="G93" s="122"/>
      <c r="H93" s="122"/>
      <c r="I93" s="122">
        <f>'D 1.4.1 1 Pol'!G41</f>
        <v>0</v>
      </c>
      <c r="J93" s="126" t="str">
        <f>IF(I117=0,"",I93/I117*100)</f>
        <v/>
      </c>
      <c r="L93" s="196"/>
    </row>
    <row r="94" spans="1:12" ht="36.75" customHeight="1" x14ac:dyDescent="0.25">
      <c r="A94" s="116"/>
      <c r="B94" s="121" t="s">
        <v>125</v>
      </c>
      <c r="C94" s="199" t="s">
        <v>126</v>
      </c>
      <c r="D94" s="200"/>
      <c r="E94" s="200"/>
      <c r="F94" s="129" t="s">
        <v>27</v>
      </c>
      <c r="G94" s="122"/>
      <c r="H94" s="122"/>
      <c r="I94" s="122">
        <f>'205 1 Pol'!G195</f>
        <v>0</v>
      </c>
      <c r="J94" s="126" t="str">
        <f>IF(I117=0,"",I94/I117*100)</f>
        <v/>
      </c>
      <c r="L94" s="196"/>
    </row>
    <row r="95" spans="1:12" ht="36.75" customHeight="1" x14ac:dyDescent="0.25">
      <c r="A95" s="116"/>
      <c r="B95" s="121" t="s">
        <v>127</v>
      </c>
      <c r="C95" s="199" t="s">
        <v>128</v>
      </c>
      <c r="D95" s="200"/>
      <c r="E95" s="200"/>
      <c r="F95" s="129" t="s">
        <v>27</v>
      </c>
      <c r="G95" s="122"/>
      <c r="H95" s="122"/>
      <c r="I95" s="122">
        <f>'D.1.4.4 4 Pol'!G15</f>
        <v>0</v>
      </c>
      <c r="J95" s="126" t="str">
        <f>IF(I117=0,"",I95/I117*100)</f>
        <v/>
      </c>
      <c r="L95" s="196"/>
    </row>
    <row r="96" spans="1:12" ht="36.75" customHeight="1" x14ac:dyDescent="0.25">
      <c r="A96" s="116"/>
      <c r="B96" s="121" t="s">
        <v>129</v>
      </c>
      <c r="C96" s="199" t="s">
        <v>130</v>
      </c>
      <c r="D96" s="200"/>
      <c r="E96" s="200"/>
      <c r="F96" s="129" t="s">
        <v>27</v>
      </c>
      <c r="G96" s="122"/>
      <c r="H96" s="122"/>
      <c r="I96" s="122">
        <f>'D.1.4.4 4 Pol'!G39</f>
        <v>0</v>
      </c>
      <c r="J96" s="126" t="str">
        <f>IF(I117=0,"",I96/I117*100)</f>
        <v/>
      </c>
      <c r="L96" s="196"/>
    </row>
    <row r="97" spans="1:12" ht="36.75" customHeight="1" x14ac:dyDescent="0.25">
      <c r="A97" s="116"/>
      <c r="B97" s="121" t="s">
        <v>131</v>
      </c>
      <c r="C97" s="199" t="s">
        <v>132</v>
      </c>
      <c r="D97" s="200"/>
      <c r="E97" s="200"/>
      <c r="F97" s="129" t="s">
        <v>27</v>
      </c>
      <c r="G97" s="122"/>
      <c r="H97" s="122"/>
      <c r="I97" s="122">
        <f>'D.1.4.4 4 Pol'!G46</f>
        <v>0</v>
      </c>
      <c r="J97" s="126" t="str">
        <f>IF(I117=0,"",I97/I117*100)</f>
        <v/>
      </c>
      <c r="L97" s="196"/>
    </row>
    <row r="98" spans="1:12" ht="36.75" customHeight="1" x14ac:dyDescent="0.25">
      <c r="A98" s="116"/>
      <c r="B98" s="121" t="s">
        <v>133</v>
      </c>
      <c r="C98" s="199" t="s">
        <v>134</v>
      </c>
      <c r="D98" s="200"/>
      <c r="E98" s="200"/>
      <c r="F98" s="129" t="s">
        <v>27</v>
      </c>
      <c r="G98" s="122"/>
      <c r="H98" s="122"/>
      <c r="I98" s="122">
        <f>'D.1.4.4 4 Pol'!G68</f>
        <v>0</v>
      </c>
      <c r="J98" s="126" t="str">
        <f>IF(I117=0,"",I98/I117*100)</f>
        <v/>
      </c>
      <c r="L98" s="196"/>
    </row>
    <row r="99" spans="1:12" ht="36.75" customHeight="1" x14ac:dyDescent="0.25">
      <c r="A99" s="116"/>
      <c r="B99" s="121" t="s">
        <v>135</v>
      </c>
      <c r="C99" s="199" t="s">
        <v>136</v>
      </c>
      <c r="D99" s="200"/>
      <c r="E99" s="200"/>
      <c r="F99" s="129" t="s">
        <v>27</v>
      </c>
      <c r="G99" s="122"/>
      <c r="H99" s="122"/>
      <c r="I99" s="122">
        <f>'D.1.4.4 4 Pol'!G54</f>
        <v>0</v>
      </c>
      <c r="J99" s="126" t="str">
        <f>IF(I117=0,"",I99/I117*100)</f>
        <v/>
      </c>
      <c r="L99" s="196"/>
    </row>
    <row r="100" spans="1:12" ht="36.75" customHeight="1" x14ac:dyDescent="0.25">
      <c r="A100" s="116"/>
      <c r="B100" s="121" t="s">
        <v>137</v>
      </c>
      <c r="C100" s="199" t="s">
        <v>138</v>
      </c>
      <c r="D100" s="200"/>
      <c r="E100" s="200"/>
      <c r="F100" s="129" t="s">
        <v>27</v>
      </c>
      <c r="G100" s="122"/>
      <c r="H100" s="122"/>
      <c r="I100" s="122">
        <f>'205 1 Pol'!G199</f>
        <v>0</v>
      </c>
      <c r="J100" s="126" t="str">
        <f>IF(I117=0,"",I100/I117*100)</f>
        <v/>
      </c>
      <c r="L100" s="196"/>
    </row>
    <row r="101" spans="1:12" ht="36.75" customHeight="1" x14ac:dyDescent="0.25">
      <c r="A101" s="116"/>
      <c r="B101" s="121" t="s">
        <v>139</v>
      </c>
      <c r="C101" s="199" t="s">
        <v>140</v>
      </c>
      <c r="D101" s="200"/>
      <c r="E101" s="200"/>
      <c r="F101" s="129" t="s">
        <v>27</v>
      </c>
      <c r="G101" s="122"/>
      <c r="H101" s="122"/>
      <c r="I101" s="122">
        <f>'205 1 Pol'!G217</f>
        <v>0</v>
      </c>
      <c r="J101" s="126" t="str">
        <f>IF(I117=0,"",I101/I117*100)</f>
        <v/>
      </c>
      <c r="L101" s="196"/>
    </row>
    <row r="102" spans="1:12" ht="36.75" customHeight="1" x14ac:dyDescent="0.25">
      <c r="A102" s="116"/>
      <c r="B102" s="121" t="s">
        <v>141</v>
      </c>
      <c r="C102" s="199" t="s">
        <v>142</v>
      </c>
      <c r="D102" s="200"/>
      <c r="E102" s="200"/>
      <c r="F102" s="129" t="s">
        <v>27</v>
      </c>
      <c r="G102" s="122"/>
      <c r="H102" s="122"/>
      <c r="I102" s="122">
        <f>'205 1 Pol'!G220</f>
        <v>0</v>
      </c>
      <c r="J102" s="126" t="str">
        <f>IF(I117=0,"",I102/I117*100)</f>
        <v/>
      </c>
      <c r="L102" s="196"/>
    </row>
    <row r="103" spans="1:12" ht="36.75" customHeight="1" x14ac:dyDescent="0.25">
      <c r="A103" s="116"/>
      <c r="B103" s="121" t="s">
        <v>143</v>
      </c>
      <c r="C103" s="199" t="s">
        <v>144</v>
      </c>
      <c r="D103" s="200"/>
      <c r="E103" s="200"/>
      <c r="F103" s="129" t="s">
        <v>27</v>
      </c>
      <c r="G103" s="122"/>
      <c r="H103" s="122"/>
      <c r="I103" s="122">
        <f>'205 1 Pol'!G230</f>
        <v>0</v>
      </c>
      <c r="J103" s="126" t="str">
        <f>IF(I117=0,"",I103/I117*100)</f>
        <v/>
      </c>
      <c r="L103" s="196"/>
    </row>
    <row r="104" spans="1:12" ht="36.75" customHeight="1" x14ac:dyDescent="0.25">
      <c r="A104" s="116"/>
      <c r="B104" s="121" t="s">
        <v>145</v>
      </c>
      <c r="C104" s="199" t="s">
        <v>146</v>
      </c>
      <c r="D104" s="200"/>
      <c r="E104" s="200"/>
      <c r="F104" s="129" t="s">
        <v>27</v>
      </c>
      <c r="G104" s="122"/>
      <c r="H104" s="122"/>
      <c r="I104" s="122">
        <f>'205 1 Pol'!G240</f>
        <v>0</v>
      </c>
      <c r="J104" s="126" t="str">
        <f>IF(I117=0,"",I104/I117*100)</f>
        <v/>
      </c>
      <c r="L104" s="196"/>
    </row>
    <row r="105" spans="1:12" ht="36.75" customHeight="1" x14ac:dyDescent="0.25">
      <c r="A105" s="116"/>
      <c r="B105" s="121" t="s">
        <v>147</v>
      </c>
      <c r="C105" s="199" t="s">
        <v>148</v>
      </c>
      <c r="D105" s="200"/>
      <c r="E105" s="200"/>
      <c r="F105" s="129" t="s">
        <v>27</v>
      </c>
      <c r="G105" s="122"/>
      <c r="H105" s="122"/>
      <c r="I105" s="122">
        <f>'205 1 Pol'!G272</f>
        <v>0</v>
      </c>
      <c r="J105" s="126" t="str">
        <f>IF(I117=0,"",I105/I117*100)</f>
        <v/>
      </c>
      <c r="L105" s="196"/>
    </row>
    <row r="106" spans="1:12" ht="36.75" customHeight="1" x14ac:dyDescent="0.25">
      <c r="A106" s="116"/>
      <c r="B106" s="121" t="s">
        <v>149</v>
      </c>
      <c r="C106" s="199" t="s">
        <v>150</v>
      </c>
      <c r="D106" s="200"/>
      <c r="E106" s="200"/>
      <c r="F106" s="129" t="s">
        <v>27</v>
      </c>
      <c r="G106" s="122"/>
      <c r="H106" s="122"/>
      <c r="I106" s="122">
        <f>'205 1 Pol'!G285</f>
        <v>0</v>
      </c>
      <c r="J106" s="126" t="str">
        <f>IF(I117=0,"",I106/I117*100)</f>
        <v/>
      </c>
      <c r="L106" s="196"/>
    </row>
    <row r="107" spans="1:12" ht="36.75" customHeight="1" x14ac:dyDescent="0.25">
      <c r="A107" s="116"/>
      <c r="B107" s="121" t="s">
        <v>151</v>
      </c>
      <c r="C107" s="199" t="s">
        <v>152</v>
      </c>
      <c r="D107" s="200"/>
      <c r="E107" s="200"/>
      <c r="F107" s="129" t="s">
        <v>27</v>
      </c>
      <c r="G107" s="122"/>
      <c r="H107" s="122"/>
      <c r="I107" s="122">
        <f>'205 1 Pol'!G289</f>
        <v>0</v>
      </c>
      <c r="J107" s="126" t="str">
        <f>IF(I117=0,"",I107/I117*100)</f>
        <v/>
      </c>
      <c r="L107" s="196"/>
    </row>
    <row r="108" spans="1:12" ht="36.75" customHeight="1" x14ac:dyDescent="0.25">
      <c r="A108" s="116"/>
      <c r="B108" s="121" t="s">
        <v>153</v>
      </c>
      <c r="C108" s="199" t="s">
        <v>154</v>
      </c>
      <c r="D108" s="200"/>
      <c r="E108" s="200"/>
      <c r="F108" s="129" t="s">
        <v>27</v>
      </c>
      <c r="G108" s="122"/>
      <c r="H108" s="122"/>
      <c r="I108" s="122">
        <f>'205 1 Pol'!G311</f>
        <v>0</v>
      </c>
      <c r="J108" s="126" t="str">
        <f>IF(I117=0,"",I108/I117*100)</f>
        <v/>
      </c>
      <c r="L108" s="196"/>
    </row>
    <row r="109" spans="1:12" ht="36.75" customHeight="1" x14ac:dyDescent="0.25">
      <c r="A109" s="116"/>
      <c r="B109" s="121" t="s">
        <v>155</v>
      </c>
      <c r="C109" s="199" t="s">
        <v>156</v>
      </c>
      <c r="D109" s="200"/>
      <c r="E109" s="200"/>
      <c r="F109" s="129" t="s">
        <v>27</v>
      </c>
      <c r="G109" s="122"/>
      <c r="H109" s="122"/>
      <c r="I109" s="122">
        <f>'205 1 Pol'!G315</f>
        <v>0</v>
      </c>
      <c r="J109" s="126" t="str">
        <f>IF(I117=0,"",I109/I117*100)</f>
        <v/>
      </c>
      <c r="L109" s="196"/>
    </row>
    <row r="110" spans="1:12" ht="36.75" customHeight="1" x14ac:dyDescent="0.25">
      <c r="A110" s="116"/>
      <c r="B110" s="121" t="s">
        <v>157</v>
      </c>
      <c r="C110" s="199" t="s">
        <v>158</v>
      </c>
      <c r="D110" s="200"/>
      <c r="E110" s="200"/>
      <c r="F110" s="129" t="s">
        <v>27</v>
      </c>
      <c r="G110" s="122"/>
      <c r="H110" s="122"/>
      <c r="I110" s="122">
        <f>'205 1 Pol'!G322</f>
        <v>0</v>
      </c>
      <c r="J110" s="126" t="str">
        <f>IF(I117=0,"",I110/I117*100)</f>
        <v/>
      </c>
      <c r="L110" s="196"/>
    </row>
    <row r="111" spans="1:12" ht="36.75" customHeight="1" x14ac:dyDescent="0.25">
      <c r="A111" s="116"/>
      <c r="B111" s="121" t="s">
        <v>159</v>
      </c>
      <c r="C111" s="199" t="s">
        <v>160</v>
      </c>
      <c r="D111" s="200"/>
      <c r="E111" s="200"/>
      <c r="F111" s="129" t="s">
        <v>27</v>
      </c>
      <c r="G111" s="122"/>
      <c r="H111" s="122"/>
      <c r="I111" s="122">
        <f>'205 1 Pol'!G331</f>
        <v>0</v>
      </c>
      <c r="J111" s="126" t="str">
        <f>IF(I117=0,"",I111/I117*100)</f>
        <v/>
      </c>
      <c r="L111" s="196"/>
    </row>
    <row r="112" spans="1:12" ht="36.75" customHeight="1" x14ac:dyDescent="0.25">
      <c r="A112" s="116"/>
      <c r="B112" s="121" t="s">
        <v>161</v>
      </c>
      <c r="C112" s="199" t="s">
        <v>162</v>
      </c>
      <c r="D112" s="200"/>
      <c r="E112" s="200"/>
      <c r="F112" s="129" t="s">
        <v>27</v>
      </c>
      <c r="G112" s="122"/>
      <c r="H112" s="122"/>
      <c r="I112" s="122">
        <f>'205 1 Pol'!G336</f>
        <v>0</v>
      </c>
      <c r="J112" s="126" t="str">
        <f>IF(I117=0,"",I112/I117*100)</f>
        <v/>
      </c>
      <c r="L112" s="196"/>
    </row>
    <row r="113" spans="1:12" ht="36.75" customHeight="1" x14ac:dyDescent="0.25">
      <c r="A113" s="116"/>
      <c r="B113" s="121" t="s">
        <v>163</v>
      </c>
      <c r="C113" s="199" t="s">
        <v>164</v>
      </c>
      <c r="D113" s="200"/>
      <c r="E113" s="200"/>
      <c r="F113" s="129" t="s">
        <v>28</v>
      </c>
      <c r="G113" s="122"/>
      <c r="H113" s="122"/>
      <c r="I113" s="122">
        <f>'205 1 Pol'!G339+'D 1.4.3 2 Pol'!G8</f>
        <v>0</v>
      </c>
      <c r="J113" s="126" t="str">
        <f>IF(I117=0,"",I113/I117*100)</f>
        <v/>
      </c>
      <c r="L113" s="196"/>
    </row>
    <row r="114" spans="1:12" ht="36.75" customHeight="1" x14ac:dyDescent="0.25">
      <c r="A114" s="116"/>
      <c r="B114" s="121" t="s">
        <v>165</v>
      </c>
      <c r="C114" s="199" t="s">
        <v>166</v>
      </c>
      <c r="D114" s="200"/>
      <c r="E114" s="200"/>
      <c r="F114" s="129" t="s">
        <v>28</v>
      </c>
      <c r="G114" s="122"/>
      <c r="H114" s="122"/>
      <c r="I114" s="122">
        <f>'205 1 Pol'!G345</f>
        <v>0</v>
      </c>
      <c r="J114" s="126" t="str">
        <f>IF(I117=0,"",I114/I117*100)</f>
        <v/>
      </c>
      <c r="L114" s="196"/>
    </row>
    <row r="115" spans="1:12" ht="36.75" customHeight="1" x14ac:dyDescent="0.25">
      <c r="A115" s="116"/>
      <c r="B115" s="121" t="s">
        <v>167</v>
      </c>
      <c r="C115" s="199" t="s">
        <v>168</v>
      </c>
      <c r="D115" s="200"/>
      <c r="E115" s="200"/>
      <c r="F115" s="129" t="s">
        <v>169</v>
      </c>
      <c r="G115" s="122"/>
      <c r="H115" s="122"/>
      <c r="I115" s="122">
        <f>'205 1 Pol'!G348</f>
        <v>0</v>
      </c>
      <c r="J115" s="126" t="str">
        <f>IF(I117=0,"",I115/I117*100)</f>
        <v/>
      </c>
      <c r="L115" s="196"/>
    </row>
    <row r="116" spans="1:12" ht="36.75" customHeight="1" x14ac:dyDescent="0.25">
      <c r="A116" s="116"/>
      <c r="B116" s="121" t="s">
        <v>170</v>
      </c>
      <c r="C116" s="199" t="s">
        <v>29</v>
      </c>
      <c r="D116" s="200"/>
      <c r="E116" s="200"/>
      <c r="F116" s="129" t="s">
        <v>170</v>
      </c>
      <c r="G116" s="122"/>
      <c r="H116" s="122"/>
      <c r="I116" s="122">
        <f>'205 1 Pol'!G357</f>
        <v>0</v>
      </c>
      <c r="J116" s="126" t="str">
        <f>IF(I117=0,"",I116/I117*100)</f>
        <v/>
      </c>
      <c r="L116" s="196"/>
    </row>
    <row r="117" spans="1:12" ht="25.5" customHeight="1" x14ac:dyDescent="0.25">
      <c r="A117" s="117"/>
      <c r="B117" s="123" t="s">
        <v>1</v>
      </c>
      <c r="C117" s="124"/>
      <c r="D117" s="125"/>
      <c r="E117" s="125"/>
      <c r="F117" s="130"/>
      <c r="G117" s="131"/>
      <c r="H117" s="131"/>
      <c r="I117" s="131">
        <f>SUM(I69:I116)</f>
        <v>0</v>
      </c>
      <c r="J117" s="127">
        <f>SUM(J69:J116)</f>
        <v>0</v>
      </c>
      <c r="L117" s="197"/>
    </row>
    <row r="118" spans="1:12" x14ac:dyDescent="0.25">
      <c r="F118" s="79"/>
      <c r="G118" s="79"/>
      <c r="H118" s="79"/>
      <c r="I118" s="79"/>
      <c r="J118" s="128"/>
    </row>
    <row r="119" spans="1:12" x14ac:dyDescent="0.25">
      <c r="F119" s="79"/>
      <c r="G119" s="79"/>
      <c r="H119" s="79"/>
      <c r="I119" s="79"/>
      <c r="J119" s="128"/>
    </row>
    <row r="120" spans="1:12" x14ac:dyDescent="0.25">
      <c r="F120" s="79"/>
      <c r="G120" s="79"/>
      <c r="H120" s="79"/>
      <c r="I120" s="79"/>
      <c r="J120" s="12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71:E71"/>
    <mergeCell ref="C72:E72"/>
    <mergeCell ref="C73:E73"/>
    <mergeCell ref="C74:E74"/>
    <mergeCell ref="C75:E75"/>
    <mergeCell ref="C49:E49"/>
    <mergeCell ref="B50:E50"/>
    <mergeCell ref="B53:J53"/>
    <mergeCell ref="C69:E69"/>
    <mergeCell ref="C70:E7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116:E116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2" t="s">
        <v>7</v>
      </c>
      <c r="B1" s="252"/>
      <c r="C1" s="253"/>
      <c r="D1" s="252"/>
      <c r="E1" s="252"/>
      <c r="F1" s="252"/>
      <c r="G1" s="252"/>
    </row>
    <row r="2" spans="1:7" ht="24.9" customHeight="1" x14ac:dyDescent="0.25">
      <c r="A2" s="47" t="s">
        <v>8</v>
      </c>
      <c r="B2" s="46"/>
      <c r="C2" s="254"/>
      <c r="D2" s="254"/>
      <c r="E2" s="254"/>
      <c r="F2" s="254"/>
      <c r="G2" s="255"/>
    </row>
    <row r="3" spans="1:7" ht="24.9" customHeight="1" x14ac:dyDescent="0.25">
      <c r="A3" s="47" t="s">
        <v>9</v>
      </c>
      <c r="B3" s="46"/>
      <c r="C3" s="254"/>
      <c r="D3" s="254"/>
      <c r="E3" s="254"/>
      <c r="F3" s="254"/>
      <c r="G3" s="255"/>
    </row>
    <row r="4" spans="1:7" ht="24.9" customHeight="1" x14ac:dyDescent="0.25">
      <c r="A4" s="47" t="s">
        <v>10</v>
      </c>
      <c r="B4" s="46"/>
      <c r="C4" s="254"/>
      <c r="D4" s="254"/>
      <c r="E4" s="254"/>
      <c r="F4" s="254"/>
      <c r="G4" s="255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zoomScaleNormal="100" workbookViewId="0">
      <pane ySplit="7" topLeftCell="A359" activePane="bottomLeft" state="frozen"/>
      <selection pane="bottomLeft" activeCell="G132" sqref="G132"/>
    </sheetView>
  </sheetViews>
  <sheetFormatPr defaultRowHeight="13.2" outlineLevelRow="2" x14ac:dyDescent="0.25"/>
  <cols>
    <col min="1" max="1" width="3.44140625" customWidth="1"/>
    <col min="2" max="2" width="12.6640625" style="114" customWidth="1"/>
    <col min="3" max="3" width="38.33203125" style="11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0" t="s">
        <v>7</v>
      </c>
      <c r="B1" s="260"/>
      <c r="C1" s="260"/>
      <c r="D1" s="260"/>
      <c r="E1" s="260"/>
      <c r="F1" s="260"/>
      <c r="G1" s="260"/>
      <c r="AG1" t="s">
        <v>172</v>
      </c>
    </row>
    <row r="2" spans="1:60" ht="25.05" customHeight="1" x14ac:dyDescent="0.25">
      <c r="A2" s="133" t="s">
        <v>8</v>
      </c>
      <c r="B2" s="46" t="s">
        <v>43</v>
      </c>
      <c r="C2" s="261" t="s">
        <v>44</v>
      </c>
      <c r="D2" s="262"/>
      <c r="E2" s="262"/>
      <c r="F2" s="262"/>
      <c r="G2" s="263"/>
      <c r="AG2" t="s">
        <v>173</v>
      </c>
    </row>
    <row r="3" spans="1:60" ht="25.05" customHeight="1" x14ac:dyDescent="0.25">
      <c r="A3" s="133" t="s">
        <v>9</v>
      </c>
      <c r="B3" s="46" t="s">
        <v>43</v>
      </c>
      <c r="C3" s="261" t="s">
        <v>44</v>
      </c>
      <c r="D3" s="262"/>
      <c r="E3" s="262"/>
      <c r="F3" s="262"/>
      <c r="G3" s="263"/>
      <c r="AC3" s="114" t="s">
        <v>173</v>
      </c>
      <c r="AG3" t="s">
        <v>174</v>
      </c>
    </row>
    <row r="4" spans="1:60" ht="25.05" customHeight="1" x14ac:dyDescent="0.25">
      <c r="A4" s="134" t="s">
        <v>10</v>
      </c>
      <c r="B4" s="135" t="s">
        <v>46</v>
      </c>
      <c r="C4" s="264" t="s">
        <v>47</v>
      </c>
      <c r="D4" s="265"/>
      <c r="E4" s="265"/>
      <c r="F4" s="265"/>
      <c r="G4" s="266"/>
      <c r="AG4" t="s">
        <v>175</v>
      </c>
    </row>
    <row r="5" spans="1:60" x14ac:dyDescent="0.25">
      <c r="D5" s="10"/>
    </row>
    <row r="6" spans="1:60" ht="39.6" x14ac:dyDescent="0.25">
      <c r="A6" s="137" t="s">
        <v>176</v>
      </c>
      <c r="B6" s="139" t="s">
        <v>177</v>
      </c>
      <c r="C6" s="139" t="s">
        <v>178</v>
      </c>
      <c r="D6" s="138" t="s">
        <v>179</v>
      </c>
      <c r="E6" s="137" t="s">
        <v>180</v>
      </c>
      <c r="F6" s="136" t="s">
        <v>181</v>
      </c>
      <c r="G6" s="137" t="s">
        <v>31</v>
      </c>
      <c r="H6" s="140" t="s">
        <v>32</v>
      </c>
      <c r="I6" s="140" t="s">
        <v>182</v>
      </c>
      <c r="J6" s="140" t="s">
        <v>33</v>
      </c>
      <c r="K6" s="140" t="s">
        <v>183</v>
      </c>
      <c r="L6" s="140" t="s">
        <v>184</v>
      </c>
      <c r="M6" s="140" t="s">
        <v>185</v>
      </c>
      <c r="N6" s="140" t="s">
        <v>186</v>
      </c>
      <c r="O6" s="140" t="s">
        <v>187</v>
      </c>
      <c r="P6" s="140" t="s">
        <v>188</v>
      </c>
      <c r="Q6" s="140" t="s">
        <v>189</v>
      </c>
      <c r="R6" s="140" t="s">
        <v>190</v>
      </c>
      <c r="S6" s="140" t="s">
        <v>191</v>
      </c>
      <c r="T6" s="140" t="s">
        <v>192</v>
      </c>
      <c r="U6" s="140" t="s">
        <v>193</v>
      </c>
      <c r="V6" s="140" t="s">
        <v>194</v>
      </c>
      <c r="W6" s="140" t="s">
        <v>195</v>
      </c>
      <c r="X6" s="140" t="s">
        <v>196</v>
      </c>
      <c r="Y6" s="140" t="s">
        <v>197</v>
      </c>
    </row>
    <row r="7" spans="1:60" hidden="1" x14ac:dyDescent="0.25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x14ac:dyDescent="0.25">
      <c r="A8" s="151" t="s">
        <v>198</v>
      </c>
      <c r="B8" s="152" t="s">
        <v>46</v>
      </c>
      <c r="C8" s="170" t="s">
        <v>78</v>
      </c>
      <c r="D8" s="153"/>
      <c r="E8" s="154"/>
      <c r="F8" s="155"/>
      <c r="G8" s="155">
        <f>G9+G12+G14+G17+G19+G21+G23+G25+G27+G28</f>
        <v>0</v>
      </c>
      <c r="H8" s="155"/>
      <c r="I8" s="155">
        <v>0</v>
      </c>
      <c r="J8" s="155"/>
      <c r="K8" s="155">
        <v>97580.64</v>
      </c>
      <c r="L8" s="155"/>
      <c r="M8" s="155"/>
      <c r="N8" s="154"/>
      <c r="O8" s="154"/>
      <c r="P8" s="154"/>
      <c r="Q8" s="154"/>
      <c r="R8" s="155"/>
      <c r="S8" s="155"/>
      <c r="T8" s="156"/>
      <c r="U8" s="150"/>
      <c r="V8" s="150"/>
      <c r="W8" s="150"/>
      <c r="X8" s="150"/>
      <c r="Y8" s="150"/>
      <c r="AG8" t="s">
        <v>199</v>
      </c>
    </row>
    <row r="9" spans="1:60" x14ac:dyDescent="0.25">
      <c r="A9" s="157">
        <v>1</v>
      </c>
      <c r="B9" s="158" t="s">
        <v>200</v>
      </c>
      <c r="C9" s="171" t="s">
        <v>201</v>
      </c>
      <c r="D9" s="159" t="s">
        <v>202</v>
      </c>
      <c r="E9" s="160">
        <v>9.8580000000000005</v>
      </c>
      <c r="F9" s="192"/>
      <c r="G9" s="161">
        <f>F9*E9</f>
        <v>0</v>
      </c>
      <c r="H9" s="161">
        <v>0</v>
      </c>
      <c r="I9" s="161">
        <v>0</v>
      </c>
      <c r="J9" s="161">
        <v>115</v>
      </c>
      <c r="K9" s="161">
        <v>1133.67</v>
      </c>
      <c r="L9" s="161">
        <v>12</v>
      </c>
      <c r="M9" s="161">
        <v>1269.7104000000002</v>
      </c>
      <c r="N9" s="160">
        <v>0</v>
      </c>
      <c r="O9" s="160">
        <v>0</v>
      </c>
      <c r="P9" s="160">
        <v>0</v>
      </c>
      <c r="Q9" s="160">
        <v>0</v>
      </c>
      <c r="R9" s="161"/>
      <c r="S9" s="161" t="s">
        <v>203</v>
      </c>
      <c r="T9" s="162" t="s">
        <v>204</v>
      </c>
      <c r="U9" s="147">
        <v>9.5200000000000007E-2</v>
      </c>
      <c r="V9" s="147">
        <v>0.93848160000000014</v>
      </c>
      <c r="W9" s="147"/>
      <c r="X9" s="147" t="s">
        <v>205</v>
      </c>
      <c r="Y9" s="147" t="s">
        <v>206</v>
      </c>
      <c r="Z9" s="141"/>
      <c r="AA9" s="141"/>
      <c r="AB9" s="141"/>
      <c r="AC9" s="141"/>
      <c r="AD9" s="141"/>
      <c r="AE9" s="141"/>
      <c r="AF9" s="141"/>
      <c r="AG9" s="141" t="s">
        <v>207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outlineLevel="1" x14ac:dyDescent="0.25">
      <c r="A10" s="144"/>
      <c r="B10" s="145"/>
      <c r="C10" s="172" t="s">
        <v>208</v>
      </c>
      <c r="D10" s="148"/>
      <c r="E10" s="149">
        <v>5.8579999999999997</v>
      </c>
      <c r="F10" s="147"/>
      <c r="G10" s="147"/>
      <c r="H10" s="147"/>
      <c r="I10" s="147"/>
      <c r="J10" s="147"/>
      <c r="K10" s="147"/>
      <c r="L10" s="147"/>
      <c r="M10" s="147"/>
      <c r="N10" s="146"/>
      <c r="O10" s="146"/>
      <c r="P10" s="146"/>
      <c r="Q10" s="146"/>
      <c r="R10" s="147"/>
      <c r="S10" s="147"/>
      <c r="T10" s="147"/>
      <c r="U10" s="147"/>
      <c r="V10" s="147"/>
      <c r="W10" s="147"/>
      <c r="X10" s="147"/>
      <c r="Y10" s="147"/>
      <c r="Z10" s="141"/>
      <c r="AA10" s="141"/>
      <c r="AB10" s="141"/>
      <c r="AC10" s="141"/>
      <c r="AD10" s="141"/>
      <c r="AE10" s="141"/>
      <c r="AF10" s="141"/>
      <c r="AG10" s="141" t="s">
        <v>209</v>
      </c>
      <c r="AH10" s="141">
        <v>0</v>
      </c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outlineLevel="2" x14ac:dyDescent="0.25">
      <c r="A11" s="144"/>
      <c r="B11" s="145"/>
      <c r="C11" s="172" t="s">
        <v>210</v>
      </c>
      <c r="D11" s="148"/>
      <c r="E11" s="149">
        <v>4</v>
      </c>
      <c r="F11" s="147"/>
      <c r="G11" s="147"/>
      <c r="H11" s="147"/>
      <c r="I11" s="147"/>
      <c r="J11" s="147"/>
      <c r="K11" s="147"/>
      <c r="L11" s="147"/>
      <c r="M11" s="147"/>
      <c r="N11" s="146"/>
      <c r="O11" s="146"/>
      <c r="P11" s="146"/>
      <c r="Q11" s="146"/>
      <c r="R11" s="147"/>
      <c r="S11" s="147"/>
      <c r="T11" s="147"/>
      <c r="U11" s="147"/>
      <c r="V11" s="147"/>
      <c r="W11" s="147"/>
      <c r="X11" s="147"/>
      <c r="Y11" s="147"/>
      <c r="Z11" s="141"/>
      <c r="AA11" s="141"/>
      <c r="AB11" s="141"/>
      <c r="AC11" s="141"/>
      <c r="AD11" s="141"/>
      <c r="AE11" s="141"/>
      <c r="AF11" s="141"/>
      <c r="AG11" s="141" t="s">
        <v>209</v>
      </c>
      <c r="AH11" s="141">
        <v>0</v>
      </c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x14ac:dyDescent="0.25">
      <c r="A12" s="157">
        <v>2</v>
      </c>
      <c r="B12" s="158" t="s">
        <v>211</v>
      </c>
      <c r="C12" s="171" t="s">
        <v>212</v>
      </c>
      <c r="D12" s="159" t="s">
        <v>202</v>
      </c>
      <c r="E12" s="160">
        <v>1.6</v>
      </c>
      <c r="F12" s="192"/>
      <c r="G12" s="161">
        <f>F12*E12</f>
        <v>0</v>
      </c>
      <c r="H12" s="161">
        <v>0</v>
      </c>
      <c r="I12" s="161">
        <v>0</v>
      </c>
      <c r="J12" s="161">
        <v>227.5</v>
      </c>
      <c r="K12" s="161">
        <v>364</v>
      </c>
      <c r="L12" s="161">
        <v>12</v>
      </c>
      <c r="M12" s="161">
        <v>407.68</v>
      </c>
      <c r="N12" s="160">
        <v>0</v>
      </c>
      <c r="O12" s="160">
        <v>0</v>
      </c>
      <c r="P12" s="160">
        <v>0</v>
      </c>
      <c r="Q12" s="160">
        <v>0</v>
      </c>
      <c r="R12" s="161"/>
      <c r="S12" s="161" t="s">
        <v>203</v>
      </c>
      <c r="T12" s="162" t="s">
        <v>204</v>
      </c>
      <c r="U12" s="147">
        <v>0.36799999999999999</v>
      </c>
      <c r="V12" s="147">
        <v>0.58879999999999999</v>
      </c>
      <c r="W12" s="147"/>
      <c r="X12" s="147" t="s">
        <v>205</v>
      </c>
      <c r="Y12" s="147" t="s">
        <v>206</v>
      </c>
      <c r="Z12" s="141"/>
      <c r="AA12" s="141"/>
      <c r="AB12" s="141"/>
      <c r="AC12" s="141"/>
      <c r="AD12" s="141"/>
      <c r="AE12" s="141"/>
      <c r="AF12" s="141"/>
      <c r="AG12" s="141" t="s">
        <v>213</v>
      </c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</row>
    <row r="13" spans="1:60" outlineLevel="1" x14ac:dyDescent="0.25">
      <c r="A13" s="144"/>
      <c r="B13" s="145"/>
      <c r="C13" s="172" t="s">
        <v>214</v>
      </c>
      <c r="D13" s="148"/>
      <c r="E13" s="149">
        <v>1.6</v>
      </c>
      <c r="F13" s="147"/>
      <c r="G13" s="147"/>
      <c r="H13" s="147"/>
      <c r="I13" s="147"/>
      <c r="J13" s="147"/>
      <c r="K13" s="147"/>
      <c r="L13" s="147"/>
      <c r="M13" s="147"/>
      <c r="N13" s="146"/>
      <c r="O13" s="146"/>
      <c r="P13" s="146"/>
      <c r="Q13" s="146"/>
      <c r="R13" s="147"/>
      <c r="S13" s="147"/>
      <c r="T13" s="147"/>
      <c r="U13" s="147"/>
      <c r="V13" s="147"/>
      <c r="W13" s="147"/>
      <c r="X13" s="147"/>
      <c r="Y13" s="147"/>
      <c r="Z13" s="141"/>
      <c r="AA13" s="141"/>
      <c r="AB13" s="141"/>
      <c r="AC13" s="141"/>
      <c r="AD13" s="141"/>
      <c r="AE13" s="141"/>
      <c r="AF13" s="141"/>
      <c r="AG13" s="141" t="s">
        <v>209</v>
      </c>
      <c r="AH13" s="141">
        <v>0</v>
      </c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</row>
    <row r="14" spans="1:60" x14ac:dyDescent="0.25">
      <c r="A14" s="157">
        <v>3</v>
      </c>
      <c r="B14" s="158" t="s">
        <v>215</v>
      </c>
      <c r="C14" s="171" t="s">
        <v>216</v>
      </c>
      <c r="D14" s="159" t="s">
        <v>202</v>
      </c>
      <c r="E14" s="160">
        <v>19.645</v>
      </c>
      <c r="F14" s="192"/>
      <c r="G14" s="161">
        <f>F14*E14</f>
        <v>0</v>
      </c>
      <c r="H14" s="161">
        <v>0</v>
      </c>
      <c r="I14" s="161">
        <v>0</v>
      </c>
      <c r="J14" s="161">
        <v>585</v>
      </c>
      <c r="K14" s="161">
        <v>11492.324999999999</v>
      </c>
      <c r="L14" s="161">
        <v>12</v>
      </c>
      <c r="M14" s="161">
        <v>12871.409599999999</v>
      </c>
      <c r="N14" s="160">
        <v>0</v>
      </c>
      <c r="O14" s="160">
        <v>0</v>
      </c>
      <c r="P14" s="160">
        <v>0</v>
      </c>
      <c r="Q14" s="160">
        <v>0</v>
      </c>
      <c r="R14" s="161"/>
      <c r="S14" s="161" t="s">
        <v>203</v>
      </c>
      <c r="T14" s="162" t="s">
        <v>204</v>
      </c>
      <c r="U14" s="147">
        <v>0.36499999999999999</v>
      </c>
      <c r="V14" s="147">
        <v>7.1704249999999998</v>
      </c>
      <c r="W14" s="147"/>
      <c r="X14" s="147" t="s">
        <v>205</v>
      </c>
      <c r="Y14" s="147" t="s">
        <v>206</v>
      </c>
      <c r="Z14" s="141"/>
      <c r="AA14" s="141"/>
      <c r="AB14" s="141"/>
      <c r="AC14" s="141"/>
      <c r="AD14" s="141"/>
      <c r="AE14" s="141"/>
      <c r="AF14" s="141"/>
      <c r="AG14" s="141" t="s">
        <v>207</v>
      </c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outlineLevel="1" x14ac:dyDescent="0.25">
      <c r="A15" s="144"/>
      <c r="B15" s="145"/>
      <c r="C15" s="172" t="s">
        <v>217</v>
      </c>
      <c r="D15" s="148"/>
      <c r="E15" s="149">
        <v>19.02</v>
      </c>
      <c r="F15" s="147"/>
      <c r="G15" s="147"/>
      <c r="H15" s="147"/>
      <c r="I15" s="147"/>
      <c r="J15" s="147"/>
      <c r="K15" s="147"/>
      <c r="L15" s="147"/>
      <c r="M15" s="147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  <c r="Y15" s="147"/>
      <c r="Z15" s="141"/>
      <c r="AA15" s="141"/>
      <c r="AB15" s="141"/>
      <c r="AC15" s="141"/>
      <c r="AD15" s="141"/>
      <c r="AE15" s="141"/>
      <c r="AF15" s="141"/>
      <c r="AG15" s="141" t="s">
        <v>209</v>
      </c>
      <c r="AH15" s="141">
        <v>0</v>
      </c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</row>
    <row r="16" spans="1:60" outlineLevel="2" x14ac:dyDescent="0.25">
      <c r="A16" s="144"/>
      <c r="B16" s="145"/>
      <c r="C16" s="172" t="s">
        <v>218</v>
      </c>
      <c r="D16" s="148"/>
      <c r="E16" s="149">
        <v>0.625</v>
      </c>
      <c r="F16" s="147"/>
      <c r="G16" s="147"/>
      <c r="H16" s="147"/>
      <c r="I16" s="147"/>
      <c r="J16" s="147"/>
      <c r="K16" s="147"/>
      <c r="L16" s="147"/>
      <c r="M16" s="147"/>
      <c r="N16" s="146"/>
      <c r="O16" s="146"/>
      <c r="P16" s="146"/>
      <c r="Q16" s="146"/>
      <c r="R16" s="147"/>
      <c r="S16" s="147"/>
      <c r="T16" s="147"/>
      <c r="U16" s="147"/>
      <c r="V16" s="147"/>
      <c r="W16" s="147"/>
      <c r="X16" s="147"/>
      <c r="Y16" s="147"/>
      <c r="Z16" s="141"/>
      <c r="AA16" s="141"/>
      <c r="AB16" s="141"/>
      <c r="AC16" s="141"/>
      <c r="AD16" s="141"/>
      <c r="AE16" s="141"/>
      <c r="AF16" s="141"/>
      <c r="AG16" s="141" t="s">
        <v>209</v>
      </c>
      <c r="AH16" s="141">
        <v>0</v>
      </c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x14ac:dyDescent="0.25">
      <c r="A17" s="157">
        <v>4</v>
      </c>
      <c r="B17" s="158" t="s">
        <v>219</v>
      </c>
      <c r="C17" s="171" t="s">
        <v>220</v>
      </c>
      <c r="D17" s="159" t="s">
        <v>202</v>
      </c>
      <c r="E17" s="160">
        <v>17.5</v>
      </c>
      <c r="F17" s="192"/>
      <c r="G17" s="161">
        <f>F17*E17</f>
        <v>0</v>
      </c>
      <c r="H17" s="161">
        <v>0</v>
      </c>
      <c r="I17" s="161">
        <v>0</v>
      </c>
      <c r="J17" s="161">
        <v>1761</v>
      </c>
      <c r="K17" s="161">
        <v>30817.5</v>
      </c>
      <c r="L17" s="161">
        <v>12</v>
      </c>
      <c r="M17" s="161">
        <v>34515.599999999999</v>
      </c>
      <c r="N17" s="160">
        <v>0</v>
      </c>
      <c r="O17" s="160">
        <v>0</v>
      </c>
      <c r="P17" s="160">
        <v>0</v>
      </c>
      <c r="Q17" s="160">
        <v>0</v>
      </c>
      <c r="R17" s="161"/>
      <c r="S17" s="161" t="s">
        <v>203</v>
      </c>
      <c r="T17" s="162" t="s">
        <v>204</v>
      </c>
      <c r="U17" s="147">
        <v>3.1309999999999998</v>
      </c>
      <c r="V17" s="147">
        <v>54.792499999999997</v>
      </c>
      <c r="W17" s="147"/>
      <c r="X17" s="147" t="s">
        <v>205</v>
      </c>
      <c r="Y17" s="147" t="s">
        <v>206</v>
      </c>
      <c r="Z17" s="141"/>
      <c r="AA17" s="141"/>
      <c r="AB17" s="141"/>
      <c r="AC17" s="141"/>
      <c r="AD17" s="141"/>
      <c r="AE17" s="141"/>
      <c r="AF17" s="141"/>
      <c r="AG17" s="141" t="s">
        <v>213</v>
      </c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</row>
    <row r="18" spans="1:60" outlineLevel="1" x14ac:dyDescent="0.25">
      <c r="A18" s="144"/>
      <c r="B18" s="145"/>
      <c r="C18" s="172" t="s">
        <v>221</v>
      </c>
      <c r="D18" s="148"/>
      <c r="E18" s="149">
        <v>17.5</v>
      </c>
      <c r="F18" s="147"/>
      <c r="G18" s="147"/>
      <c r="H18" s="147"/>
      <c r="I18" s="147"/>
      <c r="J18" s="147"/>
      <c r="K18" s="147"/>
      <c r="L18" s="147"/>
      <c r="M18" s="147"/>
      <c r="N18" s="146"/>
      <c r="O18" s="146"/>
      <c r="P18" s="146"/>
      <c r="Q18" s="146"/>
      <c r="R18" s="147"/>
      <c r="S18" s="147"/>
      <c r="T18" s="147"/>
      <c r="U18" s="147"/>
      <c r="V18" s="147"/>
      <c r="W18" s="147"/>
      <c r="X18" s="147"/>
      <c r="Y18" s="147"/>
      <c r="Z18" s="141"/>
      <c r="AA18" s="141"/>
      <c r="AB18" s="141"/>
      <c r="AC18" s="141"/>
      <c r="AD18" s="141"/>
      <c r="AE18" s="141"/>
      <c r="AF18" s="141"/>
      <c r="AG18" s="141" t="s">
        <v>209</v>
      </c>
      <c r="AH18" s="141">
        <v>0</v>
      </c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</row>
    <row r="19" spans="1:60" x14ac:dyDescent="0.25">
      <c r="A19" s="157">
        <v>5</v>
      </c>
      <c r="B19" s="158" t="s">
        <v>222</v>
      </c>
      <c r="C19" s="171" t="s">
        <v>223</v>
      </c>
      <c r="D19" s="159" t="s">
        <v>202</v>
      </c>
      <c r="E19" s="160">
        <v>45.865000000000002</v>
      </c>
      <c r="F19" s="192"/>
      <c r="G19" s="161">
        <f>F19*E19</f>
        <v>0</v>
      </c>
      <c r="H19" s="161">
        <v>0</v>
      </c>
      <c r="I19" s="161">
        <v>0</v>
      </c>
      <c r="J19" s="161">
        <v>156.5</v>
      </c>
      <c r="K19" s="161">
        <v>7177.8725000000004</v>
      </c>
      <c r="L19" s="161">
        <v>12</v>
      </c>
      <c r="M19" s="161">
        <v>8039.2143999999998</v>
      </c>
      <c r="N19" s="160">
        <v>0</v>
      </c>
      <c r="O19" s="160">
        <v>0</v>
      </c>
      <c r="P19" s="160">
        <v>0</v>
      </c>
      <c r="Q19" s="160">
        <v>0</v>
      </c>
      <c r="R19" s="161"/>
      <c r="S19" s="161" t="s">
        <v>203</v>
      </c>
      <c r="T19" s="162" t="s">
        <v>204</v>
      </c>
      <c r="U19" s="147">
        <v>0.34499999999999997</v>
      </c>
      <c r="V19" s="147">
        <v>15.823425</v>
      </c>
      <c r="W19" s="147"/>
      <c r="X19" s="147" t="s">
        <v>205</v>
      </c>
      <c r="Y19" s="147" t="s">
        <v>206</v>
      </c>
      <c r="Z19" s="141"/>
      <c r="AA19" s="141"/>
      <c r="AB19" s="141"/>
      <c r="AC19" s="141"/>
      <c r="AD19" s="141"/>
      <c r="AE19" s="141"/>
      <c r="AF19" s="141"/>
      <c r="AG19" s="141" t="s">
        <v>213</v>
      </c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outlineLevel="1" x14ac:dyDescent="0.25">
      <c r="A20" s="144"/>
      <c r="B20" s="145"/>
      <c r="C20" s="172" t="s">
        <v>224</v>
      </c>
      <c r="D20" s="148"/>
      <c r="E20" s="149">
        <v>45.865000000000002</v>
      </c>
      <c r="F20" s="147"/>
      <c r="G20" s="147"/>
      <c r="H20" s="147"/>
      <c r="I20" s="147"/>
      <c r="J20" s="147"/>
      <c r="K20" s="147"/>
      <c r="L20" s="147"/>
      <c r="M20" s="147"/>
      <c r="N20" s="146"/>
      <c r="O20" s="146"/>
      <c r="P20" s="146"/>
      <c r="Q20" s="146"/>
      <c r="R20" s="147"/>
      <c r="S20" s="147"/>
      <c r="T20" s="147"/>
      <c r="U20" s="147"/>
      <c r="V20" s="147"/>
      <c r="W20" s="147"/>
      <c r="X20" s="147"/>
      <c r="Y20" s="147"/>
      <c r="Z20" s="141"/>
      <c r="AA20" s="141"/>
      <c r="AB20" s="141"/>
      <c r="AC20" s="141"/>
      <c r="AD20" s="141"/>
      <c r="AE20" s="141"/>
      <c r="AF20" s="141"/>
      <c r="AG20" s="141" t="s">
        <v>209</v>
      </c>
      <c r="AH20" s="141">
        <v>0</v>
      </c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x14ac:dyDescent="0.25">
      <c r="A21" s="157">
        <v>6</v>
      </c>
      <c r="B21" s="158" t="s">
        <v>225</v>
      </c>
      <c r="C21" s="171" t="s">
        <v>226</v>
      </c>
      <c r="D21" s="159" t="s">
        <v>202</v>
      </c>
      <c r="E21" s="160">
        <v>26.132000000000001</v>
      </c>
      <c r="F21" s="192"/>
      <c r="G21" s="161">
        <f>F21*E21</f>
        <v>0</v>
      </c>
      <c r="H21" s="161">
        <v>0</v>
      </c>
      <c r="I21" s="161">
        <v>0</v>
      </c>
      <c r="J21" s="161">
        <v>296.5</v>
      </c>
      <c r="K21" s="161">
        <v>7748.1380000000008</v>
      </c>
      <c r="L21" s="161">
        <v>12</v>
      </c>
      <c r="M21" s="161">
        <v>8677.9168000000009</v>
      </c>
      <c r="N21" s="160">
        <v>0</v>
      </c>
      <c r="O21" s="160">
        <v>0</v>
      </c>
      <c r="P21" s="160">
        <v>0</v>
      </c>
      <c r="Q21" s="160">
        <v>0</v>
      </c>
      <c r="R21" s="161"/>
      <c r="S21" s="161" t="s">
        <v>203</v>
      </c>
      <c r="T21" s="162" t="s">
        <v>204</v>
      </c>
      <c r="U21" s="147">
        <v>1.0999999999999999E-2</v>
      </c>
      <c r="V21" s="147">
        <v>0.28745199999999999</v>
      </c>
      <c r="W21" s="147"/>
      <c r="X21" s="147" t="s">
        <v>205</v>
      </c>
      <c r="Y21" s="147" t="s">
        <v>206</v>
      </c>
      <c r="Z21" s="141"/>
      <c r="AA21" s="141"/>
      <c r="AB21" s="141"/>
      <c r="AC21" s="141"/>
      <c r="AD21" s="141"/>
      <c r="AE21" s="141"/>
      <c r="AF21" s="141"/>
      <c r="AG21" s="141" t="s">
        <v>213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0" outlineLevel="1" x14ac:dyDescent="0.25">
      <c r="A22" s="144"/>
      <c r="B22" s="145"/>
      <c r="C22" s="172" t="s">
        <v>227</v>
      </c>
      <c r="D22" s="148"/>
      <c r="E22" s="149">
        <v>26.132000000000001</v>
      </c>
      <c r="F22" s="147"/>
      <c r="G22" s="147"/>
      <c r="H22" s="147"/>
      <c r="I22" s="147"/>
      <c r="J22" s="147"/>
      <c r="K22" s="147"/>
      <c r="L22" s="147"/>
      <c r="M22" s="147"/>
      <c r="N22" s="146"/>
      <c r="O22" s="146"/>
      <c r="P22" s="146"/>
      <c r="Q22" s="146"/>
      <c r="R22" s="147"/>
      <c r="S22" s="147"/>
      <c r="T22" s="147"/>
      <c r="U22" s="147"/>
      <c r="V22" s="147"/>
      <c r="W22" s="147"/>
      <c r="X22" s="147"/>
      <c r="Y22" s="147"/>
      <c r="Z22" s="141"/>
      <c r="AA22" s="141"/>
      <c r="AB22" s="141"/>
      <c r="AC22" s="141"/>
      <c r="AD22" s="141"/>
      <c r="AE22" s="141"/>
      <c r="AF22" s="141"/>
      <c r="AG22" s="141" t="s">
        <v>209</v>
      </c>
      <c r="AH22" s="141">
        <v>0</v>
      </c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0" x14ac:dyDescent="0.25">
      <c r="A23" s="157">
        <v>7</v>
      </c>
      <c r="B23" s="158" t="s">
        <v>228</v>
      </c>
      <c r="C23" s="171" t="s">
        <v>229</v>
      </c>
      <c r="D23" s="159" t="s">
        <v>202</v>
      </c>
      <c r="E23" s="160">
        <v>365.84800000000001</v>
      </c>
      <c r="F23" s="192"/>
      <c r="G23" s="161">
        <f>F23*E23</f>
        <v>0</v>
      </c>
      <c r="H23" s="161">
        <v>0</v>
      </c>
      <c r="I23" s="161">
        <v>0</v>
      </c>
      <c r="J23" s="161">
        <v>23.9</v>
      </c>
      <c r="K23" s="161">
        <v>8743.7672000000002</v>
      </c>
      <c r="L23" s="161">
        <v>12</v>
      </c>
      <c r="M23" s="161">
        <v>9793.0223999999998</v>
      </c>
      <c r="N23" s="160">
        <v>0</v>
      </c>
      <c r="O23" s="160">
        <v>0</v>
      </c>
      <c r="P23" s="160">
        <v>0</v>
      </c>
      <c r="Q23" s="160">
        <v>0</v>
      </c>
      <c r="R23" s="161"/>
      <c r="S23" s="161" t="s">
        <v>203</v>
      </c>
      <c r="T23" s="162" t="s">
        <v>204</v>
      </c>
      <c r="U23" s="147">
        <v>0</v>
      </c>
      <c r="V23" s="147">
        <v>0</v>
      </c>
      <c r="W23" s="147"/>
      <c r="X23" s="147" t="s">
        <v>205</v>
      </c>
      <c r="Y23" s="147" t="s">
        <v>206</v>
      </c>
      <c r="Z23" s="141"/>
      <c r="AA23" s="141"/>
      <c r="AB23" s="141"/>
      <c r="AC23" s="141"/>
      <c r="AD23" s="141"/>
      <c r="AE23" s="141"/>
      <c r="AF23" s="141"/>
      <c r="AG23" s="141" t="s">
        <v>213</v>
      </c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0" outlineLevel="1" x14ac:dyDescent="0.25">
      <c r="A24" s="144"/>
      <c r="B24" s="145"/>
      <c r="C24" s="172" t="s">
        <v>230</v>
      </c>
      <c r="D24" s="148"/>
      <c r="E24" s="149">
        <v>365.84800000000001</v>
      </c>
      <c r="F24" s="147"/>
      <c r="G24" s="147"/>
      <c r="H24" s="147"/>
      <c r="I24" s="147"/>
      <c r="J24" s="147"/>
      <c r="K24" s="147"/>
      <c r="L24" s="147"/>
      <c r="M24" s="147"/>
      <c r="N24" s="146"/>
      <c r="O24" s="146"/>
      <c r="P24" s="146"/>
      <c r="Q24" s="146"/>
      <c r="R24" s="147"/>
      <c r="S24" s="147"/>
      <c r="T24" s="147"/>
      <c r="U24" s="147"/>
      <c r="V24" s="147"/>
      <c r="W24" s="147"/>
      <c r="X24" s="147"/>
      <c r="Y24" s="147"/>
      <c r="Z24" s="141"/>
      <c r="AA24" s="141"/>
      <c r="AB24" s="141"/>
      <c r="AC24" s="141"/>
      <c r="AD24" s="141"/>
      <c r="AE24" s="141"/>
      <c r="AF24" s="141"/>
      <c r="AG24" s="141" t="s">
        <v>209</v>
      </c>
      <c r="AH24" s="141">
        <v>0</v>
      </c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x14ac:dyDescent="0.25">
      <c r="A25" s="157">
        <v>8</v>
      </c>
      <c r="B25" s="158" t="s">
        <v>231</v>
      </c>
      <c r="C25" s="171" t="s">
        <v>232</v>
      </c>
      <c r="D25" s="159" t="s">
        <v>202</v>
      </c>
      <c r="E25" s="160">
        <v>12.613</v>
      </c>
      <c r="F25" s="192"/>
      <c r="G25" s="161">
        <f>F25*E25</f>
        <v>0</v>
      </c>
      <c r="H25" s="161">
        <v>0</v>
      </c>
      <c r="I25" s="161">
        <v>0</v>
      </c>
      <c r="J25" s="161">
        <v>1056</v>
      </c>
      <c r="K25" s="161">
        <v>13319.328</v>
      </c>
      <c r="L25" s="161">
        <v>12</v>
      </c>
      <c r="M25" s="161">
        <v>14917.649600000001</v>
      </c>
      <c r="N25" s="160">
        <v>0</v>
      </c>
      <c r="O25" s="160">
        <v>0</v>
      </c>
      <c r="P25" s="160">
        <v>0</v>
      </c>
      <c r="Q25" s="160">
        <v>0</v>
      </c>
      <c r="R25" s="161"/>
      <c r="S25" s="161" t="s">
        <v>203</v>
      </c>
      <c r="T25" s="162" t="s">
        <v>204</v>
      </c>
      <c r="U25" s="147">
        <v>2.1949999999999998</v>
      </c>
      <c r="V25" s="147">
        <v>27.685534999999998</v>
      </c>
      <c r="W25" s="147"/>
      <c r="X25" s="147" t="s">
        <v>205</v>
      </c>
      <c r="Y25" s="147" t="s">
        <v>206</v>
      </c>
      <c r="Z25" s="141"/>
      <c r="AA25" s="141"/>
      <c r="AB25" s="141"/>
      <c r="AC25" s="141"/>
      <c r="AD25" s="141"/>
      <c r="AE25" s="141"/>
      <c r="AF25" s="141"/>
      <c r="AG25" s="141" t="s">
        <v>213</v>
      </c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outlineLevel="1" x14ac:dyDescent="0.25">
      <c r="A26" s="144"/>
      <c r="B26" s="145"/>
      <c r="C26" s="172" t="s">
        <v>233</v>
      </c>
      <c r="D26" s="148"/>
      <c r="E26" s="149">
        <v>12.613</v>
      </c>
      <c r="F26" s="147"/>
      <c r="G26" s="147"/>
      <c r="H26" s="147"/>
      <c r="I26" s="147"/>
      <c r="J26" s="147"/>
      <c r="K26" s="147"/>
      <c r="L26" s="147"/>
      <c r="M26" s="147"/>
      <c r="N26" s="146"/>
      <c r="O26" s="146"/>
      <c r="P26" s="146"/>
      <c r="Q26" s="146"/>
      <c r="R26" s="147"/>
      <c r="S26" s="147"/>
      <c r="T26" s="147"/>
      <c r="U26" s="147"/>
      <c r="V26" s="147"/>
      <c r="W26" s="147"/>
      <c r="X26" s="147"/>
      <c r="Y26" s="147"/>
      <c r="Z26" s="141"/>
      <c r="AA26" s="141"/>
      <c r="AB26" s="141"/>
      <c r="AC26" s="141"/>
      <c r="AD26" s="141"/>
      <c r="AE26" s="141"/>
      <c r="AF26" s="141"/>
      <c r="AG26" s="141" t="s">
        <v>209</v>
      </c>
      <c r="AH26" s="141">
        <v>0</v>
      </c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</row>
    <row r="27" spans="1:60" x14ac:dyDescent="0.25">
      <c r="A27" s="163">
        <v>9</v>
      </c>
      <c r="B27" s="164" t="s">
        <v>234</v>
      </c>
      <c r="C27" s="173" t="s">
        <v>235</v>
      </c>
      <c r="D27" s="165" t="s">
        <v>236</v>
      </c>
      <c r="E27" s="166">
        <v>45</v>
      </c>
      <c r="F27" s="191"/>
      <c r="G27" s="161">
        <f t="shared" ref="G27:G28" si="0">F27*E27</f>
        <v>0</v>
      </c>
      <c r="H27" s="167">
        <v>0</v>
      </c>
      <c r="I27" s="167">
        <v>0</v>
      </c>
      <c r="J27" s="167">
        <v>80.3</v>
      </c>
      <c r="K27" s="167">
        <v>3613.5</v>
      </c>
      <c r="L27" s="167">
        <v>12</v>
      </c>
      <c r="M27" s="167">
        <v>4047.12</v>
      </c>
      <c r="N27" s="166">
        <v>0</v>
      </c>
      <c r="O27" s="166">
        <v>0</v>
      </c>
      <c r="P27" s="166">
        <v>0</v>
      </c>
      <c r="Q27" s="166">
        <v>0</v>
      </c>
      <c r="R27" s="167"/>
      <c r="S27" s="167" t="s">
        <v>203</v>
      </c>
      <c r="T27" s="168" t="s">
        <v>204</v>
      </c>
      <c r="U27" s="147">
        <v>0.17699999999999999</v>
      </c>
      <c r="V27" s="147">
        <v>7.9649999999999999</v>
      </c>
      <c r="W27" s="147"/>
      <c r="X27" s="147" t="s">
        <v>205</v>
      </c>
      <c r="Y27" s="147" t="s">
        <v>206</v>
      </c>
      <c r="Z27" s="141"/>
      <c r="AA27" s="141"/>
      <c r="AB27" s="141"/>
      <c r="AC27" s="141"/>
      <c r="AD27" s="141"/>
      <c r="AE27" s="141"/>
      <c r="AF27" s="141"/>
      <c r="AG27" s="141" t="s">
        <v>213</v>
      </c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</row>
    <row r="28" spans="1:60" ht="20.399999999999999" x14ac:dyDescent="0.25">
      <c r="A28" s="157">
        <v>10</v>
      </c>
      <c r="B28" s="158" t="s">
        <v>237</v>
      </c>
      <c r="C28" s="171" t="s">
        <v>238</v>
      </c>
      <c r="D28" s="159" t="s">
        <v>239</v>
      </c>
      <c r="E28" s="160">
        <v>47.037599999999998</v>
      </c>
      <c r="F28" s="192"/>
      <c r="G28" s="161">
        <f t="shared" si="0"/>
        <v>0</v>
      </c>
      <c r="H28" s="161">
        <v>0</v>
      </c>
      <c r="I28" s="161">
        <v>0</v>
      </c>
      <c r="J28" s="161">
        <v>280</v>
      </c>
      <c r="K28" s="161">
        <v>13170.527999999998</v>
      </c>
      <c r="L28" s="161">
        <v>12</v>
      </c>
      <c r="M28" s="161">
        <v>14750.993600000002</v>
      </c>
      <c r="N28" s="160">
        <v>0</v>
      </c>
      <c r="O28" s="160">
        <v>0</v>
      </c>
      <c r="P28" s="160">
        <v>0</v>
      </c>
      <c r="Q28" s="160">
        <v>0</v>
      </c>
      <c r="R28" s="161"/>
      <c r="S28" s="161" t="s">
        <v>203</v>
      </c>
      <c r="T28" s="162" t="s">
        <v>204</v>
      </c>
      <c r="U28" s="147">
        <v>0</v>
      </c>
      <c r="V28" s="147">
        <v>0</v>
      </c>
      <c r="W28" s="147"/>
      <c r="X28" s="147" t="s">
        <v>205</v>
      </c>
      <c r="Y28" s="147" t="s">
        <v>206</v>
      </c>
      <c r="Z28" s="141"/>
      <c r="AA28" s="141"/>
      <c r="AB28" s="141"/>
      <c r="AC28" s="141"/>
      <c r="AD28" s="141"/>
      <c r="AE28" s="141"/>
      <c r="AF28" s="141"/>
      <c r="AG28" s="141" t="s">
        <v>213</v>
      </c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</row>
    <row r="29" spans="1:60" outlineLevel="1" x14ac:dyDescent="0.25">
      <c r="A29" s="144"/>
      <c r="B29" s="145"/>
      <c r="C29" s="172" t="s">
        <v>240</v>
      </c>
      <c r="D29" s="148"/>
      <c r="E29" s="149">
        <v>47.037599999999998</v>
      </c>
      <c r="F29" s="147"/>
      <c r="G29" s="147"/>
      <c r="H29" s="147"/>
      <c r="I29" s="147"/>
      <c r="J29" s="147"/>
      <c r="K29" s="147"/>
      <c r="L29" s="147"/>
      <c r="M29" s="147"/>
      <c r="N29" s="146"/>
      <c r="O29" s="146"/>
      <c r="P29" s="146"/>
      <c r="Q29" s="146"/>
      <c r="R29" s="147"/>
      <c r="S29" s="147"/>
      <c r="T29" s="147"/>
      <c r="U29" s="147"/>
      <c r="V29" s="147"/>
      <c r="W29" s="147"/>
      <c r="X29" s="147"/>
      <c r="Y29" s="147"/>
      <c r="Z29" s="141"/>
      <c r="AA29" s="141"/>
      <c r="AB29" s="141"/>
      <c r="AC29" s="141"/>
      <c r="AD29" s="141"/>
      <c r="AE29" s="141"/>
      <c r="AF29" s="141"/>
      <c r="AG29" s="141" t="s">
        <v>209</v>
      </c>
      <c r="AH29" s="141">
        <v>0</v>
      </c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</row>
    <row r="30" spans="1:60" x14ac:dyDescent="0.25">
      <c r="A30" s="151" t="s">
        <v>198</v>
      </c>
      <c r="B30" s="152" t="s">
        <v>53</v>
      </c>
      <c r="C30" s="170" t="s">
        <v>79</v>
      </c>
      <c r="D30" s="153"/>
      <c r="E30" s="154"/>
      <c r="F30" s="155"/>
      <c r="G30" s="155">
        <f>G31+G34+G36+G37+G38+G40+G42+G44</f>
        <v>0</v>
      </c>
      <c r="H30" s="155"/>
      <c r="I30" s="155">
        <v>89985.85</v>
      </c>
      <c r="J30" s="155"/>
      <c r="K30" s="155">
        <v>32933.589999999997</v>
      </c>
      <c r="L30" s="155"/>
      <c r="M30" s="155"/>
      <c r="N30" s="154"/>
      <c r="O30" s="154"/>
      <c r="P30" s="154"/>
      <c r="Q30" s="154"/>
      <c r="R30" s="155"/>
      <c r="S30" s="155"/>
      <c r="T30" s="156"/>
      <c r="U30" s="150"/>
      <c r="V30" s="150"/>
      <c r="W30" s="150"/>
      <c r="X30" s="150"/>
      <c r="Y30" s="150"/>
      <c r="AG30" t="s">
        <v>199</v>
      </c>
    </row>
    <row r="31" spans="1:60" x14ac:dyDescent="0.25">
      <c r="A31" s="157">
        <v>11</v>
      </c>
      <c r="B31" s="158" t="s">
        <v>241</v>
      </c>
      <c r="C31" s="171" t="s">
        <v>242</v>
      </c>
      <c r="D31" s="159" t="s">
        <v>202</v>
      </c>
      <c r="E31" s="160">
        <v>1.2315</v>
      </c>
      <c r="F31" s="192"/>
      <c r="G31" s="161">
        <f>F31*E31</f>
        <v>0</v>
      </c>
      <c r="H31" s="161">
        <v>3039.26</v>
      </c>
      <c r="I31" s="161">
        <v>3742.8486900000003</v>
      </c>
      <c r="J31" s="161">
        <v>555.74</v>
      </c>
      <c r="K31" s="161">
        <v>684.39381000000003</v>
      </c>
      <c r="L31" s="161">
        <v>12</v>
      </c>
      <c r="M31" s="161">
        <v>4958.5087999999996</v>
      </c>
      <c r="N31" s="160">
        <v>2.5251399999999999</v>
      </c>
      <c r="O31" s="160">
        <v>3.1097099099999999</v>
      </c>
      <c r="P31" s="160">
        <v>0</v>
      </c>
      <c r="Q31" s="160">
        <v>0</v>
      </c>
      <c r="R31" s="161"/>
      <c r="S31" s="161" t="s">
        <v>203</v>
      </c>
      <c r="T31" s="162" t="s">
        <v>204</v>
      </c>
      <c r="U31" s="147">
        <v>1.17</v>
      </c>
      <c r="V31" s="147">
        <v>1.440855</v>
      </c>
      <c r="W31" s="147"/>
      <c r="X31" s="147" t="s">
        <v>205</v>
      </c>
      <c r="Y31" s="147" t="s">
        <v>206</v>
      </c>
      <c r="Z31" s="141"/>
      <c r="AA31" s="141"/>
      <c r="AB31" s="141"/>
      <c r="AC31" s="141"/>
      <c r="AD31" s="141"/>
      <c r="AE31" s="141"/>
      <c r="AF31" s="141"/>
      <c r="AG31" s="141" t="s">
        <v>213</v>
      </c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</row>
    <row r="32" spans="1:60" outlineLevel="1" x14ac:dyDescent="0.25">
      <c r="A32" s="144"/>
      <c r="B32" s="145"/>
      <c r="C32" s="172" t="s">
        <v>243</v>
      </c>
      <c r="D32" s="148"/>
      <c r="E32" s="149">
        <v>0.69750000000000001</v>
      </c>
      <c r="F32" s="147"/>
      <c r="G32" s="147"/>
      <c r="H32" s="147"/>
      <c r="I32" s="147"/>
      <c r="J32" s="147"/>
      <c r="K32" s="147"/>
      <c r="L32" s="147"/>
      <c r="M32" s="147"/>
      <c r="N32" s="146"/>
      <c r="O32" s="146"/>
      <c r="P32" s="146"/>
      <c r="Q32" s="146"/>
      <c r="R32" s="147"/>
      <c r="S32" s="147"/>
      <c r="T32" s="147"/>
      <c r="U32" s="147"/>
      <c r="V32" s="147"/>
      <c r="W32" s="147"/>
      <c r="X32" s="147"/>
      <c r="Y32" s="147"/>
      <c r="Z32" s="141"/>
      <c r="AA32" s="141"/>
      <c r="AB32" s="141"/>
      <c r="AC32" s="141"/>
      <c r="AD32" s="141"/>
      <c r="AE32" s="141"/>
      <c r="AF32" s="141"/>
      <c r="AG32" s="141" t="s">
        <v>209</v>
      </c>
      <c r="AH32" s="141">
        <v>0</v>
      </c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</row>
    <row r="33" spans="1:60" outlineLevel="2" x14ac:dyDescent="0.25">
      <c r="A33" s="144"/>
      <c r="B33" s="145"/>
      <c r="C33" s="172" t="s">
        <v>244</v>
      </c>
      <c r="D33" s="148"/>
      <c r="E33" s="149">
        <v>0.53400000000000003</v>
      </c>
      <c r="F33" s="147"/>
      <c r="G33" s="147"/>
      <c r="H33" s="147"/>
      <c r="I33" s="147"/>
      <c r="J33" s="147"/>
      <c r="K33" s="147"/>
      <c r="L33" s="147"/>
      <c r="M33" s="147"/>
      <c r="N33" s="146"/>
      <c r="O33" s="146"/>
      <c r="P33" s="146"/>
      <c r="Q33" s="146"/>
      <c r="R33" s="147"/>
      <c r="S33" s="147"/>
      <c r="T33" s="147"/>
      <c r="U33" s="147"/>
      <c r="V33" s="147"/>
      <c r="W33" s="147"/>
      <c r="X33" s="147"/>
      <c r="Y33" s="147"/>
      <c r="Z33" s="141"/>
      <c r="AA33" s="141"/>
      <c r="AB33" s="141"/>
      <c r="AC33" s="141"/>
      <c r="AD33" s="141"/>
      <c r="AE33" s="141"/>
      <c r="AF33" s="141"/>
      <c r="AG33" s="141" t="s">
        <v>209</v>
      </c>
      <c r="AH33" s="141">
        <v>0</v>
      </c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</row>
    <row r="34" spans="1:60" x14ac:dyDescent="0.25">
      <c r="A34" s="157">
        <v>12</v>
      </c>
      <c r="B34" s="158" t="s">
        <v>245</v>
      </c>
      <c r="C34" s="171" t="s">
        <v>246</v>
      </c>
      <c r="D34" s="159" t="s">
        <v>202</v>
      </c>
      <c r="E34" s="160">
        <v>2.625</v>
      </c>
      <c r="F34" s="192"/>
      <c r="G34" s="161">
        <f>F34*E34</f>
        <v>0</v>
      </c>
      <c r="H34" s="161">
        <v>3232.04</v>
      </c>
      <c r="I34" s="161">
        <v>8484.1049999999996</v>
      </c>
      <c r="J34" s="161">
        <v>327.96</v>
      </c>
      <c r="K34" s="161">
        <v>860.89499999999998</v>
      </c>
      <c r="L34" s="161">
        <v>12</v>
      </c>
      <c r="M34" s="161">
        <v>10466.4</v>
      </c>
      <c r="N34" s="160">
        <v>2.5249999999999999</v>
      </c>
      <c r="O34" s="160">
        <v>6.6281249999999998</v>
      </c>
      <c r="P34" s="160">
        <v>0</v>
      </c>
      <c r="Q34" s="160">
        <v>0</v>
      </c>
      <c r="R34" s="161"/>
      <c r="S34" s="161" t="s">
        <v>203</v>
      </c>
      <c r="T34" s="162" t="s">
        <v>204</v>
      </c>
      <c r="U34" s="147">
        <v>0.47699999999999998</v>
      </c>
      <c r="V34" s="147">
        <v>1.2521249999999999</v>
      </c>
      <c r="W34" s="147"/>
      <c r="X34" s="147" t="s">
        <v>205</v>
      </c>
      <c r="Y34" s="147" t="s">
        <v>206</v>
      </c>
      <c r="Z34" s="141"/>
      <c r="AA34" s="141"/>
      <c r="AB34" s="141"/>
      <c r="AC34" s="141"/>
      <c r="AD34" s="141"/>
      <c r="AE34" s="141"/>
      <c r="AF34" s="141"/>
      <c r="AG34" s="141" t="s">
        <v>207</v>
      </c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</row>
    <row r="35" spans="1:60" outlineLevel="1" x14ac:dyDescent="0.25">
      <c r="A35" s="144"/>
      <c r="B35" s="145"/>
      <c r="C35" s="172" t="s">
        <v>247</v>
      </c>
      <c r="D35" s="148"/>
      <c r="E35" s="149">
        <v>2.625</v>
      </c>
      <c r="F35" s="147"/>
      <c r="G35" s="147"/>
      <c r="H35" s="147"/>
      <c r="I35" s="147"/>
      <c r="J35" s="147"/>
      <c r="K35" s="147"/>
      <c r="L35" s="147"/>
      <c r="M35" s="147"/>
      <c r="N35" s="146"/>
      <c r="O35" s="146"/>
      <c r="P35" s="146"/>
      <c r="Q35" s="146"/>
      <c r="R35" s="147"/>
      <c r="S35" s="147"/>
      <c r="T35" s="147"/>
      <c r="U35" s="147"/>
      <c r="V35" s="147"/>
      <c r="W35" s="147"/>
      <c r="X35" s="147"/>
      <c r="Y35" s="147"/>
      <c r="Z35" s="141"/>
      <c r="AA35" s="141"/>
      <c r="AB35" s="141"/>
      <c r="AC35" s="141"/>
      <c r="AD35" s="141"/>
      <c r="AE35" s="141"/>
      <c r="AF35" s="141"/>
      <c r="AG35" s="141" t="s">
        <v>209</v>
      </c>
      <c r="AH35" s="141">
        <v>0</v>
      </c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</row>
    <row r="36" spans="1:60" ht="20.399999999999999" x14ac:dyDescent="0.25">
      <c r="A36" s="163">
        <v>13</v>
      </c>
      <c r="B36" s="164" t="s">
        <v>248</v>
      </c>
      <c r="C36" s="173" t="s">
        <v>249</v>
      </c>
      <c r="D36" s="165" t="s">
        <v>239</v>
      </c>
      <c r="E36" s="166">
        <v>7.0000000000000007E-2</v>
      </c>
      <c r="F36" s="191"/>
      <c r="G36" s="161">
        <f t="shared" ref="G36:G38" si="1">F36*E36</f>
        <v>0</v>
      </c>
      <c r="H36" s="167">
        <v>35492.49</v>
      </c>
      <c r="I36" s="167">
        <v>2484.4743000000003</v>
      </c>
      <c r="J36" s="167">
        <v>8377.51</v>
      </c>
      <c r="K36" s="167">
        <v>586.42570000000012</v>
      </c>
      <c r="L36" s="167">
        <v>12</v>
      </c>
      <c r="M36" s="167">
        <v>3439.4079999999999</v>
      </c>
      <c r="N36" s="166">
        <v>1.0817600000000001</v>
      </c>
      <c r="O36" s="166">
        <v>7.5723200000000004E-2</v>
      </c>
      <c r="P36" s="166">
        <v>0</v>
      </c>
      <c r="Q36" s="166">
        <v>0</v>
      </c>
      <c r="R36" s="167"/>
      <c r="S36" s="167" t="s">
        <v>203</v>
      </c>
      <c r="T36" s="168" t="s">
        <v>204</v>
      </c>
      <c r="U36" s="147">
        <v>15.231</v>
      </c>
      <c r="V36" s="147">
        <v>1.0661700000000001</v>
      </c>
      <c r="W36" s="147"/>
      <c r="X36" s="147" t="s">
        <v>205</v>
      </c>
      <c r="Y36" s="147" t="s">
        <v>206</v>
      </c>
      <c r="Z36" s="141"/>
      <c r="AA36" s="141"/>
      <c r="AB36" s="141"/>
      <c r="AC36" s="141"/>
      <c r="AD36" s="141"/>
      <c r="AE36" s="141"/>
      <c r="AF36" s="141"/>
      <c r="AG36" s="141" t="s">
        <v>207</v>
      </c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</row>
    <row r="37" spans="1:60" ht="20.399999999999999" x14ac:dyDescent="0.25">
      <c r="A37" s="163">
        <v>14</v>
      </c>
      <c r="B37" s="164" t="s">
        <v>250</v>
      </c>
      <c r="C37" s="173" t="s">
        <v>251</v>
      </c>
      <c r="D37" s="165" t="s">
        <v>236</v>
      </c>
      <c r="E37" s="166">
        <v>19.38</v>
      </c>
      <c r="F37" s="191"/>
      <c r="G37" s="161">
        <f t="shared" si="1"/>
        <v>0</v>
      </c>
      <c r="H37" s="167">
        <v>1735.53</v>
      </c>
      <c r="I37" s="167">
        <v>33634.571400000001</v>
      </c>
      <c r="J37" s="167">
        <v>689.47</v>
      </c>
      <c r="K37" s="167">
        <v>13361.928599999999</v>
      </c>
      <c r="L37" s="167">
        <v>12</v>
      </c>
      <c r="M37" s="167">
        <v>52636.08</v>
      </c>
      <c r="N37" s="166">
        <v>1.0049999999999999</v>
      </c>
      <c r="O37" s="166">
        <v>19.476899999999997</v>
      </c>
      <c r="P37" s="166">
        <v>0</v>
      </c>
      <c r="Q37" s="166">
        <v>0</v>
      </c>
      <c r="R37" s="167"/>
      <c r="S37" s="167" t="s">
        <v>203</v>
      </c>
      <c r="T37" s="168" t="s">
        <v>204</v>
      </c>
      <c r="U37" s="147">
        <v>1.22</v>
      </c>
      <c r="V37" s="147">
        <v>23.643599999999999</v>
      </c>
      <c r="W37" s="147"/>
      <c r="X37" s="147" t="s">
        <v>205</v>
      </c>
      <c r="Y37" s="147" t="s">
        <v>206</v>
      </c>
      <c r="Z37" s="141"/>
      <c r="AA37" s="141"/>
      <c r="AB37" s="141"/>
      <c r="AC37" s="141"/>
      <c r="AD37" s="141"/>
      <c r="AE37" s="141"/>
      <c r="AF37" s="141"/>
      <c r="AG37" s="141" t="s">
        <v>207</v>
      </c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</row>
    <row r="38" spans="1:60" x14ac:dyDescent="0.25">
      <c r="A38" s="157">
        <v>15</v>
      </c>
      <c r="B38" s="158" t="s">
        <v>252</v>
      </c>
      <c r="C38" s="171" t="s">
        <v>253</v>
      </c>
      <c r="D38" s="159" t="s">
        <v>202</v>
      </c>
      <c r="E38" s="160">
        <v>5.2</v>
      </c>
      <c r="F38" s="192"/>
      <c r="G38" s="161">
        <f t="shared" si="1"/>
        <v>0</v>
      </c>
      <c r="H38" s="161">
        <v>3785.72</v>
      </c>
      <c r="I38" s="161">
        <v>19685.743999999999</v>
      </c>
      <c r="J38" s="161">
        <v>329.28</v>
      </c>
      <c r="K38" s="161">
        <v>1712.2559999999999</v>
      </c>
      <c r="L38" s="161">
        <v>12</v>
      </c>
      <c r="M38" s="161">
        <v>23965.759999999998</v>
      </c>
      <c r="N38" s="160">
        <v>2.5249999999999999</v>
      </c>
      <c r="O38" s="160">
        <v>13.13</v>
      </c>
      <c r="P38" s="160">
        <v>0</v>
      </c>
      <c r="Q38" s="160">
        <v>0</v>
      </c>
      <c r="R38" s="161"/>
      <c r="S38" s="161" t="s">
        <v>203</v>
      </c>
      <c r="T38" s="162" t="s">
        <v>204</v>
      </c>
      <c r="U38" s="147">
        <v>0.48</v>
      </c>
      <c r="V38" s="147">
        <v>2.496</v>
      </c>
      <c r="W38" s="147"/>
      <c r="X38" s="147" t="s">
        <v>205</v>
      </c>
      <c r="Y38" s="147" t="s">
        <v>206</v>
      </c>
      <c r="Z38" s="141"/>
      <c r="AA38" s="141"/>
      <c r="AB38" s="141"/>
      <c r="AC38" s="141"/>
      <c r="AD38" s="141"/>
      <c r="AE38" s="141"/>
      <c r="AF38" s="141"/>
      <c r="AG38" s="141" t="s">
        <v>213</v>
      </c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</row>
    <row r="39" spans="1:60" outlineLevel="1" x14ac:dyDescent="0.25">
      <c r="A39" s="144"/>
      <c r="B39" s="145"/>
      <c r="C39" s="172" t="s">
        <v>254</v>
      </c>
      <c r="D39" s="148"/>
      <c r="E39" s="149">
        <v>5.2</v>
      </c>
      <c r="F39" s="147"/>
      <c r="G39" s="147"/>
      <c r="H39" s="147"/>
      <c r="I39" s="147"/>
      <c r="J39" s="147"/>
      <c r="K39" s="147"/>
      <c r="L39" s="147"/>
      <c r="M39" s="147"/>
      <c r="N39" s="146"/>
      <c r="O39" s="146"/>
      <c r="P39" s="146"/>
      <c r="Q39" s="146"/>
      <c r="R39" s="147"/>
      <c r="S39" s="147"/>
      <c r="T39" s="147"/>
      <c r="U39" s="147"/>
      <c r="V39" s="147"/>
      <c r="W39" s="147"/>
      <c r="X39" s="147"/>
      <c r="Y39" s="147"/>
      <c r="Z39" s="141"/>
      <c r="AA39" s="141"/>
      <c r="AB39" s="141"/>
      <c r="AC39" s="141"/>
      <c r="AD39" s="141"/>
      <c r="AE39" s="141"/>
      <c r="AF39" s="141"/>
      <c r="AG39" s="141" t="s">
        <v>209</v>
      </c>
      <c r="AH39" s="141">
        <v>0</v>
      </c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</row>
    <row r="40" spans="1:60" x14ac:dyDescent="0.25">
      <c r="A40" s="157">
        <v>16</v>
      </c>
      <c r="B40" s="158" t="s">
        <v>255</v>
      </c>
      <c r="C40" s="171" t="s">
        <v>256</v>
      </c>
      <c r="D40" s="159" t="s">
        <v>236</v>
      </c>
      <c r="E40" s="160">
        <v>13.92</v>
      </c>
      <c r="F40" s="192"/>
      <c r="G40" s="161">
        <f>F40*E40</f>
        <v>0</v>
      </c>
      <c r="H40" s="161">
        <v>247.82</v>
      </c>
      <c r="I40" s="161">
        <v>3449.6543999999999</v>
      </c>
      <c r="J40" s="161">
        <v>491.18</v>
      </c>
      <c r="K40" s="161">
        <v>6837.2255999999998</v>
      </c>
      <c r="L40" s="161">
        <v>12</v>
      </c>
      <c r="M40" s="161">
        <v>11521.3056</v>
      </c>
      <c r="N40" s="160">
        <v>3.9190000000000003E-2</v>
      </c>
      <c r="O40" s="160">
        <v>0.54552480000000003</v>
      </c>
      <c r="P40" s="160">
        <v>0</v>
      </c>
      <c r="Q40" s="160">
        <v>0</v>
      </c>
      <c r="R40" s="161"/>
      <c r="S40" s="161" t="s">
        <v>203</v>
      </c>
      <c r="T40" s="162" t="s">
        <v>204</v>
      </c>
      <c r="U40" s="147">
        <v>1.05</v>
      </c>
      <c r="V40" s="147">
        <v>14.616</v>
      </c>
      <c r="W40" s="147"/>
      <c r="X40" s="147" t="s">
        <v>205</v>
      </c>
      <c r="Y40" s="147" t="s">
        <v>206</v>
      </c>
      <c r="Z40" s="141"/>
      <c r="AA40" s="141"/>
      <c r="AB40" s="141"/>
      <c r="AC40" s="141"/>
      <c r="AD40" s="141"/>
      <c r="AE40" s="141"/>
      <c r="AF40" s="141"/>
      <c r="AG40" s="141" t="s">
        <v>213</v>
      </c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</row>
    <row r="41" spans="1:60" outlineLevel="1" x14ac:dyDescent="0.25">
      <c r="A41" s="144"/>
      <c r="B41" s="145"/>
      <c r="C41" s="172" t="s">
        <v>257</v>
      </c>
      <c r="D41" s="148"/>
      <c r="E41" s="149">
        <v>13.92</v>
      </c>
      <c r="F41" s="147"/>
      <c r="G41" s="147"/>
      <c r="H41" s="147"/>
      <c r="I41" s="147"/>
      <c r="J41" s="147"/>
      <c r="K41" s="147"/>
      <c r="L41" s="147"/>
      <c r="M41" s="147"/>
      <c r="N41" s="146"/>
      <c r="O41" s="146"/>
      <c r="P41" s="146"/>
      <c r="Q41" s="146"/>
      <c r="R41" s="147"/>
      <c r="S41" s="147"/>
      <c r="T41" s="147"/>
      <c r="U41" s="147"/>
      <c r="V41" s="147"/>
      <c r="W41" s="147"/>
      <c r="X41" s="147"/>
      <c r="Y41" s="147"/>
      <c r="Z41" s="141"/>
      <c r="AA41" s="141"/>
      <c r="AB41" s="141"/>
      <c r="AC41" s="141"/>
      <c r="AD41" s="141"/>
      <c r="AE41" s="141"/>
      <c r="AF41" s="141"/>
      <c r="AG41" s="141" t="s">
        <v>209</v>
      </c>
      <c r="AH41" s="141">
        <v>0</v>
      </c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</row>
    <row r="42" spans="1:60" x14ac:dyDescent="0.25">
      <c r="A42" s="157">
        <v>17</v>
      </c>
      <c r="B42" s="158" t="s">
        <v>258</v>
      </c>
      <c r="C42" s="171" t="s">
        <v>259</v>
      </c>
      <c r="D42" s="159" t="s">
        <v>236</v>
      </c>
      <c r="E42" s="160">
        <v>13.92</v>
      </c>
      <c r="F42" s="192"/>
      <c r="G42" s="161">
        <f>F42*E42</f>
        <v>0</v>
      </c>
      <c r="H42" s="161">
        <v>0</v>
      </c>
      <c r="I42" s="161">
        <v>0</v>
      </c>
      <c r="J42" s="161">
        <v>151.5</v>
      </c>
      <c r="K42" s="161">
        <v>2108.88</v>
      </c>
      <c r="L42" s="161">
        <v>12</v>
      </c>
      <c r="M42" s="161">
        <v>2361.9456</v>
      </c>
      <c r="N42" s="160">
        <v>0</v>
      </c>
      <c r="O42" s="160">
        <v>0</v>
      </c>
      <c r="P42" s="160">
        <v>0</v>
      </c>
      <c r="Q42" s="160">
        <v>0</v>
      </c>
      <c r="R42" s="161"/>
      <c r="S42" s="161" t="s">
        <v>203</v>
      </c>
      <c r="T42" s="162" t="s">
        <v>204</v>
      </c>
      <c r="U42" s="147">
        <v>0.32</v>
      </c>
      <c r="V42" s="147">
        <v>4.4543999999999997</v>
      </c>
      <c r="W42" s="147"/>
      <c r="X42" s="147" t="s">
        <v>205</v>
      </c>
      <c r="Y42" s="147" t="s">
        <v>206</v>
      </c>
      <c r="Z42" s="141"/>
      <c r="AA42" s="141"/>
      <c r="AB42" s="141"/>
      <c r="AC42" s="141"/>
      <c r="AD42" s="141"/>
      <c r="AE42" s="141"/>
      <c r="AF42" s="141"/>
      <c r="AG42" s="141" t="s">
        <v>213</v>
      </c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</row>
    <row r="43" spans="1:60" outlineLevel="1" x14ac:dyDescent="0.25">
      <c r="A43" s="144"/>
      <c r="B43" s="145"/>
      <c r="C43" s="256" t="s">
        <v>260</v>
      </c>
      <c r="D43" s="257"/>
      <c r="E43" s="257"/>
      <c r="F43" s="257"/>
      <c r="G43" s="257"/>
      <c r="H43" s="147"/>
      <c r="I43" s="147"/>
      <c r="J43" s="147"/>
      <c r="K43" s="147"/>
      <c r="L43" s="147"/>
      <c r="M43" s="147"/>
      <c r="N43" s="146"/>
      <c r="O43" s="146"/>
      <c r="P43" s="146"/>
      <c r="Q43" s="146"/>
      <c r="R43" s="147"/>
      <c r="S43" s="147"/>
      <c r="T43" s="147"/>
      <c r="U43" s="147"/>
      <c r="V43" s="147"/>
      <c r="W43" s="147"/>
      <c r="X43" s="147"/>
      <c r="Y43" s="147"/>
      <c r="Z43" s="141"/>
      <c r="AA43" s="141"/>
      <c r="AB43" s="141"/>
      <c r="AC43" s="141"/>
      <c r="AD43" s="141"/>
      <c r="AE43" s="141"/>
      <c r="AF43" s="141"/>
      <c r="AG43" s="141" t="s">
        <v>261</v>
      </c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</row>
    <row r="44" spans="1:60" ht="20.399999999999999" x14ac:dyDescent="0.25">
      <c r="A44" s="157">
        <v>18</v>
      </c>
      <c r="B44" s="158" t="s">
        <v>262</v>
      </c>
      <c r="C44" s="171" t="s">
        <v>263</v>
      </c>
      <c r="D44" s="159" t="s">
        <v>239</v>
      </c>
      <c r="E44" s="160">
        <v>0.46800000000000003</v>
      </c>
      <c r="F44" s="192"/>
      <c r="G44" s="161">
        <f>F44*E44</f>
        <v>0</v>
      </c>
      <c r="H44" s="161">
        <v>39539.440000000002</v>
      </c>
      <c r="I44" s="161">
        <v>18504.457920000001</v>
      </c>
      <c r="J44" s="161">
        <v>14490.56</v>
      </c>
      <c r="K44" s="161">
        <v>6781.5820800000001</v>
      </c>
      <c r="L44" s="161">
        <v>12</v>
      </c>
      <c r="M44" s="161">
        <v>28320.364799999999</v>
      </c>
      <c r="N44" s="160">
        <v>1.0249299999999999</v>
      </c>
      <c r="O44" s="160">
        <v>0.47966723999999999</v>
      </c>
      <c r="P44" s="160">
        <v>0</v>
      </c>
      <c r="Q44" s="160">
        <v>0</v>
      </c>
      <c r="R44" s="161"/>
      <c r="S44" s="161" t="s">
        <v>203</v>
      </c>
      <c r="T44" s="162" t="s">
        <v>204</v>
      </c>
      <c r="U44" s="147">
        <v>23.530999999999999</v>
      </c>
      <c r="V44" s="147">
        <v>11.012508</v>
      </c>
      <c r="W44" s="147"/>
      <c r="X44" s="147" t="s">
        <v>205</v>
      </c>
      <c r="Y44" s="147" t="s">
        <v>206</v>
      </c>
      <c r="Z44" s="141"/>
      <c r="AA44" s="141"/>
      <c r="AB44" s="141"/>
      <c r="AC44" s="141"/>
      <c r="AD44" s="141"/>
      <c r="AE44" s="141"/>
      <c r="AF44" s="141"/>
      <c r="AG44" s="141" t="s">
        <v>213</v>
      </c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</row>
    <row r="45" spans="1:60" outlineLevel="1" x14ac:dyDescent="0.25">
      <c r="A45" s="144"/>
      <c r="B45" s="145"/>
      <c r="C45" s="172" t="s">
        <v>264</v>
      </c>
      <c r="D45" s="148"/>
      <c r="E45" s="149">
        <v>0.46800000000000003</v>
      </c>
      <c r="F45" s="147"/>
      <c r="G45" s="147"/>
      <c r="H45" s="147"/>
      <c r="I45" s="147"/>
      <c r="J45" s="147"/>
      <c r="K45" s="147"/>
      <c r="L45" s="147"/>
      <c r="M45" s="147"/>
      <c r="N45" s="146"/>
      <c r="O45" s="146"/>
      <c r="P45" s="146"/>
      <c r="Q45" s="146"/>
      <c r="R45" s="147"/>
      <c r="S45" s="147"/>
      <c r="T45" s="147"/>
      <c r="U45" s="147"/>
      <c r="V45" s="147"/>
      <c r="W45" s="147"/>
      <c r="X45" s="147"/>
      <c r="Y45" s="147"/>
      <c r="Z45" s="141"/>
      <c r="AA45" s="141"/>
      <c r="AB45" s="141"/>
      <c r="AC45" s="141"/>
      <c r="AD45" s="141"/>
      <c r="AE45" s="141"/>
      <c r="AF45" s="141"/>
      <c r="AG45" s="141" t="s">
        <v>209</v>
      </c>
      <c r="AH45" s="141">
        <v>0</v>
      </c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</row>
    <row r="46" spans="1:60" x14ac:dyDescent="0.25">
      <c r="A46" s="151" t="s">
        <v>198</v>
      </c>
      <c r="B46" s="152" t="s">
        <v>80</v>
      </c>
      <c r="C46" s="170" t="s">
        <v>81</v>
      </c>
      <c r="D46" s="153"/>
      <c r="E46" s="154"/>
      <c r="F46" s="155"/>
      <c r="G46" s="155">
        <f>G47+G48+G49+G50+G51+G52+G53+G55+G60+G65+G66+G67+G68+G70</f>
        <v>0</v>
      </c>
      <c r="H46" s="155"/>
      <c r="I46" s="155">
        <v>571496.89</v>
      </c>
      <c r="J46" s="155"/>
      <c r="K46" s="155">
        <v>430243.91</v>
      </c>
      <c r="L46" s="155"/>
      <c r="M46" s="155"/>
      <c r="N46" s="154"/>
      <c r="O46" s="154"/>
      <c r="P46" s="154"/>
      <c r="Q46" s="154"/>
      <c r="R46" s="155"/>
      <c r="S46" s="155"/>
      <c r="T46" s="156"/>
      <c r="U46" s="150"/>
      <c r="V46" s="150"/>
      <c r="W46" s="150"/>
      <c r="X46" s="150"/>
      <c r="Y46" s="150"/>
      <c r="AG46" t="s">
        <v>199</v>
      </c>
    </row>
    <row r="47" spans="1:60" x14ac:dyDescent="0.25">
      <c r="A47" s="163">
        <v>19</v>
      </c>
      <c r="B47" s="164" t="s">
        <v>265</v>
      </c>
      <c r="C47" s="173" t="s">
        <v>266</v>
      </c>
      <c r="D47" s="165" t="s">
        <v>267</v>
      </c>
      <c r="E47" s="166">
        <v>22</v>
      </c>
      <c r="F47" s="191"/>
      <c r="G47" s="161">
        <f t="shared" ref="G47:G53" si="2">F47*E47</f>
        <v>0</v>
      </c>
      <c r="H47" s="167">
        <v>462.29</v>
      </c>
      <c r="I47" s="167">
        <v>10170.380000000001</v>
      </c>
      <c r="J47" s="167">
        <v>393.71</v>
      </c>
      <c r="K47" s="167">
        <v>8661.619999999999</v>
      </c>
      <c r="L47" s="167">
        <v>12</v>
      </c>
      <c r="M47" s="167">
        <v>21091.84</v>
      </c>
      <c r="N47" s="166">
        <v>0.20047999999999999</v>
      </c>
      <c r="O47" s="166">
        <v>4.4105600000000003</v>
      </c>
      <c r="P47" s="166">
        <v>0</v>
      </c>
      <c r="Q47" s="166">
        <v>0</v>
      </c>
      <c r="R47" s="167"/>
      <c r="S47" s="167" t="s">
        <v>203</v>
      </c>
      <c r="T47" s="168" t="s">
        <v>204</v>
      </c>
      <c r="U47" s="147">
        <v>0.78100000000000003</v>
      </c>
      <c r="V47" s="147">
        <v>17.182000000000002</v>
      </c>
      <c r="W47" s="147"/>
      <c r="X47" s="147" t="s">
        <v>205</v>
      </c>
      <c r="Y47" s="147" t="s">
        <v>206</v>
      </c>
      <c r="Z47" s="141"/>
      <c r="AA47" s="141"/>
      <c r="AB47" s="141"/>
      <c r="AC47" s="141"/>
      <c r="AD47" s="141"/>
      <c r="AE47" s="141"/>
      <c r="AF47" s="141"/>
      <c r="AG47" s="141" t="s">
        <v>207</v>
      </c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</row>
    <row r="48" spans="1:60" ht="20.399999999999999" x14ac:dyDescent="0.25">
      <c r="A48" s="163">
        <v>20</v>
      </c>
      <c r="B48" s="164" t="s">
        <v>268</v>
      </c>
      <c r="C48" s="173" t="s">
        <v>1128</v>
      </c>
      <c r="D48" s="165" t="s">
        <v>236</v>
      </c>
      <c r="E48" s="166">
        <v>51.23</v>
      </c>
      <c r="F48" s="191"/>
      <c r="G48" s="161">
        <f t="shared" si="2"/>
        <v>0</v>
      </c>
      <c r="H48" s="167">
        <v>1367.74</v>
      </c>
      <c r="I48" s="167">
        <v>70069.320200000002</v>
      </c>
      <c r="J48" s="167">
        <v>529.26</v>
      </c>
      <c r="K48" s="167">
        <v>27113.989799999999</v>
      </c>
      <c r="L48" s="167">
        <v>12</v>
      </c>
      <c r="M48" s="167">
        <v>108845.3072</v>
      </c>
      <c r="N48" s="166">
        <v>0.75124999999999997</v>
      </c>
      <c r="O48" s="166">
        <v>38.486537499999997</v>
      </c>
      <c r="P48" s="166">
        <v>0</v>
      </c>
      <c r="Q48" s="166">
        <v>0</v>
      </c>
      <c r="R48" s="167"/>
      <c r="S48" s="167" t="s">
        <v>203</v>
      </c>
      <c r="T48" s="168" t="s">
        <v>204</v>
      </c>
      <c r="U48" s="147">
        <v>0.93400000000000005</v>
      </c>
      <c r="V48" s="147">
        <v>47.848819999999996</v>
      </c>
      <c r="W48" s="147"/>
      <c r="X48" s="147" t="s">
        <v>205</v>
      </c>
      <c r="Y48" s="147" t="s">
        <v>206</v>
      </c>
      <c r="Z48" s="141"/>
      <c r="AA48" s="141"/>
      <c r="AB48" s="141"/>
      <c r="AC48" s="141"/>
      <c r="AD48" s="141"/>
      <c r="AE48" s="141"/>
      <c r="AF48" s="141"/>
      <c r="AG48" s="141" t="s">
        <v>207</v>
      </c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</row>
    <row r="49" spans="1:60" ht="20.399999999999999" x14ac:dyDescent="0.25">
      <c r="A49" s="163">
        <v>21</v>
      </c>
      <c r="B49" s="164" t="s">
        <v>269</v>
      </c>
      <c r="C49" s="173" t="s">
        <v>270</v>
      </c>
      <c r="D49" s="165" t="s">
        <v>267</v>
      </c>
      <c r="E49" s="166">
        <v>2</v>
      </c>
      <c r="F49" s="191"/>
      <c r="G49" s="161">
        <f t="shared" si="2"/>
        <v>0</v>
      </c>
      <c r="H49" s="167">
        <v>1941.47</v>
      </c>
      <c r="I49" s="167">
        <v>3882.94</v>
      </c>
      <c r="J49" s="167">
        <v>2358.5300000000002</v>
      </c>
      <c r="K49" s="167">
        <v>4717.0600000000004</v>
      </c>
      <c r="L49" s="167">
        <v>12</v>
      </c>
      <c r="M49" s="167">
        <v>9632</v>
      </c>
      <c r="N49" s="166">
        <v>5.8029999999999998E-2</v>
      </c>
      <c r="O49" s="166">
        <v>0.11606</v>
      </c>
      <c r="P49" s="166">
        <v>0</v>
      </c>
      <c r="Q49" s="166">
        <v>0</v>
      </c>
      <c r="R49" s="167"/>
      <c r="S49" s="167" t="s">
        <v>203</v>
      </c>
      <c r="T49" s="168" t="s">
        <v>204</v>
      </c>
      <c r="U49" s="147">
        <v>3.9</v>
      </c>
      <c r="V49" s="147">
        <v>7.8</v>
      </c>
      <c r="W49" s="147"/>
      <c r="X49" s="147" t="s">
        <v>205</v>
      </c>
      <c r="Y49" s="147" t="s">
        <v>206</v>
      </c>
      <c r="Z49" s="141"/>
      <c r="AA49" s="141"/>
      <c r="AB49" s="141"/>
      <c r="AC49" s="141"/>
      <c r="AD49" s="141"/>
      <c r="AE49" s="141"/>
      <c r="AF49" s="141"/>
      <c r="AG49" s="141" t="s">
        <v>207</v>
      </c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</row>
    <row r="50" spans="1:60" ht="20.399999999999999" x14ac:dyDescent="0.25">
      <c r="A50" s="163">
        <v>22</v>
      </c>
      <c r="B50" s="164" t="s">
        <v>271</v>
      </c>
      <c r="C50" s="173" t="s">
        <v>272</v>
      </c>
      <c r="D50" s="165" t="s">
        <v>239</v>
      </c>
      <c r="E50" s="166">
        <v>0.38200000000000001</v>
      </c>
      <c r="F50" s="191"/>
      <c r="G50" s="161">
        <f t="shared" si="2"/>
        <v>0</v>
      </c>
      <c r="H50" s="167">
        <v>39518.14</v>
      </c>
      <c r="I50" s="167">
        <v>15095.929480000001</v>
      </c>
      <c r="J50" s="167">
        <v>15281.86</v>
      </c>
      <c r="K50" s="167">
        <v>5837.6705200000006</v>
      </c>
      <c r="L50" s="167">
        <v>12</v>
      </c>
      <c r="M50" s="167">
        <v>23445.631999999998</v>
      </c>
      <c r="N50" s="166">
        <v>1.0210999999999999</v>
      </c>
      <c r="O50" s="166">
        <v>0.39006019999999997</v>
      </c>
      <c r="P50" s="166">
        <v>0</v>
      </c>
      <c r="Q50" s="166">
        <v>0</v>
      </c>
      <c r="R50" s="167"/>
      <c r="S50" s="167" t="s">
        <v>203</v>
      </c>
      <c r="T50" s="168" t="s">
        <v>204</v>
      </c>
      <c r="U50" s="147">
        <v>25.271000000000001</v>
      </c>
      <c r="V50" s="147">
        <v>9.6535220000000006</v>
      </c>
      <c r="W50" s="147"/>
      <c r="X50" s="147" t="s">
        <v>205</v>
      </c>
      <c r="Y50" s="147" t="s">
        <v>206</v>
      </c>
      <c r="Z50" s="141"/>
      <c r="AA50" s="141"/>
      <c r="AB50" s="141"/>
      <c r="AC50" s="141"/>
      <c r="AD50" s="141"/>
      <c r="AE50" s="141"/>
      <c r="AF50" s="141"/>
      <c r="AG50" s="141" t="s">
        <v>207</v>
      </c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</row>
    <row r="51" spans="1:60" ht="20.399999999999999" x14ac:dyDescent="0.25">
      <c r="A51" s="163">
        <v>23</v>
      </c>
      <c r="B51" s="164" t="s">
        <v>273</v>
      </c>
      <c r="C51" s="173" t="s">
        <v>274</v>
      </c>
      <c r="D51" s="165" t="s">
        <v>236</v>
      </c>
      <c r="E51" s="166">
        <v>132.19999999999999</v>
      </c>
      <c r="F51" s="191"/>
      <c r="G51" s="161">
        <f t="shared" si="2"/>
        <v>0</v>
      </c>
      <c r="H51" s="167">
        <v>958.57</v>
      </c>
      <c r="I51" s="167">
        <v>126722.954</v>
      </c>
      <c r="J51" s="167">
        <v>801.43</v>
      </c>
      <c r="K51" s="167">
        <v>105949.04599999999</v>
      </c>
      <c r="L51" s="167">
        <v>12</v>
      </c>
      <c r="M51" s="167">
        <v>260592.64000000001</v>
      </c>
      <c r="N51" s="166">
        <v>5.2839999999999998E-2</v>
      </c>
      <c r="O51" s="166">
        <v>6.985447999999999</v>
      </c>
      <c r="P51" s="166">
        <v>0</v>
      </c>
      <c r="Q51" s="166">
        <v>0</v>
      </c>
      <c r="R51" s="167"/>
      <c r="S51" s="167" t="s">
        <v>203</v>
      </c>
      <c r="T51" s="168" t="s">
        <v>204</v>
      </c>
      <c r="U51" s="147">
        <v>1.2869999999999999</v>
      </c>
      <c r="V51" s="147">
        <v>170.14139999999998</v>
      </c>
      <c r="W51" s="147"/>
      <c r="X51" s="147" t="s">
        <v>205</v>
      </c>
      <c r="Y51" s="147" t="s">
        <v>206</v>
      </c>
      <c r="Z51" s="141"/>
      <c r="AA51" s="141"/>
      <c r="AB51" s="141"/>
      <c r="AC51" s="141"/>
      <c r="AD51" s="141"/>
      <c r="AE51" s="141"/>
      <c r="AF51" s="141"/>
      <c r="AG51" s="141" t="s">
        <v>213</v>
      </c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</row>
    <row r="52" spans="1:60" ht="20.399999999999999" x14ac:dyDescent="0.25">
      <c r="A52" s="163">
        <v>24</v>
      </c>
      <c r="B52" s="164" t="s">
        <v>275</v>
      </c>
      <c r="C52" s="173" t="s">
        <v>276</v>
      </c>
      <c r="D52" s="165" t="s">
        <v>236</v>
      </c>
      <c r="E52" s="166">
        <v>170.6</v>
      </c>
      <c r="F52" s="191"/>
      <c r="G52" s="161">
        <f t="shared" si="2"/>
        <v>0</v>
      </c>
      <c r="H52" s="167">
        <v>1268.21</v>
      </c>
      <c r="I52" s="167">
        <v>216356.62599999999</v>
      </c>
      <c r="J52" s="167">
        <v>1041.79</v>
      </c>
      <c r="K52" s="167">
        <v>177729.37399999998</v>
      </c>
      <c r="L52" s="167">
        <v>12</v>
      </c>
      <c r="M52" s="167">
        <v>441376.32</v>
      </c>
      <c r="N52" s="166">
        <v>5.4149999999999997E-2</v>
      </c>
      <c r="O52" s="166">
        <v>9.2379899999999999</v>
      </c>
      <c r="P52" s="166">
        <v>0</v>
      </c>
      <c r="Q52" s="166">
        <v>0</v>
      </c>
      <c r="R52" s="167"/>
      <c r="S52" s="167" t="s">
        <v>203</v>
      </c>
      <c r="T52" s="168" t="s">
        <v>204</v>
      </c>
      <c r="U52" s="147">
        <v>1.673</v>
      </c>
      <c r="V52" s="147">
        <v>285.41379999999998</v>
      </c>
      <c r="W52" s="147"/>
      <c r="X52" s="147" t="s">
        <v>205</v>
      </c>
      <c r="Y52" s="147" t="s">
        <v>206</v>
      </c>
      <c r="Z52" s="141"/>
      <c r="AA52" s="141"/>
      <c r="AB52" s="141"/>
      <c r="AC52" s="141"/>
      <c r="AD52" s="141"/>
      <c r="AE52" s="141"/>
      <c r="AF52" s="141"/>
      <c r="AG52" s="141" t="s">
        <v>207</v>
      </c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</row>
    <row r="53" spans="1:60" x14ac:dyDescent="0.25">
      <c r="A53" s="157">
        <v>25</v>
      </c>
      <c r="B53" s="158" t="s">
        <v>277</v>
      </c>
      <c r="C53" s="171" t="s">
        <v>278</v>
      </c>
      <c r="D53" s="159" t="s">
        <v>236</v>
      </c>
      <c r="E53" s="160">
        <v>341.2</v>
      </c>
      <c r="F53" s="192"/>
      <c r="G53" s="161">
        <f t="shared" si="2"/>
        <v>0</v>
      </c>
      <c r="H53" s="161">
        <v>0</v>
      </c>
      <c r="I53" s="161">
        <v>0</v>
      </c>
      <c r="J53" s="161">
        <v>68.5</v>
      </c>
      <c r="K53" s="161">
        <v>23372.2</v>
      </c>
      <c r="L53" s="161">
        <v>12</v>
      </c>
      <c r="M53" s="161">
        <v>26176.864000000001</v>
      </c>
      <c r="N53" s="160">
        <v>0</v>
      </c>
      <c r="O53" s="160">
        <v>0</v>
      </c>
      <c r="P53" s="160">
        <v>0</v>
      </c>
      <c r="Q53" s="160">
        <v>0</v>
      </c>
      <c r="R53" s="161"/>
      <c r="S53" s="161" t="s">
        <v>203</v>
      </c>
      <c r="T53" s="162" t="s">
        <v>204</v>
      </c>
      <c r="U53" s="147">
        <v>0.11</v>
      </c>
      <c r="V53" s="147">
        <v>37.531999999999996</v>
      </c>
      <c r="W53" s="147"/>
      <c r="X53" s="147" t="s">
        <v>205</v>
      </c>
      <c r="Y53" s="147" t="s">
        <v>206</v>
      </c>
      <c r="Z53" s="141"/>
      <c r="AA53" s="141"/>
      <c r="AB53" s="141"/>
      <c r="AC53" s="141"/>
      <c r="AD53" s="141"/>
      <c r="AE53" s="141"/>
      <c r="AF53" s="141"/>
      <c r="AG53" s="141" t="s">
        <v>207</v>
      </c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</row>
    <row r="54" spans="1:60" outlineLevel="1" x14ac:dyDescent="0.25">
      <c r="A54" s="144"/>
      <c r="B54" s="145"/>
      <c r="C54" s="172" t="s">
        <v>279</v>
      </c>
      <c r="D54" s="148"/>
      <c r="E54" s="149">
        <v>341.2</v>
      </c>
      <c r="F54" s="147"/>
      <c r="G54" s="147"/>
      <c r="H54" s="147"/>
      <c r="I54" s="147"/>
      <c r="J54" s="147"/>
      <c r="K54" s="147"/>
      <c r="L54" s="147"/>
      <c r="M54" s="147"/>
      <c r="N54" s="146"/>
      <c r="O54" s="146"/>
      <c r="P54" s="146"/>
      <c r="Q54" s="146"/>
      <c r="R54" s="147"/>
      <c r="S54" s="147"/>
      <c r="T54" s="147"/>
      <c r="U54" s="147"/>
      <c r="V54" s="147"/>
      <c r="W54" s="147"/>
      <c r="X54" s="147"/>
      <c r="Y54" s="147"/>
      <c r="Z54" s="141"/>
      <c r="AA54" s="141"/>
      <c r="AB54" s="141"/>
      <c r="AC54" s="141"/>
      <c r="AD54" s="141"/>
      <c r="AE54" s="141"/>
      <c r="AF54" s="141"/>
      <c r="AG54" s="141" t="s">
        <v>209</v>
      </c>
      <c r="AH54" s="141">
        <v>0</v>
      </c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</row>
    <row r="55" spans="1:60" ht="20.399999999999999" x14ac:dyDescent="0.25">
      <c r="A55" s="157">
        <v>26</v>
      </c>
      <c r="B55" s="158" t="s">
        <v>280</v>
      </c>
      <c r="C55" s="171" t="s">
        <v>281</v>
      </c>
      <c r="D55" s="159" t="s">
        <v>236</v>
      </c>
      <c r="E55" s="160">
        <v>30.8</v>
      </c>
      <c r="F55" s="192"/>
      <c r="G55" s="161">
        <f>F55*E55</f>
        <v>0</v>
      </c>
      <c r="H55" s="161">
        <v>359.69</v>
      </c>
      <c r="I55" s="161">
        <v>11078.451999999999</v>
      </c>
      <c r="J55" s="161">
        <v>529.30999999999995</v>
      </c>
      <c r="K55" s="161">
        <v>16302.748</v>
      </c>
      <c r="L55" s="161">
        <v>12</v>
      </c>
      <c r="M55" s="161">
        <v>30666.944</v>
      </c>
      <c r="N55" s="160">
        <v>1.4160000000000001E-2</v>
      </c>
      <c r="O55" s="160">
        <v>0.43612800000000002</v>
      </c>
      <c r="P55" s="160">
        <v>0</v>
      </c>
      <c r="Q55" s="160">
        <v>0</v>
      </c>
      <c r="R55" s="161"/>
      <c r="S55" s="161" t="s">
        <v>203</v>
      </c>
      <c r="T55" s="162" t="s">
        <v>204</v>
      </c>
      <c r="U55" s="147">
        <v>0.85</v>
      </c>
      <c r="V55" s="147">
        <v>26.18</v>
      </c>
      <c r="W55" s="147"/>
      <c r="X55" s="147" t="s">
        <v>205</v>
      </c>
      <c r="Y55" s="147" t="s">
        <v>206</v>
      </c>
      <c r="Z55" s="141"/>
      <c r="AA55" s="141"/>
      <c r="AB55" s="141"/>
      <c r="AC55" s="141"/>
      <c r="AD55" s="141"/>
      <c r="AE55" s="141"/>
      <c r="AF55" s="141"/>
      <c r="AG55" s="141" t="s">
        <v>207</v>
      </c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</row>
    <row r="56" spans="1:60" outlineLevel="1" x14ac:dyDescent="0.25">
      <c r="A56" s="144"/>
      <c r="B56" s="145"/>
      <c r="C56" s="256" t="s">
        <v>708</v>
      </c>
      <c r="D56" s="257"/>
      <c r="E56" s="257"/>
      <c r="F56" s="257"/>
      <c r="G56" s="257"/>
      <c r="H56" s="147"/>
      <c r="I56" s="147"/>
      <c r="J56" s="147"/>
      <c r="K56" s="147"/>
      <c r="L56" s="147"/>
      <c r="M56" s="147"/>
      <c r="N56" s="146"/>
      <c r="O56" s="146"/>
      <c r="P56" s="146"/>
      <c r="Q56" s="146"/>
      <c r="R56" s="147"/>
      <c r="S56" s="147"/>
      <c r="T56" s="147"/>
      <c r="U56" s="147"/>
      <c r="V56" s="147"/>
      <c r="W56" s="147"/>
      <c r="X56" s="147"/>
      <c r="Y56" s="147"/>
      <c r="Z56" s="141"/>
      <c r="AA56" s="141"/>
      <c r="AB56" s="141"/>
      <c r="AC56" s="141"/>
      <c r="AD56" s="141"/>
      <c r="AE56" s="141"/>
      <c r="AF56" s="141"/>
      <c r="AG56" s="141" t="s">
        <v>261</v>
      </c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</row>
    <row r="57" spans="1:60" outlineLevel="2" x14ac:dyDescent="0.25">
      <c r="A57" s="144"/>
      <c r="B57" s="145"/>
      <c r="C57" s="258" t="s">
        <v>282</v>
      </c>
      <c r="D57" s="259"/>
      <c r="E57" s="259"/>
      <c r="F57" s="259"/>
      <c r="G57" s="259"/>
      <c r="H57" s="147"/>
      <c r="I57" s="147"/>
      <c r="J57" s="147"/>
      <c r="K57" s="147"/>
      <c r="L57" s="147"/>
      <c r="M57" s="147"/>
      <c r="N57" s="146"/>
      <c r="O57" s="146"/>
      <c r="P57" s="146"/>
      <c r="Q57" s="146"/>
      <c r="R57" s="147"/>
      <c r="S57" s="147"/>
      <c r="T57" s="147"/>
      <c r="U57" s="147"/>
      <c r="V57" s="147"/>
      <c r="W57" s="147"/>
      <c r="X57" s="147"/>
      <c r="Y57" s="147"/>
      <c r="Z57" s="141"/>
      <c r="AA57" s="141"/>
      <c r="AB57" s="141"/>
      <c r="AC57" s="141"/>
      <c r="AD57" s="141"/>
      <c r="AE57" s="141"/>
      <c r="AF57" s="141"/>
      <c r="AG57" s="141" t="s">
        <v>261</v>
      </c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</row>
    <row r="58" spans="1:60" outlineLevel="2" x14ac:dyDescent="0.25">
      <c r="A58" s="144"/>
      <c r="B58" s="145"/>
      <c r="C58" s="258" t="s">
        <v>283</v>
      </c>
      <c r="D58" s="259"/>
      <c r="E58" s="259"/>
      <c r="F58" s="259"/>
      <c r="G58" s="259"/>
      <c r="H58" s="147"/>
      <c r="I58" s="147"/>
      <c r="J58" s="147"/>
      <c r="K58" s="147"/>
      <c r="L58" s="147"/>
      <c r="M58" s="147"/>
      <c r="N58" s="146"/>
      <c r="O58" s="146"/>
      <c r="P58" s="146"/>
      <c r="Q58" s="146"/>
      <c r="R58" s="147"/>
      <c r="S58" s="147"/>
      <c r="T58" s="147"/>
      <c r="U58" s="147"/>
      <c r="V58" s="147"/>
      <c r="W58" s="147"/>
      <c r="X58" s="147"/>
      <c r="Y58" s="147"/>
      <c r="Z58" s="141"/>
      <c r="AA58" s="141"/>
      <c r="AB58" s="141"/>
      <c r="AC58" s="141"/>
      <c r="AD58" s="141"/>
      <c r="AE58" s="141"/>
      <c r="AF58" s="141"/>
      <c r="AG58" s="141" t="s">
        <v>261</v>
      </c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</row>
    <row r="59" spans="1:60" ht="21" outlineLevel="2" x14ac:dyDescent="0.25">
      <c r="A59" s="144"/>
      <c r="B59" s="145"/>
      <c r="C59" s="258" t="s">
        <v>284</v>
      </c>
      <c r="D59" s="259"/>
      <c r="E59" s="259"/>
      <c r="F59" s="259"/>
      <c r="G59" s="259"/>
      <c r="H59" s="147"/>
      <c r="I59" s="147"/>
      <c r="J59" s="147"/>
      <c r="K59" s="147"/>
      <c r="L59" s="147"/>
      <c r="M59" s="147"/>
      <c r="N59" s="146"/>
      <c r="O59" s="146"/>
      <c r="P59" s="146"/>
      <c r="Q59" s="146"/>
      <c r="R59" s="147"/>
      <c r="S59" s="147"/>
      <c r="T59" s="147"/>
      <c r="U59" s="147"/>
      <c r="V59" s="147"/>
      <c r="W59" s="147"/>
      <c r="X59" s="147"/>
      <c r="Y59" s="147"/>
      <c r="Z59" s="141"/>
      <c r="AA59" s="141"/>
      <c r="AB59" s="141"/>
      <c r="AC59" s="141"/>
      <c r="AD59" s="141"/>
      <c r="AE59" s="141"/>
      <c r="AF59" s="141"/>
      <c r="AG59" s="141" t="s">
        <v>261</v>
      </c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69" t="str">
        <f>C59</f>
        <v>- standardního tmelení Q2, to je: základní tmelení Q1+ dodatečné tmelení (tmelení najemno) a případné přebroušení.</v>
      </c>
      <c r="BB59" s="141"/>
      <c r="BC59" s="141"/>
      <c r="BD59" s="141"/>
      <c r="BE59" s="141"/>
      <c r="BF59" s="141"/>
      <c r="BG59" s="141"/>
      <c r="BH59" s="141"/>
    </row>
    <row r="60" spans="1:60" ht="20.399999999999999" x14ac:dyDescent="0.25">
      <c r="A60" s="157">
        <v>27</v>
      </c>
      <c r="B60" s="158" t="s">
        <v>280</v>
      </c>
      <c r="C60" s="171" t="s">
        <v>281</v>
      </c>
      <c r="D60" s="159" t="s">
        <v>236</v>
      </c>
      <c r="E60" s="160">
        <v>110.9</v>
      </c>
      <c r="F60" s="192"/>
      <c r="G60" s="161">
        <f>F60*E60</f>
        <v>0</v>
      </c>
      <c r="H60" s="161">
        <v>359.69</v>
      </c>
      <c r="I60" s="161">
        <v>39889.620999999999</v>
      </c>
      <c r="J60" s="161">
        <v>529.30999999999995</v>
      </c>
      <c r="K60" s="161">
        <v>58700.478999999999</v>
      </c>
      <c r="L60" s="161">
        <v>12</v>
      </c>
      <c r="M60" s="161">
        <v>110420.91200000001</v>
      </c>
      <c r="N60" s="160">
        <v>1.4160000000000001E-2</v>
      </c>
      <c r="O60" s="160">
        <v>1.5703440000000002</v>
      </c>
      <c r="P60" s="160">
        <v>0</v>
      </c>
      <c r="Q60" s="160">
        <v>0</v>
      </c>
      <c r="R60" s="161"/>
      <c r="S60" s="161" t="s">
        <v>203</v>
      </c>
      <c r="T60" s="162" t="s">
        <v>204</v>
      </c>
      <c r="U60" s="147">
        <v>0.85</v>
      </c>
      <c r="V60" s="147">
        <v>94.265000000000001</v>
      </c>
      <c r="W60" s="147"/>
      <c r="X60" s="147" t="s">
        <v>205</v>
      </c>
      <c r="Y60" s="147" t="s">
        <v>206</v>
      </c>
      <c r="Z60" s="141"/>
      <c r="AA60" s="141"/>
      <c r="AB60" s="141"/>
      <c r="AC60" s="141"/>
      <c r="AD60" s="141"/>
      <c r="AE60" s="141"/>
      <c r="AF60" s="141"/>
      <c r="AG60" s="141" t="s">
        <v>213</v>
      </c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</row>
    <row r="61" spans="1:60" outlineLevel="1" x14ac:dyDescent="0.25">
      <c r="A61" s="144"/>
      <c r="B61" s="145"/>
      <c r="C61" s="256" t="s">
        <v>708</v>
      </c>
      <c r="D61" s="257"/>
      <c r="E61" s="257"/>
      <c r="F61" s="257"/>
      <c r="G61" s="257"/>
      <c r="H61" s="147"/>
      <c r="I61" s="147"/>
      <c r="J61" s="147"/>
      <c r="K61" s="147"/>
      <c r="L61" s="147"/>
      <c r="M61" s="147"/>
      <c r="N61" s="146"/>
      <c r="O61" s="146"/>
      <c r="P61" s="146"/>
      <c r="Q61" s="146"/>
      <c r="R61" s="147"/>
      <c r="S61" s="147"/>
      <c r="T61" s="147"/>
      <c r="U61" s="147"/>
      <c r="V61" s="147"/>
      <c r="W61" s="147"/>
      <c r="X61" s="147"/>
      <c r="Y61" s="147"/>
      <c r="Z61" s="141"/>
      <c r="AA61" s="141"/>
      <c r="AB61" s="141"/>
      <c r="AC61" s="141"/>
      <c r="AD61" s="141"/>
      <c r="AE61" s="141"/>
      <c r="AF61" s="141"/>
      <c r="AG61" s="141" t="s">
        <v>261</v>
      </c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</row>
    <row r="62" spans="1:60" outlineLevel="2" x14ac:dyDescent="0.25">
      <c r="A62" s="144"/>
      <c r="B62" s="145"/>
      <c r="C62" s="258" t="s">
        <v>282</v>
      </c>
      <c r="D62" s="259"/>
      <c r="E62" s="259"/>
      <c r="F62" s="259"/>
      <c r="G62" s="259"/>
      <c r="H62" s="147"/>
      <c r="I62" s="147"/>
      <c r="J62" s="147"/>
      <c r="K62" s="147"/>
      <c r="L62" s="147"/>
      <c r="M62" s="147"/>
      <c r="N62" s="146"/>
      <c r="O62" s="146"/>
      <c r="P62" s="146"/>
      <c r="Q62" s="146"/>
      <c r="R62" s="147"/>
      <c r="S62" s="147"/>
      <c r="T62" s="147"/>
      <c r="U62" s="147"/>
      <c r="V62" s="147"/>
      <c r="W62" s="147"/>
      <c r="X62" s="147"/>
      <c r="Y62" s="147"/>
      <c r="Z62" s="141"/>
      <c r="AA62" s="141"/>
      <c r="AB62" s="141"/>
      <c r="AC62" s="141"/>
      <c r="AD62" s="141"/>
      <c r="AE62" s="141"/>
      <c r="AF62" s="141"/>
      <c r="AG62" s="141" t="s">
        <v>261</v>
      </c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</row>
    <row r="63" spans="1:60" outlineLevel="2" x14ac:dyDescent="0.25">
      <c r="A63" s="144"/>
      <c r="B63" s="145"/>
      <c r="C63" s="258" t="s">
        <v>283</v>
      </c>
      <c r="D63" s="259"/>
      <c r="E63" s="259"/>
      <c r="F63" s="259"/>
      <c r="G63" s="259"/>
      <c r="H63" s="147"/>
      <c r="I63" s="147"/>
      <c r="J63" s="147"/>
      <c r="K63" s="147"/>
      <c r="L63" s="147"/>
      <c r="M63" s="147"/>
      <c r="N63" s="146"/>
      <c r="O63" s="146"/>
      <c r="P63" s="146"/>
      <c r="Q63" s="146"/>
      <c r="R63" s="147"/>
      <c r="S63" s="147"/>
      <c r="T63" s="147"/>
      <c r="U63" s="147"/>
      <c r="V63" s="147"/>
      <c r="W63" s="147"/>
      <c r="X63" s="147"/>
      <c r="Y63" s="147"/>
      <c r="Z63" s="141"/>
      <c r="AA63" s="141"/>
      <c r="AB63" s="141"/>
      <c r="AC63" s="141"/>
      <c r="AD63" s="141"/>
      <c r="AE63" s="141"/>
      <c r="AF63" s="141"/>
      <c r="AG63" s="141" t="s">
        <v>261</v>
      </c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</row>
    <row r="64" spans="1:60" ht="21" outlineLevel="2" x14ac:dyDescent="0.25">
      <c r="A64" s="144"/>
      <c r="B64" s="145"/>
      <c r="C64" s="258" t="s">
        <v>284</v>
      </c>
      <c r="D64" s="259"/>
      <c r="E64" s="259"/>
      <c r="F64" s="259"/>
      <c r="G64" s="259"/>
      <c r="H64" s="147"/>
      <c r="I64" s="147"/>
      <c r="J64" s="147"/>
      <c r="K64" s="147"/>
      <c r="L64" s="147"/>
      <c r="M64" s="147"/>
      <c r="N64" s="146"/>
      <c r="O64" s="146"/>
      <c r="P64" s="146"/>
      <c r="Q64" s="146"/>
      <c r="R64" s="147"/>
      <c r="S64" s="147"/>
      <c r="T64" s="147"/>
      <c r="U64" s="147"/>
      <c r="V64" s="147"/>
      <c r="W64" s="147"/>
      <c r="X64" s="147"/>
      <c r="Y64" s="147"/>
      <c r="Z64" s="141"/>
      <c r="AA64" s="141"/>
      <c r="AB64" s="141"/>
      <c r="AC64" s="141"/>
      <c r="AD64" s="141"/>
      <c r="AE64" s="141"/>
      <c r="AF64" s="141"/>
      <c r="AG64" s="141" t="s">
        <v>261</v>
      </c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69" t="str">
        <f>C64</f>
        <v>- standardního tmelení Q2, to je: základní tmelení Q1+ dodatečné tmelení (tmelení najemno) a případné přebroušení.</v>
      </c>
      <c r="BB64" s="141"/>
      <c r="BC64" s="141"/>
      <c r="BD64" s="141"/>
      <c r="BE64" s="141"/>
      <c r="BF64" s="141"/>
      <c r="BG64" s="141"/>
      <c r="BH64" s="141"/>
    </row>
    <row r="65" spans="1:60" ht="20.399999999999999" x14ac:dyDescent="0.25">
      <c r="A65" s="163">
        <v>28</v>
      </c>
      <c r="B65" s="164" t="s">
        <v>285</v>
      </c>
      <c r="C65" s="173" t="s">
        <v>286</v>
      </c>
      <c r="D65" s="165" t="s">
        <v>267</v>
      </c>
      <c r="E65" s="166">
        <v>2</v>
      </c>
      <c r="F65" s="191"/>
      <c r="G65" s="161">
        <f t="shared" ref="G65:G68" si="3">F65*E65</f>
        <v>0</v>
      </c>
      <c r="H65" s="167">
        <v>370.41</v>
      </c>
      <c r="I65" s="167">
        <v>740.82</v>
      </c>
      <c r="J65" s="167">
        <v>255.59</v>
      </c>
      <c r="K65" s="167">
        <v>511.18</v>
      </c>
      <c r="L65" s="167">
        <v>12</v>
      </c>
      <c r="M65" s="167">
        <v>1402.24</v>
      </c>
      <c r="N65" s="166">
        <v>4.854E-2</v>
      </c>
      <c r="O65" s="166">
        <v>9.708E-2</v>
      </c>
      <c r="P65" s="166">
        <v>0</v>
      </c>
      <c r="Q65" s="166">
        <v>0</v>
      </c>
      <c r="R65" s="167"/>
      <c r="S65" s="167" t="s">
        <v>203</v>
      </c>
      <c r="T65" s="168" t="s">
        <v>203</v>
      </c>
      <c r="U65" s="147">
        <v>0.28334999999999999</v>
      </c>
      <c r="V65" s="147">
        <v>0.56669999999999998</v>
      </c>
      <c r="W65" s="147"/>
      <c r="X65" s="147" t="s">
        <v>287</v>
      </c>
      <c r="Y65" s="147" t="s">
        <v>206</v>
      </c>
      <c r="Z65" s="141"/>
      <c r="AA65" s="141"/>
      <c r="AB65" s="141"/>
      <c r="AC65" s="141"/>
      <c r="AD65" s="141"/>
      <c r="AE65" s="141"/>
      <c r="AF65" s="141"/>
      <c r="AG65" s="141" t="s">
        <v>288</v>
      </c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</row>
    <row r="66" spans="1:60" ht="20.399999999999999" x14ac:dyDescent="0.25">
      <c r="A66" s="163">
        <v>29</v>
      </c>
      <c r="B66" s="164" t="s">
        <v>289</v>
      </c>
      <c r="C66" s="173" t="s">
        <v>290</v>
      </c>
      <c r="D66" s="165" t="s">
        <v>267</v>
      </c>
      <c r="E66" s="166">
        <v>2</v>
      </c>
      <c r="F66" s="191"/>
      <c r="G66" s="161">
        <f t="shared" si="3"/>
        <v>0</v>
      </c>
      <c r="H66" s="167">
        <v>451.39</v>
      </c>
      <c r="I66" s="167">
        <v>902.78</v>
      </c>
      <c r="J66" s="167">
        <v>320.61</v>
      </c>
      <c r="K66" s="167">
        <v>641.22</v>
      </c>
      <c r="L66" s="167">
        <v>12</v>
      </c>
      <c r="M66" s="167">
        <v>1729.28</v>
      </c>
      <c r="N66" s="166">
        <v>6.5049999999999997E-2</v>
      </c>
      <c r="O66" s="166">
        <v>0.13009999999999999</v>
      </c>
      <c r="P66" s="166">
        <v>0</v>
      </c>
      <c r="Q66" s="166">
        <v>0</v>
      </c>
      <c r="R66" s="167"/>
      <c r="S66" s="167" t="s">
        <v>203</v>
      </c>
      <c r="T66" s="168" t="s">
        <v>203</v>
      </c>
      <c r="U66" s="147">
        <v>0.35643000000000002</v>
      </c>
      <c r="V66" s="147">
        <v>0.71286000000000005</v>
      </c>
      <c r="W66" s="147"/>
      <c r="X66" s="147" t="s">
        <v>287</v>
      </c>
      <c r="Y66" s="147" t="s">
        <v>206</v>
      </c>
      <c r="Z66" s="141"/>
      <c r="AA66" s="141"/>
      <c r="AB66" s="141"/>
      <c r="AC66" s="141"/>
      <c r="AD66" s="141"/>
      <c r="AE66" s="141"/>
      <c r="AF66" s="141"/>
      <c r="AG66" s="141" t="s">
        <v>288</v>
      </c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</row>
    <row r="67" spans="1:60" ht="20.399999999999999" x14ac:dyDescent="0.25">
      <c r="A67" s="163">
        <v>30</v>
      </c>
      <c r="B67" s="164" t="s">
        <v>291</v>
      </c>
      <c r="C67" s="173" t="s">
        <v>292</v>
      </c>
      <c r="D67" s="165" t="s">
        <v>267</v>
      </c>
      <c r="E67" s="166">
        <v>2</v>
      </c>
      <c r="F67" s="191"/>
      <c r="G67" s="161">
        <f t="shared" si="3"/>
        <v>0</v>
      </c>
      <c r="H67" s="167">
        <v>919.34</v>
      </c>
      <c r="I67" s="167">
        <v>1838.68</v>
      </c>
      <c r="J67" s="167">
        <v>353.66</v>
      </c>
      <c r="K67" s="167">
        <v>707.32</v>
      </c>
      <c r="L67" s="167">
        <v>12</v>
      </c>
      <c r="M67" s="167">
        <v>2851.52</v>
      </c>
      <c r="N67" s="166">
        <v>0.13575000000000001</v>
      </c>
      <c r="O67" s="166">
        <v>0.27150000000000002</v>
      </c>
      <c r="P67" s="166">
        <v>0</v>
      </c>
      <c r="Q67" s="166">
        <v>0</v>
      </c>
      <c r="R67" s="167"/>
      <c r="S67" s="167" t="s">
        <v>203</v>
      </c>
      <c r="T67" s="168" t="s">
        <v>203</v>
      </c>
      <c r="U67" s="147">
        <v>0.41665999999999997</v>
      </c>
      <c r="V67" s="147">
        <v>0.83331999999999995</v>
      </c>
      <c r="W67" s="147"/>
      <c r="X67" s="147" t="s">
        <v>287</v>
      </c>
      <c r="Y67" s="147" t="s">
        <v>206</v>
      </c>
      <c r="Z67" s="141"/>
      <c r="AA67" s="141"/>
      <c r="AB67" s="141"/>
      <c r="AC67" s="141"/>
      <c r="AD67" s="141"/>
      <c r="AE67" s="141"/>
      <c r="AF67" s="141"/>
      <c r="AG67" s="141" t="s">
        <v>288</v>
      </c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</row>
    <row r="68" spans="1:60" ht="20.399999999999999" x14ac:dyDescent="0.25">
      <c r="A68" s="157">
        <v>31</v>
      </c>
      <c r="B68" s="158" t="s">
        <v>293</v>
      </c>
      <c r="C68" s="171" t="s">
        <v>1129</v>
      </c>
      <c r="D68" s="159" t="s">
        <v>236</v>
      </c>
      <c r="E68" s="160">
        <v>196.19</v>
      </c>
      <c r="F68" s="192"/>
      <c r="G68" s="161">
        <f t="shared" si="3"/>
        <v>0</v>
      </c>
      <c r="H68" s="161">
        <v>127</v>
      </c>
      <c r="I68" s="161">
        <v>24916.13</v>
      </c>
      <c r="J68" s="161">
        <v>0</v>
      </c>
      <c r="K68" s="161">
        <v>0</v>
      </c>
      <c r="L68" s="161">
        <v>12</v>
      </c>
      <c r="M68" s="161">
        <v>27906.065600000002</v>
      </c>
      <c r="N68" s="160">
        <v>7.5000000000000002E-4</v>
      </c>
      <c r="O68" s="160">
        <v>0.14714250000000001</v>
      </c>
      <c r="P68" s="160">
        <v>0</v>
      </c>
      <c r="Q68" s="160">
        <v>0</v>
      </c>
      <c r="R68" s="161" t="s">
        <v>294</v>
      </c>
      <c r="S68" s="161" t="s">
        <v>203</v>
      </c>
      <c r="T68" s="162" t="s">
        <v>204</v>
      </c>
      <c r="U68" s="147">
        <v>0</v>
      </c>
      <c r="V68" s="147">
        <v>0</v>
      </c>
      <c r="W68" s="147"/>
      <c r="X68" s="147" t="s">
        <v>295</v>
      </c>
      <c r="Y68" s="147" t="s">
        <v>206</v>
      </c>
      <c r="Z68" s="141"/>
      <c r="AA68" s="141"/>
      <c r="AB68" s="141"/>
      <c r="AC68" s="141"/>
      <c r="AD68" s="141"/>
      <c r="AE68" s="141"/>
      <c r="AF68" s="141"/>
      <c r="AG68" s="141" t="s">
        <v>296</v>
      </c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</row>
    <row r="69" spans="1:60" outlineLevel="1" x14ac:dyDescent="0.25">
      <c r="A69" s="144"/>
      <c r="B69" s="145"/>
      <c r="C69" s="172" t="s">
        <v>297</v>
      </c>
      <c r="D69" s="148"/>
      <c r="E69" s="149">
        <v>196.19</v>
      </c>
      <c r="F69" s="147"/>
      <c r="G69" s="147"/>
      <c r="H69" s="147"/>
      <c r="I69" s="147"/>
      <c r="J69" s="147"/>
      <c r="K69" s="147"/>
      <c r="L69" s="147"/>
      <c r="M69" s="147"/>
      <c r="N69" s="146"/>
      <c r="O69" s="146"/>
      <c r="P69" s="146"/>
      <c r="Q69" s="146"/>
      <c r="R69" s="147"/>
      <c r="S69" s="147"/>
      <c r="T69" s="147"/>
      <c r="U69" s="147"/>
      <c r="V69" s="147"/>
      <c r="W69" s="147"/>
      <c r="X69" s="147"/>
      <c r="Y69" s="147"/>
      <c r="Z69" s="141"/>
      <c r="AA69" s="141"/>
      <c r="AB69" s="141"/>
      <c r="AC69" s="141"/>
      <c r="AD69" s="141"/>
      <c r="AE69" s="141"/>
      <c r="AF69" s="141"/>
      <c r="AG69" s="141" t="s">
        <v>209</v>
      </c>
      <c r="AH69" s="141">
        <v>0</v>
      </c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</row>
    <row r="70" spans="1:60" ht="20.399999999999999" x14ac:dyDescent="0.25">
      <c r="A70" s="157">
        <v>32</v>
      </c>
      <c r="B70" s="158" t="s">
        <v>298</v>
      </c>
      <c r="C70" s="171" t="s">
        <v>1130</v>
      </c>
      <c r="D70" s="159" t="s">
        <v>236</v>
      </c>
      <c r="E70" s="160">
        <v>196.19</v>
      </c>
      <c r="F70" s="192"/>
      <c r="G70" s="161">
        <f>F70*E70</f>
        <v>0</v>
      </c>
      <c r="H70" s="161">
        <v>254</v>
      </c>
      <c r="I70" s="161">
        <v>49832.26</v>
      </c>
      <c r="J70" s="161">
        <v>0</v>
      </c>
      <c r="K70" s="161">
        <v>0</v>
      </c>
      <c r="L70" s="161">
        <v>12</v>
      </c>
      <c r="M70" s="161">
        <v>55812.131200000003</v>
      </c>
      <c r="N70" s="160">
        <v>1.5E-3</v>
      </c>
      <c r="O70" s="160">
        <v>0.29428500000000002</v>
      </c>
      <c r="P70" s="160">
        <v>0</v>
      </c>
      <c r="Q70" s="160">
        <v>0</v>
      </c>
      <c r="R70" s="161" t="s">
        <v>294</v>
      </c>
      <c r="S70" s="161" t="s">
        <v>203</v>
      </c>
      <c r="T70" s="162" t="s">
        <v>204</v>
      </c>
      <c r="U70" s="147">
        <v>0</v>
      </c>
      <c r="V70" s="147">
        <v>0</v>
      </c>
      <c r="W70" s="147"/>
      <c r="X70" s="147" t="s">
        <v>295</v>
      </c>
      <c r="Y70" s="147" t="s">
        <v>206</v>
      </c>
      <c r="Z70" s="141"/>
      <c r="AA70" s="141"/>
      <c r="AB70" s="141"/>
      <c r="AC70" s="141"/>
      <c r="AD70" s="141"/>
      <c r="AE70" s="141"/>
      <c r="AF70" s="141"/>
      <c r="AG70" s="141" t="s">
        <v>296</v>
      </c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</row>
    <row r="71" spans="1:60" outlineLevel="1" x14ac:dyDescent="0.25">
      <c r="A71" s="144"/>
      <c r="B71" s="145"/>
      <c r="C71" s="172" t="s">
        <v>297</v>
      </c>
      <c r="D71" s="148"/>
      <c r="E71" s="149">
        <v>196.19</v>
      </c>
      <c r="F71" s="147"/>
      <c r="G71" s="147"/>
      <c r="H71" s="147"/>
      <c r="I71" s="147"/>
      <c r="J71" s="147"/>
      <c r="K71" s="147"/>
      <c r="L71" s="147"/>
      <c r="M71" s="147"/>
      <c r="N71" s="146"/>
      <c r="O71" s="146"/>
      <c r="P71" s="146"/>
      <c r="Q71" s="146"/>
      <c r="R71" s="147"/>
      <c r="S71" s="147"/>
      <c r="T71" s="147"/>
      <c r="U71" s="147"/>
      <c r="V71" s="147"/>
      <c r="W71" s="147"/>
      <c r="X71" s="147"/>
      <c r="Y71" s="147"/>
      <c r="Z71" s="141"/>
      <c r="AA71" s="141"/>
      <c r="AB71" s="141"/>
      <c r="AC71" s="141"/>
      <c r="AD71" s="141"/>
      <c r="AE71" s="141"/>
      <c r="AF71" s="141"/>
      <c r="AG71" s="141" t="s">
        <v>209</v>
      </c>
      <c r="AH71" s="141">
        <v>0</v>
      </c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</row>
    <row r="72" spans="1:60" x14ac:dyDescent="0.25">
      <c r="A72" s="151" t="s">
        <v>198</v>
      </c>
      <c r="B72" s="152" t="s">
        <v>59</v>
      </c>
      <c r="C72" s="170" t="s">
        <v>82</v>
      </c>
      <c r="D72" s="153"/>
      <c r="E72" s="154"/>
      <c r="F72" s="155"/>
      <c r="G72" s="155">
        <f>G73+G75+G77+G78+G80+G82+G84+G86+G87</f>
        <v>0</v>
      </c>
      <c r="H72" s="155"/>
      <c r="I72" s="155">
        <v>201166.4</v>
      </c>
      <c r="J72" s="155"/>
      <c r="K72" s="155">
        <v>260070.53</v>
      </c>
      <c r="L72" s="155"/>
      <c r="M72" s="155"/>
      <c r="N72" s="154"/>
      <c r="O72" s="154"/>
      <c r="P72" s="154"/>
      <c r="Q72" s="154"/>
      <c r="R72" s="155"/>
      <c r="S72" s="155"/>
      <c r="T72" s="156"/>
      <c r="U72" s="150"/>
      <c r="V72" s="150"/>
      <c r="W72" s="150"/>
      <c r="X72" s="150"/>
      <c r="Y72" s="150"/>
      <c r="AG72" t="s">
        <v>199</v>
      </c>
    </row>
    <row r="73" spans="1:60" x14ac:dyDescent="0.25">
      <c r="A73" s="157">
        <v>33</v>
      </c>
      <c r="B73" s="158" t="s">
        <v>299</v>
      </c>
      <c r="C73" s="171" t="s">
        <v>300</v>
      </c>
      <c r="D73" s="159" t="s">
        <v>202</v>
      </c>
      <c r="E73" s="160">
        <v>5.5590000000000002</v>
      </c>
      <c r="F73" s="192"/>
      <c r="G73" s="161">
        <f>F73*E73</f>
        <v>0</v>
      </c>
      <c r="H73" s="161">
        <v>4152.12</v>
      </c>
      <c r="I73" s="161">
        <v>23081.63508</v>
      </c>
      <c r="J73" s="161">
        <v>582.88</v>
      </c>
      <c r="K73" s="161">
        <v>3240.2299200000002</v>
      </c>
      <c r="L73" s="161">
        <v>12</v>
      </c>
      <c r="M73" s="161">
        <v>29480.4944</v>
      </c>
      <c r="N73" s="160">
        <v>2.5251399999999999</v>
      </c>
      <c r="O73" s="160">
        <v>14.03725326</v>
      </c>
      <c r="P73" s="160">
        <v>0</v>
      </c>
      <c r="Q73" s="160">
        <v>0</v>
      </c>
      <c r="R73" s="161"/>
      <c r="S73" s="161" t="s">
        <v>203</v>
      </c>
      <c r="T73" s="162" t="s">
        <v>204</v>
      </c>
      <c r="U73" s="147">
        <v>0.98699999999999999</v>
      </c>
      <c r="V73" s="147">
        <v>5.4867330000000001</v>
      </c>
      <c r="W73" s="147"/>
      <c r="X73" s="147" t="s">
        <v>205</v>
      </c>
      <c r="Y73" s="147" t="s">
        <v>206</v>
      </c>
      <c r="Z73" s="141"/>
      <c r="AA73" s="141"/>
      <c r="AB73" s="141"/>
      <c r="AC73" s="141"/>
      <c r="AD73" s="141"/>
      <c r="AE73" s="141"/>
      <c r="AF73" s="141"/>
      <c r="AG73" s="141" t="s">
        <v>207</v>
      </c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</row>
    <row r="74" spans="1:60" outlineLevel="1" x14ac:dyDescent="0.25">
      <c r="A74" s="144"/>
      <c r="B74" s="145"/>
      <c r="C74" s="172" t="s">
        <v>301</v>
      </c>
      <c r="D74" s="148"/>
      <c r="E74" s="149">
        <v>5.5590000000000002</v>
      </c>
      <c r="F74" s="147"/>
      <c r="G74" s="147"/>
      <c r="H74" s="147"/>
      <c r="I74" s="147"/>
      <c r="J74" s="147"/>
      <c r="K74" s="147"/>
      <c r="L74" s="147"/>
      <c r="M74" s="147"/>
      <c r="N74" s="146"/>
      <c r="O74" s="146"/>
      <c r="P74" s="146"/>
      <c r="Q74" s="146"/>
      <c r="R74" s="147"/>
      <c r="S74" s="147"/>
      <c r="T74" s="147"/>
      <c r="U74" s="147"/>
      <c r="V74" s="147"/>
      <c r="W74" s="147"/>
      <c r="X74" s="147"/>
      <c r="Y74" s="147"/>
      <c r="Z74" s="141"/>
      <c r="AA74" s="141"/>
      <c r="AB74" s="141"/>
      <c r="AC74" s="141"/>
      <c r="AD74" s="141"/>
      <c r="AE74" s="141"/>
      <c r="AF74" s="141"/>
      <c r="AG74" s="141" t="s">
        <v>209</v>
      </c>
      <c r="AH74" s="141">
        <v>0</v>
      </c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</row>
    <row r="75" spans="1:60" ht="20.399999999999999" x14ac:dyDescent="0.25">
      <c r="A75" s="157">
        <v>34</v>
      </c>
      <c r="B75" s="158" t="s">
        <v>302</v>
      </c>
      <c r="C75" s="171" t="s">
        <v>303</v>
      </c>
      <c r="D75" s="159" t="s">
        <v>236</v>
      </c>
      <c r="E75" s="160">
        <v>27.795000000000002</v>
      </c>
      <c r="F75" s="192"/>
      <c r="G75" s="161">
        <f>F75*E75</f>
        <v>0</v>
      </c>
      <c r="H75" s="161">
        <v>770.89</v>
      </c>
      <c r="I75" s="161">
        <v>21426.887549999999</v>
      </c>
      <c r="J75" s="161">
        <v>565.11</v>
      </c>
      <c r="K75" s="161">
        <v>15707.232450000001</v>
      </c>
      <c r="L75" s="161">
        <v>12</v>
      </c>
      <c r="M75" s="161">
        <v>41590.214400000004</v>
      </c>
      <c r="N75" s="160">
        <v>5.8950000000000002E-2</v>
      </c>
      <c r="O75" s="160">
        <v>1.6385152500000002</v>
      </c>
      <c r="P75" s="160">
        <v>0</v>
      </c>
      <c r="Q75" s="160">
        <v>0</v>
      </c>
      <c r="R75" s="161"/>
      <c r="S75" s="161" t="s">
        <v>203</v>
      </c>
      <c r="T75" s="162" t="s">
        <v>204</v>
      </c>
      <c r="U75" s="147">
        <v>0.88500000000000001</v>
      </c>
      <c r="V75" s="147">
        <v>24.598575</v>
      </c>
      <c r="W75" s="147"/>
      <c r="X75" s="147" t="s">
        <v>205</v>
      </c>
      <c r="Y75" s="147" t="s">
        <v>206</v>
      </c>
      <c r="Z75" s="141"/>
      <c r="AA75" s="141"/>
      <c r="AB75" s="141"/>
      <c r="AC75" s="141"/>
      <c r="AD75" s="141"/>
      <c r="AE75" s="141"/>
      <c r="AF75" s="141"/>
      <c r="AG75" s="141" t="s">
        <v>207</v>
      </c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</row>
    <row r="76" spans="1:60" outlineLevel="1" x14ac:dyDescent="0.25">
      <c r="A76" s="144"/>
      <c r="B76" s="145"/>
      <c r="C76" s="172" t="s">
        <v>304</v>
      </c>
      <c r="D76" s="148"/>
      <c r="E76" s="149">
        <v>27.795000000000002</v>
      </c>
      <c r="F76" s="147"/>
      <c r="G76" s="147"/>
      <c r="H76" s="147"/>
      <c r="I76" s="147"/>
      <c r="J76" s="147"/>
      <c r="K76" s="147"/>
      <c r="L76" s="147"/>
      <c r="M76" s="147"/>
      <c r="N76" s="146"/>
      <c r="O76" s="146"/>
      <c r="P76" s="146"/>
      <c r="Q76" s="146"/>
      <c r="R76" s="147"/>
      <c r="S76" s="147"/>
      <c r="T76" s="147"/>
      <c r="U76" s="147"/>
      <c r="V76" s="147"/>
      <c r="W76" s="147"/>
      <c r="X76" s="147"/>
      <c r="Y76" s="147"/>
      <c r="Z76" s="141"/>
      <c r="AA76" s="141"/>
      <c r="AB76" s="141"/>
      <c r="AC76" s="141"/>
      <c r="AD76" s="141"/>
      <c r="AE76" s="141"/>
      <c r="AF76" s="141"/>
      <c r="AG76" s="141" t="s">
        <v>209</v>
      </c>
      <c r="AH76" s="141">
        <v>0</v>
      </c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</row>
    <row r="77" spans="1:60" x14ac:dyDescent="0.25">
      <c r="A77" s="163">
        <v>35</v>
      </c>
      <c r="B77" s="164" t="s">
        <v>305</v>
      </c>
      <c r="C77" s="173" t="s">
        <v>306</v>
      </c>
      <c r="D77" s="165" t="s">
        <v>236</v>
      </c>
      <c r="E77" s="166">
        <v>27.795000000000002</v>
      </c>
      <c r="F77" s="191"/>
      <c r="G77" s="161">
        <f t="shared" ref="G77:G78" si="4">F77*E77</f>
        <v>0</v>
      </c>
      <c r="H77" s="167">
        <v>0</v>
      </c>
      <c r="I77" s="167">
        <v>0</v>
      </c>
      <c r="J77" s="167">
        <v>309</v>
      </c>
      <c r="K77" s="167">
        <v>8588.6550000000007</v>
      </c>
      <c r="L77" s="167">
        <v>12</v>
      </c>
      <c r="M77" s="167">
        <v>9619.2991999999995</v>
      </c>
      <c r="N77" s="166">
        <v>0</v>
      </c>
      <c r="O77" s="166">
        <v>0</v>
      </c>
      <c r="P77" s="166">
        <v>0</v>
      </c>
      <c r="Q77" s="166">
        <v>0</v>
      </c>
      <c r="R77" s="167"/>
      <c r="S77" s="167" t="s">
        <v>203</v>
      </c>
      <c r="T77" s="168" t="s">
        <v>204</v>
      </c>
      <c r="U77" s="147">
        <v>0.45600000000000002</v>
      </c>
      <c r="V77" s="147">
        <v>12.674520000000001</v>
      </c>
      <c r="W77" s="147"/>
      <c r="X77" s="147" t="s">
        <v>205</v>
      </c>
      <c r="Y77" s="147" t="s">
        <v>206</v>
      </c>
      <c r="Z77" s="141"/>
      <c r="AA77" s="141"/>
      <c r="AB77" s="141"/>
      <c r="AC77" s="141"/>
      <c r="AD77" s="141"/>
      <c r="AE77" s="141"/>
      <c r="AF77" s="141"/>
      <c r="AG77" s="141" t="s">
        <v>207</v>
      </c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</row>
    <row r="78" spans="1:60" x14ac:dyDescent="0.25">
      <c r="A78" s="157">
        <v>36</v>
      </c>
      <c r="B78" s="158" t="s">
        <v>307</v>
      </c>
      <c r="C78" s="171" t="s">
        <v>308</v>
      </c>
      <c r="D78" s="159" t="s">
        <v>239</v>
      </c>
      <c r="E78" s="160">
        <v>0.33354</v>
      </c>
      <c r="F78" s="192"/>
      <c r="G78" s="161">
        <f t="shared" si="4"/>
        <v>0</v>
      </c>
      <c r="H78" s="161">
        <v>33723.589999999997</v>
      </c>
      <c r="I78" s="161">
        <v>11248.1662086</v>
      </c>
      <c r="J78" s="161">
        <v>8366.41</v>
      </c>
      <c r="K78" s="161">
        <v>2790.5323914000001</v>
      </c>
      <c r="L78" s="161">
        <v>12</v>
      </c>
      <c r="M78" s="161">
        <v>15723.344000000001</v>
      </c>
      <c r="N78" s="160">
        <v>1.1047400000000001</v>
      </c>
      <c r="O78" s="160">
        <v>0.36847497960000003</v>
      </c>
      <c r="P78" s="160">
        <v>0</v>
      </c>
      <c r="Q78" s="160">
        <v>0</v>
      </c>
      <c r="R78" s="161"/>
      <c r="S78" s="161" t="s">
        <v>203</v>
      </c>
      <c r="T78" s="162" t="s">
        <v>204</v>
      </c>
      <c r="U78" s="147">
        <v>15.211</v>
      </c>
      <c r="V78" s="147">
        <v>5.0734769399999999</v>
      </c>
      <c r="W78" s="147"/>
      <c r="X78" s="147" t="s">
        <v>205</v>
      </c>
      <c r="Y78" s="147" t="s">
        <v>206</v>
      </c>
      <c r="Z78" s="141"/>
      <c r="AA78" s="141"/>
      <c r="AB78" s="141"/>
      <c r="AC78" s="141"/>
      <c r="AD78" s="141"/>
      <c r="AE78" s="141"/>
      <c r="AF78" s="141"/>
      <c r="AG78" s="141" t="s">
        <v>207</v>
      </c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</row>
    <row r="79" spans="1:60" outlineLevel="1" x14ac:dyDescent="0.25">
      <c r="A79" s="144"/>
      <c r="B79" s="145"/>
      <c r="C79" s="172" t="s">
        <v>309</v>
      </c>
      <c r="D79" s="148"/>
      <c r="E79" s="149">
        <v>0.33354</v>
      </c>
      <c r="F79" s="147"/>
      <c r="G79" s="147"/>
      <c r="H79" s="147"/>
      <c r="I79" s="147"/>
      <c r="J79" s="147"/>
      <c r="K79" s="147"/>
      <c r="L79" s="147"/>
      <c r="M79" s="147"/>
      <c r="N79" s="146"/>
      <c r="O79" s="146"/>
      <c r="P79" s="146"/>
      <c r="Q79" s="146"/>
      <c r="R79" s="147"/>
      <c r="S79" s="147"/>
      <c r="T79" s="147"/>
      <c r="U79" s="147"/>
      <c r="V79" s="147"/>
      <c r="W79" s="147"/>
      <c r="X79" s="147"/>
      <c r="Y79" s="147"/>
      <c r="Z79" s="141"/>
      <c r="AA79" s="141"/>
      <c r="AB79" s="141"/>
      <c r="AC79" s="141"/>
      <c r="AD79" s="141"/>
      <c r="AE79" s="141"/>
      <c r="AF79" s="141"/>
      <c r="AG79" s="141" t="s">
        <v>209</v>
      </c>
      <c r="AH79" s="141">
        <v>0</v>
      </c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</row>
    <row r="80" spans="1:60" ht="20.399999999999999" x14ac:dyDescent="0.25">
      <c r="A80" s="157">
        <v>37</v>
      </c>
      <c r="B80" s="158" t="s">
        <v>310</v>
      </c>
      <c r="C80" s="171" t="s">
        <v>311</v>
      </c>
      <c r="D80" s="159" t="s">
        <v>236</v>
      </c>
      <c r="E80" s="160">
        <v>232.9</v>
      </c>
      <c r="F80" s="192"/>
      <c r="G80" s="161">
        <f>F80*E80</f>
        <v>0</v>
      </c>
      <c r="H80" s="161">
        <v>349.42</v>
      </c>
      <c r="I80" s="161">
        <v>81379.918000000005</v>
      </c>
      <c r="J80" s="161">
        <v>591.58000000000004</v>
      </c>
      <c r="K80" s="161">
        <v>137778.98200000002</v>
      </c>
      <c r="L80" s="161">
        <v>12</v>
      </c>
      <c r="M80" s="161">
        <v>245457.96799999999</v>
      </c>
      <c r="N80" s="160">
        <v>1.375E-2</v>
      </c>
      <c r="O80" s="160">
        <v>3.202375</v>
      </c>
      <c r="P80" s="160">
        <v>0</v>
      </c>
      <c r="Q80" s="160">
        <v>0</v>
      </c>
      <c r="R80" s="161"/>
      <c r="S80" s="161" t="s">
        <v>203</v>
      </c>
      <c r="T80" s="162" t="s">
        <v>204</v>
      </c>
      <c r="U80" s="147">
        <v>0.95</v>
      </c>
      <c r="V80" s="147">
        <v>221.255</v>
      </c>
      <c r="W80" s="147"/>
      <c r="X80" s="147" t="s">
        <v>205</v>
      </c>
      <c r="Y80" s="147" t="s">
        <v>206</v>
      </c>
      <c r="Z80" s="141"/>
      <c r="AA80" s="141"/>
      <c r="AB80" s="141"/>
      <c r="AC80" s="141"/>
      <c r="AD80" s="141"/>
      <c r="AE80" s="141"/>
      <c r="AF80" s="141"/>
      <c r="AG80" s="141" t="s">
        <v>207</v>
      </c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</row>
    <row r="81" spans="1:60" outlineLevel="1" x14ac:dyDescent="0.25">
      <c r="A81" s="144"/>
      <c r="B81" s="145"/>
      <c r="C81" s="256" t="s">
        <v>312</v>
      </c>
      <c r="D81" s="257"/>
      <c r="E81" s="257"/>
      <c r="F81" s="257"/>
      <c r="G81" s="257"/>
      <c r="H81" s="147"/>
      <c r="I81" s="147"/>
      <c r="J81" s="147"/>
      <c r="K81" s="147"/>
      <c r="L81" s="147"/>
      <c r="M81" s="147"/>
      <c r="N81" s="146"/>
      <c r="O81" s="146"/>
      <c r="P81" s="146"/>
      <c r="Q81" s="146"/>
      <c r="R81" s="147"/>
      <c r="S81" s="147"/>
      <c r="T81" s="147"/>
      <c r="U81" s="147"/>
      <c r="V81" s="147"/>
      <c r="W81" s="147"/>
      <c r="X81" s="147"/>
      <c r="Y81" s="147"/>
      <c r="Z81" s="141"/>
      <c r="AA81" s="141"/>
      <c r="AB81" s="141"/>
      <c r="AC81" s="141"/>
      <c r="AD81" s="141"/>
      <c r="AE81" s="141"/>
      <c r="AF81" s="141"/>
      <c r="AG81" s="141" t="s">
        <v>261</v>
      </c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</row>
    <row r="82" spans="1:60" ht="20.399999999999999" x14ac:dyDescent="0.25">
      <c r="A82" s="157">
        <v>38</v>
      </c>
      <c r="B82" s="158" t="s">
        <v>310</v>
      </c>
      <c r="C82" s="171" t="s">
        <v>311</v>
      </c>
      <c r="D82" s="159" t="s">
        <v>236</v>
      </c>
      <c r="E82" s="160">
        <v>129.4</v>
      </c>
      <c r="F82" s="192"/>
      <c r="G82" s="161">
        <f>F82*E82</f>
        <v>0</v>
      </c>
      <c r="H82" s="161">
        <v>349.42</v>
      </c>
      <c r="I82" s="161">
        <v>45214.948000000004</v>
      </c>
      <c r="J82" s="161">
        <v>591.58000000000004</v>
      </c>
      <c r="K82" s="161">
        <v>76550.452000000005</v>
      </c>
      <c r="L82" s="161">
        <v>12</v>
      </c>
      <c r="M82" s="161">
        <v>136377.24799999999</v>
      </c>
      <c r="N82" s="160">
        <v>1.375E-2</v>
      </c>
      <c r="O82" s="160">
        <v>1.77925</v>
      </c>
      <c r="P82" s="160">
        <v>0</v>
      </c>
      <c r="Q82" s="160">
        <v>0</v>
      </c>
      <c r="R82" s="161"/>
      <c r="S82" s="161" t="s">
        <v>203</v>
      </c>
      <c r="T82" s="162" t="s">
        <v>204</v>
      </c>
      <c r="U82" s="147">
        <v>0.95</v>
      </c>
      <c r="V82" s="147">
        <v>122.92999999999999</v>
      </c>
      <c r="W82" s="147"/>
      <c r="X82" s="147" t="s">
        <v>205</v>
      </c>
      <c r="Y82" s="147" t="s">
        <v>206</v>
      </c>
      <c r="Z82" s="141"/>
      <c r="AA82" s="141"/>
      <c r="AB82" s="141"/>
      <c r="AC82" s="141"/>
      <c r="AD82" s="141"/>
      <c r="AE82" s="141"/>
      <c r="AF82" s="141"/>
      <c r="AG82" s="141" t="s">
        <v>207</v>
      </c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</row>
    <row r="83" spans="1:60" outlineLevel="1" x14ac:dyDescent="0.25">
      <c r="A83" s="144"/>
      <c r="B83" s="145"/>
      <c r="C83" s="256" t="s">
        <v>312</v>
      </c>
      <c r="D83" s="257"/>
      <c r="E83" s="257"/>
      <c r="F83" s="257"/>
      <c r="G83" s="257"/>
      <c r="H83" s="147"/>
      <c r="I83" s="147"/>
      <c r="J83" s="147"/>
      <c r="K83" s="147"/>
      <c r="L83" s="147"/>
      <c r="M83" s="147"/>
      <c r="N83" s="146"/>
      <c r="O83" s="146"/>
      <c r="P83" s="146"/>
      <c r="Q83" s="146"/>
      <c r="R83" s="147"/>
      <c r="S83" s="147"/>
      <c r="T83" s="147"/>
      <c r="U83" s="147"/>
      <c r="V83" s="147"/>
      <c r="W83" s="147"/>
      <c r="X83" s="147"/>
      <c r="Y83" s="147"/>
      <c r="Z83" s="141"/>
      <c r="AA83" s="141"/>
      <c r="AB83" s="141"/>
      <c r="AC83" s="141"/>
      <c r="AD83" s="141"/>
      <c r="AE83" s="141"/>
      <c r="AF83" s="141"/>
      <c r="AG83" s="141" t="s">
        <v>261</v>
      </c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</row>
    <row r="84" spans="1:60" ht="20.399999999999999" x14ac:dyDescent="0.25">
      <c r="A84" s="157">
        <v>39</v>
      </c>
      <c r="B84" s="158" t="s">
        <v>313</v>
      </c>
      <c r="C84" s="171" t="s">
        <v>314</v>
      </c>
      <c r="D84" s="159" t="s">
        <v>236</v>
      </c>
      <c r="E84" s="160">
        <v>27.84</v>
      </c>
      <c r="F84" s="192"/>
      <c r="G84" s="161">
        <f>F84*E84</f>
        <v>0</v>
      </c>
      <c r="H84" s="161">
        <v>290.82</v>
      </c>
      <c r="I84" s="161">
        <v>8096.4287999999997</v>
      </c>
      <c r="J84" s="161">
        <v>519.17999999999995</v>
      </c>
      <c r="K84" s="161">
        <v>14453.971199999998</v>
      </c>
      <c r="L84" s="161">
        <v>12</v>
      </c>
      <c r="M84" s="161">
        <v>25256.448</v>
      </c>
      <c r="N84" s="160">
        <v>0.19275999999999999</v>
      </c>
      <c r="O84" s="160">
        <v>5.3664383999999998</v>
      </c>
      <c r="P84" s="160">
        <v>0</v>
      </c>
      <c r="Q84" s="160">
        <v>0</v>
      </c>
      <c r="R84" s="161"/>
      <c r="S84" s="161" t="s">
        <v>203</v>
      </c>
      <c r="T84" s="162" t="s">
        <v>204</v>
      </c>
      <c r="U84" s="147">
        <v>1.0980000000000001</v>
      </c>
      <c r="V84" s="147">
        <v>30.568320000000003</v>
      </c>
      <c r="W84" s="147"/>
      <c r="X84" s="147" t="s">
        <v>205</v>
      </c>
      <c r="Y84" s="147" t="s">
        <v>206</v>
      </c>
      <c r="Z84" s="141"/>
      <c r="AA84" s="141"/>
      <c r="AB84" s="141"/>
      <c r="AC84" s="141"/>
      <c r="AD84" s="141"/>
      <c r="AE84" s="141"/>
      <c r="AF84" s="141"/>
      <c r="AG84" s="141" t="s">
        <v>213</v>
      </c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</row>
    <row r="85" spans="1:60" outlineLevel="1" x14ac:dyDescent="0.25">
      <c r="A85" s="144"/>
      <c r="B85" s="145"/>
      <c r="C85" s="172" t="s">
        <v>315</v>
      </c>
      <c r="D85" s="148"/>
      <c r="E85" s="149">
        <v>27.84</v>
      </c>
      <c r="F85" s="147"/>
      <c r="G85" s="147"/>
      <c r="H85" s="147"/>
      <c r="I85" s="147"/>
      <c r="J85" s="147"/>
      <c r="K85" s="147"/>
      <c r="L85" s="147"/>
      <c r="M85" s="147"/>
      <c r="N85" s="146"/>
      <c r="O85" s="146"/>
      <c r="P85" s="146"/>
      <c r="Q85" s="146"/>
      <c r="R85" s="147"/>
      <c r="S85" s="147"/>
      <c r="T85" s="147"/>
      <c r="U85" s="147"/>
      <c r="V85" s="147"/>
      <c r="W85" s="147"/>
      <c r="X85" s="147"/>
      <c r="Y85" s="147"/>
      <c r="Z85" s="141"/>
      <c r="AA85" s="141"/>
      <c r="AB85" s="141"/>
      <c r="AC85" s="141"/>
      <c r="AD85" s="141"/>
      <c r="AE85" s="141"/>
      <c r="AF85" s="141"/>
      <c r="AG85" s="141" t="s">
        <v>209</v>
      </c>
      <c r="AH85" s="141">
        <v>0</v>
      </c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</row>
    <row r="86" spans="1:60" x14ac:dyDescent="0.25">
      <c r="A86" s="163">
        <v>40</v>
      </c>
      <c r="B86" s="164" t="s">
        <v>316</v>
      </c>
      <c r="C86" s="173" t="s">
        <v>317</v>
      </c>
      <c r="D86" s="165" t="s">
        <v>236</v>
      </c>
      <c r="E86" s="166">
        <v>27.84</v>
      </c>
      <c r="F86" s="191"/>
      <c r="G86" s="161">
        <f t="shared" ref="G86:G87" si="5">F86*E86</f>
        <v>0</v>
      </c>
      <c r="H86" s="167">
        <v>0</v>
      </c>
      <c r="I86" s="167">
        <v>0</v>
      </c>
      <c r="J86" s="167">
        <v>34.5</v>
      </c>
      <c r="K86" s="167">
        <v>960.48</v>
      </c>
      <c r="L86" s="167">
        <v>12</v>
      </c>
      <c r="M86" s="167">
        <v>1075.7375999999999</v>
      </c>
      <c r="N86" s="166">
        <v>0</v>
      </c>
      <c r="O86" s="166">
        <v>0</v>
      </c>
      <c r="P86" s="166">
        <v>0</v>
      </c>
      <c r="Q86" s="166">
        <v>0</v>
      </c>
      <c r="R86" s="167"/>
      <c r="S86" s="167" t="s">
        <v>318</v>
      </c>
      <c r="T86" s="168" t="s">
        <v>319</v>
      </c>
      <c r="U86" s="147">
        <v>0.06</v>
      </c>
      <c r="V86" s="147">
        <v>1.6703999999999999</v>
      </c>
      <c r="W86" s="147"/>
      <c r="X86" s="147" t="s">
        <v>205</v>
      </c>
      <c r="Y86" s="147" t="s">
        <v>206</v>
      </c>
      <c r="Z86" s="141"/>
      <c r="AA86" s="141"/>
      <c r="AB86" s="141"/>
      <c r="AC86" s="141"/>
      <c r="AD86" s="141"/>
      <c r="AE86" s="141"/>
      <c r="AF86" s="141"/>
      <c r="AG86" s="141" t="s">
        <v>213</v>
      </c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</row>
    <row r="87" spans="1:60" ht="20.399999999999999" x14ac:dyDescent="0.25">
      <c r="A87" s="157">
        <v>41</v>
      </c>
      <c r="B87" s="158" t="s">
        <v>320</v>
      </c>
      <c r="C87" s="171" t="s">
        <v>321</v>
      </c>
      <c r="D87" s="159"/>
      <c r="E87" s="160">
        <v>30.623999999999999</v>
      </c>
      <c r="F87" s="192"/>
      <c r="G87" s="161">
        <f t="shared" si="5"/>
        <v>0</v>
      </c>
      <c r="H87" s="161">
        <v>350</v>
      </c>
      <c r="I87" s="161">
        <v>10718.4</v>
      </c>
      <c r="J87" s="161">
        <v>0</v>
      </c>
      <c r="K87" s="161">
        <v>0</v>
      </c>
      <c r="L87" s="161">
        <v>12</v>
      </c>
      <c r="M87" s="161">
        <v>12004.608</v>
      </c>
      <c r="N87" s="160">
        <v>0</v>
      </c>
      <c r="O87" s="160">
        <v>0</v>
      </c>
      <c r="P87" s="160">
        <v>0</v>
      </c>
      <c r="Q87" s="160">
        <v>0</v>
      </c>
      <c r="R87" s="161"/>
      <c r="S87" s="161" t="s">
        <v>318</v>
      </c>
      <c r="T87" s="162" t="s">
        <v>319</v>
      </c>
      <c r="U87" s="147">
        <v>0</v>
      </c>
      <c r="V87" s="147">
        <v>0</v>
      </c>
      <c r="W87" s="147"/>
      <c r="X87" s="147" t="s">
        <v>295</v>
      </c>
      <c r="Y87" s="147" t="s">
        <v>206</v>
      </c>
      <c r="Z87" s="141"/>
      <c r="AA87" s="141"/>
      <c r="AB87" s="141"/>
      <c r="AC87" s="141"/>
      <c r="AD87" s="141"/>
      <c r="AE87" s="141"/>
      <c r="AF87" s="141"/>
      <c r="AG87" s="141" t="s">
        <v>296</v>
      </c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</row>
    <row r="88" spans="1:60" outlineLevel="1" x14ac:dyDescent="0.25">
      <c r="A88" s="144"/>
      <c r="B88" s="145"/>
      <c r="C88" s="172" t="s">
        <v>322</v>
      </c>
      <c r="D88" s="148"/>
      <c r="E88" s="149">
        <v>30.623999999999999</v>
      </c>
      <c r="F88" s="147"/>
      <c r="G88" s="147"/>
      <c r="H88" s="147"/>
      <c r="I88" s="147"/>
      <c r="J88" s="147"/>
      <c r="K88" s="147"/>
      <c r="L88" s="147"/>
      <c r="M88" s="147"/>
      <c r="N88" s="146"/>
      <c r="O88" s="146"/>
      <c r="P88" s="146"/>
      <c r="Q88" s="146"/>
      <c r="R88" s="147"/>
      <c r="S88" s="147"/>
      <c r="T88" s="147"/>
      <c r="U88" s="147"/>
      <c r="V88" s="147"/>
      <c r="W88" s="147"/>
      <c r="X88" s="147"/>
      <c r="Y88" s="147"/>
      <c r="Z88" s="141"/>
      <c r="AA88" s="141"/>
      <c r="AB88" s="141"/>
      <c r="AC88" s="141"/>
      <c r="AD88" s="141"/>
      <c r="AE88" s="141"/>
      <c r="AF88" s="141"/>
      <c r="AG88" s="141" t="s">
        <v>209</v>
      </c>
      <c r="AH88" s="141">
        <v>0</v>
      </c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</row>
    <row r="89" spans="1:60" x14ac:dyDescent="0.25">
      <c r="A89" s="151" t="s">
        <v>198</v>
      </c>
      <c r="B89" s="152" t="s">
        <v>83</v>
      </c>
      <c r="C89" s="170" t="s">
        <v>84</v>
      </c>
      <c r="D89" s="153"/>
      <c r="E89" s="154"/>
      <c r="F89" s="155"/>
      <c r="G89" s="155">
        <f>G90+G91</f>
        <v>0</v>
      </c>
      <c r="H89" s="155"/>
      <c r="I89" s="155">
        <v>32984</v>
      </c>
      <c r="J89" s="155"/>
      <c r="K89" s="155">
        <v>22616</v>
      </c>
      <c r="L89" s="155"/>
      <c r="M89" s="155"/>
      <c r="N89" s="154"/>
      <c r="O89" s="154"/>
      <c r="P89" s="154"/>
      <c r="Q89" s="154"/>
      <c r="R89" s="155"/>
      <c r="S89" s="155"/>
      <c r="T89" s="156"/>
      <c r="U89" s="150"/>
      <c r="V89" s="150"/>
      <c r="W89" s="150"/>
      <c r="X89" s="150"/>
      <c r="Y89" s="150"/>
      <c r="AG89" t="s">
        <v>199</v>
      </c>
    </row>
    <row r="90" spans="1:60" ht="20.399999999999999" x14ac:dyDescent="0.25">
      <c r="A90" s="163">
        <v>42</v>
      </c>
      <c r="B90" s="164" t="s">
        <v>323</v>
      </c>
      <c r="C90" s="173" t="s">
        <v>324</v>
      </c>
      <c r="D90" s="165" t="s">
        <v>236</v>
      </c>
      <c r="E90" s="166">
        <v>18</v>
      </c>
      <c r="F90" s="191"/>
      <c r="G90" s="161">
        <f t="shared" ref="G90:G91" si="6">F90*E90</f>
        <v>0</v>
      </c>
      <c r="H90" s="167">
        <v>641</v>
      </c>
      <c r="I90" s="167">
        <v>11538</v>
      </c>
      <c r="J90" s="167">
        <v>259</v>
      </c>
      <c r="K90" s="167">
        <v>4662</v>
      </c>
      <c r="L90" s="167">
        <v>12</v>
      </c>
      <c r="M90" s="167">
        <v>18144</v>
      </c>
      <c r="N90" s="166">
        <v>0.20532</v>
      </c>
      <c r="O90" s="166">
        <v>3.6957599999999999</v>
      </c>
      <c r="P90" s="166">
        <v>0</v>
      </c>
      <c r="Q90" s="166">
        <v>0</v>
      </c>
      <c r="R90" s="167"/>
      <c r="S90" s="167" t="s">
        <v>318</v>
      </c>
      <c r="T90" s="168" t="s">
        <v>319</v>
      </c>
      <c r="U90" s="147">
        <v>0.38</v>
      </c>
      <c r="V90" s="147">
        <v>6.84</v>
      </c>
      <c r="W90" s="147"/>
      <c r="X90" s="147" t="s">
        <v>205</v>
      </c>
      <c r="Y90" s="147" t="s">
        <v>206</v>
      </c>
      <c r="Z90" s="141"/>
      <c r="AA90" s="141"/>
      <c r="AB90" s="141"/>
      <c r="AC90" s="141"/>
      <c r="AD90" s="141"/>
      <c r="AE90" s="141"/>
      <c r="AF90" s="141"/>
      <c r="AG90" s="141" t="s">
        <v>207</v>
      </c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</row>
    <row r="91" spans="1:60" ht="20.399999999999999" x14ac:dyDescent="0.25">
      <c r="A91" s="163">
        <v>43</v>
      </c>
      <c r="B91" s="164" t="s">
        <v>325</v>
      </c>
      <c r="C91" s="173" t="s">
        <v>326</v>
      </c>
      <c r="D91" s="165" t="s">
        <v>236</v>
      </c>
      <c r="E91" s="166">
        <v>20</v>
      </c>
      <c r="F91" s="191"/>
      <c r="G91" s="161">
        <f t="shared" si="6"/>
        <v>0</v>
      </c>
      <c r="H91" s="167">
        <v>1072.3</v>
      </c>
      <c r="I91" s="167">
        <v>21446</v>
      </c>
      <c r="J91" s="167">
        <v>897.7</v>
      </c>
      <c r="K91" s="167">
        <v>17954</v>
      </c>
      <c r="L91" s="167">
        <v>12</v>
      </c>
      <c r="M91" s="167">
        <v>44128</v>
      </c>
      <c r="N91" s="166">
        <v>1.1893</v>
      </c>
      <c r="O91" s="166">
        <v>23.786000000000001</v>
      </c>
      <c r="P91" s="166">
        <v>0</v>
      </c>
      <c r="Q91" s="166">
        <v>0</v>
      </c>
      <c r="R91" s="167"/>
      <c r="S91" s="167" t="s">
        <v>203</v>
      </c>
      <c r="T91" s="168" t="s">
        <v>204</v>
      </c>
      <c r="U91" s="147">
        <v>1.2577499999999999</v>
      </c>
      <c r="V91" s="147">
        <v>25.154999999999998</v>
      </c>
      <c r="W91" s="147"/>
      <c r="X91" s="147" t="s">
        <v>287</v>
      </c>
      <c r="Y91" s="147" t="s">
        <v>206</v>
      </c>
      <c r="Z91" s="141"/>
      <c r="AA91" s="141"/>
      <c r="AB91" s="141"/>
      <c r="AC91" s="141"/>
      <c r="AD91" s="141"/>
      <c r="AE91" s="141"/>
      <c r="AF91" s="141"/>
      <c r="AG91" s="141" t="s">
        <v>327</v>
      </c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</row>
    <row r="92" spans="1:60" x14ac:dyDescent="0.25">
      <c r="A92" s="151" t="s">
        <v>198</v>
      </c>
      <c r="B92" s="152" t="s">
        <v>85</v>
      </c>
      <c r="C92" s="170" t="s">
        <v>86</v>
      </c>
      <c r="D92" s="153"/>
      <c r="E92" s="154"/>
      <c r="F92" s="155"/>
      <c r="G92" s="155">
        <f>G93</f>
        <v>0</v>
      </c>
      <c r="H92" s="155"/>
      <c r="I92" s="155">
        <v>640.41999999999996</v>
      </c>
      <c r="J92" s="155"/>
      <c r="K92" s="155">
        <v>3616.58</v>
      </c>
      <c r="L92" s="155"/>
      <c r="M92" s="155"/>
      <c r="N92" s="154"/>
      <c r="O92" s="154"/>
      <c r="P92" s="154"/>
      <c r="Q92" s="154"/>
      <c r="R92" s="155"/>
      <c r="S92" s="155"/>
      <c r="T92" s="156"/>
      <c r="U92" s="150"/>
      <c r="V92" s="150"/>
      <c r="W92" s="150"/>
      <c r="X92" s="150"/>
      <c r="Y92" s="150"/>
      <c r="AG92" t="s">
        <v>199</v>
      </c>
    </row>
    <row r="93" spans="1:60" x14ac:dyDescent="0.25">
      <c r="A93" s="163">
        <v>44</v>
      </c>
      <c r="B93" s="164" t="s">
        <v>328</v>
      </c>
      <c r="C93" s="173" t="s">
        <v>329</v>
      </c>
      <c r="D93" s="165" t="s">
        <v>267</v>
      </c>
      <c r="E93" s="166">
        <v>22</v>
      </c>
      <c r="F93" s="191"/>
      <c r="G93" s="161">
        <f>F93*E93</f>
        <v>0</v>
      </c>
      <c r="H93" s="167">
        <v>29.11</v>
      </c>
      <c r="I93" s="167">
        <v>640.41999999999996</v>
      </c>
      <c r="J93" s="167">
        <v>164.39</v>
      </c>
      <c r="K93" s="167">
        <v>3616.58</v>
      </c>
      <c r="L93" s="167">
        <v>12</v>
      </c>
      <c r="M93" s="167">
        <v>4767.84</v>
      </c>
      <c r="N93" s="166">
        <v>2.0500000000000002E-3</v>
      </c>
      <c r="O93" s="166">
        <v>4.5100000000000001E-2</v>
      </c>
      <c r="P93" s="166">
        <v>0</v>
      </c>
      <c r="Q93" s="166">
        <v>0</v>
      </c>
      <c r="R93" s="167"/>
      <c r="S93" s="167" t="s">
        <v>203</v>
      </c>
      <c r="T93" s="168" t="s">
        <v>204</v>
      </c>
      <c r="U93" s="147">
        <v>0.32550000000000001</v>
      </c>
      <c r="V93" s="147">
        <v>7.1610000000000005</v>
      </c>
      <c r="W93" s="147"/>
      <c r="X93" s="147" t="s">
        <v>205</v>
      </c>
      <c r="Y93" s="147" t="s">
        <v>206</v>
      </c>
      <c r="Z93" s="141"/>
      <c r="AA93" s="141"/>
      <c r="AB93" s="141"/>
      <c r="AC93" s="141"/>
      <c r="AD93" s="141"/>
      <c r="AE93" s="141"/>
      <c r="AF93" s="141"/>
      <c r="AG93" s="141" t="s">
        <v>207</v>
      </c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</row>
    <row r="94" spans="1:60" x14ac:dyDescent="0.25">
      <c r="A94" s="151" t="s">
        <v>198</v>
      </c>
      <c r="B94" s="152" t="s">
        <v>87</v>
      </c>
      <c r="C94" s="170" t="s">
        <v>88</v>
      </c>
      <c r="D94" s="153"/>
      <c r="E94" s="154"/>
      <c r="F94" s="155"/>
      <c r="G94" s="155">
        <f>G95+G96+G97</f>
        <v>0</v>
      </c>
      <c r="H94" s="155"/>
      <c r="I94" s="155">
        <v>74409.45</v>
      </c>
      <c r="J94" s="155"/>
      <c r="K94" s="155">
        <v>71380.679999999993</v>
      </c>
      <c r="L94" s="155"/>
      <c r="M94" s="155"/>
      <c r="N94" s="154"/>
      <c r="O94" s="154"/>
      <c r="P94" s="154"/>
      <c r="Q94" s="154"/>
      <c r="R94" s="155"/>
      <c r="S94" s="155"/>
      <c r="T94" s="156"/>
      <c r="U94" s="150"/>
      <c r="V94" s="150"/>
      <c r="W94" s="150"/>
      <c r="X94" s="150"/>
      <c r="Y94" s="150"/>
      <c r="AG94" t="s">
        <v>199</v>
      </c>
    </row>
    <row r="95" spans="1:60" x14ac:dyDescent="0.25">
      <c r="A95" s="163">
        <v>45</v>
      </c>
      <c r="B95" s="164" t="s">
        <v>330</v>
      </c>
      <c r="C95" s="173" t="s">
        <v>331</v>
      </c>
      <c r="D95" s="165" t="s">
        <v>267</v>
      </c>
      <c r="E95" s="166">
        <v>34</v>
      </c>
      <c r="F95" s="191"/>
      <c r="G95" s="161">
        <f t="shared" ref="G95:G97" si="7">F95*E95</f>
        <v>0</v>
      </c>
      <c r="H95" s="167">
        <v>277.69</v>
      </c>
      <c r="I95" s="167">
        <v>9441.4599999999991</v>
      </c>
      <c r="J95" s="167">
        <v>499.31</v>
      </c>
      <c r="K95" s="167">
        <v>16976.54</v>
      </c>
      <c r="L95" s="167">
        <v>12</v>
      </c>
      <c r="M95" s="167">
        <v>29588.16</v>
      </c>
      <c r="N95" s="166">
        <v>4.4900000000000001E-3</v>
      </c>
      <c r="O95" s="166">
        <v>0.15265999999999999</v>
      </c>
      <c r="P95" s="166">
        <v>0</v>
      </c>
      <c r="Q95" s="166">
        <v>0</v>
      </c>
      <c r="R95" s="167"/>
      <c r="S95" s="167" t="s">
        <v>203</v>
      </c>
      <c r="T95" s="168" t="s">
        <v>204</v>
      </c>
      <c r="U95" s="147">
        <v>0.87190000000000001</v>
      </c>
      <c r="V95" s="147">
        <v>29.644600000000001</v>
      </c>
      <c r="W95" s="147"/>
      <c r="X95" s="147" t="s">
        <v>205</v>
      </c>
      <c r="Y95" s="147" t="s">
        <v>206</v>
      </c>
      <c r="Z95" s="141"/>
      <c r="AA95" s="141"/>
      <c r="AB95" s="141"/>
      <c r="AC95" s="141"/>
      <c r="AD95" s="141"/>
      <c r="AE95" s="141"/>
      <c r="AF95" s="141"/>
      <c r="AG95" s="141" t="s">
        <v>207</v>
      </c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</row>
    <row r="96" spans="1:60" x14ac:dyDescent="0.25">
      <c r="A96" s="163">
        <v>46</v>
      </c>
      <c r="B96" s="164" t="s">
        <v>332</v>
      </c>
      <c r="C96" s="173" t="s">
        <v>333</v>
      </c>
      <c r="D96" s="165" t="s">
        <v>267</v>
      </c>
      <c r="E96" s="166">
        <v>22</v>
      </c>
      <c r="F96" s="191"/>
      <c r="G96" s="161">
        <f t="shared" si="7"/>
        <v>0</v>
      </c>
      <c r="H96" s="167">
        <v>1012.06</v>
      </c>
      <c r="I96" s="167">
        <v>22265.32</v>
      </c>
      <c r="J96" s="167">
        <v>821.94</v>
      </c>
      <c r="K96" s="167">
        <v>18082.68</v>
      </c>
      <c r="L96" s="167">
        <v>12</v>
      </c>
      <c r="M96" s="167">
        <v>45189.760000000002</v>
      </c>
      <c r="N96" s="166">
        <v>1.5440000000000001E-2</v>
      </c>
      <c r="O96" s="166">
        <v>0.33968000000000004</v>
      </c>
      <c r="P96" s="166">
        <v>0</v>
      </c>
      <c r="Q96" s="166">
        <v>0</v>
      </c>
      <c r="R96" s="167"/>
      <c r="S96" s="167" t="s">
        <v>203</v>
      </c>
      <c r="T96" s="168" t="s">
        <v>204</v>
      </c>
      <c r="U96" s="147">
        <v>1.4350000000000001</v>
      </c>
      <c r="V96" s="147">
        <v>31.57</v>
      </c>
      <c r="W96" s="147"/>
      <c r="X96" s="147" t="s">
        <v>205</v>
      </c>
      <c r="Y96" s="147" t="s">
        <v>206</v>
      </c>
      <c r="Z96" s="141"/>
      <c r="AA96" s="141"/>
      <c r="AB96" s="141"/>
      <c r="AC96" s="141"/>
      <c r="AD96" s="141"/>
      <c r="AE96" s="141"/>
      <c r="AF96" s="141"/>
      <c r="AG96" s="141" t="s">
        <v>207</v>
      </c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</row>
    <row r="97" spans="1:60" ht="20.399999999999999" x14ac:dyDescent="0.25">
      <c r="A97" s="157">
        <v>47</v>
      </c>
      <c r="B97" s="158" t="s">
        <v>334</v>
      </c>
      <c r="C97" s="171" t="s">
        <v>1131</v>
      </c>
      <c r="D97" s="159" t="s">
        <v>236</v>
      </c>
      <c r="E97" s="160">
        <v>78.010000000000005</v>
      </c>
      <c r="F97" s="192"/>
      <c r="G97" s="161">
        <f t="shared" si="7"/>
        <v>0</v>
      </c>
      <c r="H97" s="161">
        <v>547.4</v>
      </c>
      <c r="I97" s="161">
        <v>42702.673999999999</v>
      </c>
      <c r="J97" s="161">
        <v>465.6</v>
      </c>
      <c r="K97" s="161">
        <v>36321.456000000006</v>
      </c>
      <c r="L97" s="161">
        <v>12</v>
      </c>
      <c r="M97" s="161">
        <v>88507.025600000008</v>
      </c>
      <c r="N97" s="160">
        <v>8.5900000000000004E-3</v>
      </c>
      <c r="O97" s="160">
        <v>0.67010590000000003</v>
      </c>
      <c r="P97" s="160">
        <v>0</v>
      </c>
      <c r="Q97" s="160">
        <v>0</v>
      </c>
      <c r="R97" s="161"/>
      <c r="S97" s="161" t="s">
        <v>203</v>
      </c>
      <c r="T97" s="162" t="s">
        <v>203</v>
      </c>
      <c r="U97" s="147">
        <v>0.71965999999999997</v>
      </c>
      <c r="V97" s="147">
        <v>56.140676599999999</v>
      </c>
      <c r="W97" s="147"/>
      <c r="X97" s="147" t="s">
        <v>287</v>
      </c>
      <c r="Y97" s="147" t="s">
        <v>206</v>
      </c>
      <c r="Z97" s="141"/>
      <c r="AA97" s="141"/>
      <c r="AB97" s="141"/>
      <c r="AC97" s="141"/>
      <c r="AD97" s="141"/>
      <c r="AE97" s="141"/>
      <c r="AF97" s="141"/>
      <c r="AG97" s="141" t="s">
        <v>288</v>
      </c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</row>
    <row r="98" spans="1:60" outlineLevel="1" x14ac:dyDescent="0.25">
      <c r="A98" s="144"/>
      <c r="B98" s="145"/>
      <c r="C98" s="172" t="s">
        <v>335</v>
      </c>
      <c r="D98" s="148"/>
      <c r="E98" s="149">
        <v>78.010000000000005</v>
      </c>
      <c r="F98" s="147"/>
      <c r="G98" s="147"/>
      <c r="H98" s="147"/>
      <c r="I98" s="147"/>
      <c r="J98" s="147"/>
      <c r="K98" s="147"/>
      <c r="L98" s="147"/>
      <c r="M98" s="147"/>
      <c r="N98" s="146"/>
      <c r="O98" s="146"/>
      <c r="P98" s="146"/>
      <c r="Q98" s="146"/>
      <c r="R98" s="147"/>
      <c r="S98" s="147"/>
      <c r="T98" s="147"/>
      <c r="U98" s="147"/>
      <c r="V98" s="147"/>
      <c r="W98" s="147"/>
      <c r="X98" s="147"/>
      <c r="Y98" s="147"/>
      <c r="Z98" s="141"/>
      <c r="AA98" s="141"/>
      <c r="AB98" s="141"/>
      <c r="AC98" s="141"/>
      <c r="AD98" s="141"/>
      <c r="AE98" s="141"/>
      <c r="AF98" s="141"/>
      <c r="AG98" s="141" t="s">
        <v>209</v>
      </c>
      <c r="AH98" s="141">
        <v>0</v>
      </c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</row>
    <row r="99" spans="1:60" x14ac:dyDescent="0.25">
      <c r="A99" s="151" t="s">
        <v>198</v>
      </c>
      <c r="B99" s="152" t="s">
        <v>89</v>
      </c>
      <c r="C99" s="170" t="s">
        <v>90</v>
      </c>
      <c r="D99" s="153"/>
      <c r="E99" s="154"/>
      <c r="F99" s="155"/>
      <c r="G99" s="155">
        <f>G100+G102+G104+G107+G109+G111+G112+G114+G116</f>
        <v>0</v>
      </c>
      <c r="H99" s="155"/>
      <c r="I99" s="155">
        <v>359537.4</v>
      </c>
      <c r="J99" s="155"/>
      <c r="K99" s="155">
        <v>108647.33</v>
      </c>
      <c r="L99" s="155"/>
      <c r="M99" s="155"/>
      <c r="N99" s="154"/>
      <c r="O99" s="154"/>
      <c r="P99" s="154"/>
      <c r="Q99" s="154"/>
      <c r="R99" s="155"/>
      <c r="S99" s="155"/>
      <c r="T99" s="156"/>
      <c r="U99" s="150"/>
      <c r="V99" s="150"/>
      <c r="W99" s="150"/>
      <c r="X99" s="150"/>
      <c r="Y99" s="150"/>
      <c r="AG99" t="s">
        <v>199</v>
      </c>
    </row>
    <row r="100" spans="1:60" ht="20.399999999999999" x14ac:dyDescent="0.25">
      <c r="A100" s="157">
        <v>48</v>
      </c>
      <c r="B100" s="158" t="s">
        <v>336</v>
      </c>
      <c r="C100" s="171" t="s">
        <v>337</v>
      </c>
      <c r="D100" s="159" t="s">
        <v>236</v>
      </c>
      <c r="E100" s="160">
        <v>1.9019999999999999</v>
      </c>
      <c r="F100" s="192"/>
      <c r="G100" s="161">
        <f>F100*E100</f>
        <v>0</v>
      </c>
      <c r="H100" s="161">
        <v>96.46</v>
      </c>
      <c r="I100" s="161">
        <v>183.46691999999999</v>
      </c>
      <c r="J100" s="161">
        <v>384.54</v>
      </c>
      <c r="K100" s="161">
        <v>731.39508000000001</v>
      </c>
      <c r="L100" s="161">
        <v>12</v>
      </c>
      <c r="M100" s="161">
        <v>1024.6432</v>
      </c>
      <c r="N100" s="160">
        <v>7.8100000000000001E-3</v>
      </c>
      <c r="O100" s="160">
        <v>1.4854619999999999E-2</v>
      </c>
      <c r="P100" s="160">
        <v>0</v>
      </c>
      <c r="Q100" s="160">
        <v>0</v>
      </c>
      <c r="R100" s="161"/>
      <c r="S100" s="161" t="s">
        <v>203</v>
      </c>
      <c r="T100" s="162" t="s">
        <v>204</v>
      </c>
      <c r="U100" s="147">
        <v>0.79</v>
      </c>
      <c r="V100" s="147">
        <v>1.50258</v>
      </c>
      <c r="W100" s="147"/>
      <c r="X100" s="147" t="s">
        <v>205</v>
      </c>
      <c r="Y100" s="147" t="s">
        <v>206</v>
      </c>
      <c r="Z100" s="141"/>
      <c r="AA100" s="141"/>
      <c r="AB100" s="141"/>
      <c r="AC100" s="141"/>
      <c r="AD100" s="141"/>
      <c r="AE100" s="141"/>
      <c r="AF100" s="141"/>
      <c r="AG100" s="141" t="s">
        <v>207</v>
      </c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</row>
    <row r="101" spans="1:60" outlineLevel="1" x14ac:dyDescent="0.25">
      <c r="A101" s="144"/>
      <c r="B101" s="145"/>
      <c r="C101" s="172" t="s">
        <v>338</v>
      </c>
      <c r="D101" s="148"/>
      <c r="E101" s="149">
        <v>1.9019999999999999</v>
      </c>
      <c r="F101" s="147"/>
      <c r="G101" s="147"/>
      <c r="H101" s="147"/>
      <c r="I101" s="147"/>
      <c r="J101" s="147"/>
      <c r="K101" s="147"/>
      <c r="L101" s="147"/>
      <c r="M101" s="147"/>
      <c r="N101" s="146"/>
      <c r="O101" s="146"/>
      <c r="P101" s="146"/>
      <c r="Q101" s="146"/>
      <c r="R101" s="147"/>
      <c r="S101" s="147"/>
      <c r="T101" s="147"/>
      <c r="U101" s="147"/>
      <c r="V101" s="147"/>
      <c r="W101" s="147"/>
      <c r="X101" s="147"/>
      <c r="Y101" s="147"/>
      <c r="Z101" s="141"/>
      <c r="AA101" s="141"/>
      <c r="AB101" s="141"/>
      <c r="AC101" s="141"/>
      <c r="AD101" s="141"/>
      <c r="AE101" s="141"/>
      <c r="AF101" s="141"/>
      <c r="AG101" s="141" t="s">
        <v>209</v>
      </c>
      <c r="AH101" s="141">
        <v>0</v>
      </c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</row>
    <row r="102" spans="1:60" ht="20.399999999999999" x14ac:dyDescent="0.25">
      <c r="A102" s="157">
        <v>49</v>
      </c>
      <c r="B102" s="158" t="s">
        <v>339</v>
      </c>
      <c r="C102" s="171" t="s">
        <v>340</v>
      </c>
      <c r="D102" s="159" t="s">
        <v>236</v>
      </c>
      <c r="E102" s="160">
        <v>1.9019999999999999</v>
      </c>
      <c r="F102" s="192"/>
      <c r="G102" s="161">
        <f>F102*E102</f>
        <v>0</v>
      </c>
      <c r="H102" s="161">
        <v>0</v>
      </c>
      <c r="I102" s="161">
        <v>0</v>
      </c>
      <c r="J102" s="161">
        <v>117.5</v>
      </c>
      <c r="K102" s="161">
        <v>223.48499999999999</v>
      </c>
      <c r="L102" s="161">
        <v>12</v>
      </c>
      <c r="M102" s="161">
        <v>250.30880000000002</v>
      </c>
      <c r="N102" s="160">
        <v>0</v>
      </c>
      <c r="O102" s="160">
        <v>0</v>
      </c>
      <c r="P102" s="160">
        <v>0</v>
      </c>
      <c r="Q102" s="160">
        <v>0</v>
      </c>
      <c r="R102" s="161"/>
      <c r="S102" s="161" t="s">
        <v>203</v>
      </c>
      <c r="T102" s="162" t="s">
        <v>204</v>
      </c>
      <c r="U102" s="147">
        <v>0.24</v>
      </c>
      <c r="V102" s="147">
        <v>0.45647999999999994</v>
      </c>
      <c r="W102" s="147"/>
      <c r="X102" s="147" t="s">
        <v>205</v>
      </c>
      <c r="Y102" s="147" t="s">
        <v>206</v>
      </c>
      <c r="Z102" s="141"/>
      <c r="AA102" s="141"/>
      <c r="AB102" s="141"/>
      <c r="AC102" s="141"/>
      <c r="AD102" s="141"/>
      <c r="AE102" s="141"/>
      <c r="AF102" s="141"/>
      <c r="AG102" s="141" t="s">
        <v>207</v>
      </c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</row>
    <row r="103" spans="1:60" outlineLevel="1" x14ac:dyDescent="0.25">
      <c r="A103" s="144"/>
      <c r="B103" s="145"/>
      <c r="C103" s="172" t="s">
        <v>338</v>
      </c>
      <c r="D103" s="148"/>
      <c r="E103" s="149">
        <v>1.9019999999999999</v>
      </c>
      <c r="F103" s="147"/>
      <c r="G103" s="147"/>
      <c r="H103" s="147"/>
      <c r="I103" s="147"/>
      <c r="J103" s="147"/>
      <c r="K103" s="147"/>
      <c r="L103" s="147"/>
      <c r="M103" s="147"/>
      <c r="N103" s="146"/>
      <c r="O103" s="146"/>
      <c r="P103" s="146"/>
      <c r="Q103" s="146"/>
      <c r="R103" s="147"/>
      <c r="S103" s="147"/>
      <c r="T103" s="147"/>
      <c r="U103" s="147"/>
      <c r="V103" s="147"/>
      <c r="W103" s="147"/>
      <c r="X103" s="147"/>
      <c r="Y103" s="147"/>
      <c r="Z103" s="141"/>
      <c r="AA103" s="141"/>
      <c r="AB103" s="141"/>
      <c r="AC103" s="141"/>
      <c r="AD103" s="141"/>
      <c r="AE103" s="141"/>
      <c r="AF103" s="141"/>
      <c r="AG103" s="141" t="s">
        <v>209</v>
      </c>
      <c r="AH103" s="141">
        <v>0</v>
      </c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</row>
    <row r="104" spans="1:60" x14ac:dyDescent="0.25">
      <c r="A104" s="157">
        <v>50</v>
      </c>
      <c r="B104" s="158" t="s">
        <v>341</v>
      </c>
      <c r="C104" s="171" t="s">
        <v>342</v>
      </c>
      <c r="D104" s="159" t="s">
        <v>202</v>
      </c>
      <c r="E104" s="160">
        <v>3.2759999999999998</v>
      </c>
      <c r="F104" s="192"/>
      <c r="G104" s="161">
        <f>F104*E104</f>
        <v>0</v>
      </c>
      <c r="H104" s="161">
        <v>4135.4799999999996</v>
      </c>
      <c r="I104" s="161">
        <v>13547.832479999997</v>
      </c>
      <c r="J104" s="161">
        <v>1224.52</v>
      </c>
      <c r="K104" s="161">
        <v>4011.5275199999996</v>
      </c>
      <c r="L104" s="161">
        <v>12</v>
      </c>
      <c r="M104" s="161">
        <v>19666.483200000002</v>
      </c>
      <c r="N104" s="160">
        <v>2.5249999999999999</v>
      </c>
      <c r="O104" s="160">
        <v>8.2718999999999987</v>
      </c>
      <c r="P104" s="160">
        <v>0</v>
      </c>
      <c r="Q104" s="160">
        <v>0</v>
      </c>
      <c r="R104" s="161"/>
      <c r="S104" s="161" t="s">
        <v>203</v>
      </c>
      <c r="T104" s="162" t="s">
        <v>204</v>
      </c>
      <c r="U104" s="147">
        <v>2.58</v>
      </c>
      <c r="V104" s="147">
        <v>8.4520800000000005</v>
      </c>
      <c r="W104" s="147"/>
      <c r="X104" s="147" t="s">
        <v>205</v>
      </c>
      <c r="Y104" s="147" t="s">
        <v>206</v>
      </c>
      <c r="Z104" s="141"/>
      <c r="AA104" s="141"/>
      <c r="AB104" s="141"/>
      <c r="AC104" s="141"/>
      <c r="AD104" s="141"/>
      <c r="AE104" s="141"/>
      <c r="AF104" s="141"/>
      <c r="AG104" s="141" t="s">
        <v>213</v>
      </c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</row>
    <row r="105" spans="1:60" outlineLevel="1" x14ac:dyDescent="0.25">
      <c r="A105" s="144"/>
      <c r="B105" s="145"/>
      <c r="C105" s="256" t="s">
        <v>343</v>
      </c>
      <c r="D105" s="257"/>
      <c r="E105" s="257"/>
      <c r="F105" s="257"/>
      <c r="G105" s="257"/>
      <c r="H105" s="147"/>
      <c r="I105" s="147"/>
      <c r="J105" s="147"/>
      <c r="K105" s="147"/>
      <c r="L105" s="147"/>
      <c r="M105" s="147"/>
      <c r="N105" s="146"/>
      <c r="O105" s="146"/>
      <c r="P105" s="146"/>
      <c r="Q105" s="146"/>
      <c r="R105" s="147"/>
      <c r="S105" s="147"/>
      <c r="T105" s="147"/>
      <c r="U105" s="147"/>
      <c r="V105" s="147"/>
      <c r="W105" s="147"/>
      <c r="X105" s="147"/>
      <c r="Y105" s="147"/>
      <c r="Z105" s="141"/>
      <c r="AA105" s="141"/>
      <c r="AB105" s="141"/>
      <c r="AC105" s="141"/>
      <c r="AD105" s="141"/>
      <c r="AE105" s="141"/>
      <c r="AF105" s="141"/>
      <c r="AG105" s="141" t="s">
        <v>261</v>
      </c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</row>
    <row r="106" spans="1:60" outlineLevel="1" x14ac:dyDescent="0.25">
      <c r="A106" s="144"/>
      <c r="B106" s="145"/>
      <c r="C106" s="172" t="s">
        <v>344</v>
      </c>
      <c r="D106" s="148"/>
      <c r="E106" s="149">
        <v>3.2759999999999998</v>
      </c>
      <c r="F106" s="147"/>
      <c r="G106" s="147"/>
      <c r="H106" s="147"/>
      <c r="I106" s="147"/>
      <c r="J106" s="147"/>
      <c r="K106" s="147"/>
      <c r="L106" s="147"/>
      <c r="M106" s="147"/>
      <c r="N106" s="146"/>
      <c r="O106" s="146"/>
      <c r="P106" s="146"/>
      <c r="Q106" s="146"/>
      <c r="R106" s="147"/>
      <c r="S106" s="147"/>
      <c r="T106" s="147"/>
      <c r="U106" s="147"/>
      <c r="V106" s="147"/>
      <c r="W106" s="147"/>
      <c r="X106" s="147"/>
      <c r="Y106" s="147"/>
      <c r="Z106" s="141"/>
      <c r="AA106" s="141"/>
      <c r="AB106" s="141"/>
      <c r="AC106" s="141"/>
      <c r="AD106" s="141"/>
      <c r="AE106" s="141"/>
      <c r="AF106" s="141"/>
      <c r="AG106" s="141" t="s">
        <v>209</v>
      </c>
      <c r="AH106" s="141">
        <v>0</v>
      </c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</row>
    <row r="107" spans="1:60" x14ac:dyDescent="0.25">
      <c r="A107" s="157">
        <v>51</v>
      </c>
      <c r="B107" s="158" t="s">
        <v>345</v>
      </c>
      <c r="C107" s="171" t="s">
        <v>346</v>
      </c>
      <c r="D107" s="159" t="s">
        <v>239</v>
      </c>
      <c r="E107" s="160">
        <v>0.1638</v>
      </c>
      <c r="F107" s="192"/>
      <c r="G107" s="161">
        <f>F107*E107</f>
        <v>0</v>
      </c>
      <c r="H107" s="161">
        <v>30482.49</v>
      </c>
      <c r="I107" s="161">
        <v>4993.0318620000007</v>
      </c>
      <c r="J107" s="161">
        <v>8377.51</v>
      </c>
      <c r="K107" s="161">
        <v>1372.236138</v>
      </c>
      <c r="L107" s="161">
        <v>12</v>
      </c>
      <c r="M107" s="161">
        <v>7129.1024000000007</v>
      </c>
      <c r="N107" s="160">
        <v>1.0800399999999999</v>
      </c>
      <c r="O107" s="160">
        <v>0.17691055199999997</v>
      </c>
      <c r="P107" s="160">
        <v>0</v>
      </c>
      <c r="Q107" s="160">
        <v>0</v>
      </c>
      <c r="R107" s="161"/>
      <c r="S107" s="161" t="s">
        <v>203</v>
      </c>
      <c r="T107" s="162" t="s">
        <v>204</v>
      </c>
      <c r="U107" s="147">
        <v>15.231</v>
      </c>
      <c r="V107" s="147">
        <v>2.4948378</v>
      </c>
      <c r="W107" s="147"/>
      <c r="X107" s="147" t="s">
        <v>205</v>
      </c>
      <c r="Y107" s="147" t="s">
        <v>206</v>
      </c>
      <c r="Z107" s="141"/>
      <c r="AA107" s="141"/>
      <c r="AB107" s="141"/>
      <c r="AC107" s="141"/>
      <c r="AD107" s="141"/>
      <c r="AE107" s="141"/>
      <c r="AF107" s="141"/>
      <c r="AG107" s="141" t="s">
        <v>213</v>
      </c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</row>
    <row r="108" spans="1:60" outlineLevel="1" x14ac:dyDescent="0.25">
      <c r="A108" s="144"/>
      <c r="B108" s="145"/>
      <c r="C108" s="172" t="s">
        <v>347</v>
      </c>
      <c r="D108" s="148"/>
      <c r="E108" s="149">
        <v>0.1638</v>
      </c>
      <c r="F108" s="147"/>
      <c r="G108" s="147"/>
      <c r="H108" s="147"/>
      <c r="I108" s="147"/>
      <c r="J108" s="147"/>
      <c r="K108" s="147"/>
      <c r="L108" s="147"/>
      <c r="M108" s="147"/>
      <c r="N108" s="146"/>
      <c r="O108" s="146"/>
      <c r="P108" s="146"/>
      <c r="Q108" s="146"/>
      <c r="R108" s="147"/>
      <c r="S108" s="147"/>
      <c r="T108" s="147"/>
      <c r="U108" s="147"/>
      <c r="V108" s="147"/>
      <c r="W108" s="147"/>
      <c r="X108" s="147"/>
      <c r="Y108" s="147"/>
      <c r="Z108" s="141"/>
      <c r="AA108" s="141"/>
      <c r="AB108" s="141"/>
      <c r="AC108" s="141"/>
      <c r="AD108" s="141"/>
      <c r="AE108" s="141"/>
      <c r="AF108" s="141"/>
      <c r="AG108" s="141" t="s">
        <v>209</v>
      </c>
      <c r="AH108" s="141">
        <v>0</v>
      </c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</row>
    <row r="109" spans="1:60" x14ac:dyDescent="0.25">
      <c r="A109" s="157">
        <v>52</v>
      </c>
      <c r="B109" s="158" t="s">
        <v>348</v>
      </c>
      <c r="C109" s="171" t="s">
        <v>1132</v>
      </c>
      <c r="D109" s="159" t="s">
        <v>236</v>
      </c>
      <c r="E109" s="160">
        <v>230.7</v>
      </c>
      <c r="F109" s="192"/>
      <c r="G109" s="161">
        <f>F109*E109</f>
        <v>0</v>
      </c>
      <c r="H109" s="161">
        <v>227.6</v>
      </c>
      <c r="I109" s="161">
        <v>52507.32</v>
      </c>
      <c r="J109" s="161">
        <v>141.4</v>
      </c>
      <c r="K109" s="161">
        <v>32620.98</v>
      </c>
      <c r="L109" s="161">
        <v>12</v>
      </c>
      <c r="M109" s="161">
        <v>95343.695999999996</v>
      </c>
      <c r="N109" s="160">
        <v>8.9200000000000008E-3</v>
      </c>
      <c r="O109" s="160">
        <v>2.0578440000000002</v>
      </c>
      <c r="P109" s="160">
        <v>0</v>
      </c>
      <c r="Q109" s="160">
        <v>0</v>
      </c>
      <c r="R109" s="161"/>
      <c r="S109" s="161" t="s">
        <v>203</v>
      </c>
      <c r="T109" s="162" t="s">
        <v>204</v>
      </c>
      <c r="U109" s="147">
        <v>0.25800000000000001</v>
      </c>
      <c r="V109" s="147">
        <v>59.520600000000002</v>
      </c>
      <c r="W109" s="147"/>
      <c r="X109" s="147" t="s">
        <v>205</v>
      </c>
      <c r="Y109" s="147" t="s">
        <v>206</v>
      </c>
      <c r="Z109" s="141"/>
      <c r="AA109" s="141"/>
      <c r="AB109" s="141"/>
      <c r="AC109" s="141"/>
      <c r="AD109" s="141"/>
      <c r="AE109" s="141"/>
      <c r="AF109" s="141"/>
      <c r="AG109" s="141" t="s">
        <v>213</v>
      </c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</row>
    <row r="110" spans="1:60" outlineLevel="1" x14ac:dyDescent="0.25">
      <c r="A110" s="144"/>
      <c r="B110" s="145"/>
      <c r="C110" s="172" t="s">
        <v>349</v>
      </c>
      <c r="D110" s="148"/>
      <c r="E110" s="149">
        <v>230.7</v>
      </c>
      <c r="F110" s="147"/>
      <c r="G110" s="147"/>
      <c r="H110" s="147"/>
      <c r="I110" s="147"/>
      <c r="J110" s="147"/>
      <c r="K110" s="147"/>
      <c r="L110" s="147"/>
      <c r="M110" s="147"/>
      <c r="N110" s="146"/>
      <c r="O110" s="146"/>
      <c r="P110" s="146"/>
      <c r="Q110" s="146"/>
      <c r="R110" s="147"/>
      <c r="S110" s="147"/>
      <c r="T110" s="147"/>
      <c r="U110" s="147"/>
      <c r="V110" s="147"/>
      <c r="W110" s="147"/>
      <c r="X110" s="147"/>
      <c r="Y110" s="147"/>
      <c r="Z110" s="141"/>
      <c r="AA110" s="141"/>
      <c r="AB110" s="141"/>
      <c r="AC110" s="141"/>
      <c r="AD110" s="141"/>
      <c r="AE110" s="141"/>
      <c r="AF110" s="141"/>
      <c r="AG110" s="141" t="s">
        <v>209</v>
      </c>
      <c r="AH110" s="141">
        <v>0</v>
      </c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</row>
    <row r="111" spans="1:60" x14ac:dyDescent="0.25">
      <c r="A111" s="163">
        <v>53</v>
      </c>
      <c r="B111" s="164" t="s">
        <v>350</v>
      </c>
      <c r="C111" s="173" t="s">
        <v>1133</v>
      </c>
      <c r="D111" s="165" t="s">
        <v>236</v>
      </c>
      <c r="E111" s="166">
        <v>260</v>
      </c>
      <c r="F111" s="191"/>
      <c r="G111" s="161">
        <f t="shared" ref="G111:G112" si="8">F111*E111</f>
        <v>0</v>
      </c>
      <c r="H111" s="167">
        <v>1005.7</v>
      </c>
      <c r="I111" s="167">
        <v>261482</v>
      </c>
      <c r="J111" s="167">
        <v>234.3</v>
      </c>
      <c r="K111" s="167">
        <v>60918</v>
      </c>
      <c r="L111" s="167">
        <v>12</v>
      </c>
      <c r="M111" s="167">
        <v>361088</v>
      </c>
      <c r="N111" s="166">
        <v>5.4149999999999997E-2</v>
      </c>
      <c r="O111" s="166">
        <v>14.078999999999999</v>
      </c>
      <c r="P111" s="166">
        <v>0</v>
      </c>
      <c r="Q111" s="166">
        <v>0</v>
      </c>
      <c r="R111" s="167"/>
      <c r="S111" s="167" t="s">
        <v>203</v>
      </c>
      <c r="T111" s="168" t="s">
        <v>204</v>
      </c>
      <c r="U111" s="147">
        <v>0.434</v>
      </c>
      <c r="V111" s="147">
        <v>112.84</v>
      </c>
      <c r="W111" s="147"/>
      <c r="X111" s="147" t="s">
        <v>205</v>
      </c>
      <c r="Y111" s="147" t="s">
        <v>206</v>
      </c>
      <c r="Z111" s="141"/>
      <c r="AA111" s="141"/>
      <c r="AB111" s="141"/>
      <c r="AC111" s="141"/>
      <c r="AD111" s="141"/>
      <c r="AE111" s="141"/>
      <c r="AF111" s="141"/>
      <c r="AG111" s="141" t="s">
        <v>213</v>
      </c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</row>
    <row r="112" spans="1:60" x14ac:dyDescent="0.25">
      <c r="A112" s="157">
        <v>54</v>
      </c>
      <c r="B112" s="158" t="s">
        <v>351</v>
      </c>
      <c r="C112" s="171" t="s">
        <v>352</v>
      </c>
      <c r="D112" s="159" t="s">
        <v>353</v>
      </c>
      <c r="E112" s="160">
        <v>15.65</v>
      </c>
      <c r="F112" s="192"/>
      <c r="G112" s="161">
        <f t="shared" si="8"/>
        <v>0</v>
      </c>
      <c r="H112" s="161">
        <v>181.75</v>
      </c>
      <c r="I112" s="161">
        <v>2844.3875000000003</v>
      </c>
      <c r="J112" s="161">
        <v>124.75</v>
      </c>
      <c r="K112" s="161">
        <v>1952.3375000000001</v>
      </c>
      <c r="L112" s="161">
        <v>12</v>
      </c>
      <c r="M112" s="161">
        <v>5372.3375999999998</v>
      </c>
      <c r="N112" s="160">
        <v>1.6299999999999999E-3</v>
      </c>
      <c r="O112" s="160">
        <v>2.5509500000000001E-2</v>
      </c>
      <c r="P112" s="160">
        <v>0</v>
      </c>
      <c r="Q112" s="160">
        <v>0</v>
      </c>
      <c r="R112" s="161"/>
      <c r="S112" s="161" t="s">
        <v>203</v>
      </c>
      <c r="T112" s="162" t="s">
        <v>204</v>
      </c>
      <c r="U112" s="147">
        <v>0.21199999999999999</v>
      </c>
      <c r="V112" s="147">
        <v>3.3178000000000001</v>
      </c>
      <c r="W112" s="147"/>
      <c r="X112" s="147" t="s">
        <v>205</v>
      </c>
      <c r="Y112" s="147" t="s">
        <v>206</v>
      </c>
      <c r="Z112" s="141"/>
      <c r="AA112" s="141"/>
      <c r="AB112" s="141"/>
      <c r="AC112" s="141"/>
      <c r="AD112" s="141"/>
      <c r="AE112" s="141"/>
      <c r="AF112" s="141"/>
      <c r="AG112" s="141" t="s">
        <v>213</v>
      </c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</row>
    <row r="113" spans="1:60" outlineLevel="1" x14ac:dyDescent="0.25">
      <c r="A113" s="144"/>
      <c r="B113" s="145"/>
      <c r="C113" s="172" t="s">
        <v>354</v>
      </c>
      <c r="D113" s="148"/>
      <c r="E113" s="149">
        <v>15.65</v>
      </c>
      <c r="F113" s="147"/>
      <c r="G113" s="147"/>
      <c r="H113" s="147"/>
      <c r="I113" s="147"/>
      <c r="J113" s="147"/>
      <c r="K113" s="147"/>
      <c r="L113" s="147"/>
      <c r="M113" s="147"/>
      <c r="N113" s="146"/>
      <c r="O113" s="146"/>
      <c r="P113" s="146"/>
      <c r="Q113" s="146"/>
      <c r="R113" s="147"/>
      <c r="S113" s="147"/>
      <c r="T113" s="147"/>
      <c r="U113" s="147"/>
      <c r="V113" s="147"/>
      <c r="W113" s="147"/>
      <c r="X113" s="147"/>
      <c r="Y113" s="147"/>
      <c r="Z113" s="141"/>
      <c r="AA113" s="141"/>
      <c r="AB113" s="141"/>
      <c r="AC113" s="141"/>
      <c r="AD113" s="141"/>
      <c r="AE113" s="141"/>
      <c r="AF113" s="141"/>
      <c r="AG113" s="141" t="s">
        <v>209</v>
      </c>
      <c r="AH113" s="141">
        <v>0</v>
      </c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</row>
    <row r="114" spans="1:60" ht="20.399999999999999" x14ac:dyDescent="0.25">
      <c r="A114" s="157">
        <v>55</v>
      </c>
      <c r="B114" s="158" t="s">
        <v>355</v>
      </c>
      <c r="C114" s="171" t="s">
        <v>356</v>
      </c>
      <c r="D114" s="159" t="s">
        <v>236</v>
      </c>
      <c r="E114" s="160">
        <v>27.3</v>
      </c>
      <c r="F114" s="192"/>
      <c r="G114" s="161">
        <f>F114*E114</f>
        <v>0</v>
      </c>
      <c r="H114" s="161">
        <v>415.28</v>
      </c>
      <c r="I114" s="161">
        <v>11337.144</v>
      </c>
      <c r="J114" s="161">
        <v>249.72</v>
      </c>
      <c r="K114" s="161">
        <v>6817.3559999999998</v>
      </c>
      <c r="L114" s="161">
        <v>12</v>
      </c>
      <c r="M114" s="161">
        <v>20333.04</v>
      </c>
      <c r="N114" s="160">
        <v>8.4000000000000003E-4</v>
      </c>
      <c r="O114" s="160">
        <v>2.2932000000000001E-2</v>
      </c>
      <c r="P114" s="160">
        <v>0</v>
      </c>
      <c r="Q114" s="160">
        <v>0</v>
      </c>
      <c r="R114" s="161"/>
      <c r="S114" s="161" t="s">
        <v>203</v>
      </c>
      <c r="T114" s="162" t="s">
        <v>204</v>
      </c>
      <c r="U114" s="147">
        <v>0.45</v>
      </c>
      <c r="V114" s="147">
        <v>12.285</v>
      </c>
      <c r="W114" s="147"/>
      <c r="X114" s="147" t="s">
        <v>205</v>
      </c>
      <c r="Y114" s="147" t="s">
        <v>206</v>
      </c>
      <c r="Z114" s="141"/>
      <c r="AA114" s="141"/>
      <c r="AB114" s="141"/>
      <c r="AC114" s="141"/>
      <c r="AD114" s="141"/>
      <c r="AE114" s="141"/>
      <c r="AF114" s="141"/>
      <c r="AG114" s="141" t="s">
        <v>213</v>
      </c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</row>
    <row r="115" spans="1:60" outlineLevel="1" x14ac:dyDescent="0.25">
      <c r="A115" s="144"/>
      <c r="B115" s="145"/>
      <c r="C115" s="172" t="s">
        <v>357</v>
      </c>
      <c r="D115" s="148"/>
      <c r="E115" s="149">
        <v>27.3</v>
      </c>
      <c r="F115" s="147"/>
      <c r="G115" s="147"/>
      <c r="H115" s="147"/>
      <c r="I115" s="147"/>
      <c r="J115" s="147"/>
      <c r="K115" s="147"/>
      <c r="L115" s="147"/>
      <c r="M115" s="147"/>
      <c r="N115" s="146"/>
      <c r="O115" s="146"/>
      <c r="P115" s="146"/>
      <c r="Q115" s="146"/>
      <c r="R115" s="147"/>
      <c r="S115" s="147"/>
      <c r="T115" s="147"/>
      <c r="U115" s="147"/>
      <c r="V115" s="147"/>
      <c r="W115" s="147"/>
      <c r="X115" s="147"/>
      <c r="Y115" s="147"/>
      <c r="Z115" s="141"/>
      <c r="AA115" s="141"/>
      <c r="AB115" s="141"/>
      <c r="AC115" s="141"/>
      <c r="AD115" s="141"/>
      <c r="AE115" s="141"/>
      <c r="AF115" s="141"/>
      <c r="AG115" s="141" t="s">
        <v>209</v>
      </c>
      <c r="AH115" s="141">
        <v>0</v>
      </c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</row>
    <row r="116" spans="1:60" ht="20.399999999999999" x14ac:dyDescent="0.25">
      <c r="A116" s="157">
        <v>56</v>
      </c>
      <c r="B116" s="158" t="s">
        <v>358</v>
      </c>
      <c r="C116" s="171" t="s">
        <v>359</v>
      </c>
      <c r="D116" s="159" t="s">
        <v>236</v>
      </c>
      <c r="E116" s="160">
        <v>27.573</v>
      </c>
      <c r="F116" s="192"/>
      <c r="G116" s="161">
        <f>F116*E116</f>
        <v>0</v>
      </c>
      <c r="H116" s="161">
        <v>458.5</v>
      </c>
      <c r="I116" s="161">
        <v>12642.220499999999</v>
      </c>
      <c r="J116" s="161">
        <v>0</v>
      </c>
      <c r="K116" s="161">
        <v>0</v>
      </c>
      <c r="L116" s="161">
        <v>12</v>
      </c>
      <c r="M116" s="161">
        <v>14159.286399999999</v>
      </c>
      <c r="N116" s="160">
        <v>0.11</v>
      </c>
      <c r="O116" s="160">
        <v>3.0330300000000001</v>
      </c>
      <c r="P116" s="160">
        <v>0</v>
      </c>
      <c r="Q116" s="160">
        <v>0</v>
      </c>
      <c r="R116" s="161" t="s">
        <v>294</v>
      </c>
      <c r="S116" s="161" t="s">
        <v>203</v>
      </c>
      <c r="T116" s="162" t="s">
        <v>204</v>
      </c>
      <c r="U116" s="147">
        <v>0</v>
      </c>
      <c r="V116" s="147">
        <v>0</v>
      </c>
      <c r="W116" s="147"/>
      <c r="X116" s="147" t="s">
        <v>295</v>
      </c>
      <c r="Y116" s="147" t="s">
        <v>206</v>
      </c>
      <c r="Z116" s="141"/>
      <c r="AA116" s="141"/>
      <c r="AB116" s="141"/>
      <c r="AC116" s="141"/>
      <c r="AD116" s="141"/>
      <c r="AE116" s="141"/>
      <c r="AF116" s="141"/>
      <c r="AG116" s="141" t="s">
        <v>296</v>
      </c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</row>
    <row r="117" spans="1:60" outlineLevel="1" x14ac:dyDescent="0.25">
      <c r="A117" s="144"/>
      <c r="B117" s="145"/>
      <c r="C117" s="172" t="s">
        <v>360</v>
      </c>
      <c r="D117" s="148"/>
      <c r="E117" s="149">
        <v>27.573</v>
      </c>
      <c r="F117" s="147"/>
      <c r="G117" s="147"/>
      <c r="H117" s="147"/>
      <c r="I117" s="147"/>
      <c r="J117" s="147"/>
      <c r="K117" s="147"/>
      <c r="L117" s="147"/>
      <c r="M117" s="147"/>
      <c r="N117" s="146"/>
      <c r="O117" s="146"/>
      <c r="P117" s="146"/>
      <c r="Q117" s="146"/>
      <c r="R117" s="147"/>
      <c r="S117" s="147"/>
      <c r="T117" s="147"/>
      <c r="U117" s="147"/>
      <c r="V117" s="147"/>
      <c r="W117" s="147"/>
      <c r="X117" s="147"/>
      <c r="Y117" s="147"/>
      <c r="Z117" s="141"/>
      <c r="AA117" s="141"/>
      <c r="AB117" s="141"/>
      <c r="AC117" s="141"/>
      <c r="AD117" s="141"/>
      <c r="AE117" s="141"/>
      <c r="AF117" s="141"/>
      <c r="AG117" s="141" t="s">
        <v>209</v>
      </c>
      <c r="AH117" s="141">
        <v>0</v>
      </c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</row>
    <row r="118" spans="1:60" x14ac:dyDescent="0.25">
      <c r="A118" s="151" t="s">
        <v>198</v>
      </c>
      <c r="B118" s="152" t="s">
        <v>91</v>
      </c>
      <c r="C118" s="170" t="s">
        <v>92</v>
      </c>
      <c r="D118" s="153"/>
      <c r="E118" s="154"/>
      <c r="F118" s="155"/>
      <c r="G118" s="155">
        <f>G119+G120+G121+G122+G123</f>
        <v>0</v>
      </c>
      <c r="H118" s="155"/>
      <c r="I118" s="155">
        <v>93880.48</v>
      </c>
      <c r="J118" s="155"/>
      <c r="K118" s="155">
        <v>16397.52</v>
      </c>
      <c r="L118" s="155"/>
      <c r="M118" s="155"/>
      <c r="N118" s="154"/>
      <c r="O118" s="154"/>
      <c r="P118" s="154"/>
      <c r="Q118" s="154"/>
      <c r="R118" s="155"/>
      <c r="S118" s="155"/>
      <c r="T118" s="156"/>
      <c r="U118" s="150"/>
      <c r="V118" s="150"/>
      <c r="W118" s="150"/>
      <c r="X118" s="150"/>
      <c r="Y118" s="150"/>
      <c r="AG118" t="s">
        <v>199</v>
      </c>
    </row>
    <row r="119" spans="1:60" ht="20.399999999999999" x14ac:dyDescent="0.25">
      <c r="A119" s="163">
        <v>57</v>
      </c>
      <c r="B119" s="164" t="s">
        <v>361</v>
      </c>
      <c r="C119" s="173" t="s">
        <v>362</v>
      </c>
      <c r="D119" s="165" t="s">
        <v>267</v>
      </c>
      <c r="E119" s="166">
        <v>3</v>
      </c>
      <c r="F119" s="191"/>
      <c r="G119" s="161">
        <f t="shared" ref="G119:G123" si="9">F119*E119</f>
        <v>0</v>
      </c>
      <c r="H119" s="167">
        <v>9968.5400000000009</v>
      </c>
      <c r="I119" s="167">
        <v>29905.620000000003</v>
      </c>
      <c r="J119" s="167">
        <v>851.46</v>
      </c>
      <c r="K119" s="167">
        <v>2554.38</v>
      </c>
      <c r="L119" s="167">
        <v>12</v>
      </c>
      <c r="M119" s="167">
        <v>36355.199999999997</v>
      </c>
      <c r="N119" s="166">
        <v>3.4250000000000003E-2</v>
      </c>
      <c r="O119" s="166">
        <v>0.10275000000000001</v>
      </c>
      <c r="P119" s="166">
        <v>0</v>
      </c>
      <c r="Q119" s="166">
        <v>0</v>
      </c>
      <c r="R119" s="167"/>
      <c r="S119" s="167" t="s">
        <v>203</v>
      </c>
      <c r="T119" s="168" t="s">
        <v>204</v>
      </c>
      <c r="U119" s="147">
        <v>1.5</v>
      </c>
      <c r="V119" s="147">
        <v>4.5</v>
      </c>
      <c r="W119" s="147"/>
      <c r="X119" s="147" t="s">
        <v>205</v>
      </c>
      <c r="Y119" s="147" t="s">
        <v>206</v>
      </c>
      <c r="Z119" s="141"/>
      <c r="AA119" s="141"/>
      <c r="AB119" s="141"/>
      <c r="AC119" s="141"/>
      <c r="AD119" s="141"/>
      <c r="AE119" s="141"/>
      <c r="AF119" s="141"/>
      <c r="AG119" s="141" t="s">
        <v>213</v>
      </c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</row>
    <row r="120" spans="1:60" x14ac:dyDescent="0.25">
      <c r="A120" s="163">
        <v>58</v>
      </c>
      <c r="B120" s="164" t="s">
        <v>363</v>
      </c>
      <c r="C120" s="173" t="s">
        <v>364</v>
      </c>
      <c r="D120" s="165" t="s">
        <v>267</v>
      </c>
      <c r="E120" s="166">
        <v>2</v>
      </c>
      <c r="F120" s="191"/>
      <c r="G120" s="161">
        <f t="shared" si="9"/>
        <v>0</v>
      </c>
      <c r="H120" s="167">
        <v>308.07</v>
      </c>
      <c r="I120" s="167">
        <v>616.14</v>
      </c>
      <c r="J120" s="167">
        <v>1639.93</v>
      </c>
      <c r="K120" s="167">
        <v>3279.86</v>
      </c>
      <c r="L120" s="167">
        <v>12</v>
      </c>
      <c r="M120" s="167">
        <v>4363.5200000000004</v>
      </c>
      <c r="N120" s="166">
        <v>4.3200000000000002E-2</v>
      </c>
      <c r="O120" s="166">
        <v>8.6400000000000005E-2</v>
      </c>
      <c r="P120" s="166">
        <v>0</v>
      </c>
      <c r="Q120" s="166">
        <v>0</v>
      </c>
      <c r="R120" s="167"/>
      <c r="S120" s="167" t="s">
        <v>203</v>
      </c>
      <c r="T120" s="168" t="s">
        <v>204</v>
      </c>
      <c r="U120" s="147">
        <v>3.258</v>
      </c>
      <c r="V120" s="147">
        <v>6.516</v>
      </c>
      <c r="W120" s="147"/>
      <c r="X120" s="147" t="s">
        <v>205</v>
      </c>
      <c r="Y120" s="147" t="s">
        <v>206</v>
      </c>
      <c r="Z120" s="141"/>
      <c r="AA120" s="141"/>
      <c r="AB120" s="141"/>
      <c r="AC120" s="141"/>
      <c r="AD120" s="141"/>
      <c r="AE120" s="141"/>
      <c r="AF120" s="141"/>
      <c r="AG120" s="141" t="s">
        <v>213</v>
      </c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</row>
    <row r="121" spans="1:60" x14ac:dyDescent="0.25">
      <c r="A121" s="163">
        <v>59</v>
      </c>
      <c r="B121" s="164" t="s">
        <v>365</v>
      </c>
      <c r="C121" s="173" t="s">
        <v>366</v>
      </c>
      <c r="D121" s="165" t="s">
        <v>267</v>
      </c>
      <c r="E121" s="166">
        <v>7</v>
      </c>
      <c r="F121" s="191"/>
      <c r="G121" s="161">
        <f t="shared" si="9"/>
        <v>0</v>
      </c>
      <c r="H121" s="167">
        <v>116.96</v>
      </c>
      <c r="I121" s="167">
        <v>818.71999999999991</v>
      </c>
      <c r="J121" s="167">
        <v>1509.04</v>
      </c>
      <c r="K121" s="167">
        <v>10563.279999999999</v>
      </c>
      <c r="L121" s="167">
        <v>12</v>
      </c>
      <c r="M121" s="167">
        <v>12747.84</v>
      </c>
      <c r="N121" s="166">
        <v>3.1E-4</v>
      </c>
      <c r="O121" s="166">
        <v>2.1700000000000001E-3</v>
      </c>
      <c r="P121" s="166">
        <v>0</v>
      </c>
      <c r="Q121" s="166">
        <v>0</v>
      </c>
      <c r="R121" s="167"/>
      <c r="S121" s="167" t="s">
        <v>318</v>
      </c>
      <c r="T121" s="168" t="s">
        <v>319</v>
      </c>
      <c r="U121" s="147">
        <v>2.758</v>
      </c>
      <c r="V121" s="147">
        <v>19.306000000000001</v>
      </c>
      <c r="W121" s="147"/>
      <c r="X121" s="147" t="s">
        <v>205</v>
      </c>
      <c r="Y121" s="147" t="s">
        <v>206</v>
      </c>
      <c r="Z121" s="141"/>
      <c r="AA121" s="141"/>
      <c r="AB121" s="141"/>
      <c r="AC121" s="141"/>
      <c r="AD121" s="141"/>
      <c r="AE121" s="141"/>
      <c r="AF121" s="141"/>
      <c r="AG121" s="141" t="s">
        <v>213</v>
      </c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</row>
    <row r="122" spans="1:60" ht="20.399999999999999" x14ac:dyDescent="0.25">
      <c r="A122" s="163">
        <v>60</v>
      </c>
      <c r="B122" s="164" t="s">
        <v>367</v>
      </c>
      <c r="C122" s="173" t="s">
        <v>368</v>
      </c>
      <c r="D122" s="165" t="s">
        <v>369</v>
      </c>
      <c r="E122" s="166">
        <v>2</v>
      </c>
      <c r="F122" s="191"/>
      <c r="G122" s="161">
        <f t="shared" si="9"/>
        <v>0</v>
      </c>
      <c r="H122" s="167">
        <v>2570</v>
      </c>
      <c r="I122" s="167">
        <v>5140</v>
      </c>
      <c r="J122" s="167">
        <v>0</v>
      </c>
      <c r="K122" s="167">
        <v>0</v>
      </c>
      <c r="L122" s="167">
        <v>12</v>
      </c>
      <c r="M122" s="167">
        <v>5756.8</v>
      </c>
      <c r="N122" s="166">
        <v>0</v>
      </c>
      <c r="O122" s="166">
        <v>0</v>
      </c>
      <c r="P122" s="166">
        <v>0</v>
      </c>
      <c r="Q122" s="166">
        <v>0</v>
      </c>
      <c r="R122" s="167"/>
      <c r="S122" s="167" t="s">
        <v>318</v>
      </c>
      <c r="T122" s="168" t="s">
        <v>319</v>
      </c>
      <c r="U122" s="147">
        <v>0</v>
      </c>
      <c r="V122" s="147">
        <v>0</v>
      </c>
      <c r="W122" s="147"/>
      <c r="X122" s="147" t="s">
        <v>295</v>
      </c>
      <c r="Y122" s="147" t="s">
        <v>206</v>
      </c>
      <c r="Z122" s="141"/>
      <c r="AA122" s="141"/>
      <c r="AB122" s="141"/>
      <c r="AC122" s="141"/>
      <c r="AD122" s="141"/>
      <c r="AE122" s="141"/>
      <c r="AF122" s="141"/>
      <c r="AG122" s="141" t="s">
        <v>296</v>
      </c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</row>
    <row r="123" spans="1:60" ht="20.399999999999999" x14ac:dyDescent="0.25">
      <c r="A123" s="163">
        <v>61</v>
      </c>
      <c r="B123" s="164" t="s">
        <v>370</v>
      </c>
      <c r="C123" s="173" t="s">
        <v>1134</v>
      </c>
      <c r="D123" s="165" t="s">
        <v>267</v>
      </c>
      <c r="E123" s="166">
        <v>7</v>
      </c>
      <c r="F123" s="191"/>
      <c r="G123" s="161">
        <f t="shared" si="9"/>
        <v>0</v>
      </c>
      <c r="H123" s="167">
        <v>8200</v>
      </c>
      <c r="I123" s="167">
        <v>57400</v>
      </c>
      <c r="J123" s="167">
        <v>0</v>
      </c>
      <c r="K123" s="167">
        <v>0</v>
      </c>
      <c r="L123" s="167">
        <v>12</v>
      </c>
      <c r="M123" s="167">
        <v>64288</v>
      </c>
      <c r="N123" s="166">
        <v>1.4030000000000001E-2</v>
      </c>
      <c r="O123" s="166">
        <v>9.8210000000000006E-2</v>
      </c>
      <c r="P123" s="166">
        <v>0</v>
      </c>
      <c r="Q123" s="166">
        <v>0</v>
      </c>
      <c r="R123" s="167"/>
      <c r="S123" s="167" t="s">
        <v>318</v>
      </c>
      <c r="T123" s="168" t="s">
        <v>319</v>
      </c>
      <c r="U123" s="147">
        <v>0</v>
      </c>
      <c r="V123" s="147">
        <v>0</v>
      </c>
      <c r="W123" s="147"/>
      <c r="X123" s="147" t="s">
        <v>295</v>
      </c>
      <c r="Y123" s="147" t="s">
        <v>206</v>
      </c>
      <c r="Z123" s="141"/>
      <c r="AA123" s="141"/>
      <c r="AB123" s="141"/>
      <c r="AC123" s="141"/>
      <c r="AD123" s="141"/>
      <c r="AE123" s="141"/>
      <c r="AF123" s="141"/>
      <c r="AG123" s="141" t="s">
        <v>296</v>
      </c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</row>
    <row r="124" spans="1:60" x14ac:dyDescent="0.25">
      <c r="A124" s="151" t="s">
        <v>198</v>
      </c>
      <c r="B124" s="152" t="s">
        <v>95</v>
      </c>
      <c r="C124" s="170" t="s">
        <v>96</v>
      </c>
      <c r="D124" s="153"/>
      <c r="E124" s="154"/>
      <c r="F124" s="155"/>
      <c r="G124" s="155">
        <f>G125+G126+G127+G128</f>
        <v>0</v>
      </c>
      <c r="H124" s="155"/>
      <c r="I124" s="155">
        <v>17123.689999999999</v>
      </c>
      <c r="J124" s="155"/>
      <c r="K124" s="155">
        <v>91226.91</v>
      </c>
      <c r="L124" s="155"/>
      <c r="M124" s="155"/>
      <c r="N124" s="154"/>
      <c r="O124" s="154"/>
      <c r="P124" s="154"/>
      <c r="Q124" s="154"/>
      <c r="R124" s="155"/>
      <c r="S124" s="155"/>
      <c r="T124" s="156"/>
      <c r="U124" s="150"/>
      <c r="V124" s="150"/>
      <c r="W124" s="150"/>
      <c r="X124" s="150"/>
      <c r="Y124" s="150"/>
      <c r="AG124" t="s">
        <v>199</v>
      </c>
    </row>
    <row r="125" spans="1:60" x14ac:dyDescent="0.25">
      <c r="A125" s="163">
        <v>62</v>
      </c>
      <c r="B125" s="164" t="s">
        <v>371</v>
      </c>
      <c r="C125" s="173" t="s">
        <v>372</v>
      </c>
      <c r="D125" s="165" t="s">
        <v>236</v>
      </c>
      <c r="E125" s="166">
        <v>396</v>
      </c>
      <c r="F125" s="191"/>
      <c r="G125" s="161">
        <f t="shared" ref="G125:G128" si="10">F125*E125</f>
        <v>0</v>
      </c>
      <c r="H125" s="167">
        <v>0.03</v>
      </c>
      <c r="I125" s="167">
        <v>11.879999999999999</v>
      </c>
      <c r="J125" s="167">
        <v>76.47</v>
      </c>
      <c r="K125" s="167">
        <v>30282.12</v>
      </c>
      <c r="L125" s="167">
        <v>12</v>
      </c>
      <c r="M125" s="167">
        <v>33929.279999999999</v>
      </c>
      <c r="N125" s="166">
        <v>1.8380000000000001E-2</v>
      </c>
      <c r="O125" s="166">
        <v>7.2784800000000001</v>
      </c>
      <c r="P125" s="166">
        <v>0</v>
      </c>
      <c r="Q125" s="166">
        <v>0</v>
      </c>
      <c r="R125" s="167"/>
      <c r="S125" s="167" t="s">
        <v>203</v>
      </c>
      <c r="T125" s="168" t="s">
        <v>204</v>
      </c>
      <c r="U125" s="147">
        <v>0.13</v>
      </c>
      <c r="V125" s="147">
        <v>51.480000000000004</v>
      </c>
      <c r="W125" s="147"/>
      <c r="X125" s="147" t="s">
        <v>205</v>
      </c>
      <c r="Y125" s="147" t="s">
        <v>206</v>
      </c>
      <c r="Z125" s="141"/>
      <c r="AA125" s="141"/>
      <c r="AB125" s="141"/>
      <c r="AC125" s="141"/>
      <c r="AD125" s="141"/>
      <c r="AE125" s="141"/>
      <c r="AF125" s="141"/>
      <c r="AG125" s="141" t="s">
        <v>207</v>
      </c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</row>
    <row r="126" spans="1:60" ht="20.399999999999999" x14ac:dyDescent="0.25">
      <c r="A126" s="163">
        <v>63</v>
      </c>
      <c r="B126" s="164" t="s">
        <v>373</v>
      </c>
      <c r="C126" s="173" t="s">
        <v>374</v>
      </c>
      <c r="D126" s="165" t="s">
        <v>236</v>
      </c>
      <c r="E126" s="166">
        <v>792</v>
      </c>
      <c r="F126" s="191"/>
      <c r="G126" s="161">
        <f t="shared" si="10"/>
        <v>0</v>
      </c>
      <c r="H126" s="167">
        <v>0</v>
      </c>
      <c r="I126" s="167">
        <v>0</v>
      </c>
      <c r="J126" s="167">
        <v>40.299999999999997</v>
      </c>
      <c r="K126" s="167">
        <v>31917.599999999999</v>
      </c>
      <c r="L126" s="167">
        <v>12</v>
      </c>
      <c r="M126" s="167">
        <v>35747.712</v>
      </c>
      <c r="N126" s="166">
        <v>0</v>
      </c>
      <c r="O126" s="166">
        <v>0</v>
      </c>
      <c r="P126" s="166">
        <v>0</v>
      </c>
      <c r="Q126" s="166">
        <v>0</v>
      </c>
      <c r="R126" s="167"/>
      <c r="S126" s="167" t="s">
        <v>375</v>
      </c>
      <c r="T126" s="168" t="s">
        <v>375</v>
      </c>
      <c r="U126" s="147">
        <v>0</v>
      </c>
      <c r="V126" s="147">
        <v>0</v>
      </c>
      <c r="W126" s="147"/>
      <c r="X126" s="147" t="s">
        <v>205</v>
      </c>
      <c r="Y126" s="147" t="s">
        <v>206</v>
      </c>
      <c r="Z126" s="141"/>
      <c r="AA126" s="141"/>
      <c r="AB126" s="141"/>
      <c r="AC126" s="141"/>
      <c r="AD126" s="141"/>
      <c r="AE126" s="141"/>
      <c r="AF126" s="141"/>
      <c r="AG126" s="141" t="s">
        <v>207</v>
      </c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</row>
    <row r="127" spans="1:60" x14ac:dyDescent="0.25">
      <c r="A127" s="163">
        <v>64</v>
      </c>
      <c r="B127" s="164" t="s">
        <v>376</v>
      </c>
      <c r="C127" s="173" t="s">
        <v>377</v>
      </c>
      <c r="D127" s="165" t="s">
        <v>236</v>
      </c>
      <c r="E127" s="166">
        <v>300</v>
      </c>
      <c r="F127" s="191"/>
      <c r="G127" s="161">
        <f t="shared" si="10"/>
        <v>0</v>
      </c>
      <c r="H127" s="167">
        <v>52.17</v>
      </c>
      <c r="I127" s="167">
        <v>15651</v>
      </c>
      <c r="J127" s="167">
        <v>89.33</v>
      </c>
      <c r="K127" s="167">
        <v>26799</v>
      </c>
      <c r="L127" s="167">
        <v>12</v>
      </c>
      <c r="M127" s="167">
        <v>47544</v>
      </c>
      <c r="N127" s="166">
        <v>1.2099999999999999E-3</v>
      </c>
      <c r="O127" s="166">
        <v>0.36299999999999999</v>
      </c>
      <c r="P127" s="166">
        <v>0</v>
      </c>
      <c r="Q127" s="166">
        <v>0</v>
      </c>
      <c r="R127" s="167"/>
      <c r="S127" s="167" t="s">
        <v>203</v>
      </c>
      <c r="T127" s="168" t="s">
        <v>204</v>
      </c>
      <c r="U127" s="147">
        <v>0.17699999999999999</v>
      </c>
      <c r="V127" s="147">
        <v>53.099999999999994</v>
      </c>
      <c r="W127" s="147"/>
      <c r="X127" s="147" t="s">
        <v>205</v>
      </c>
      <c r="Y127" s="147" t="s">
        <v>206</v>
      </c>
      <c r="Z127" s="141"/>
      <c r="AA127" s="141"/>
      <c r="AB127" s="141"/>
      <c r="AC127" s="141"/>
      <c r="AD127" s="141"/>
      <c r="AE127" s="141"/>
      <c r="AF127" s="141"/>
      <c r="AG127" s="141" t="s">
        <v>207</v>
      </c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</row>
    <row r="128" spans="1:60" x14ac:dyDescent="0.25">
      <c r="A128" s="163">
        <v>65</v>
      </c>
      <c r="B128" s="164" t="s">
        <v>378</v>
      </c>
      <c r="C128" s="173" t="s">
        <v>379</v>
      </c>
      <c r="D128" s="165" t="s">
        <v>236</v>
      </c>
      <c r="E128" s="166">
        <v>17</v>
      </c>
      <c r="F128" s="191"/>
      <c r="G128" s="161">
        <f t="shared" si="10"/>
        <v>0</v>
      </c>
      <c r="H128" s="167">
        <v>85.93</v>
      </c>
      <c r="I128" s="167">
        <v>1460.8100000000002</v>
      </c>
      <c r="J128" s="167">
        <v>131.07</v>
      </c>
      <c r="K128" s="167">
        <v>2228.19</v>
      </c>
      <c r="L128" s="167">
        <v>12</v>
      </c>
      <c r="M128" s="167">
        <v>4131.68</v>
      </c>
      <c r="N128" s="166">
        <v>6.3400000000000001E-3</v>
      </c>
      <c r="O128" s="166">
        <v>0.10778</v>
      </c>
      <c r="P128" s="166">
        <v>0</v>
      </c>
      <c r="Q128" s="166">
        <v>0</v>
      </c>
      <c r="R128" s="167"/>
      <c r="S128" s="167" t="s">
        <v>203</v>
      </c>
      <c r="T128" s="168" t="s">
        <v>204</v>
      </c>
      <c r="U128" s="147">
        <v>0.26</v>
      </c>
      <c r="V128" s="147">
        <v>4.42</v>
      </c>
      <c r="W128" s="147"/>
      <c r="X128" s="147" t="s">
        <v>205</v>
      </c>
      <c r="Y128" s="147" t="s">
        <v>206</v>
      </c>
      <c r="Z128" s="141"/>
      <c r="AA128" s="141"/>
      <c r="AB128" s="141"/>
      <c r="AC128" s="141"/>
      <c r="AD128" s="141"/>
      <c r="AE128" s="141"/>
      <c r="AF128" s="141"/>
      <c r="AG128" s="141" t="s">
        <v>207</v>
      </c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</row>
    <row r="129" spans="1:60" x14ac:dyDescent="0.25">
      <c r="A129" s="151" t="s">
        <v>198</v>
      </c>
      <c r="B129" s="152" t="s">
        <v>97</v>
      </c>
      <c r="C129" s="170" t="s">
        <v>98</v>
      </c>
      <c r="D129" s="153"/>
      <c r="E129" s="154"/>
      <c r="F129" s="155"/>
      <c r="G129" s="155">
        <f>G130</f>
        <v>0</v>
      </c>
      <c r="H129" s="155"/>
      <c r="I129" s="155">
        <v>396</v>
      </c>
      <c r="J129" s="155"/>
      <c r="K129" s="155">
        <v>17694</v>
      </c>
      <c r="L129" s="155"/>
      <c r="M129" s="155"/>
      <c r="N129" s="154"/>
      <c r="O129" s="154"/>
      <c r="P129" s="154"/>
      <c r="Q129" s="154"/>
      <c r="R129" s="155"/>
      <c r="S129" s="155"/>
      <c r="T129" s="156"/>
      <c r="U129" s="150"/>
      <c r="V129" s="150"/>
      <c r="W129" s="150"/>
      <c r="X129" s="150"/>
      <c r="Y129" s="150"/>
      <c r="AG129" t="s">
        <v>199</v>
      </c>
    </row>
    <row r="130" spans="1:60" x14ac:dyDescent="0.25">
      <c r="A130" s="163">
        <v>66</v>
      </c>
      <c r="B130" s="164" t="s">
        <v>380</v>
      </c>
      <c r="C130" s="173" t="s">
        <v>381</v>
      </c>
      <c r="D130" s="165" t="s">
        <v>236</v>
      </c>
      <c r="E130" s="166">
        <v>300</v>
      </c>
      <c r="F130" s="191"/>
      <c r="G130" s="161">
        <f>F130*E130</f>
        <v>0</v>
      </c>
      <c r="H130" s="167">
        <v>1.32</v>
      </c>
      <c r="I130" s="167">
        <v>396</v>
      </c>
      <c r="J130" s="167">
        <v>58.98</v>
      </c>
      <c r="K130" s="167">
        <v>17694</v>
      </c>
      <c r="L130" s="167">
        <v>12</v>
      </c>
      <c r="M130" s="167">
        <v>20260.8</v>
      </c>
      <c r="N130" s="166">
        <v>1.0000000000000001E-5</v>
      </c>
      <c r="O130" s="166">
        <v>3.0000000000000001E-3</v>
      </c>
      <c r="P130" s="166">
        <v>0</v>
      </c>
      <c r="Q130" s="166">
        <v>0</v>
      </c>
      <c r="R130" s="167"/>
      <c r="S130" s="167" t="s">
        <v>203</v>
      </c>
      <c r="T130" s="168" t="s">
        <v>204</v>
      </c>
      <c r="U130" s="147">
        <v>0.13</v>
      </c>
      <c r="V130" s="147">
        <v>39</v>
      </c>
      <c r="W130" s="147"/>
      <c r="X130" s="147" t="s">
        <v>205</v>
      </c>
      <c r="Y130" s="147" t="s">
        <v>206</v>
      </c>
      <c r="Z130" s="141"/>
      <c r="AA130" s="141"/>
      <c r="AB130" s="141"/>
      <c r="AC130" s="141"/>
      <c r="AD130" s="141"/>
      <c r="AE130" s="141"/>
      <c r="AF130" s="141"/>
      <c r="AG130" s="141" t="s">
        <v>207</v>
      </c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</row>
    <row r="131" spans="1:60" x14ac:dyDescent="0.25">
      <c r="A131" s="151" t="s">
        <v>198</v>
      </c>
      <c r="B131" s="152" t="s">
        <v>99</v>
      </c>
      <c r="C131" s="170" t="s">
        <v>100</v>
      </c>
      <c r="D131" s="153"/>
      <c r="E131" s="154"/>
      <c r="F131" s="155"/>
      <c r="G131" s="155">
        <f>G132</f>
        <v>0</v>
      </c>
      <c r="H131" s="155"/>
      <c r="I131" s="155">
        <v>44.3</v>
      </c>
      <c r="J131" s="155"/>
      <c r="K131" s="155">
        <v>1103.31</v>
      </c>
      <c r="L131" s="155"/>
      <c r="M131" s="155"/>
      <c r="N131" s="154"/>
      <c r="O131" s="154"/>
      <c r="P131" s="154"/>
      <c r="Q131" s="154"/>
      <c r="R131" s="155"/>
      <c r="S131" s="155"/>
      <c r="T131" s="156"/>
      <c r="U131" s="150"/>
      <c r="V131" s="150"/>
      <c r="W131" s="150"/>
      <c r="X131" s="150"/>
      <c r="Y131" s="150"/>
      <c r="AG131" t="s">
        <v>199</v>
      </c>
    </row>
    <row r="132" spans="1:60" x14ac:dyDescent="0.25">
      <c r="A132" s="163">
        <v>67</v>
      </c>
      <c r="B132" s="164" t="s">
        <v>382</v>
      </c>
      <c r="C132" s="173" t="s">
        <v>383</v>
      </c>
      <c r="D132" s="165" t="s">
        <v>202</v>
      </c>
      <c r="E132" s="166">
        <v>1.1879999999999999</v>
      </c>
      <c r="F132" s="191"/>
      <c r="G132" s="161">
        <f>F132*E132</f>
        <v>0</v>
      </c>
      <c r="H132" s="167">
        <v>37.29</v>
      </c>
      <c r="I132" s="167">
        <v>44.300519999999999</v>
      </c>
      <c r="J132" s="167">
        <v>928.71</v>
      </c>
      <c r="K132" s="167">
        <v>1103.3074799999999</v>
      </c>
      <c r="L132" s="167">
        <v>12</v>
      </c>
      <c r="M132" s="167">
        <v>1285.3231999999998</v>
      </c>
      <c r="N132" s="166">
        <v>1.2800000000000001E-3</v>
      </c>
      <c r="O132" s="166">
        <v>1.52064E-3</v>
      </c>
      <c r="P132" s="166">
        <v>1.8</v>
      </c>
      <c r="Q132" s="166">
        <v>2.1383999999999999</v>
      </c>
      <c r="R132" s="167"/>
      <c r="S132" s="167" t="s">
        <v>203</v>
      </c>
      <c r="T132" s="168" t="s">
        <v>204</v>
      </c>
      <c r="U132" s="147">
        <v>1.52</v>
      </c>
      <c r="V132" s="147">
        <v>1.80576</v>
      </c>
      <c r="W132" s="147"/>
      <c r="X132" s="147" t="s">
        <v>205</v>
      </c>
      <c r="Y132" s="147" t="s">
        <v>206</v>
      </c>
      <c r="Z132" s="141"/>
      <c r="AA132" s="141"/>
      <c r="AB132" s="141"/>
      <c r="AC132" s="141"/>
      <c r="AD132" s="141"/>
      <c r="AE132" s="141"/>
      <c r="AF132" s="141"/>
      <c r="AG132" s="141" t="s">
        <v>207</v>
      </c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</row>
    <row r="133" spans="1:60" x14ac:dyDescent="0.25">
      <c r="A133" s="151" t="s">
        <v>198</v>
      </c>
      <c r="B133" s="152" t="s">
        <v>101</v>
      </c>
      <c r="C133" s="170" t="s">
        <v>102</v>
      </c>
      <c r="D133" s="153"/>
      <c r="E133" s="154"/>
      <c r="F133" s="155"/>
      <c r="G133" s="155">
        <f>G134+G135+G136+G137+G138+G139+G140+G141</f>
        <v>0</v>
      </c>
      <c r="H133" s="155"/>
      <c r="I133" s="155">
        <v>854.92</v>
      </c>
      <c r="J133" s="155"/>
      <c r="K133" s="155">
        <v>41221.72</v>
      </c>
      <c r="L133" s="155"/>
      <c r="M133" s="155"/>
      <c r="N133" s="154"/>
      <c r="O133" s="154"/>
      <c r="P133" s="154"/>
      <c r="Q133" s="154"/>
      <c r="R133" s="155"/>
      <c r="S133" s="155"/>
      <c r="T133" s="156"/>
      <c r="U133" s="150"/>
      <c r="V133" s="150"/>
      <c r="W133" s="150"/>
      <c r="X133" s="150"/>
      <c r="Y133" s="150"/>
      <c r="AG133" t="s">
        <v>199</v>
      </c>
    </row>
    <row r="134" spans="1:60" x14ac:dyDescent="0.25">
      <c r="A134" s="163">
        <v>68</v>
      </c>
      <c r="B134" s="164" t="s">
        <v>384</v>
      </c>
      <c r="C134" s="173" t="s">
        <v>385</v>
      </c>
      <c r="D134" s="165" t="s">
        <v>267</v>
      </c>
      <c r="E134" s="166">
        <v>22</v>
      </c>
      <c r="F134" s="191"/>
      <c r="G134" s="161">
        <f t="shared" ref="G134:G141" si="11">F134*E134</f>
        <v>0</v>
      </c>
      <c r="H134" s="167">
        <v>38.86</v>
      </c>
      <c r="I134" s="167">
        <v>854.92</v>
      </c>
      <c r="J134" s="167">
        <v>650.14</v>
      </c>
      <c r="K134" s="167">
        <v>14303.08</v>
      </c>
      <c r="L134" s="167">
        <v>12</v>
      </c>
      <c r="M134" s="167">
        <v>16976.96</v>
      </c>
      <c r="N134" s="166">
        <v>1.33E-3</v>
      </c>
      <c r="O134" s="166">
        <v>2.9260000000000001E-2</v>
      </c>
      <c r="P134" s="166">
        <v>0.20699999999999999</v>
      </c>
      <c r="Q134" s="166">
        <v>4.5539999999999994</v>
      </c>
      <c r="R134" s="167"/>
      <c r="S134" s="167" t="s">
        <v>203</v>
      </c>
      <c r="T134" s="168" t="s">
        <v>204</v>
      </c>
      <c r="U134" s="147">
        <v>1.538</v>
      </c>
      <c r="V134" s="147">
        <v>33.835999999999999</v>
      </c>
      <c r="W134" s="147"/>
      <c r="X134" s="147" t="s">
        <v>205</v>
      </c>
      <c r="Y134" s="147" t="s">
        <v>206</v>
      </c>
      <c r="Z134" s="141"/>
      <c r="AA134" s="141"/>
      <c r="AB134" s="141"/>
      <c r="AC134" s="141"/>
      <c r="AD134" s="141"/>
      <c r="AE134" s="141"/>
      <c r="AF134" s="141"/>
      <c r="AG134" s="141" t="s">
        <v>207</v>
      </c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</row>
    <row r="135" spans="1:60" x14ac:dyDescent="0.25">
      <c r="A135" s="163">
        <v>69</v>
      </c>
      <c r="B135" s="164" t="s">
        <v>386</v>
      </c>
      <c r="C135" s="173" t="s">
        <v>387</v>
      </c>
      <c r="D135" s="165" t="s">
        <v>236</v>
      </c>
      <c r="E135" s="166">
        <v>17.3</v>
      </c>
      <c r="F135" s="191"/>
      <c r="G135" s="161">
        <f t="shared" si="11"/>
        <v>0</v>
      </c>
      <c r="H135" s="167">
        <v>0</v>
      </c>
      <c r="I135" s="167">
        <v>0</v>
      </c>
      <c r="J135" s="167">
        <v>164</v>
      </c>
      <c r="K135" s="167">
        <v>2837.2000000000003</v>
      </c>
      <c r="L135" s="167">
        <v>12</v>
      </c>
      <c r="M135" s="167">
        <v>3177.6639999999998</v>
      </c>
      <c r="N135" s="166">
        <v>0</v>
      </c>
      <c r="O135" s="166">
        <v>0</v>
      </c>
      <c r="P135" s="166">
        <v>1.2930000000000001E-2</v>
      </c>
      <c r="Q135" s="166">
        <v>0.22368900000000003</v>
      </c>
      <c r="R135" s="167"/>
      <c r="S135" s="167" t="s">
        <v>203</v>
      </c>
      <c r="T135" s="168" t="s">
        <v>204</v>
      </c>
      <c r="U135" s="147">
        <v>0.39100000000000001</v>
      </c>
      <c r="V135" s="147">
        <v>6.7643000000000004</v>
      </c>
      <c r="W135" s="147"/>
      <c r="X135" s="147" t="s">
        <v>205</v>
      </c>
      <c r="Y135" s="147" t="s">
        <v>206</v>
      </c>
      <c r="Z135" s="141"/>
      <c r="AA135" s="141"/>
      <c r="AB135" s="141"/>
      <c r="AC135" s="141"/>
      <c r="AD135" s="141"/>
      <c r="AE135" s="141"/>
      <c r="AF135" s="141"/>
      <c r="AG135" s="141" t="s">
        <v>207</v>
      </c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</row>
    <row r="136" spans="1:60" x14ac:dyDescent="0.25">
      <c r="A136" s="163">
        <v>70</v>
      </c>
      <c r="B136" s="164" t="s">
        <v>388</v>
      </c>
      <c r="C136" s="173" t="s">
        <v>389</v>
      </c>
      <c r="D136" s="165" t="s">
        <v>239</v>
      </c>
      <c r="E136" s="166">
        <v>6.9160000000000004</v>
      </c>
      <c r="F136" s="191"/>
      <c r="G136" s="161">
        <f t="shared" si="11"/>
        <v>0</v>
      </c>
      <c r="H136" s="167">
        <v>0</v>
      </c>
      <c r="I136" s="167">
        <v>0</v>
      </c>
      <c r="J136" s="167">
        <v>228.5</v>
      </c>
      <c r="K136" s="167">
        <v>1580.306</v>
      </c>
      <c r="L136" s="167">
        <v>12</v>
      </c>
      <c r="M136" s="167">
        <v>1769.9471999999998</v>
      </c>
      <c r="N136" s="166">
        <v>0</v>
      </c>
      <c r="O136" s="166">
        <v>0</v>
      </c>
      <c r="P136" s="166">
        <v>0</v>
      </c>
      <c r="Q136" s="166">
        <v>0</v>
      </c>
      <c r="R136" s="167"/>
      <c r="S136" s="167" t="s">
        <v>203</v>
      </c>
      <c r="T136" s="168" t="s">
        <v>204</v>
      </c>
      <c r="U136" s="147">
        <v>0.55000000000000004</v>
      </c>
      <c r="V136" s="147">
        <v>3.8038000000000003</v>
      </c>
      <c r="W136" s="147"/>
      <c r="X136" s="147" t="s">
        <v>205</v>
      </c>
      <c r="Y136" s="147" t="s">
        <v>206</v>
      </c>
      <c r="Z136" s="141"/>
      <c r="AA136" s="141"/>
      <c r="AB136" s="141"/>
      <c r="AC136" s="141"/>
      <c r="AD136" s="141"/>
      <c r="AE136" s="141"/>
      <c r="AF136" s="141"/>
      <c r="AG136" s="141" t="s">
        <v>207</v>
      </c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</row>
    <row r="137" spans="1:60" x14ac:dyDescent="0.25">
      <c r="A137" s="163">
        <v>71</v>
      </c>
      <c r="B137" s="164" t="s">
        <v>390</v>
      </c>
      <c r="C137" s="173" t="s">
        <v>391</v>
      </c>
      <c r="D137" s="165" t="s">
        <v>267</v>
      </c>
      <c r="E137" s="166">
        <v>1</v>
      </c>
      <c r="F137" s="191"/>
      <c r="G137" s="161">
        <f t="shared" si="11"/>
        <v>0</v>
      </c>
      <c r="H137" s="167">
        <v>0</v>
      </c>
      <c r="I137" s="167">
        <v>0</v>
      </c>
      <c r="J137" s="167">
        <v>4460</v>
      </c>
      <c r="K137" s="167">
        <v>4460</v>
      </c>
      <c r="L137" s="167">
        <v>12</v>
      </c>
      <c r="M137" s="167">
        <v>4995.2</v>
      </c>
      <c r="N137" s="166">
        <v>0</v>
      </c>
      <c r="O137" s="166">
        <v>0</v>
      </c>
      <c r="P137" s="166">
        <v>0</v>
      </c>
      <c r="Q137" s="166">
        <v>0</v>
      </c>
      <c r="R137" s="167"/>
      <c r="S137" s="167" t="s">
        <v>203</v>
      </c>
      <c r="T137" s="168" t="s">
        <v>204</v>
      </c>
      <c r="U137" s="147">
        <v>8.84</v>
      </c>
      <c r="V137" s="147">
        <v>8.84</v>
      </c>
      <c r="W137" s="147"/>
      <c r="X137" s="147" t="s">
        <v>205</v>
      </c>
      <c r="Y137" s="147" t="s">
        <v>206</v>
      </c>
      <c r="Z137" s="141"/>
      <c r="AA137" s="141"/>
      <c r="AB137" s="141"/>
      <c r="AC137" s="141"/>
      <c r="AD137" s="141"/>
      <c r="AE137" s="141"/>
      <c r="AF137" s="141"/>
      <c r="AG137" s="141" t="s">
        <v>207</v>
      </c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</row>
    <row r="138" spans="1:60" x14ac:dyDescent="0.25">
      <c r="A138" s="163">
        <v>72</v>
      </c>
      <c r="B138" s="164" t="s">
        <v>392</v>
      </c>
      <c r="C138" s="173" t="s">
        <v>393</v>
      </c>
      <c r="D138" s="165" t="s">
        <v>394</v>
      </c>
      <c r="E138" s="166">
        <v>270</v>
      </c>
      <c r="F138" s="191"/>
      <c r="G138" s="161">
        <f t="shared" si="11"/>
        <v>0</v>
      </c>
      <c r="H138" s="167">
        <v>0</v>
      </c>
      <c r="I138" s="167">
        <v>0</v>
      </c>
      <c r="J138" s="167">
        <v>37.799999999999997</v>
      </c>
      <c r="K138" s="167">
        <v>10206</v>
      </c>
      <c r="L138" s="167">
        <v>12</v>
      </c>
      <c r="M138" s="167">
        <v>11430.72</v>
      </c>
      <c r="N138" s="166">
        <v>0</v>
      </c>
      <c r="O138" s="166">
        <v>0</v>
      </c>
      <c r="P138" s="166">
        <v>0</v>
      </c>
      <c r="Q138" s="166">
        <v>0</v>
      </c>
      <c r="R138" s="167"/>
      <c r="S138" s="167" t="s">
        <v>203</v>
      </c>
      <c r="T138" s="168" t="s">
        <v>204</v>
      </c>
      <c r="U138" s="147">
        <v>0</v>
      </c>
      <c r="V138" s="147">
        <v>0</v>
      </c>
      <c r="W138" s="147"/>
      <c r="X138" s="147" t="s">
        <v>205</v>
      </c>
      <c r="Y138" s="147" t="s">
        <v>206</v>
      </c>
      <c r="Z138" s="141"/>
      <c r="AA138" s="141"/>
      <c r="AB138" s="141"/>
      <c r="AC138" s="141"/>
      <c r="AD138" s="141"/>
      <c r="AE138" s="141"/>
      <c r="AF138" s="141"/>
      <c r="AG138" s="141" t="s">
        <v>207</v>
      </c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</row>
    <row r="139" spans="1:60" x14ac:dyDescent="0.25">
      <c r="A139" s="163">
        <v>73</v>
      </c>
      <c r="B139" s="164" t="s">
        <v>395</v>
      </c>
      <c r="C139" s="173" t="s">
        <v>396</v>
      </c>
      <c r="D139" s="165" t="s">
        <v>239</v>
      </c>
      <c r="E139" s="166">
        <v>6.9160000000000004</v>
      </c>
      <c r="F139" s="191"/>
      <c r="G139" s="161">
        <f t="shared" si="11"/>
        <v>0</v>
      </c>
      <c r="H139" s="167">
        <v>0</v>
      </c>
      <c r="I139" s="167">
        <v>0</v>
      </c>
      <c r="J139" s="167">
        <v>391.5</v>
      </c>
      <c r="K139" s="167">
        <v>2707.614</v>
      </c>
      <c r="L139" s="167">
        <v>12</v>
      </c>
      <c r="M139" s="167">
        <v>3032.5232000000001</v>
      </c>
      <c r="N139" s="166">
        <v>0</v>
      </c>
      <c r="O139" s="166">
        <v>0</v>
      </c>
      <c r="P139" s="166">
        <v>0</v>
      </c>
      <c r="Q139" s="166">
        <v>0</v>
      </c>
      <c r="R139" s="167"/>
      <c r="S139" s="167" t="s">
        <v>203</v>
      </c>
      <c r="T139" s="168" t="s">
        <v>204</v>
      </c>
      <c r="U139" s="147">
        <v>0.94199999999999995</v>
      </c>
      <c r="V139" s="147">
        <v>6.5148719999999996</v>
      </c>
      <c r="W139" s="147"/>
      <c r="X139" s="147" t="s">
        <v>205</v>
      </c>
      <c r="Y139" s="147" t="s">
        <v>206</v>
      </c>
      <c r="Z139" s="141"/>
      <c r="AA139" s="141"/>
      <c r="AB139" s="141"/>
      <c r="AC139" s="141"/>
      <c r="AD139" s="141"/>
      <c r="AE139" s="141"/>
      <c r="AF139" s="141"/>
      <c r="AG139" s="141" t="s">
        <v>207</v>
      </c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</row>
    <row r="140" spans="1:60" x14ac:dyDescent="0.25">
      <c r="A140" s="163">
        <v>74</v>
      </c>
      <c r="B140" s="164" t="s">
        <v>397</v>
      </c>
      <c r="C140" s="173" t="s">
        <v>398</v>
      </c>
      <c r="D140" s="165" t="s">
        <v>239</v>
      </c>
      <c r="E140" s="166">
        <v>27.664000000000001</v>
      </c>
      <c r="F140" s="191"/>
      <c r="G140" s="161">
        <f t="shared" si="11"/>
        <v>0</v>
      </c>
      <c r="H140" s="167">
        <v>0</v>
      </c>
      <c r="I140" s="167">
        <v>0</v>
      </c>
      <c r="J140" s="167">
        <v>43.6</v>
      </c>
      <c r="K140" s="167">
        <v>1206.1504</v>
      </c>
      <c r="L140" s="167">
        <v>12</v>
      </c>
      <c r="M140" s="167">
        <v>1350.8880000000001</v>
      </c>
      <c r="N140" s="166">
        <v>0</v>
      </c>
      <c r="O140" s="166">
        <v>0</v>
      </c>
      <c r="P140" s="166">
        <v>0</v>
      </c>
      <c r="Q140" s="166">
        <v>0</v>
      </c>
      <c r="R140" s="167"/>
      <c r="S140" s="167" t="s">
        <v>203</v>
      </c>
      <c r="T140" s="168" t="s">
        <v>204</v>
      </c>
      <c r="U140" s="147">
        <v>0.105</v>
      </c>
      <c r="V140" s="147">
        <v>2.9047200000000002</v>
      </c>
      <c r="W140" s="147"/>
      <c r="X140" s="147" t="s">
        <v>205</v>
      </c>
      <c r="Y140" s="147" t="s">
        <v>206</v>
      </c>
      <c r="Z140" s="141"/>
      <c r="AA140" s="141"/>
      <c r="AB140" s="141"/>
      <c r="AC140" s="141"/>
      <c r="AD140" s="141"/>
      <c r="AE140" s="141"/>
      <c r="AF140" s="141"/>
      <c r="AG140" s="141" t="s">
        <v>207</v>
      </c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</row>
    <row r="141" spans="1:60" ht="20.399999999999999" x14ac:dyDescent="0.25">
      <c r="A141" s="163">
        <v>75</v>
      </c>
      <c r="B141" s="164" t="s">
        <v>399</v>
      </c>
      <c r="C141" s="173" t="s">
        <v>400</v>
      </c>
      <c r="D141" s="165" t="s">
        <v>239</v>
      </c>
      <c r="E141" s="166">
        <v>6.9160000000000004</v>
      </c>
      <c r="F141" s="191"/>
      <c r="G141" s="161">
        <f t="shared" si="11"/>
        <v>0</v>
      </c>
      <c r="H141" s="167">
        <v>0</v>
      </c>
      <c r="I141" s="167">
        <v>0</v>
      </c>
      <c r="J141" s="167">
        <v>567</v>
      </c>
      <c r="K141" s="167">
        <v>3921.3720000000003</v>
      </c>
      <c r="L141" s="167">
        <v>12</v>
      </c>
      <c r="M141" s="167">
        <v>4391.9344000000001</v>
      </c>
      <c r="N141" s="166">
        <v>0</v>
      </c>
      <c r="O141" s="166">
        <v>0</v>
      </c>
      <c r="P141" s="166">
        <v>0</v>
      </c>
      <c r="Q141" s="166">
        <v>0</v>
      </c>
      <c r="R141" s="167"/>
      <c r="S141" s="167" t="s">
        <v>203</v>
      </c>
      <c r="T141" s="168" t="s">
        <v>204</v>
      </c>
      <c r="U141" s="147">
        <v>0</v>
      </c>
      <c r="V141" s="147">
        <v>0</v>
      </c>
      <c r="W141" s="147"/>
      <c r="X141" s="147" t="s">
        <v>205</v>
      </c>
      <c r="Y141" s="147" t="s">
        <v>206</v>
      </c>
      <c r="Z141" s="141"/>
      <c r="AA141" s="141"/>
      <c r="AB141" s="141"/>
      <c r="AC141" s="141"/>
      <c r="AD141" s="141"/>
      <c r="AE141" s="141"/>
      <c r="AF141" s="141"/>
      <c r="AG141" s="141" t="s">
        <v>207</v>
      </c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</row>
    <row r="142" spans="1:60" x14ac:dyDescent="0.25">
      <c r="A142" s="151" t="s">
        <v>198</v>
      </c>
      <c r="B142" s="152" t="s">
        <v>103</v>
      </c>
      <c r="C142" s="170" t="s">
        <v>104</v>
      </c>
      <c r="D142" s="153"/>
      <c r="E142" s="154"/>
      <c r="F142" s="155"/>
      <c r="G142" s="155">
        <f>G143+G144</f>
        <v>0</v>
      </c>
      <c r="H142" s="155"/>
      <c r="I142" s="155">
        <v>0</v>
      </c>
      <c r="J142" s="155"/>
      <c r="K142" s="155">
        <v>509319.63</v>
      </c>
      <c r="L142" s="155"/>
      <c r="M142" s="155"/>
      <c r="N142" s="154"/>
      <c r="O142" s="154"/>
      <c r="P142" s="154"/>
      <c r="Q142" s="154"/>
      <c r="R142" s="155"/>
      <c r="S142" s="155"/>
      <c r="T142" s="156"/>
      <c r="U142" s="150"/>
      <c r="V142" s="150"/>
      <c r="W142" s="150"/>
      <c r="X142" s="150"/>
      <c r="Y142" s="150"/>
      <c r="AG142" t="s">
        <v>199</v>
      </c>
    </row>
    <row r="143" spans="1:60" x14ac:dyDescent="0.25">
      <c r="A143" s="163">
        <v>76</v>
      </c>
      <c r="B143" s="164" t="s">
        <v>401</v>
      </c>
      <c r="C143" s="173" t="s">
        <v>402</v>
      </c>
      <c r="D143" s="165" t="s">
        <v>239</v>
      </c>
      <c r="E143" s="166">
        <v>170.97</v>
      </c>
      <c r="F143" s="191"/>
      <c r="G143" s="161">
        <f t="shared" ref="G143:G144" si="12">F143*E143</f>
        <v>0</v>
      </c>
      <c r="H143" s="167">
        <v>0</v>
      </c>
      <c r="I143" s="167">
        <v>0</v>
      </c>
      <c r="J143" s="167">
        <v>909</v>
      </c>
      <c r="K143" s="167">
        <v>155411.73000000001</v>
      </c>
      <c r="L143" s="167">
        <v>12</v>
      </c>
      <c r="M143" s="167">
        <v>174061.13760000002</v>
      </c>
      <c r="N143" s="166">
        <v>0</v>
      </c>
      <c r="O143" s="166">
        <v>0</v>
      </c>
      <c r="P143" s="166">
        <v>0</v>
      </c>
      <c r="Q143" s="166">
        <v>0</v>
      </c>
      <c r="R143" s="167"/>
      <c r="S143" s="167" t="s">
        <v>203</v>
      </c>
      <c r="T143" s="168" t="s">
        <v>204</v>
      </c>
      <c r="U143" s="147">
        <v>1.8919999999999999</v>
      </c>
      <c r="V143" s="147">
        <v>323.47523999999999</v>
      </c>
      <c r="W143" s="147"/>
      <c r="X143" s="147" t="s">
        <v>205</v>
      </c>
      <c r="Y143" s="147" t="s">
        <v>206</v>
      </c>
      <c r="Z143" s="141"/>
      <c r="AA143" s="141"/>
      <c r="AB143" s="141"/>
      <c r="AC143" s="141"/>
      <c r="AD143" s="141"/>
      <c r="AE143" s="141"/>
      <c r="AF143" s="141"/>
      <c r="AG143" s="141" t="s">
        <v>207</v>
      </c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</row>
    <row r="144" spans="1:60" x14ac:dyDescent="0.25">
      <c r="A144" s="163">
        <v>77</v>
      </c>
      <c r="B144" s="164" t="s">
        <v>403</v>
      </c>
      <c r="C144" s="173" t="s">
        <v>404</v>
      </c>
      <c r="D144" s="165" t="s">
        <v>239</v>
      </c>
      <c r="E144" s="166">
        <v>4274.25</v>
      </c>
      <c r="F144" s="191"/>
      <c r="G144" s="161">
        <f t="shared" si="12"/>
        <v>0</v>
      </c>
      <c r="H144" s="167">
        <v>0</v>
      </c>
      <c r="I144" s="167">
        <v>0</v>
      </c>
      <c r="J144" s="167">
        <v>82.8</v>
      </c>
      <c r="K144" s="167">
        <v>353907.89999999997</v>
      </c>
      <c r="L144" s="167">
        <v>12</v>
      </c>
      <c r="M144" s="167">
        <v>396376.848</v>
      </c>
      <c r="N144" s="166">
        <v>0</v>
      </c>
      <c r="O144" s="166">
        <v>0</v>
      </c>
      <c r="P144" s="166">
        <v>0</v>
      </c>
      <c r="Q144" s="166">
        <v>0</v>
      </c>
      <c r="R144" s="167"/>
      <c r="S144" s="167" t="s">
        <v>203</v>
      </c>
      <c r="T144" s="168" t="s">
        <v>204</v>
      </c>
      <c r="U144" s="147">
        <v>0</v>
      </c>
      <c r="V144" s="147">
        <v>0</v>
      </c>
      <c r="W144" s="147"/>
      <c r="X144" s="147" t="s">
        <v>205</v>
      </c>
      <c r="Y144" s="147" t="s">
        <v>206</v>
      </c>
      <c r="Z144" s="141"/>
      <c r="AA144" s="141"/>
      <c r="AB144" s="141"/>
      <c r="AC144" s="141"/>
      <c r="AD144" s="141"/>
      <c r="AE144" s="141"/>
      <c r="AF144" s="141"/>
      <c r="AG144" s="141" t="s">
        <v>207</v>
      </c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</row>
    <row r="145" spans="1:60" x14ac:dyDescent="0.25">
      <c r="A145" s="151" t="s">
        <v>198</v>
      </c>
      <c r="B145" s="152" t="s">
        <v>105</v>
      </c>
      <c r="C145" s="170" t="s">
        <v>106</v>
      </c>
      <c r="D145" s="153"/>
      <c r="E145" s="154"/>
      <c r="F145" s="155"/>
      <c r="G145" s="155">
        <f>G146+G147+G148+G149+G150+G151+G152</f>
        <v>0</v>
      </c>
      <c r="H145" s="155"/>
      <c r="I145" s="155">
        <v>0</v>
      </c>
      <c r="J145" s="155"/>
      <c r="K145" s="155">
        <v>411000</v>
      </c>
      <c r="L145" s="155"/>
      <c r="M145" s="155"/>
      <c r="N145" s="154"/>
      <c r="O145" s="154"/>
      <c r="P145" s="154"/>
      <c r="Q145" s="154"/>
      <c r="R145" s="155"/>
      <c r="S145" s="155"/>
      <c r="T145" s="156"/>
      <c r="U145" s="150"/>
      <c r="V145" s="150"/>
      <c r="W145" s="150"/>
      <c r="X145" s="150"/>
      <c r="Y145" s="150"/>
      <c r="AG145" t="s">
        <v>199</v>
      </c>
    </row>
    <row r="146" spans="1:60" x14ac:dyDescent="0.25">
      <c r="A146" s="163">
        <v>78</v>
      </c>
      <c r="B146" s="164" t="s">
        <v>405</v>
      </c>
      <c r="C146" s="173" t="s">
        <v>406</v>
      </c>
      <c r="D146" s="165" t="s">
        <v>407</v>
      </c>
      <c r="E146" s="166">
        <v>9</v>
      </c>
      <c r="F146" s="191"/>
      <c r="G146" s="161">
        <f t="shared" ref="G146:G156" si="13">F146*E146</f>
        <v>0</v>
      </c>
      <c r="H146" s="167">
        <v>0</v>
      </c>
      <c r="I146" s="167">
        <v>0</v>
      </c>
      <c r="J146" s="167">
        <v>18000</v>
      </c>
      <c r="K146" s="167">
        <v>162000</v>
      </c>
      <c r="L146" s="167">
        <v>12</v>
      </c>
      <c r="M146" s="167">
        <v>181440</v>
      </c>
      <c r="N146" s="166">
        <v>0</v>
      </c>
      <c r="O146" s="166">
        <v>0</v>
      </c>
      <c r="P146" s="166">
        <v>0</v>
      </c>
      <c r="Q146" s="166">
        <v>0</v>
      </c>
      <c r="R146" s="167"/>
      <c r="S146" s="167" t="s">
        <v>318</v>
      </c>
      <c r="T146" s="168" t="s">
        <v>319</v>
      </c>
      <c r="U146" s="147">
        <v>0</v>
      </c>
      <c r="V146" s="147">
        <v>0</v>
      </c>
      <c r="W146" s="147"/>
      <c r="X146" s="147" t="s">
        <v>205</v>
      </c>
      <c r="Y146" s="147" t="s">
        <v>206</v>
      </c>
      <c r="Z146" s="141"/>
      <c r="AA146" s="141"/>
      <c r="AB146" s="141"/>
      <c r="AC146" s="141"/>
      <c r="AD146" s="141"/>
      <c r="AE146" s="141"/>
      <c r="AF146" s="141"/>
      <c r="AG146" s="141" t="s">
        <v>213</v>
      </c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</row>
    <row r="147" spans="1:60" x14ac:dyDescent="0.25">
      <c r="A147" s="163">
        <v>79</v>
      </c>
      <c r="B147" s="164" t="s">
        <v>408</v>
      </c>
      <c r="C147" s="173" t="s">
        <v>409</v>
      </c>
      <c r="D147" s="165" t="s">
        <v>369</v>
      </c>
      <c r="E147" s="166">
        <v>3</v>
      </c>
      <c r="F147" s="191"/>
      <c r="G147" s="161">
        <f t="shared" si="13"/>
        <v>0</v>
      </c>
      <c r="H147" s="167">
        <v>0</v>
      </c>
      <c r="I147" s="167">
        <v>0</v>
      </c>
      <c r="J147" s="167">
        <v>9000</v>
      </c>
      <c r="K147" s="167">
        <v>27000</v>
      </c>
      <c r="L147" s="167">
        <v>12</v>
      </c>
      <c r="M147" s="167">
        <v>30240</v>
      </c>
      <c r="N147" s="166">
        <v>0</v>
      </c>
      <c r="O147" s="166">
        <v>0</v>
      </c>
      <c r="P147" s="166">
        <v>0</v>
      </c>
      <c r="Q147" s="166">
        <v>0</v>
      </c>
      <c r="R147" s="167"/>
      <c r="S147" s="167" t="s">
        <v>318</v>
      </c>
      <c r="T147" s="168" t="s">
        <v>319</v>
      </c>
      <c r="U147" s="147">
        <v>0</v>
      </c>
      <c r="V147" s="147">
        <v>0</v>
      </c>
      <c r="W147" s="147"/>
      <c r="X147" s="147" t="s">
        <v>205</v>
      </c>
      <c r="Y147" s="147" t="s">
        <v>206</v>
      </c>
      <c r="Z147" s="141"/>
      <c r="AA147" s="141"/>
      <c r="AB147" s="141"/>
      <c r="AC147" s="141"/>
      <c r="AD147" s="141"/>
      <c r="AE147" s="141"/>
      <c r="AF147" s="141"/>
      <c r="AG147" s="141" t="s">
        <v>213</v>
      </c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1"/>
      <c r="BH147" s="141"/>
    </row>
    <row r="148" spans="1:60" x14ac:dyDescent="0.25">
      <c r="A148" s="163">
        <v>80</v>
      </c>
      <c r="B148" s="164" t="s">
        <v>410</v>
      </c>
      <c r="C148" s="173" t="s">
        <v>411</v>
      </c>
      <c r="D148" s="165" t="s">
        <v>369</v>
      </c>
      <c r="E148" s="166">
        <v>3</v>
      </c>
      <c r="F148" s="191"/>
      <c r="G148" s="161">
        <f t="shared" si="13"/>
        <v>0</v>
      </c>
      <c r="H148" s="167">
        <v>0</v>
      </c>
      <c r="I148" s="167">
        <v>0</v>
      </c>
      <c r="J148" s="167">
        <v>6000</v>
      </c>
      <c r="K148" s="167">
        <v>18000</v>
      </c>
      <c r="L148" s="167">
        <v>12</v>
      </c>
      <c r="M148" s="167">
        <v>20160</v>
      </c>
      <c r="N148" s="166">
        <v>0</v>
      </c>
      <c r="O148" s="166">
        <v>0</v>
      </c>
      <c r="P148" s="166">
        <v>0</v>
      </c>
      <c r="Q148" s="166">
        <v>0</v>
      </c>
      <c r="R148" s="167"/>
      <c r="S148" s="167" t="s">
        <v>318</v>
      </c>
      <c r="T148" s="168" t="s">
        <v>319</v>
      </c>
      <c r="U148" s="147">
        <v>0</v>
      </c>
      <c r="V148" s="147">
        <v>0</v>
      </c>
      <c r="W148" s="147"/>
      <c r="X148" s="147" t="s">
        <v>205</v>
      </c>
      <c r="Y148" s="147" t="s">
        <v>206</v>
      </c>
      <c r="Z148" s="141"/>
      <c r="AA148" s="141"/>
      <c r="AB148" s="141"/>
      <c r="AC148" s="141"/>
      <c r="AD148" s="141"/>
      <c r="AE148" s="141"/>
      <c r="AF148" s="141"/>
      <c r="AG148" s="141" t="s">
        <v>213</v>
      </c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</row>
    <row r="149" spans="1:60" x14ac:dyDescent="0.25">
      <c r="A149" s="163">
        <v>81</v>
      </c>
      <c r="B149" s="164" t="s">
        <v>412</v>
      </c>
      <c r="C149" s="173" t="s">
        <v>413</v>
      </c>
      <c r="D149" s="165" t="s">
        <v>369</v>
      </c>
      <c r="E149" s="166">
        <v>3</v>
      </c>
      <c r="F149" s="191"/>
      <c r="G149" s="161">
        <f t="shared" si="13"/>
        <v>0</v>
      </c>
      <c r="H149" s="167">
        <v>0</v>
      </c>
      <c r="I149" s="167">
        <v>0</v>
      </c>
      <c r="J149" s="167">
        <v>18000</v>
      </c>
      <c r="K149" s="167">
        <v>54000</v>
      </c>
      <c r="L149" s="167">
        <v>12</v>
      </c>
      <c r="M149" s="167">
        <v>60480</v>
      </c>
      <c r="N149" s="166">
        <v>0</v>
      </c>
      <c r="O149" s="166">
        <v>0</v>
      </c>
      <c r="P149" s="166">
        <v>0</v>
      </c>
      <c r="Q149" s="166">
        <v>0</v>
      </c>
      <c r="R149" s="167"/>
      <c r="S149" s="167" t="s">
        <v>318</v>
      </c>
      <c r="T149" s="168" t="s">
        <v>319</v>
      </c>
      <c r="U149" s="147">
        <v>0</v>
      </c>
      <c r="V149" s="147">
        <v>0</v>
      </c>
      <c r="W149" s="147"/>
      <c r="X149" s="147" t="s">
        <v>205</v>
      </c>
      <c r="Y149" s="147" t="s">
        <v>206</v>
      </c>
      <c r="Z149" s="141"/>
      <c r="AA149" s="141"/>
      <c r="AB149" s="141"/>
      <c r="AC149" s="141"/>
      <c r="AD149" s="141"/>
      <c r="AE149" s="141"/>
      <c r="AF149" s="141"/>
      <c r="AG149" s="141" t="s">
        <v>213</v>
      </c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</row>
    <row r="150" spans="1:60" x14ac:dyDescent="0.25">
      <c r="A150" s="163">
        <v>82</v>
      </c>
      <c r="B150" s="164" t="s">
        <v>414</v>
      </c>
      <c r="C150" s="173" t="s">
        <v>415</v>
      </c>
      <c r="D150" s="165" t="s">
        <v>369</v>
      </c>
      <c r="E150" s="166">
        <v>3</v>
      </c>
      <c r="F150" s="191"/>
      <c r="G150" s="161">
        <f t="shared" si="13"/>
        <v>0</v>
      </c>
      <c r="H150" s="167">
        <v>0</v>
      </c>
      <c r="I150" s="167">
        <v>0</v>
      </c>
      <c r="J150" s="167">
        <v>16000</v>
      </c>
      <c r="K150" s="167">
        <v>48000</v>
      </c>
      <c r="L150" s="167">
        <v>12</v>
      </c>
      <c r="M150" s="167">
        <v>53760</v>
      </c>
      <c r="N150" s="166">
        <v>0</v>
      </c>
      <c r="O150" s="166">
        <v>0</v>
      </c>
      <c r="P150" s="166">
        <v>0</v>
      </c>
      <c r="Q150" s="166">
        <v>0</v>
      </c>
      <c r="R150" s="167"/>
      <c r="S150" s="167" t="s">
        <v>318</v>
      </c>
      <c r="T150" s="168" t="s">
        <v>319</v>
      </c>
      <c r="U150" s="147">
        <v>0</v>
      </c>
      <c r="V150" s="147">
        <v>0</v>
      </c>
      <c r="W150" s="147"/>
      <c r="X150" s="147" t="s">
        <v>205</v>
      </c>
      <c r="Y150" s="147" t="s">
        <v>206</v>
      </c>
      <c r="Z150" s="141"/>
      <c r="AA150" s="141"/>
      <c r="AB150" s="141"/>
      <c r="AC150" s="141"/>
      <c r="AD150" s="141"/>
      <c r="AE150" s="141"/>
      <c r="AF150" s="141"/>
      <c r="AG150" s="141" t="s">
        <v>213</v>
      </c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</row>
    <row r="151" spans="1:60" x14ac:dyDescent="0.25">
      <c r="A151" s="163">
        <v>83</v>
      </c>
      <c r="B151" s="164" t="s">
        <v>416</v>
      </c>
      <c r="C151" s="173" t="s">
        <v>417</v>
      </c>
      <c r="D151" s="165" t="s">
        <v>418</v>
      </c>
      <c r="E151" s="166">
        <v>3</v>
      </c>
      <c r="F151" s="191"/>
      <c r="G151" s="161">
        <f t="shared" si="13"/>
        <v>0</v>
      </c>
      <c r="H151" s="167">
        <v>0</v>
      </c>
      <c r="I151" s="167">
        <v>0</v>
      </c>
      <c r="J151" s="167">
        <v>10000</v>
      </c>
      <c r="K151" s="167">
        <v>30000</v>
      </c>
      <c r="L151" s="167">
        <v>12</v>
      </c>
      <c r="M151" s="167">
        <v>33600</v>
      </c>
      <c r="N151" s="166">
        <v>0</v>
      </c>
      <c r="O151" s="166">
        <v>0</v>
      </c>
      <c r="P151" s="166">
        <v>0</v>
      </c>
      <c r="Q151" s="166">
        <v>0</v>
      </c>
      <c r="R151" s="167"/>
      <c r="S151" s="167" t="s">
        <v>318</v>
      </c>
      <c r="T151" s="168" t="s">
        <v>319</v>
      </c>
      <c r="U151" s="147">
        <v>0</v>
      </c>
      <c r="V151" s="147">
        <v>0</v>
      </c>
      <c r="W151" s="147"/>
      <c r="X151" s="147" t="s">
        <v>205</v>
      </c>
      <c r="Y151" s="147" t="s">
        <v>206</v>
      </c>
      <c r="Z151" s="141"/>
      <c r="AA151" s="141"/>
      <c r="AB151" s="141"/>
      <c r="AC151" s="141"/>
      <c r="AD151" s="141"/>
      <c r="AE151" s="141"/>
      <c r="AF151" s="141"/>
      <c r="AG151" s="141" t="s">
        <v>213</v>
      </c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</row>
    <row r="152" spans="1:60" x14ac:dyDescent="0.25">
      <c r="A152" s="163">
        <v>84</v>
      </c>
      <c r="B152" s="164" t="s">
        <v>419</v>
      </c>
      <c r="C152" s="173" t="s">
        <v>420</v>
      </c>
      <c r="D152" s="165" t="s">
        <v>421</v>
      </c>
      <c r="E152" s="166">
        <v>80</v>
      </c>
      <c r="F152" s="191"/>
      <c r="G152" s="161">
        <f t="shared" si="13"/>
        <v>0</v>
      </c>
      <c r="H152" s="167">
        <v>0</v>
      </c>
      <c r="I152" s="167">
        <v>0</v>
      </c>
      <c r="J152" s="167">
        <v>1800</v>
      </c>
      <c r="K152" s="167">
        <v>72000</v>
      </c>
      <c r="L152" s="167">
        <v>12</v>
      </c>
      <c r="M152" s="167">
        <v>80640</v>
      </c>
      <c r="N152" s="166">
        <v>0</v>
      </c>
      <c r="O152" s="166">
        <v>0</v>
      </c>
      <c r="P152" s="166">
        <v>0</v>
      </c>
      <c r="Q152" s="166">
        <v>0</v>
      </c>
      <c r="R152" s="167"/>
      <c r="S152" s="167" t="s">
        <v>318</v>
      </c>
      <c r="T152" s="168" t="s">
        <v>319</v>
      </c>
      <c r="U152" s="147">
        <v>0</v>
      </c>
      <c r="V152" s="147">
        <v>0</v>
      </c>
      <c r="W152" s="147"/>
      <c r="X152" s="147" t="s">
        <v>205</v>
      </c>
      <c r="Y152" s="147" t="s">
        <v>206</v>
      </c>
      <c r="Z152" s="141"/>
      <c r="AA152" s="141"/>
      <c r="AB152" s="141"/>
      <c r="AC152" s="141"/>
      <c r="AD152" s="141"/>
      <c r="AE152" s="141"/>
      <c r="AF152" s="141"/>
      <c r="AG152" s="141" t="s">
        <v>213</v>
      </c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</row>
    <row r="153" spans="1:60" x14ac:dyDescent="0.25">
      <c r="A153" s="151" t="s">
        <v>198</v>
      </c>
      <c r="B153" s="152" t="s">
        <v>107</v>
      </c>
      <c r="C153" s="170" t="s">
        <v>108</v>
      </c>
      <c r="D153" s="153"/>
      <c r="E153" s="154"/>
      <c r="F153" s="155"/>
      <c r="G153" s="155">
        <f>G154+G156+G159</f>
        <v>0</v>
      </c>
      <c r="H153" s="155"/>
      <c r="I153" s="155">
        <v>29457.65</v>
      </c>
      <c r="J153" s="155"/>
      <c r="K153" s="155">
        <v>17285.52</v>
      </c>
      <c r="L153" s="155"/>
      <c r="M153" s="155"/>
      <c r="N153" s="154"/>
      <c r="O153" s="154"/>
      <c r="P153" s="154"/>
      <c r="Q153" s="154"/>
      <c r="R153" s="155"/>
      <c r="S153" s="155"/>
      <c r="T153" s="156"/>
      <c r="U153" s="150"/>
      <c r="V153" s="150"/>
      <c r="W153" s="150"/>
      <c r="X153" s="150"/>
      <c r="Y153" s="150"/>
      <c r="AG153" t="s">
        <v>199</v>
      </c>
    </row>
    <row r="154" spans="1:60" ht="51" x14ac:dyDescent="0.25">
      <c r="A154" s="157">
        <v>85</v>
      </c>
      <c r="B154" s="158" t="s">
        <v>422</v>
      </c>
      <c r="C154" s="171" t="s">
        <v>1135</v>
      </c>
      <c r="D154" s="159" t="s">
        <v>236</v>
      </c>
      <c r="E154" s="160">
        <v>26.25</v>
      </c>
      <c r="F154" s="192"/>
      <c r="G154" s="161">
        <f t="shared" si="13"/>
        <v>0</v>
      </c>
      <c r="H154" s="161">
        <v>248.98</v>
      </c>
      <c r="I154" s="161">
        <v>6535.7249999999995</v>
      </c>
      <c r="J154" s="161">
        <v>242.52</v>
      </c>
      <c r="K154" s="161">
        <v>6366.1500000000005</v>
      </c>
      <c r="L154" s="161">
        <v>12</v>
      </c>
      <c r="M154" s="161">
        <v>14450.105599999999</v>
      </c>
      <c r="N154" s="160">
        <v>1.1520000000000001E-2</v>
      </c>
      <c r="O154" s="160">
        <v>0.3024</v>
      </c>
      <c r="P154" s="160">
        <v>0</v>
      </c>
      <c r="Q154" s="160">
        <v>0</v>
      </c>
      <c r="R154" s="161"/>
      <c r="S154" s="161" t="s">
        <v>203</v>
      </c>
      <c r="T154" s="162" t="s">
        <v>204</v>
      </c>
      <c r="U154" s="147">
        <v>0.45982000000000001</v>
      </c>
      <c r="V154" s="147">
        <v>12.070275000000001</v>
      </c>
      <c r="W154" s="147"/>
      <c r="X154" s="147" t="s">
        <v>205</v>
      </c>
      <c r="Y154" s="147" t="s">
        <v>206</v>
      </c>
      <c r="Z154" s="141"/>
      <c r="AA154" s="141"/>
      <c r="AB154" s="141"/>
      <c r="AC154" s="141"/>
      <c r="AD154" s="141"/>
      <c r="AE154" s="141"/>
      <c r="AF154" s="141"/>
      <c r="AG154" s="141" t="s">
        <v>207</v>
      </c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</row>
    <row r="155" spans="1:60" outlineLevel="1" x14ac:dyDescent="0.25">
      <c r="A155" s="144"/>
      <c r="B155" s="145"/>
      <c r="C155" s="172" t="s">
        <v>423</v>
      </c>
      <c r="D155" s="148"/>
      <c r="E155" s="149">
        <v>26.25</v>
      </c>
      <c r="F155" s="147"/>
      <c r="G155" s="147"/>
      <c r="H155" s="147"/>
      <c r="I155" s="147"/>
      <c r="J155" s="147"/>
      <c r="K155" s="147"/>
      <c r="L155" s="147"/>
      <c r="M155" s="147"/>
      <c r="N155" s="146"/>
      <c r="O155" s="146"/>
      <c r="P155" s="146"/>
      <c r="Q155" s="146"/>
      <c r="R155" s="147"/>
      <c r="S155" s="147"/>
      <c r="T155" s="147"/>
      <c r="U155" s="147"/>
      <c r="V155" s="147"/>
      <c r="W155" s="147"/>
      <c r="X155" s="147"/>
      <c r="Y155" s="147"/>
      <c r="Z155" s="141"/>
      <c r="AA155" s="141"/>
      <c r="AB155" s="141"/>
      <c r="AC155" s="141"/>
      <c r="AD155" s="141"/>
      <c r="AE155" s="141"/>
      <c r="AF155" s="141"/>
      <c r="AG155" s="141" t="s">
        <v>209</v>
      </c>
      <c r="AH155" s="141">
        <v>0</v>
      </c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</row>
    <row r="156" spans="1:60" x14ac:dyDescent="0.25">
      <c r="A156" s="157">
        <v>86</v>
      </c>
      <c r="B156" s="158" t="s">
        <v>424</v>
      </c>
      <c r="C156" s="171" t="s">
        <v>1136</v>
      </c>
      <c r="D156" s="159" t="s">
        <v>236</v>
      </c>
      <c r="E156" s="160">
        <v>42</v>
      </c>
      <c r="F156" s="192"/>
      <c r="G156" s="161">
        <f t="shared" si="13"/>
        <v>0</v>
      </c>
      <c r="H156" s="161">
        <v>545.76</v>
      </c>
      <c r="I156" s="161">
        <v>22921.919999999998</v>
      </c>
      <c r="J156" s="161">
        <v>245.24</v>
      </c>
      <c r="K156" s="161">
        <v>10300.08</v>
      </c>
      <c r="L156" s="161">
        <v>12</v>
      </c>
      <c r="M156" s="161">
        <v>37208.639999999999</v>
      </c>
      <c r="N156" s="160">
        <v>3.7799999999999999E-3</v>
      </c>
      <c r="O156" s="160">
        <v>0.15875999999999998</v>
      </c>
      <c r="P156" s="160">
        <v>0</v>
      </c>
      <c r="Q156" s="160">
        <v>0</v>
      </c>
      <c r="R156" s="161"/>
      <c r="S156" s="161" t="s">
        <v>203</v>
      </c>
      <c r="T156" s="162" t="s">
        <v>204</v>
      </c>
      <c r="U156" s="147">
        <v>0.42403000000000002</v>
      </c>
      <c r="V156" s="147">
        <v>17.809260000000002</v>
      </c>
      <c r="W156" s="147"/>
      <c r="X156" s="147" t="s">
        <v>287</v>
      </c>
      <c r="Y156" s="147" t="s">
        <v>206</v>
      </c>
      <c r="Z156" s="141"/>
      <c r="AA156" s="141"/>
      <c r="AB156" s="141"/>
      <c r="AC156" s="141"/>
      <c r="AD156" s="141"/>
      <c r="AE156" s="141"/>
      <c r="AF156" s="141"/>
      <c r="AG156" s="141" t="s">
        <v>288</v>
      </c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</row>
    <row r="157" spans="1:60" ht="21" outlineLevel="1" x14ac:dyDescent="0.25">
      <c r="A157" s="144"/>
      <c r="B157" s="145"/>
      <c r="C157" s="256" t="s">
        <v>425</v>
      </c>
      <c r="D157" s="257"/>
      <c r="E157" s="257"/>
      <c r="F157" s="257"/>
      <c r="G157" s="257"/>
      <c r="H157" s="147"/>
      <c r="I157" s="147"/>
      <c r="J157" s="147"/>
      <c r="K157" s="147"/>
      <c r="L157" s="147"/>
      <c r="M157" s="147"/>
      <c r="N157" s="146"/>
      <c r="O157" s="146"/>
      <c r="P157" s="146"/>
      <c r="Q157" s="146"/>
      <c r="R157" s="147"/>
      <c r="S157" s="147"/>
      <c r="T157" s="147"/>
      <c r="U157" s="147"/>
      <c r="V157" s="147"/>
      <c r="W157" s="147"/>
      <c r="X157" s="147"/>
      <c r="Y157" s="147"/>
      <c r="Z157" s="141"/>
      <c r="AA157" s="141"/>
      <c r="AB157" s="141"/>
      <c r="AC157" s="141"/>
      <c r="AD157" s="141"/>
      <c r="AE157" s="141"/>
      <c r="AF157" s="141"/>
      <c r="AG157" s="141" t="s">
        <v>261</v>
      </c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69" t="str">
        <f>C157</f>
        <v>Nanesení hydroizolační stěrky ve dvou vrstvách. Vlepení těsnicí pásky do spoje podlaha-stěna, přitlačení a uhlazení, přetažení pásky další vrstvou izolační stěrky.</v>
      </c>
      <c r="BB157" s="141"/>
      <c r="BC157" s="141"/>
      <c r="BD157" s="141"/>
      <c r="BE157" s="141"/>
      <c r="BF157" s="141"/>
      <c r="BG157" s="141"/>
      <c r="BH157" s="141"/>
    </row>
    <row r="158" spans="1:60" outlineLevel="1" x14ac:dyDescent="0.25">
      <c r="A158" s="144"/>
      <c r="B158" s="145"/>
      <c r="C158" s="172" t="s">
        <v>426</v>
      </c>
      <c r="D158" s="148"/>
      <c r="E158" s="149">
        <v>42</v>
      </c>
      <c r="F158" s="147"/>
      <c r="G158" s="147"/>
      <c r="H158" s="147"/>
      <c r="I158" s="147"/>
      <c r="J158" s="147"/>
      <c r="K158" s="147"/>
      <c r="L158" s="147"/>
      <c r="M158" s="147"/>
      <c r="N158" s="146"/>
      <c r="O158" s="146"/>
      <c r="P158" s="146"/>
      <c r="Q158" s="146"/>
      <c r="R158" s="147"/>
      <c r="S158" s="147"/>
      <c r="T158" s="147"/>
      <c r="U158" s="147"/>
      <c r="V158" s="147"/>
      <c r="W158" s="147"/>
      <c r="X158" s="147"/>
      <c r="Y158" s="147"/>
      <c r="Z158" s="141"/>
      <c r="AA158" s="141"/>
      <c r="AB158" s="141"/>
      <c r="AC158" s="141"/>
      <c r="AD158" s="141"/>
      <c r="AE158" s="141"/>
      <c r="AF158" s="141"/>
      <c r="AG158" s="141" t="s">
        <v>209</v>
      </c>
      <c r="AH158" s="141">
        <v>0</v>
      </c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</row>
    <row r="159" spans="1:60" x14ac:dyDescent="0.25">
      <c r="A159" s="163">
        <v>87</v>
      </c>
      <c r="B159" s="164" t="s">
        <v>427</v>
      </c>
      <c r="C159" s="173" t="s">
        <v>428</v>
      </c>
      <c r="D159" s="165" t="s">
        <v>0</v>
      </c>
      <c r="E159" s="166">
        <v>129.0188</v>
      </c>
      <c r="F159" s="191"/>
      <c r="G159" s="161">
        <f t="shared" ref="G159" si="14">F159*E159</f>
        <v>0</v>
      </c>
      <c r="H159" s="167">
        <v>0</v>
      </c>
      <c r="I159" s="167">
        <v>0</v>
      </c>
      <c r="J159" s="167">
        <v>4.8</v>
      </c>
      <c r="K159" s="167">
        <v>619.29023999999993</v>
      </c>
      <c r="L159" s="167">
        <v>12</v>
      </c>
      <c r="M159" s="167">
        <v>693.60479999999995</v>
      </c>
      <c r="N159" s="166">
        <v>0</v>
      </c>
      <c r="O159" s="166">
        <v>0</v>
      </c>
      <c r="P159" s="166">
        <v>0</v>
      </c>
      <c r="Q159" s="166">
        <v>0</v>
      </c>
      <c r="R159" s="167"/>
      <c r="S159" s="167" t="s">
        <v>203</v>
      </c>
      <c r="T159" s="168" t="s">
        <v>204</v>
      </c>
      <c r="U159" s="147">
        <v>0</v>
      </c>
      <c r="V159" s="147">
        <v>0</v>
      </c>
      <c r="W159" s="147"/>
      <c r="X159" s="147" t="s">
        <v>429</v>
      </c>
      <c r="Y159" s="147" t="s">
        <v>206</v>
      </c>
      <c r="Z159" s="141"/>
      <c r="AA159" s="141"/>
      <c r="AB159" s="141"/>
      <c r="AC159" s="141"/>
      <c r="AD159" s="141"/>
      <c r="AE159" s="141"/>
      <c r="AF159" s="141"/>
      <c r="AG159" s="141" t="s">
        <v>430</v>
      </c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</row>
    <row r="160" spans="1:60" x14ac:dyDescent="0.25">
      <c r="A160" s="151" t="s">
        <v>198</v>
      </c>
      <c r="B160" s="152" t="s">
        <v>109</v>
      </c>
      <c r="C160" s="170" t="s">
        <v>110</v>
      </c>
      <c r="D160" s="153"/>
      <c r="E160" s="154"/>
      <c r="F160" s="155"/>
      <c r="G160" s="155">
        <f>G161+G163+G165+G167+G169</f>
        <v>0</v>
      </c>
      <c r="H160" s="155"/>
      <c r="I160" s="155">
        <v>14991.97</v>
      </c>
      <c r="J160" s="155"/>
      <c r="K160" s="155">
        <v>10162.94</v>
      </c>
      <c r="L160" s="155"/>
      <c r="M160" s="155"/>
      <c r="N160" s="154"/>
      <c r="O160" s="154"/>
      <c r="P160" s="154"/>
      <c r="Q160" s="154"/>
      <c r="R160" s="155"/>
      <c r="S160" s="155"/>
      <c r="T160" s="156"/>
      <c r="U160" s="150"/>
      <c r="V160" s="150"/>
      <c r="W160" s="150"/>
      <c r="X160" s="150"/>
      <c r="Y160" s="150"/>
      <c r="AG160" t="s">
        <v>199</v>
      </c>
    </row>
    <row r="161" spans="1:60" ht="30.6" x14ac:dyDescent="0.25">
      <c r="A161" s="157">
        <v>88</v>
      </c>
      <c r="B161" s="158" t="s">
        <v>431</v>
      </c>
      <c r="C161" s="171" t="s">
        <v>1137</v>
      </c>
      <c r="D161" s="159" t="s">
        <v>236</v>
      </c>
      <c r="E161" s="160">
        <v>27.3</v>
      </c>
      <c r="F161" s="192"/>
      <c r="G161" s="161">
        <f t="shared" ref="G161" si="15">F161*E161</f>
        <v>0</v>
      </c>
      <c r="H161" s="161">
        <v>383.26</v>
      </c>
      <c r="I161" s="161">
        <v>10462.998</v>
      </c>
      <c r="J161" s="161">
        <v>183.74</v>
      </c>
      <c r="K161" s="161">
        <v>5016.1020000000008</v>
      </c>
      <c r="L161" s="161">
        <v>12</v>
      </c>
      <c r="M161" s="161">
        <v>17336.592000000001</v>
      </c>
      <c r="N161" s="160">
        <v>2.0500000000000002E-3</v>
      </c>
      <c r="O161" s="160">
        <v>5.5965000000000008E-2</v>
      </c>
      <c r="P161" s="160">
        <v>0</v>
      </c>
      <c r="Q161" s="160">
        <v>0</v>
      </c>
      <c r="R161" s="161"/>
      <c r="S161" s="161" t="s">
        <v>203</v>
      </c>
      <c r="T161" s="162" t="s">
        <v>204</v>
      </c>
      <c r="U161" s="147">
        <v>0.317</v>
      </c>
      <c r="V161" s="147">
        <v>8.6540999999999997</v>
      </c>
      <c r="W161" s="147"/>
      <c r="X161" s="147" t="s">
        <v>205</v>
      </c>
      <c r="Y161" s="147" t="s">
        <v>206</v>
      </c>
      <c r="Z161" s="141"/>
      <c r="AA161" s="141"/>
      <c r="AB161" s="141"/>
      <c r="AC161" s="141"/>
      <c r="AD161" s="141"/>
      <c r="AE161" s="141"/>
      <c r="AF161" s="141"/>
      <c r="AG161" s="141" t="s">
        <v>213</v>
      </c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  <c r="BH161" s="141"/>
    </row>
    <row r="162" spans="1:60" outlineLevel="1" x14ac:dyDescent="0.25">
      <c r="A162" s="144"/>
      <c r="B162" s="145"/>
      <c r="C162" s="172" t="s">
        <v>357</v>
      </c>
      <c r="D162" s="148"/>
      <c r="E162" s="149">
        <v>27.3</v>
      </c>
      <c r="F162" s="147"/>
      <c r="G162" s="147"/>
      <c r="H162" s="147"/>
      <c r="I162" s="147"/>
      <c r="J162" s="147"/>
      <c r="K162" s="147"/>
      <c r="L162" s="147"/>
      <c r="M162" s="147"/>
      <c r="N162" s="146"/>
      <c r="O162" s="146"/>
      <c r="P162" s="146"/>
      <c r="Q162" s="146"/>
      <c r="R162" s="147"/>
      <c r="S162" s="147"/>
      <c r="T162" s="147"/>
      <c r="U162" s="147"/>
      <c r="V162" s="147"/>
      <c r="W162" s="147"/>
      <c r="X162" s="147"/>
      <c r="Y162" s="147"/>
      <c r="Z162" s="141"/>
      <c r="AA162" s="141"/>
      <c r="AB162" s="141"/>
      <c r="AC162" s="141"/>
      <c r="AD162" s="141"/>
      <c r="AE162" s="141"/>
      <c r="AF162" s="141"/>
      <c r="AG162" s="141" t="s">
        <v>209</v>
      </c>
      <c r="AH162" s="141">
        <v>0</v>
      </c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</row>
    <row r="163" spans="1:60" ht="51" x14ac:dyDescent="0.25">
      <c r="A163" s="157">
        <v>89</v>
      </c>
      <c r="B163" s="158" t="s">
        <v>432</v>
      </c>
      <c r="C163" s="171" t="s">
        <v>1138</v>
      </c>
      <c r="D163" s="159" t="s">
        <v>353</v>
      </c>
      <c r="E163" s="160">
        <v>12.1</v>
      </c>
      <c r="F163" s="192"/>
      <c r="G163" s="161">
        <f t="shared" ref="G163" si="16">F163*E163</f>
        <v>0</v>
      </c>
      <c r="H163" s="161">
        <v>170.36</v>
      </c>
      <c r="I163" s="161">
        <v>2061.3560000000002</v>
      </c>
      <c r="J163" s="161">
        <v>144.63999999999999</v>
      </c>
      <c r="K163" s="161">
        <v>1750.1439999999998</v>
      </c>
      <c r="L163" s="161">
        <v>12</v>
      </c>
      <c r="M163" s="161">
        <v>4268.88</v>
      </c>
      <c r="N163" s="160">
        <v>1.2099999999999999E-3</v>
      </c>
      <c r="O163" s="160">
        <v>1.4640999999999998E-2</v>
      </c>
      <c r="P163" s="160">
        <v>0</v>
      </c>
      <c r="Q163" s="160">
        <v>0</v>
      </c>
      <c r="R163" s="161"/>
      <c r="S163" s="161" t="s">
        <v>203</v>
      </c>
      <c r="T163" s="162" t="s">
        <v>204</v>
      </c>
      <c r="U163" s="147">
        <v>0.252</v>
      </c>
      <c r="V163" s="147">
        <v>3.0491999999999999</v>
      </c>
      <c r="W163" s="147"/>
      <c r="X163" s="147" t="s">
        <v>205</v>
      </c>
      <c r="Y163" s="147" t="s">
        <v>206</v>
      </c>
      <c r="Z163" s="141"/>
      <c r="AA163" s="141"/>
      <c r="AB163" s="141"/>
      <c r="AC163" s="141"/>
      <c r="AD163" s="141"/>
      <c r="AE163" s="141"/>
      <c r="AF163" s="141"/>
      <c r="AG163" s="141" t="s">
        <v>213</v>
      </c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41"/>
      <c r="BC163" s="141"/>
      <c r="BD163" s="141"/>
      <c r="BE163" s="141"/>
      <c r="BF163" s="141"/>
      <c r="BG163" s="141"/>
      <c r="BH163" s="141"/>
    </row>
    <row r="164" spans="1:60" outlineLevel="1" x14ac:dyDescent="0.25">
      <c r="A164" s="144"/>
      <c r="B164" s="145"/>
      <c r="C164" s="256" t="s">
        <v>433</v>
      </c>
      <c r="D164" s="257"/>
      <c r="E164" s="257"/>
      <c r="F164" s="257"/>
      <c r="G164" s="257"/>
      <c r="H164" s="147"/>
      <c r="I164" s="147"/>
      <c r="J164" s="147"/>
      <c r="K164" s="147"/>
      <c r="L164" s="147"/>
      <c r="M164" s="147"/>
      <c r="N164" s="146"/>
      <c r="O164" s="146"/>
      <c r="P164" s="146"/>
      <c r="Q164" s="146"/>
      <c r="R164" s="147"/>
      <c r="S164" s="147"/>
      <c r="T164" s="147"/>
      <c r="U164" s="147"/>
      <c r="V164" s="147"/>
      <c r="W164" s="147"/>
      <c r="X164" s="147"/>
      <c r="Y164" s="147"/>
      <c r="Z164" s="141"/>
      <c r="AA164" s="141"/>
      <c r="AB164" s="141"/>
      <c r="AC164" s="141"/>
      <c r="AD164" s="141"/>
      <c r="AE164" s="141"/>
      <c r="AF164" s="141"/>
      <c r="AG164" s="141" t="s">
        <v>261</v>
      </c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</row>
    <row r="165" spans="1:60" ht="51" x14ac:dyDescent="0.25">
      <c r="A165" s="157">
        <v>90</v>
      </c>
      <c r="B165" s="158" t="s">
        <v>434</v>
      </c>
      <c r="C165" s="171" t="s">
        <v>1139</v>
      </c>
      <c r="D165" s="159" t="s">
        <v>353</v>
      </c>
      <c r="E165" s="160">
        <v>5.4</v>
      </c>
      <c r="F165" s="192"/>
      <c r="G165" s="161">
        <f t="shared" ref="G165" si="17">F165*E165</f>
        <v>0</v>
      </c>
      <c r="H165" s="161">
        <v>265.36</v>
      </c>
      <c r="I165" s="161">
        <v>1432.9440000000002</v>
      </c>
      <c r="J165" s="161">
        <v>144.63999999999999</v>
      </c>
      <c r="K165" s="161">
        <v>781.05599999999993</v>
      </c>
      <c r="L165" s="161">
        <v>12</v>
      </c>
      <c r="M165" s="161">
        <v>2479.6799999999998</v>
      </c>
      <c r="N165" s="160">
        <v>1.8400000000000001E-3</v>
      </c>
      <c r="O165" s="160">
        <v>9.9360000000000004E-3</v>
      </c>
      <c r="P165" s="160">
        <v>0</v>
      </c>
      <c r="Q165" s="160">
        <v>0</v>
      </c>
      <c r="R165" s="161"/>
      <c r="S165" s="161" t="s">
        <v>203</v>
      </c>
      <c r="T165" s="162" t="s">
        <v>204</v>
      </c>
      <c r="U165" s="147">
        <v>0.252</v>
      </c>
      <c r="V165" s="147">
        <v>1.3608</v>
      </c>
      <c r="W165" s="147"/>
      <c r="X165" s="147" t="s">
        <v>205</v>
      </c>
      <c r="Y165" s="147" t="s">
        <v>206</v>
      </c>
      <c r="Z165" s="141"/>
      <c r="AA165" s="141"/>
      <c r="AB165" s="141"/>
      <c r="AC165" s="141"/>
      <c r="AD165" s="141"/>
      <c r="AE165" s="141"/>
      <c r="AF165" s="141"/>
      <c r="AG165" s="141" t="s">
        <v>213</v>
      </c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</row>
    <row r="166" spans="1:60" outlineLevel="1" x14ac:dyDescent="0.25">
      <c r="A166" s="144"/>
      <c r="B166" s="145"/>
      <c r="C166" s="256" t="s">
        <v>433</v>
      </c>
      <c r="D166" s="257"/>
      <c r="E166" s="257"/>
      <c r="F166" s="257"/>
      <c r="G166" s="257"/>
      <c r="H166" s="147"/>
      <c r="I166" s="147"/>
      <c r="J166" s="147"/>
      <c r="K166" s="147"/>
      <c r="L166" s="147"/>
      <c r="M166" s="147"/>
      <c r="N166" s="146"/>
      <c r="O166" s="146"/>
      <c r="P166" s="146"/>
      <c r="Q166" s="146"/>
      <c r="R166" s="147"/>
      <c r="S166" s="147"/>
      <c r="T166" s="147"/>
      <c r="U166" s="147"/>
      <c r="V166" s="147"/>
      <c r="W166" s="147"/>
      <c r="X166" s="147"/>
      <c r="Y166" s="147"/>
      <c r="Z166" s="141"/>
      <c r="AA166" s="141"/>
      <c r="AB166" s="141"/>
      <c r="AC166" s="141"/>
      <c r="AD166" s="141"/>
      <c r="AE166" s="141"/>
      <c r="AF166" s="141"/>
      <c r="AG166" s="141" t="s">
        <v>261</v>
      </c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</row>
    <row r="167" spans="1:60" ht="20.399999999999999" x14ac:dyDescent="0.25">
      <c r="A167" s="157">
        <v>91</v>
      </c>
      <c r="B167" s="158" t="s">
        <v>435</v>
      </c>
      <c r="C167" s="171" t="s">
        <v>1140</v>
      </c>
      <c r="D167" s="159" t="s">
        <v>236</v>
      </c>
      <c r="E167" s="160">
        <v>27.3</v>
      </c>
      <c r="F167" s="192"/>
      <c r="G167" s="161">
        <f t="shared" ref="G167" si="18">F167*E167</f>
        <v>0</v>
      </c>
      <c r="H167" s="161">
        <v>37.9</v>
      </c>
      <c r="I167" s="161">
        <v>1034.67</v>
      </c>
      <c r="J167" s="161">
        <v>57.4</v>
      </c>
      <c r="K167" s="161">
        <v>1567.02</v>
      </c>
      <c r="L167" s="161">
        <v>12</v>
      </c>
      <c r="M167" s="161">
        <v>2913.8928000000001</v>
      </c>
      <c r="N167" s="160">
        <v>3.2000000000000003E-4</v>
      </c>
      <c r="O167" s="160">
        <v>8.7360000000000007E-3</v>
      </c>
      <c r="P167" s="160">
        <v>0</v>
      </c>
      <c r="Q167" s="160">
        <v>0</v>
      </c>
      <c r="R167" s="161"/>
      <c r="S167" s="161" t="s">
        <v>203</v>
      </c>
      <c r="T167" s="162" t="s">
        <v>204</v>
      </c>
      <c r="U167" s="147">
        <v>0.1</v>
      </c>
      <c r="V167" s="147">
        <v>2.7300000000000004</v>
      </c>
      <c r="W167" s="147"/>
      <c r="X167" s="147" t="s">
        <v>205</v>
      </c>
      <c r="Y167" s="147" t="s">
        <v>206</v>
      </c>
      <c r="Z167" s="141"/>
      <c r="AA167" s="141"/>
      <c r="AB167" s="141"/>
      <c r="AC167" s="141"/>
      <c r="AD167" s="141"/>
      <c r="AE167" s="141"/>
      <c r="AF167" s="141"/>
      <c r="AG167" s="141" t="s">
        <v>213</v>
      </c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  <c r="BH167" s="141"/>
    </row>
    <row r="168" spans="1:60" outlineLevel="1" x14ac:dyDescent="0.25">
      <c r="A168" s="144"/>
      <c r="B168" s="145"/>
      <c r="C168" s="172" t="s">
        <v>357</v>
      </c>
      <c r="D168" s="148"/>
      <c r="E168" s="149">
        <v>27.3</v>
      </c>
      <c r="F168" s="147"/>
      <c r="G168" s="147"/>
      <c r="H168" s="147"/>
      <c r="I168" s="147"/>
      <c r="J168" s="147"/>
      <c r="K168" s="147"/>
      <c r="L168" s="147"/>
      <c r="M168" s="147"/>
      <c r="N168" s="146"/>
      <c r="O168" s="146"/>
      <c r="P168" s="146"/>
      <c r="Q168" s="146"/>
      <c r="R168" s="147"/>
      <c r="S168" s="147"/>
      <c r="T168" s="147"/>
      <c r="U168" s="147"/>
      <c r="V168" s="147"/>
      <c r="W168" s="147"/>
      <c r="X168" s="147"/>
      <c r="Y168" s="147"/>
      <c r="Z168" s="141"/>
      <c r="AA168" s="141"/>
      <c r="AB168" s="141"/>
      <c r="AC168" s="141"/>
      <c r="AD168" s="141"/>
      <c r="AE168" s="141"/>
      <c r="AF168" s="141"/>
      <c r="AG168" s="141" t="s">
        <v>209</v>
      </c>
      <c r="AH168" s="141">
        <v>0</v>
      </c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</row>
    <row r="169" spans="1:60" x14ac:dyDescent="0.25">
      <c r="A169" s="163">
        <v>92</v>
      </c>
      <c r="B169" s="164" t="s">
        <v>436</v>
      </c>
      <c r="C169" s="173" t="s">
        <v>437</v>
      </c>
      <c r="D169" s="165" t="s">
        <v>0</v>
      </c>
      <c r="E169" s="166">
        <v>241.06290000000001</v>
      </c>
      <c r="F169" s="191"/>
      <c r="G169" s="161">
        <f t="shared" ref="G169" si="19">F169*E169</f>
        <v>0</v>
      </c>
      <c r="H169" s="167">
        <v>0</v>
      </c>
      <c r="I169" s="167">
        <v>0</v>
      </c>
      <c r="J169" s="167">
        <v>4.3499999999999996</v>
      </c>
      <c r="K169" s="167">
        <v>1048.623615</v>
      </c>
      <c r="L169" s="167">
        <v>12</v>
      </c>
      <c r="M169" s="167">
        <v>1174.4543999999999</v>
      </c>
      <c r="N169" s="166">
        <v>0</v>
      </c>
      <c r="O169" s="166">
        <v>0</v>
      </c>
      <c r="P169" s="166">
        <v>0</v>
      </c>
      <c r="Q169" s="166">
        <v>0</v>
      </c>
      <c r="R169" s="167"/>
      <c r="S169" s="167" t="s">
        <v>203</v>
      </c>
      <c r="T169" s="168" t="s">
        <v>204</v>
      </c>
      <c r="U169" s="147">
        <v>0</v>
      </c>
      <c r="V169" s="147">
        <v>0</v>
      </c>
      <c r="W169" s="147"/>
      <c r="X169" s="147" t="s">
        <v>429</v>
      </c>
      <c r="Y169" s="147" t="s">
        <v>206</v>
      </c>
      <c r="Z169" s="141"/>
      <c r="AA169" s="141"/>
      <c r="AB169" s="141"/>
      <c r="AC169" s="141"/>
      <c r="AD169" s="141"/>
      <c r="AE169" s="141"/>
      <c r="AF169" s="141"/>
      <c r="AG169" s="141" t="s">
        <v>430</v>
      </c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</row>
    <row r="170" spans="1:60" x14ac:dyDescent="0.25">
      <c r="A170" s="151" t="s">
        <v>198</v>
      </c>
      <c r="B170" s="152" t="s">
        <v>111</v>
      </c>
      <c r="C170" s="170" t="s">
        <v>112</v>
      </c>
      <c r="D170" s="153"/>
      <c r="E170" s="154"/>
      <c r="F170" s="155"/>
      <c r="G170" s="155">
        <f>G171+G172+G174+G176+G178+G179+G183+G184+G186</f>
        <v>0</v>
      </c>
      <c r="H170" s="155"/>
      <c r="I170" s="155">
        <v>191512.53</v>
      </c>
      <c r="J170" s="155"/>
      <c r="K170" s="155">
        <v>307919.73</v>
      </c>
      <c r="L170" s="155"/>
      <c r="M170" s="155"/>
      <c r="N170" s="154"/>
      <c r="O170" s="154"/>
      <c r="P170" s="154"/>
      <c r="Q170" s="154"/>
      <c r="R170" s="155"/>
      <c r="S170" s="155"/>
      <c r="T170" s="156"/>
      <c r="U170" s="150"/>
      <c r="V170" s="150"/>
      <c r="W170" s="150"/>
      <c r="X170" s="150"/>
      <c r="Y170" s="150"/>
      <c r="AG170" t="s">
        <v>199</v>
      </c>
    </row>
    <row r="171" spans="1:60" ht="20.399999999999999" x14ac:dyDescent="0.25">
      <c r="A171" s="163">
        <v>93</v>
      </c>
      <c r="B171" s="164" t="s">
        <v>438</v>
      </c>
      <c r="C171" s="173" t="s">
        <v>439</v>
      </c>
      <c r="D171" s="165" t="s">
        <v>236</v>
      </c>
      <c r="E171" s="166">
        <v>129.4</v>
      </c>
      <c r="F171" s="191"/>
      <c r="G171" s="161">
        <f t="shared" ref="G171:G172" si="20">F171*E171</f>
        <v>0</v>
      </c>
      <c r="H171" s="167">
        <v>46.5</v>
      </c>
      <c r="I171" s="167">
        <v>6017.1</v>
      </c>
      <c r="J171" s="167">
        <v>262.5</v>
      </c>
      <c r="K171" s="167">
        <v>33967.5</v>
      </c>
      <c r="L171" s="167">
        <v>12</v>
      </c>
      <c r="M171" s="167">
        <v>44782.752</v>
      </c>
      <c r="N171" s="166">
        <v>8.3000000000000001E-4</v>
      </c>
      <c r="O171" s="166">
        <v>0.10740200000000001</v>
      </c>
      <c r="P171" s="166">
        <v>0</v>
      </c>
      <c r="Q171" s="166">
        <v>0</v>
      </c>
      <c r="R171" s="167"/>
      <c r="S171" s="167" t="s">
        <v>203</v>
      </c>
      <c r="T171" s="168" t="s">
        <v>204</v>
      </c>
      <c r="U171" s="147">
        <v>0.46200000000000002</v>
      </c>
      <c r="V171" s="147">
        <v>59.782800000000009</v>
      </c>
      <c r="W171" s="147"/>
      <c r="X171" s="147" t="s">
        <v>205</v>
      </c>
      <c r="Y171" s="147" t="s">
        <v>206</v>
      </c>
      <c r="Z171" s="141"/>
      <c r="AA171" s="141"/>
      <c r="AB171" s="141"/>
      <c r="AC171" s="141"/>
      <c r="AD171" s="141"/>
      <c r="AE171" s="141"/>
      <c r="AF171" s="141"/>
      <c r="AG171" s="141" t="s">
        <v>207</v>
      </c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</row>
    <row r="172" spans="1:60" ht="51" x14ac:dyDescent="0.25">
      <c r="A172" s="157">
        <v>94</v>
      </c>
      <c r="B172" s="158" t="s">
        <v>440</v>
      </c>
      <c r="C172" s="171" t="s">
        <v>1141</v>
      </c>
      <c r="D172" s="159" t="s">
        <v>236</v>
      </c>
      <c r="E172" s="160">
        <v>232.9</v>
      </c>
      <c r="F172" s="192"/>
      <c r="G172" s="161">
        <f t="shared" si="20"/>
        <v>0</v>
      </c>
      <c r="H172" s="161">
        <v>36.83</v>
      </c>
      <c r="I172" s="161">
        <v>8577.7070000000003</v>
      </c>
      <c r="J172" s="161">
        <v>103.67</v>
      </c>
      <c r="K172" s="161">
        <v>24144.743000000002</v>
      </c>
      <c r="L172" s="161">
        <v>12</v>
      </c>
      <c r="M172" s="161">
        <v>36649.144</v>
      </c>
      <c r="N172" s="160">
        <v>1.9000000000000001E-4</v>
      </c>
      <c r="O172" s="160">
        <v>4.4251000000000006E-2</v>
      </c>
      <c r="P172" s="160">
        <v>0</v>
      </c>
      <c r="Q172" s="160">
        <v>0</v>
      </c>
      <c r="R172" s="161"/>
      <c r="S172" s="161" t="s">
        <v>203</v>
      </c>
      <c r="T172" s="162" t="s">
        <v>204</v>
      </c>
      <c r="U172" s="147">
        <v>0.18</v>
      </c>
      <c r="V172" s="147">
        <v>41.921999999999997</v>
      </c>
      <c r="W172" s="147"/>
      <c r="X172" s="147" t="s">
        <v>205</v>
      </c>
      <c r="Y172" s="147" t="s">
        <v>206</v>
      </c>
      <c r="Z172" s="141"/>
      <c r="AA172" s="141"/>
      <c r="AB172" s="141"/>
      <c r="AC172" s="141"/>
      <c r="AD172" s="141"/>
      <c r="AE172" s="141"/>
      <c r="AF172" s="141"/>
      <c r="AG172" s="141" t="s">
        <v>213</v>
      </c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</row>
    <row r="173" spans="1:60" outlineLevel="1" x14ac:dyDescent="0.25">
      <c r="A173" s="144"/>
      <c r="B173" s="145"/>
      <c r="C173" s="256" t="s">
        <v>441</v>
      </c>
      <c r="D173" s="257"/>
      <c r="E173" s="257"/>
      <c r="F173" s="257"/>
      <c r="G173" s="257"/>
      <c r="H173" s="147"/>
      <c r="I173" s="147"/>
      <c r="J173" s="147"/>
      <c r="K173" s="147"/>
      <c r="L173" s="147"/>
      <c r="M173" s="147"/>
      <c r="N173" s="146"/>
      <c r="O173" s="146"/>
      <c r="P173" s="146"/>
      <c r="Q173" s="146"/>
      <c r="R173" s="147"/>
      <c r="S173" s="147"/>
      <c r="T173" s="147"/>
      <c r="U173" s="147"/>
      <c r="V173" s="147"/>
      <c r="W173" s="147"/>
      <c r="X173" s="147"/>
      <c r="Y173" s="147"/>
      <c r="Z173" s="141"/>
      <c r="AA173" s="141"/>
      <c r="AB173" s="141"/>
      <c r="AC173" s="141"/>
      <c r="AD173" s="141"/>
      <c r="AE173" s="141"/>
      <c r="AF173" s="141"/>
      <c r="AG173" s="141" t="s">
        <v>261</v>
      </c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  <c r="BH173" s="141"/>
    </row>
    <row r="174" spans="1:60" ht="51" x14ac:dyDescent="0.25">
      <c r="A174" s="157">
        <v>95</v>
      </c>
      <c r="B174" s="158" t="s">
        <v>442</v>
      </c>
      <c r="C174" s="171" t="s">
        <v>1142</v>
      </c>
      <c r="D174" s="159" t="s">
        <v>236</v>
      </c>
      <c r="E174" s="160">
        <v>129.4</v>
      </c>
      <c r="F174" s="192"/>
      <c r="G174" s="161">
        <f t="shared" ref="G174" si="21">F174*E174</f>
        <v>0</v>
      </c>
      <c r="H174" s="161">
        <v>35.119999999999997</v>
      </c>
      <c r="I174" s="161">
        <v>4544.5280000000002</v>
      </c>
      <c r="J174" s="161">
        <v>91.88</v>
      </c>
      <c r="K174" s="161">
        <v>11889.271999999999</v>
      </c>
      <c r="L174" s="161">
        <v>12</v>
      </c>
      <c r="M174" s="161">
        <v>18405.856</v>
      </c>
      <c r="N174" s="160">
        <v>1.8000000000000001E-4</v>
      </c>
      <c r="O174" s="160">
        <v>2.3292000000000004E-2</v>
      </c>
      <c r="P174" s="160">
        <v>0</v>
      </c>
      <c r="Q174" s="160">
        <v>0</v>
      </c>
      <c r="R174" s="161"/>
      <c r="S174" s="161" t="s">
        <v>203</v>
      </c>
      <c r="T174" s="162" t="s">
        <v>204</v>
      </c>
      <c r="U174" s="147">
        <v>0.16</v>
      </c>
      <c r="V174" s="147">
        <v>20.704000000000001</v>
      </c>
      <c r="W174" s="147"/>
      <c r="X174" s="147" t="s">
        <v>205</v>
      </c>
      <c r="Y174" s="147" t="s">
        <v>206</v>
      </c>
      <c r="Z174" s="141"/>
      <c r="AA174" s="141"/>
      <c r="AB174" s="141"/>
      <c r="AC174" s="141"/>
      <c r="AD174" s="141"/>
      <c r="AE174" s="141"/>
      <c r="AF174" s="141"/>
      <c r="AG174" s="141" t="s">
        <v>213</v>
      </c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</row>
    <row r="175" spans="1:60" outlineLevel="1" x14ac:dyDescent="0.25">
      <c r="A175" s="144"/>
      <c r="B175" s="145"/>
      <c r="C175" s="256" t="s">
        <v>441</v>
      </c>
      <c r="D175" s="257"/>
      <c r="E175" s="257"/>
      <c r="F175" s="257"/>
      <c r="G175" s="257"/>
      <c r="H175" s="147"/>
      <c r="I175" s="147"/>
      <c r="J175" s="147"/>
      <c r="K175" s="147"/>
      <c r="L175" s="147"/>
      <c r="M175" s="147"/>
      <c r="N175" s="146"/>
      <c r="O175" s="146"/>
      <c r="P175" s="146"/>
      <c r="Q175" s="146"/>
      <c r="R175" s="147"/>
      <c r="S175" s="147"/>
      <c r="T175" s="147"/>
      <c r="U175" s="147"/>
      <c r="V175" s="147"/>
      <c r="W175" s="147"/>
      <c r="X175" s="147"/>
      <c r="Y175" s="147"/>
      <c r="Z175" s="141"/>
      <c r="AA175" s="141"/>
      <c r="AB175" s="141"/>
      <c r="AC175" s="141"/>
      <c r="AD175" s="141"/>
      <c r="AE175" s="141"/>
      <c r="AF175" s="141"/>
      <c r="AG175" s="141" t="s">
        <v>261</v>
      </c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  <c r="BH175" s="141"/>
    </row>
    <row r="176" spans="1:60" ht="20.399999999999999" x14ac:dyDescent="0.25">
      <c r="A176" s="157">
        <v>96</v>
      </c>
      <c r="B176" s="158" t="s">
        <v>443</v>
      </c>
      <c r="C176" s="171" t="s">
        <v>444</v>
      </c>
      <c r="D176" s="159" t="s">
        <v>236</v>
      </c>
      <c r="E176" s="160">
        <v>280.60000000000002</v>
      </c>
      <c r="F176" s="192"/>
      <c r="G176" s="161">
        <f t="shared" ref="G176" si="22">F176*E176</f>
        <v>0</v>
      </c>
      <c r="H176" s="161">
        <v>0</v>
      </c>
      <c r="I176" s="161">
        <v>0</v>
      </c>
      <c r="J176" s="161">
        <v>25.3</v>
      </c>
      <c r="K176" s="161">
        <v>7099.1800000000012</v>
      </c>
      <c r="L176" s="161">
        <v>12</v>
      </c>
      <c r="M176" s="161">
        <v>7951.0816000000004</v>
      </c>
      <c r="N176" s="160">
        <v>0</v>
      </c>
      <c r="O176" s="160">
        <v>0</v>
      </c>
      <c r="P176" s="160">
        <v>8.0000000000000002E-3</v>
      </c>
      <c r="Q176" s="160">
        <v>2.2448000000000001</v>
      </c>
      <c r="R176" s="161"/>
      <c r="S176" s="161" t="s">
        <v>203</v>
      </c>
      <c r="T176" s="162" t="s">
        <v>204</v>
      </c>
      <c r="U176" s="147">
        <v>0.05</v>
      </c>
      <c r="V176" s="147">
        <v>14.030000000000001</v>
      </c>
      <c r="W176" s="147"/>
      <c r="X176" s="147" t="s">
        <v>205</v>
      </c>
      <c r="Y176" s="147" t="s">
        <v>206</v>
      </c>
      <c r="Z176" s="141"/>
      <c r="AA176" s="141"/>
      <c r="AB176" s="141"/>
      <c r="AC176" s="141"/>
      <c r="AD176" s="141"/>
      <c r="AE176" s="141"/>
      <c r="AF176" s="141"/>
      <c r="AG176" s="141" t="s">
        <v>213</v>
      </c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141"/>
      <c r="BH176" s="141"/>
    </row>
    <row r="177" spans="1:60" outlineLevel="1" x14ac:dyDescent="0.25">
      <c r="A177" s="144"/>
      <c r="B177" s="145"/>
      <c r="C177" s="172" t="s">
        <v>445</v>
      </c>
      <c r="D177" s="148"/>
      <c r="E177" s="149">
        <v>280.60000000000002</v>
      </c>
      <c r="F177" s="147"/>
      <c r="G177" s="147"/>
      <c r="H177" s="147"/>
      <c r="I177" s="147"/>
      <c r="J177" s="147"/>
      <c r="K177" s="147"/>
      <c r="L177" s="147"/>
      <c r="M177" s="147"/>
      <c r="N177" s="146"/>
      <c r="O177" s="146"/>
      <c r="P177" s="146"/>
      <c r="Q177" s="146"/>
      <c r="R177" s="147"/>
      <c r="S177" s="147"/>
      <c r="T177" s="147"/>
      <c r="U177" s="147"/>
      <c r="V177" s="147"/>
      <c r="W177" s="147"/>
      <c r="X177" s="147"/>
      <c r="Y177" s="147"/>
      <c r="Z177" s="141"/>
      <c r="AA177" s="141"/>
      <c r="AB177" s="141"/>
      <c r="AC177" s="141"/>
      <c r="AD177" s="141"/>
      <c r="AE177" s="141"/>
      <c r="AF177" s="141"/>
      <c r="AG177" s="141" t="s">
        <v>209</v>
      </c>
      <c r="AH177" s="141">
        <v>0</v>
      </c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  <c r="BH177" s="141"/>
    </row>
    <row r="178" spans="1:60" ht="51" x14ac:dyDescent="0.25">
      <c r="A178" s="163">
        <v>97</v>
      </c>
      <c r="B178" s="164" t="s">
        <v>446</v>
      </c>
      <c r="C178" s="173" t="s">
        <v>1143</v>
      </c>
      <c r="D178" s="165" t="s">
        <v>236</v>
      </c>
      <c r="E178" s="166">
        <v>241.8</v>
      </c>
      <c r="F178" s="191"/>
      <c r="G178" s="161">
        <f t="shared" ref="G178:G179" si="23">F178*E178</f>
        <v>0</v>
      </c>
      <c r="H178" s="167">
        <v>151.08000000000001</v>
      </c>
      <c r="I178" s="167">
        <v>36531.144000000008</v>
      </c>
      <c r="J178" s="167">
        <v>45.92</v>
      </c>
      <c r="K178" s="167">
        <v>11103.456</v>
      </c>
      <c r="L178" s="167">
        <v>12</v>
      </c>
      <c r="M178" s="167">
        <v>53350.752</v>
      </c>
      <c r="N178" s="166">
        <v>3.5699999999999998E-3</v>
      </c>
      <c r="O178" s="166">
        <v>0.86322600000000005</v>
      </c>
      <c r="P178" s="166">
        <v>0</v>
      </c>
      <c r="Q178" s="166">
        <v>0</v>
      </c>
      <c r="R178" s="167"/>
      <c r="S178" s="167" t="s">
        <v>203</v>
      </c>
      <c r="T178" s="168" t="s">
        <v>204</v>
      </c>
      <c r="U178" s="147">
        <v>0.08</v>
      </c>
      <c r="V178" s="147">
        <v>19.344000000000001</v>
      </c>
      <c r="W178" s="147"/>
      <c r="X178" s="147" t="s">
        <v>205</v>
      </c>
      <c r="Y178" s="147" t="s">
        <v>206</v>
      </c>
      <c r="Z178" s="141"/>
      <c r="AA178" s="141"/>
      <c r="AB178" s="141"/>
      <c r="AC178" s="141"/>
      <c r="AD178" s="141"/>
      <c r="AE178" s="141"/>
      <c r="AF178" s="141"/>
      <c r="AG178" s="141" t="s">
        <v>207</v>
      </c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</row>
    <row r="179" spans="1:60" x14ac:dyDescent="0.25">
      <c r="A179" s="157">
        <v>98</v>
      </c>
      <c r="B179" s="158" t="s">
        <v>447</v>
      </c>
      <c r="C179" s="171" t="s">
        <v>1144</v>
      </c>
      <c r="D179" s="159" t="s">
        <v>236</v>
      </c>
      <c r="E179" s="160">
        <v>28.728000000000002</v>
      </c>
      <c r="F179" s="192"/>
      <c r="G179" s="161">
        <f t="shared" si="23"/>
        <v>0</v>
      </c>
      <c r="H179" s="161">
        <v>320.41000000000003</v>
      </c>
      <c r="I179" s="161">
        <v>9204.7384800000018</v>
      </c>
      <c r="J179" s="161">
        <v>584.59</v>
      </c>
      <c r="K179" s="161">
        <v>16794.10152</v>
      </c>
      <c r="L179" s="161">
        <v>12</v>
      </c>
      <c r="M179" s="161">
        <v>29118.700799999999</v>
      </c>
      <c r="N179" s="160">
        <v>7.6000000000000004E-4</v>
      </c>
      <c r="O179" s="160">
        <v>2.1833280000000004E-2</v>
      </c>
      <c r="P179" s="160">
        <v>0</v>
      </c>
      <c r="Q179" s="160">
        <v>0</v>
      </c>
      <c r="R179" s="161"/>
      <c r="S179" s="161" t="s">
        <v>203</v>
      </c>
      <c r="T179" s="162" t="s">
        <v>204</v>
      </c>
      <c r="U179" s="147">
        <v>1.0209999999999999</v>
      </c>
      <c r="V179" s="147">
        <v>29.331287999999997</v>
      </c>
      <c r="W179" s="147"/>
      <c r="X179" s="147" t="s">
        <v>205</v>
      </c>
      <c r="Y179" s="147" t="s">
        <v>206</v>
      </c>
      <c r="Z179" s="141"/>
      <c r="AA179" s="141"/>
      <c r="AB179" s="141"/>
      <c r="AC179" s="141"/>
      <c r="AD179" s="141"/>
      <c r="AE179" s="141"/>
      <c r="AF179" s="141"/>
      <c r="AG179" s="141" t="s">
        <v>213</v>
      </c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</row>
    <row r="180" spans="1:60" outlineLevel="1" x14ac:dyDescent="0.25">
      <c r="A180" s="144"/>
      <c r="B180" s="145"/>
      <c r="C180" s="256" t="s">
        <v>448</v>
      </c>
      <c r="D180" s="257"/>
      <c r="E180" s="257"/>
      <c r="F180" s="257"/>
      <c r="G180" s="257"/>
      <c r="H180" s="147"/>
      <c r="I180" s="147"/>
      <c r="J180" s="147"/>
      <c r="K180" s="147"/>
      <c r="L180" s="147"/>
      <c r="M180" s="147"/>
      <c r="N180" s="146"/>
      <c r="O180" s="146"/>
      <c r="P180" s="146"/>
      <c r="Q180" s="146"/>
      <c r="R180" s="147"/>
      <c r="S180" s="147"/>
      <c r="T180" s="147"/>
      <c r="U180" s="147"/>
      <c r="V180" s="147"/>
      <c r="W180" s="147"/>
      <c r="X180" s="147"/>
      <c r="Y180" s="147"/>
      <c r="Z180" s="141"/>
      <c r="AA180" s="141"/>
      <c r="AB180" s="141"/>
      <c r="AC180" s="141"/>
      <c r="AD180" s="141"/>
      <c r="AE180" s="141"/>
      <c r="AF180" s="141"/>
      <c r="AG180" s="141" t="s">
        <v>261</v>
      </c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69" t="str">
        <f>C180</f>
        <v>Provedení jedné vrstvy zpěňujícího protipožárního nátěru a vrstvy krycího protipožárního nátěru včetně dodávky.</v>
      </c>
      <c r="BB180" s="141"/>
      <c r="BC180" s="141"/>
      <c r="BD180" s="141"/>
      <c r="BE180" s="141"/>
      <c r="BF180" s="141"/>
      <c r="BG180" s="141"/>
      <c r="BH180" s="141"/>
    </row>
    <row r="181" spans="1:60" outlineLevel="1" x14ac:dyDescent="0.25">
      <c r="A181" s="144"/>
      <c r="B181" s="145"/>
      <c r="C181" s="172" t="s">
        <v>449</v>
      </c>
      <c r="D181" s="148"/>
      <c r="E181" s="149">
        <v>21.167999999999999</v>
      </c>
      <c r="F181" s="147"/>
      <c r="G181" s="147"/>
      <c r="H181" s="147"/>
      <c r="I181" s="147"/>
      <c r="J181" s="147"/>
      <c r="K181" s="147"/>
      <c r="L181" s="147"/>
      <c r="M181" s="147"/>
      <c r="N181" s="146"/>
      <c r="O181" s="146"/>
      <c r="P181" s="146"/>
      <c r="Q181" s="146"/>
      <c r="R181" s="147"/>
      <c r="S181" s="147"/>
      <c r="T181" s="147"/>
      <c r="U181" s="147"/>
      <c r="V181" s="147"/>
      <c r="W181" s="147"/>
      <c r="X181" s="147"/>
      <c r="Y181" s="147"/>
      <c r="Z181" s="141"/>
      <c r="AA181" s="141"/>
      <c r="AB181" s="141"/>
      <c r="AC181" s="141"/>
      <c r="AD181" s="141"/>
      <c r="AE181" s="141"/>
      <c r="AF181" s="141"/>
      <c r="AG181" s="141" t="s">
        <v>209</v>
      </c>
      <c r="AH181" s="141">
        <v>0</v>
      </c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</row>
    <row r="182" spans="1:60" outlineLevel="2" x14ac:dyDescent="0.25">
      <c r="A182" s="144"/>
      <c r="B182" s="145"/>
      <c r="C182" s="172" t="s">
        <v>450</v>
      </c>
      <c r="D182" s="148"/>
      <c r="E182" s="149">
        <v>7.56</v>
      </c>
      <c r="F182" s="147"/>
      <c r="G182" s="147"/>
      <c r="H182" s="147"/>
      <c r="I182" s="147"/>
      <c r="J182" s="147"/>
      <c r="K182" s="147"/>
      <c r="L182" s="147"/>
      <c r="M182" s="147"/>
      <c r="N182" s="146"/>
      <c r="O182" s="146"/>
      <c r="P182" s="146"/>
      <c r="Q182" s="146"/>
      <c r="R182" s="147"/>
      <c r="S182" s="147"/>
      <c r="T182" s="147"/>
      <c r="U182" s="147"/>
      <c r="V182" s="147"/>
      <c r="W182" s="147"/>
      <c r="X182" s="147"/>
      <c r="Y182" s="147"/>
      <c r="Z182" s="141"/>
      <c r="AA182" s="141"/>
      <c r="AB182" s="141"/>
      <c r="AC182" s="141"/>
      <c r="AD182" s="141"/>
      <c r="AE182" s="141"/>
      <c r="AF182" s="141"/>
      <c r="AG182" s="141" t="s">
        <v>209</v>
      </c>
      <c r="AH182" s="141">
        <v>0</v>
      </c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</row>
    <row r="183" spans="1:60" x14ac:dyDescent="0.25">
      <c r="A183" s="163">
        <v>99</v>
      </c>
      <c r="B183" s="164" t="s">
        <v>451</v>
      </c>
      <c r="C183" s="173" t="s">
        <v>452</v>
      </c>
      <c r="D183" s="165" t="s">
        <v>453</v>
      </c>
      <c r="E183" s="166">
        <v>232.9</v>
      </c>
      <c r="F183" s="191"/>
      <c r="G183" s="161">
        <f t="shared" ref="G183:G184" si="24">F183*E183</f>
        <v>0</v>
      </c>
      <c r="H183" s="167">
        <v>0</v>
      </c>
      <c r="I183" s="167">
        <v>0</v>
      </c>
      <c r="J183" s="167">
        <v>820</v>
      </c>
      <c r="K183" s="167">
        <v>190978</v>
      </c>
      <c r="L183" s="167">
        <v>12</v>
      </c>
      <c r="M183" s="167">
        <v>213895.36</v>
      </c>
      <c r="N183" s="166">
        <v>0</v>
      </c>
      <c r="O183" s="166">
        <v>0</v>
      </c>
      <c r="P183" s="166">
        <v>0</v>
      </c>
      <c r="Q183" s="166">
        <v>0</v>
      </c>
      <c r="R183" s="167"/>
      <c r="S183" s="167" t="s">
        <v>318</v>
      </c>
      <c r="T183" s="168" t="s">
        <v>319</v>
      </c>
      <c r="U183" s="147">
        <v>0</v>
      </c>
      <c r="V183" s="147">
        <v>0</v>
      </c>
      <c r="W183" s="147"/>
      <c r="X183" s="147" t="s">
        <v>205</v>
      </c>
      <c r="Y183" s="147" t="s">
        <v>206</v>
      </c>
      <c r="Z183" s="141"/>
      <c r="AA183" s="141"/>
      <c r="AB183" s="141"/>
      <c r="AC183" s="141"/>
      <c r="AD183" s="141"/>
      <c r="AE183" s="141"/>
      <c r="AF183" s="141"/>
      <c r="AG183" s="141" t="s">
        <v>213</v>
      </c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</row>
    <row r="184" spans="1:60" ht="20.399999999999999" x14ac:dyDescent="0.25">
      <c r="A184" s="157">
        <v>100</v>
      </c>
      <c r="B184" s="158" t="s">
        <v>454</v>
      </c>
      <c r="C184" s="171" t="s">
        <v>1145</v>
      </c>
      <c r="D184" s="159" t="s">
        <v>236</v>
      </c>
      <c r="E184" s="160">
        <v>297.62</v>
      </c>
      <c r="F184" s="192"/>
      <c r="G184" s="161">
        <f t="shared" si="24"/>
        <v>0</v>
      </c>
      <c r="H184" s="161">
        <v>425.5</v>
      </c>
      <c r="I184" s="161">
        <v>126637.31</v>
      </c>
      <c r="J184" s="161">
        <v>0</v>
      </c>
      <c r="K184" s="161">
        <v>0</v>
      </c>
      <c r="L184" s="161">
        <v>12</v>
      </c>
      <c r="M184" s="161">
        <v>141833.78719999999</v>
      </c>
      <c r="N184" s="160">
        <v>6.0000000000000001E-3</v>
      </c>
      <c r="O184" s="160">
        <v>1.78572</v>
      </c>
      <c r="P184" s="160">
        <v>0</v>
      </c>
      <c r="Q184" s="160">
        <v>0</v>
      </c>
      <c r="R184" s="161" t="s">
        <v>294</v>
      </c>
      <c r="S184" s="161" t="s">
        <v>203</v>
      </c>
      <c r="T184" s="162" t="s">
        <v>204</v>
      </c>
      <c r="U184" s="147">
        <v>0</v>
      </c>
      <c r="V184" s="147">
        <v>0</v>
      </c>
      <c r="W184" s="147"/>
      <c r="X184" s="147" t="s">
        <v>295</v>
      </c>
      <c r="Y184" s="147" t="s">
        <v>206</v>
      </c>
      <c r="Z184" s="141"/>
      <c r="AA184" s="141"/>
      <c r="AB184" s="141"/>
      <c r="AC184" s="141"/>
      <c r="AD184" s="141"/>
      <c r="AE184" s="141"/>
      <c r="AF184" s="141"/>
      <c r="AG184" s="141" t="s">
        <v>455</v>
      </c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</row>
    <row r="185" spans="1:60" outlineLevel="1" x14ac:dyDescent="0.25">
      <c r="A185" s="144"/>
      <c r="B185" s="145"/>
      <c r="C185" s="172" t="s">
        <v>456</v>
      </c>
      <c r="D185" s="148"/>
      <c r="E185" s="149">
        <v>297.62</v>
      </c>
      <c r="F185" s="147"/>
      <c r="G185" s="147"/>
      <c r="H185" s="147"/>
      <c r="I185" s="147"/>
      <c r="J185" s="147"/>
      <c r="K185" s="147"/>
      <c r="L185" s="147"/>
      <c r="M185" s="147"/>
      <c r="N185" s="146"/>
      <c r="O185" s="146"/>
      <c r="P185" s="146"/>
      <c r="Q185" s="146"/>
      <c r="R185" s="147"/>
      <c r="S185" s="147"/>
      <c r="T185" s="147"/>
      <c r="U185" s="147"/>
      <c r="V185" s="147"/>
      <c r="W185" s="147"/>
      <c r="X185" s="147"/>
      <c r="Y185" s="147"/>
      <c r="Z185" s="141"/>
      <c r="AA185" s="141"/>
      <c r="AB185" s="141"/>
      <c r="AC185" s="141"/>
      <c r="AD185" s="141"/>
      <c r="AE185" s="141"/>
      <c r="AF185" s="141"/>
      <c r="AG185" s="141" t="s">
        <v>209</v>
      </c>
      <c r="AH185" s="141">
        <v>0</v>
      </c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</row>
    <row r="186" spans="1:60" x14ac:dyDescent="0.25">
      <c r="A186" s="163">
        <v>101</v>
      </c>
      <c r="B186" s="164" t="s">
        <v>457</v>
      </c>
      <c r="C186" s="173" t="s">
        <v>458</v>
      </c>
      <c r="D186" s="165" t="s">
        <v>0</v>
      </c>
      <c r="E186" s="166">
        <v>4874.8878000000004</v>
      </c>
      <c r="F186" s="191"/>
      <c r="G186" s="161">
        <f t="shared" ref="G186" si="25">F186*E186</f>
        <v>0</v>
      </c>
      <c r="H186" s="167">
        <v>0</v>
      </c>
      <c r="I186" s="167">
        <v>0</v>
      </c>
      <c r="J186" s="167">
        <v>2.4500000000000002</v>
      </c>
      <c r="K186" s="167">
        <v>11943.475110000001</v>
      </c>
      <c r="L186" s="167">
        <v>12</v>
      </c>
      <c r="M186" s="167">
        <v>13376.6976</v>
      </c>
      <c r="N186" s="166">
        <v>0</v>
      </c>
      <c r="O186" s="166">
        <v>0</v>
      </c>
      <c r="P186" s="166">
        <v>0</v>
      </c>
      <c r="Q186" s="166">
        <v>0</v>
      </c>
      <c r="R186" s="167"/>
      <c r="S186" s="167" t="s">
        <v>203</v>
      </c>
      <c r="T186" s="168" t="s">
        <v>204</v>
      </c>
      <c r="U186" s="147">
        <v>0</v>
      </c>
      <c r="V186" s="147">
        <v>0</v>
      </c>
      <c r="W186" s="147"/>
      <c r="X186" s="147" t="s">
        <v>429</v>
      </c>
      <c r="Y186" s="147" t="s">
        <v>206</v>
      </c>
      <c r="Z186" s="141"/>
      <c r="AA186" s="141"/>
      <c r="AB186" s="141"/>
      <c r="AC186" s="141"/>
      <c r="AD186" s="141"/>
      <c r="AE186" s="141"/>
      <c r="AF186" s="141"/>
      <c r="AG186" s="141" t="s">
        <v>430</v>
      </c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</row>
    <row r="187" spans="1:60" x14ac:dyDescent="0.25">
      <c r="A187" s="151" t="s">
        <v>198</v>
      </c>
      <c r="B187" s="152" t="s">
        <v>113</v>
      </c>
      <c r="C187" s="170" t="s">
        <v>114</v>
      </c>
      <c r="D187" s="153"/>
      <c r="E187" s="154"/>
      <c r="F187" s="155"/>
      <c r="G187" s="155">
        <f>G188+G189+G191</f>
        <v>0</v>
      </c>
      <c r="H187" s="155"/>
      <c r="I187" s="155">
        <v>219699.48</v>
      </c>
      <c r="J187" s="155"/>
      <c r="K187" s="155">
        <v>20087.23</v>
      </c>
      <c r="L187" s="155"/>
      <c r="M187" s="155"/>
      <c r="N187" s="154"/>
      <c r="O187" s="154"/>
      <c r="P187" s="154"/>
      <c r="Q187" s="154"/>
      <c r="R187" s="155"/>
      <c r="S187" s="155"/>
      <c r="T187" s="156"/>
      <c r="U187" s="150"/>
      <c r="V187" s="150"/>
      <c r="W187" s="150"/>
      <c r="X187" s="150"/>
      <c r="Y187" s="150"/>
      <c r="AG187" t="s">
        <v>199</v>
      </c>
    </row>
    <row r="188" spans="1:60" ht="20.399999999999999" x14ac:dyDescent="0.25">
      <c r="A188" s="163">
        <v>102</v>
      </c>
      <c r="B188" s="164" t="s">
        <v>459</v>
      </c>
      <c r="C188" s="173" t="s">
        <v>460</v>
      </c>
      <c r="D188" s="165" t="s">
        <v>236</v>
      </c>
      <c r="E188" s="166">
        <v>241.8</v>
      </c>
      <c r="F188" s="191"/>
      <c r="G188" s="161">
        <f t="shared" ref="G188:G189" si="26">F188*E188</f>
        <v>0</v>
      </c>
      <c r="H188" s="167">
        <v>0</v>
      </c>
      <c r="I188" s="167">
        <v>0</v>
      </c>
      <c r="J188" s="167">
        <v>68.900000000000006</v>
      </c>
      <c r="K188" s="167">
        <v>16660.02</v>
      </c>
      <c r="L188" s="167">
        <v>12</v>
      </c>
      <c r="M188" s="167">
        <v>18659.222399999999</v>
      </c>
      <c r="N188" s="166">
        <v>0</v>
      </c>
      <c r="O188" s="166">
        <v>0</v>
      </c>
      <c r="P188" s="166">
        <v>0</v>
      </c>
      <c r="Q188" s="166">
        <v>0</v>
      </c>
      <c r="R188" s="167"/>
      <c r="S188" s="167" t="s">
        <v>203</v>
      </c>
      <c r="T188" s="168" t="s">
        <v>204</v>
      </c>
      <c r="U188" s="147">
        <v>0.12</v>
      </c>
      <c r="V188" s="147">
        <v>29.016000000000002</v>
      </c>
      <c r="W188" s="147"/>
      <c r="X188" s="147" t="s">
        <v>205</v>
      </c>
      <c r="Y188" s="147" t="s">
        <v>206</v>
      </c>
      <c r="Z188" s="141"/>
      <c r="AA188" s="141"/>
      <c r="AB188" s="141"/>
      <c r="AC188" s="141"/>
      <c r="AD188" s="141"/>
      <c r="AE188" s="141"/>
      <c r="AF188" s="141"/>
      <c r="AG188" s="141" t="s">
        <v>213</v>
      </c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</row>
    <row r="189" spans="1:60" ht="22.2" customHeight="1" x14ac:dyDescent="0.25">
      <c r="A189" s="157">
        <v>103</v>
      </c>
      <c r="B189" s="158" t="s">
        <v>461</v>
      </c>
      <c r="C189" s="171" t="s">
        <v>1146</v>
      </c>
      <c r="D189" s="159" t="s">
        <v>453</v>
      </c>
      <c r="E189" s="160">
        <v>531.96</v>
      </c>
      <c r="F189" s="192"/>
      <c r="G189" s="161">
        <f t="shared" si="26"/>
        <v>0</v>
      </c>
      <c r="H189" s="161">
        <v>413</v>
      </c>
      <c r="I189" s="161">
        <v>219699.48</v>
      </c>
      <c r="J189" s="161">
        <v>0</v>
      </c>
      <c r="K189" s="161">
        <v>0</v>
      </c>
      <c r="L189" s="161">
        <v>12</v>
      </c>
      <c r="M189" s="161">
        <v>246063.41760000002</v>
      </c>
      <c r="N189" s="160">
        <v>0</v>
      </c>
      <c r="O189" s="160">
        <v>0</v>
      </c>
      <c r="P189" s="160">
        <v>0</v>
      </c>
      <c r="Q189" s="160">
        <v>0</v>
      </c>
      <c r="R189" s="161"/>
      <c r="S189" s="161" t="s">
        <v>318</v>
      </c>
      <c r="T189" s="162" t="s">
        <v>319</v>
      </c>
      <c r="U189" s="147">
        <v>0</v>
      </c>
      <c r="V189" s="147">
        <v>0</v>
      </c>
      <c r="W189" s="147"/>
      <c r="X189" s="147" t="s">
        <v>295</v>
      </c>
      <c r="Y189" s="147" t="s">
        <v>206</v>
      </c>
      <c r="Z189" s="141"/>
      <c r="AA189" s="141"/>
      <c r="AB189" s="141"/>
      <c r="AC189" s="141"/>
      <c r="AD189" s="141"/>
      <c r="AE189" s="141"/>
      <c r="AF189" s="141"/>
      <c r="AG189" s="141" t="s">
        <v>296</v>
      </c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</row>
    <row r="190" spans="1:60" outlineLevel="1" x14ac:dyDescent="0.25">
      <c r="A190" s="144"/>
      <c r="B190" s="145"/>
      <c r="C190" s="172" t="s">
        <v>462</v>
      </c>
      <c r="D190" s="148"/>
      <c r="E190" s="149">
        <v>531.96</v>
      </c>
      <c r="F190" s="147"/>
      <c r="G190" s="147"/>
      <c r="H190" s="147"/>
      <c r="I190" s="147"/>
      <c r="J190" s="147"/>
      <c r="K190" s="147"/>
      <c r="L190" s="147"/>
      <c r="M190" s="147"/>
      <c r="N190" s="146"/>
      <c r="O190" s="146"/>
      <c r="P190" s="146"/>
      <c r="Q190" s="146"/>
      <c r="R190" s="147"/>
      <c r="S190" s="147"/>
      <c r="T190" s="147"/>
      <c r="U190" s="147"/>
      <c r="V190" s="147"/>
      <c r="W190" s="147"/>
      <c r="X190" s="147"/>
      <c r="Y190" s="147"/>
      <c r="Z190" s="141"/>
      <c r="AA190" s="141"/>
      <c r="AB190" s="141"/>
      <c r="AC190" s="141"/>
      <c r="AD190" s="141"/>
      <c r="AE190" s="141"/>
      <c r="AF190" s="141"/>
      <c r="AG190" s="141" t="s">
        <v>209</v>
      </c>
      <c r="AH190" s="141">
        <v>0</v>
      </c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</row>
    <row r="191" spans="1:60" x14ac:dyDescent="0.25">
      <c r="A191" s="163">
        <v>104</v>
      </c>
      <c r="B191" s="164" t="s">
        <v>463</v>
      </c>
      <c r="C191" s="173" t="s">
        <v>464</v>
      </c>
      <c r="D191" s="165" t="s">
        <v>0</v>
      </c>
      <c r="E191" s="166">
        <v>2363.5949999999998</v>
      </c>
      <c r="F191" s="191"/>
      <c r="G191" s="161">
        <f t="shared" ref="G191" si="27">F191*E191</f>
        <v>0</v>
      </c>
      <c r="H191" s="167">
        <v>0</v>
      </c>
      <c r="I191" s="167">
        <v>0</v>
      </c>
      <c r="J191" s="167">
        <v>1.45</v>
      </c>
      <c r="K191" s="167">
        <v>3427.2127499999997</v>
      </c>
      <c r="L191" s="167">
        <v>12</v>
      </c>
      <c r="M191" s="167">
        <v>3838.4751999999999</v>
      </c>
      <c r="N191" s="166">
        <v>0</v>
      </c>
      <c r="O191" s="166">
        <v>0</v>
      </c>
      <c r="P191" s="166">
        <v>0</v>
      </c>
      <c r="Q191" s="166">
        <v>0</v>
      </c>
      <c r="R191" s="167"/>
      <c r="S191" s="167" t="s">
        <v>203</v>
      </c>
      <c r="T191" s="168" t="s">
        <v>204</v>
      </c>
      <c r="U191" s="147">
        <v>0</v>
      </c>
      <c r="V191" s="147">
        <v>0</v>
      </c>
      <c r="W191" s="147"/>
      <c r="X191" s="147" t="s">
        <v>429</v>
      </c>
      <c r="Y191" s="147" t="s">
        <v>206</v>
      </c>
      <c r="Z191" s="141"/>
      <c r="AA191" s="141"/>
      <c r="AB191" s="141"/>
      <c r="AC191" s="141"/>
      <c r="AD191" s="141"/>
      <c r="AE191" s="141"/>
      <c r="AF191" s="141"/>
      <c r="AG191" s="141" t="s">
        <v>430</v>
      </c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</row>
    <row r="192" spans="1:60" x14ac:dyDescent="0.25">
      <c r="A192" s="151" t="s">
        <v>198</v>
      </c>
      <c r="B192" s="152" t="s">
        <v>115</v>
      </c>
      <c r="C192" s="170" t="s">
        <v>116</v>
      </c>
      <c r="D192" s="153"/>
      <c r="E192" s="154"/>
      <c r="F192" s="155"/>
      <c r="G192" s="155">
        <f>G193+G194</f>
        <v>0</v>
      </c>
      <c r="H192" s="155"/>
      <c r="I192" s="155">
        <v>2398.11</v>
      </c>
      <c r="J192" s="155"/>
      <c r="K192" s="155">
        <v>9526.89</v>
      </c>
      <c r="L192" s="155"/>
      <c r="M192" s="155"/>
      <c r="N192" s="154"/>
      <c r="O192" s="154"/>
      <c r="P192" s="154"/>
      <c r="Q192" s="154"/>
      <c r="R192" s="155"/>
      <c r="S192" s="155"/>
      <c r="T192" s="156"/>
      <c r="U192" s="150"/>
      <c r="V192" s="150"/>
      <c r="W192" s="150"/>
      <c r="X192" s="150"/>
      <c r="Y192" s="150"/>
      <c r="AG192" t="s">
        <v>199</v>
      </c>
    </row>
    <row r="193" spans="1:60" ht="20.399999999999999" x14ac:dyDescent="0.25">
      <c r="A193" s="163">
        <v>105</v>
      </c>
      <c r="B193" s="164" t="s">
        <v>465</v>
      </c>
      <c r="C193" s="173" t="s">
        <v>466</v>
      </c>
      <c r="D193" s="165" t="s">
        <v>267</v>
      </c>
      <c r="E193" s="166">
        <v>3</v>
      </c>
      <c r="F193" s="191"/>
      <c r="G193" s="161">
        <f t="shared" ref="G193:G194" si="28">F193*E193</f>
        <v>0</v>
      </c>
      <c r="H193" s="167">
        <v>799.37</v>
      </c>
      <c r="I193" s="167">
        <v>2398.11</v>
      </c>
      <c r="J193" s="167">
        <v>175.63</v>
      </c>
      <c r="K193" s="167">
        <v>526.89</v>
      </c>
      <c r="L193" s="167">
        <v>12</v>
      </c>
      <c r="M193" s="167">
        <v>3276</v>
      </c>
      <c r="N193" s="166">
        <v>2.7E-4</v>
      </c>
      <c r="O193" s="166">
        <v>8.0999999999999996E-4</v>
      </c>
      <c r="P193" s="166">
        <v>0</v>
      </c>
      <c r="Q193" s="166">
        <v>0</v>
      </c>
      <c r="R193" s="167"/>
      <c r="S193" s="167" t="s">
        <v>203</v>
      </c>
      <c r="T193" s="168" t="s">
        <v>204</v>
      </c>
      <c r="U193" s="147">
        <v>0.33300000000000002</v>
      </c>
      <c r="V193" s="147">
        <v>0.99900000000000011</v>
      </c>
      <c r="W193" s="147"/>
      <c r="X193" s="147" t="s">
        <v>205</v>
      </c>
      <c r="Y193" s="147" t="s">
        <v>206</v>
      </c>
      <c r="Z193" s="141"/>
      <c r="AA193" s="141"/>
      <c r="AB193" s="141"/>
      <c r="AC193" s="141"/>
      <c r="AD193" s="141"/>
      <c r="AE193" s="141"/>
      <c r="AF193" s="141"/>
      <c r="AG193" s="141" t="s">
        <v>213</v>
      </c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</row>
    <row r="194" spans="1:60" x14ac:dyDescent="0.25">
      <c r="A194" s="163">
        <v>106</v>
      </c>
      <c r="B194" s="164" t="s">
        <v>467</v>
      </c>
      <c r="C194" s="173" t="s">
        <v>468</v>
      </c>
      <c r="D194" s="165" t="s">
        <v>469</v>
      </c>
      <c r="E194" s="166">
        <v>3</v>
      </c>
      <c r="F194" s="191"/>
      <c r="G194" s="161">
        <f t="shared" si="28"/>
        <v>0</v>
      </c>
      <c r="H194" s="167">
        <v>0</v>
      </c>
      <c r="I194" s="167">
        <v>0</v>
      </c>
      <c r="J194" s="167">
        <v>3000</v>
      </c>
      <c r="K194" s="167">
        <v>9000</v>
      </c>
      <c r="L194" s="167">
        <v>12</v>
      </c>
      <c r="M194" s="167">
        <v>10080</v>
      </c>
      <c r="N194" s="166">
        <v>0</v>
      </c>
      <c r="O194" s="166">
        <v>0</v>
      </c>
      <c r="P194" s="166">
        <v>0</v>
      </c>
      <c r="Q194" s="166">
        <v>0</v>
      </c>
      <c r="R194" s="167"/>
      <c r="S194" s="167" t="s">
        <v>318</v>
      </c>
      <c r="T194" s="168" t="s">
        <v>319</v>
      </c>
      <c r="U194" s="147">
        <v>0</v>
      </c>
      <c r="V194" s="147">
        <v>0</v>
      </c>
      <c r="W194" s="147"/>
      <c r="X194" s="147" t="s">
        <v>205</v>
      </c>
      <c r="Y194" s="147" t="s">
        <v>206</v>
      </c>
      <c r="Z194" s="141"/>
      <c r="AA194" s="141"/>
      <c r="AB194" s="141"/>
      <c r="AC194" s="141"/>
      <c r="AD194" s="141"/>
      <c r="AE194" s="141"/>
      <c r="AF194" s="141"/>
      <c r="AG194" s="141" t="s">
        <v>213</v>
      </c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</row>
    <row r="195" spans="1:60" x14ac:dyDescent="0.25">
      <c r="A195" s="151" t="s">
        <v>198</v>
      </c>
      <c r="B195" s="152" t="s">
        <v>125</v>
      </c>
      <c r="C195" s="170" t="s">
        <v>126</v>
      </c>
      <c r="D195" s="153"/>
      <c r="E195" s="154"/>
      <c r="F195" s="155"/>
      <c r="G195" s="155">
        <f>G196+G197+G198</f>
        <v>0</v>
      </c>
      <c r="H195" s="155"/>
      <c r="I195" s="155">
        <v>9140</v>
      </c>
      <c r="J195" s="155"/>
      <c r="K195" s="155">
        <v>2454</v>
      </c>
      <c r="L195" s="155"/>
      <c r="M195" s="155"/>
      <c r="N195" s="154"/>
      <c r="O195" s="154"/>
      <c r="P195" s="154"/>
      <c r="Q195" s="154"/>
      <c r="R195" s="155"/>
      <c r="S195" s="155"/>
      <c r="T195" s="156"/>
      <c r="U195" s="150"/>
      <c r="V195" s="150"/>
      <c r="W195" s="150"/>
      <c r="X195" s="150"/>
      <c r="Y195" s="150"/>
      <c r="AG195" t="s">
        <v>199</v>
      </c>
    </row>
    <row r="196" spans="1:60" x14ac:dyDescent="0.25">
      <c r="A196" s="163">
        <v>107</v>
      </c>
      <c r="B196" s="164" t="s">
        <v>470</v>
      </c>
      <c r="C196" s="173" t="s">
        <v>471</v>
      </c>
      <c r="D196" s="165" t="s">
        <v>267</v>
      </c>
      <c r="E196" s="166">
        <v>3</v>
      </c>
      <c r="F196" s="191"/>
      <c r="G196" s="161">
        <f t="shared" ref="G196:G198" si="29">F196*E196</f>
        <v>0</v>
      </c>
      <c r="H196" s="167">
        <v>0</v>
      </c>
      <c r="I196" s="167">
        <v>0</v>
      </c>
      <c r="J196" s="167">
        <v>818</v>
      </c>
      <c r="K196" s="167">
        <v>2454</v>
      </c>
      <c r="L196" s="167">
        <v>12</v>
      </c>
      <c r="M196" s="167">
        <v>2748.48</v>
      </c>
      <c r="N196" s="166">
        <v>0</v>
      </c>
      <c r="O196" s="166">
        <v>0</v>
      </c>
      <c r="P196" s="166">
        <v>0</v>
      </c>
      <c r="Q196" s="166">
        <v>0</v>
      </c>
      <c r="R196" s="167"/>
      <c r="S196" s="167" t="s">
        <v>203</v>
      </c>
      <c r="T196" s="168" t="s">
        <v>204</v>
      </c>
      <c r="U196" s="147">
        <v>1.55</v>
      </c>
      <c r="V196" s="147">
        <v>4.6500000000000004</v>
      </c>
      <c r="W196" s="147"/>
      <c r="X196" s="147" t="s">
        <v>205</v>
      </c>
      <c r="Y196" s="147" t="s">
        <v>206</v>
      </c>
      <c r="Z196" s="141"/>
      <c r="AA196" s="141"/>
      <c r="AB196" s="141"/>
      <c r="AC196" s="141"/>
      <c r="AD196" s="141"/>
      <c r="AE196" s="141"/>
      <c r="AF196" s="141"/>
      <c r="AG196" s="141" t="s">
        <v>213</v>
      </c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</row>
    <row r="197" spans="1:60" ht="20.399999999999999" x14ac:dyDescent="0.25">
      <c r="A197" s="163">
        <v>108</v>
      </c>
      <c r="B197" s="164" t="s">
        <v>472</v>
      </c>
      <c r="C197" s="173" t="s">
        <v>1147</v>
      </c>
      <c r="D197" s="165" t="s">
        <v>353</v>
      </c>
      <c r="E197" s="166">
        <v>16</v>
      </c>
      <c r="F197" s="191"/>
      <c r="G197" s="161">
        <f t="shared" si="29"/>
        <v>0</v>
      </c>
      <c r="H197" s="167">
        <v>102.5</v>
      </c>
      <c r="I197" s="167">
        <v>1640</v>
      </c>
      <c r="J197" s="167">
        <v>0</v>
      </c>
      <c r="K197" s="167">
        <v>0</v>
      </c>
      <c r="L197" s="167">
        <v>12</v>
      </c>
      <c r="M197" s="167">
        <v>1836.8</v>
      </c>
      <c r="N197" s="166">
        <v>1.2999999999999999E-3</v>
      </c>
      <c r="O197" s="166">
        <v>2.0799999999999999E-2</v>
      </c>
      <c r="P197" s="166">
        <v>0</v>
      </c>
      <c r="Q197" s="166">
        <v>0</v>
      </c>
      <c r="R197" s="167" t="s">
        <v>294</v>
      </c>
      <c r="S197" s="167" t="s">
        <v>203</v>
      </c>
      <c r="T197" s="168" t="s">
        <v>203</v>
      </c>
      <c r="U197" s="147">
        <v>0</v>
      </c>
      <c r="V197" s="147">
        <v>0</v>
      </c>
      <c r="W197" s="147"/>
      <c r="X197" s="147" t="s">
        <v>295</v>
      </c>
      <c r="Y197" s="147" t="s">
        <v>206</v>
      </c>
      <c r="Z197" s="141"/>
      <c r="AA197" s="141"/>
      <c r="AB197" s="141"/>
      <c r="AC197" s="141"/>
      <c r="AD197" s="141"/>
      <c r="AE197" s="141"/>
      <c r="AF197" s="141"/>
      <c r="AG197" s="141" t="s">
        <v>296</v>
      </c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</row>
    <row r="198" spans="1:60" x14ac:dyDescent="0.25">
      <c r="A198" s="163">
        <v>109</v>
      </c>
      <c r="B198" s="164" t="s">
        <v>473</v>
      </c>
      <c r="C198" s="173" t="s">
        <v>474</v>
      </c>
      <c r="D198" s="165" t="s">
        <v>369</v>
      </c>
      <c r="E198" s="166">
        <v>3</v>
      </c>
      <c r="F198" s="191"/>
      <c r="G198" s="161">
        <f t="shared" si="29"/>
        <v>0</v>
      </c>
      <c r="H198" s="167">
        <v>2500</v>
      </c>
      <c r="I198" s="167">
        <v>7500</v>
      </c>
      <c r="J198" s="167">
        <v>0</v>
      </c>
      <c r="K198" s="167">
        <v>0</v>
      </c>
      <c r="L198" s="167">
        <v>12</v>
      </c>
      <c r="M198" s="167">
        <v>8400</v>
      </c>
      <c r="N198" s="166">
        <v>0</v>
      </c>
      <c r="O198" s="166">
        <v>0</v>
      </c>
      <c r="P198" s="166">
        <v>0</v>
      </c>
      <c r="Q198" s="166">
        <v>0</v>
      </c>
      <c r="R198" s="167"/>
      <c r="S198" s="167" t="s">
        <v>318</v>
      </c>
      <c r="T198" s="168" t="s">
        <v>319</v>
      </c>
      <c r="U198" s="147">
        <v>0</v>
      </c>
      <c r="V198" s="147">
        <v>0</v>
      </c>
      <c r="W198" s="147"/>
      <c r="X198" s="147" t="s">
        <v>295</v>
      </c>
      <c r="Y198" s="147" t="s">
        <v>206</v>
      </c>
      <c r="Z198" s="141"/>
      <c r="AA198" s="141"/>
      <c r="AB198" s="141"/>
      <c r="AC198" s="141"/>
      <c r="AD198" s="141"/>
      <c r="AE198" s="141"/>
      <c r="AF198" s="141"/>
      <c r="AG198" s="141" t="s">
        <v>296</v>
      </c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141"/>
    </row>
    <row r="199" spans="1:60" x14ac:dyDescent="0.25">
      <c r="A199" s="151" t="s">
        <v>198</v>
      </c>
      <c r="B199" s="152" t="s">
        <v>137</v>
      </c>
      <c r="C199" s="170" t="s">
        <v>138</v>
      </c>
      <c r="D199" s="153"/>
      <c r="E199" s="154"/>
      <c r="F199" s="155"/>
      <c r="G199" s="155">
        <f>G200+G202+G203+G204+G206+G207+G210+G211+G212+G213+G214+G215+G216</f>
        <v>0</v>
      </c>
      <c r="H199" s="155"/>
      <c r="I199" s="155">
        <v>341001.44</v>
      </c>
      <c r="J199" s="155"/>
      <c r="K199" s="155">
        <v>477507.06</v>
      </c>
      <c r="L199" s="155"/>
      <c r="M199" s="155"/>
      <c r="N199" s="154"/>
      <c r="O199" s="154"/>
      <c r="P199" s="154"/>
      <c r="Q199" s="154"/>
      <c r="R199" s="155"/>
      <c r="S199" s="155"/>
      <c r="T199" s="156"/>
      <c r="U199" s="150"/>
      <c r="V199" s="150"/>
      <c r="W199" s="150"/>
      <c r="X199" s="150"/>
      <c r="Y199" s="150"/>
      <c r="AG199" t="s">
        <v>199</v>
      </c>
    </row>
    <row r="200" spans="1:60" x14ac:dyDescent="0.25">
      <c r="A200" s="157">
        <v>110</v>
      </c>
      <c r="B200" s="158" t="s">
        <v>475</v>
      </c>
      <c r="C200" s="171" t="s">
        <v>476</v>
      </c>
      <c r="D200" s="159" t="s">
        <v>267</v>
      </c>
      <c r="E200" s="160">
        <v>2</v>
      </c>
      <c r="F200" s="192"/>
      <c r="G200" s="161">
        <f t="shared" ref="G200" si="30">F200*E200</f>
        <v>0</v>
      </c>
      <c r="H200" s="161">
        <v>2376.4299999999998</v>
      </c>
      <c r="I200" s="161">
        <v>4752.8599999999997</v>
      </c>
      <c r="J200" s="161">
        <v>16713.57</v>
      </c>
      <c r="K200" s="161">
        <v>33427.14</v>
      </c>
      <c r="L200" s="161">
        <v>12</v>
      </c>
      <c r="M200" s="161">
        <v>42761.599999999999</v>
      </c>
      <c r="N200" s="160">
        <v>0.17008999999999999</v>
      </c>
      <c r="O200" s="160">
        <v>0.34017999999999998</v>
      </c>
      <c r="P200" s="160">
        <v>0</v>
      </c>
      <c r="Q200" s="160">
        <v>0</v>
      </c>
      <c r="R200" s="161"/>
      <c r="S200" s="161" t="s">
        <v>203</v>
      </c>
      <c r="T200" s="162" t="s">
        <v>204</v>
      </c>
      <c r="U200" s="147">
        <v>30</v>
      </c>
      <c r="V200" s="147">
        <v>60</v>
      </c>
      <c r="W200" s="147"/>
      <c r="X200" s="147" t="s">
        <v>205</v>
      </c>
      <c r="Y200" s="147" t="s">
        <v>206</v>
      </c>
      <c r="Z200" s="141"/>
      <c r="AA200" s="141"/>
      <c r="AB200" s="141"/>
      <c r="AC200" s="141"/>
      <c r="AD200" s="141"/>
      <c r="AE200" s="141"/>
      <c r="AF200" s="141"/>
      <c r="AG200" s="141" t="s">
        <v>213</v>
      </c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</row>
    <row r="201" spans="1:60" outlineLevel="1" x14ac:dyDescent="0.25">
      <c r="A201" s="144"/>
      <c r="B201" s="145"/>
      <c r="C201" s="256" t="s">
        <v>477</v>
      </c>
      <c r="D201" s="257"/>
      <c r="E201" s="257"/>
      <c r="F201" s="257"/>
      <c r="G201" s="257"/>
      <c r="H201" s="147"/>
      <c r="I201" s="147"/>
      <c r="J201" s="147"/>
      <c r="K201" s="147"/>
      <c r="L201" s="147"/>
      <c r="M201" s="147"/>
      <c r="N201" s="146"/>
      <c r="O201" s="146"/>
      <c r="P201" s="146"/>
      <c r="Q201" s="146"/>
      <c r="R201" s="147"/>
      <c r="S201" s="147"/>
      <c r="T201" s="147"/>
      <c r="U201" s="147"/>
      <c r="V201" s="147"/>
      <c r="W201" s="147"/>
      <c r="X201" s="147"/>
      <c r="Y201" s="147"/>
      <c r="Z201" s="141"/>
      <c r="AA201" s="141"/>
      <c r="AB201" s="141"/>
      <c r="AC201" s="141"/>
      <c r="AD201" s="141"/>
      <c r="AE201" s="141"/>
      <c r="AF201" s="141"/>
      <c r="AG201" s="141" t="s">
        <v>261</v>
      </c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141"/>
      <c r="BH201" s="141"/>
    </row>
    <row r="202" spans="1:60" x14ac:dyDescent="0.25">
      <c r="A202" s="163">
        <v>111</v>
      </c>
      <c r="B202" s="164" t="s">
        <v>478</v>
      </c>
      <c r="C202" s="173" t="s">
        <v>479</v>
      </c>
      <c r="D202" s="165" t="s">
        <v>236</v>
      </c>
      <c r="E202" s="166">
        <v>200</v>
      </c>
      <c r="F202" s="191"/>
      <c r="G202" s="161">
        <f t="shared" ref="G202:G204" si="31">F202*E202</f>
        <v>0</v>
      </c>
      <c r="H202" s="167">
        <v>0</v>
      </c>
      <c r="I202" s="167">
        <v>0</v>
      </c>
      <c r="J202" s="167">
        <v>27.9</v>
      </c>
      <c r="K202" s="167">
        <v>5580</v>
      </c>
      <c r="L202" s="167">
        <v>12</v>
      </c>
      <c r="M202" s="167">
        <v>6249.6</v>
      </c>
      <c r="N202" s="166">
        <v>0</v>
      </c>
      <c r="O202" s="166">
        <v>0</v>
      </c>
      <c r="P202" s="166">
        <v>5.0000000000000001E-3</v>
      </c>
      <c r="Q202" s="166">
        <v>1</v>
      </c>
      <c r="R202" s="167"/>
      <c r="S202" s="167" t="s">
        <v>203</v>
      </c>
      <c r="T202" s="168" t="s">
        <v>204</v>
      </c>
      <c r="U202" s="147">
        <v>0.05</v>
      </c>
      <c r="V202" s="147">
        <v>10</v>
      </c>
      <c r="W202" s="147"/>
      <c r="X202" s="147" t="s">
        <v>205</v>
      </c>
      <c r="Y202" s="147" t="s">
        <v>206</v>
      </c>
      <c r="Z202" s="141"/>
      <c r="AA202" s="141"/>
      <c r="AB202" s="141"/>
      <c r="AC202" s="141"/>
      <c r="AD202" s="141"/>
      <c r="AE202" s="141"/>
      <c r="AF202" s="141"/>
      <c r="AG202" s="141" t="s">
        <v>213</v>
      </c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  <c r="BH202" s="141"/>
    </row>
    <row r="203" spans="1:60" x14ac:dyDescent="0.25">
      <c r="A203" s="163">
        <v>112</v>
      </c>
      <c r="B203" s="164" t="s">
        <v>480</v>
      </c>
      <c r="C203" s="173" t="s">
        <v>481</v>
      </c>
      <c r="D203" s="165" t="s">
        <v>236</v>
      </c>
      <c r="E203" s="166">
        <v>200</v>
      </c>
      <c r="F203" s="191"/>
      <c r="G203" s="161">
        <f t="shared" si="31"/>
        <v>0</v>
      </c>
      <c r="H203" s="167">
        <v>0</v>
      </c>
      <c r="I203" s="167">
        <v>0</v>
      </c>
      <c r="J203" s="167">
        <v>44.6</v>
      </c>
      <c r="K203" s="167">
        <v>8920</v>
      </c>
      <c r="L203" s="167">
        <v>12</v>
      </c>
      <c r="M203" s="167">
        <v>9990.4</v>
      </c>
      <c r="N203" s="166">
        <v>0</v>
      </c>
      <c r="O203" s="166">
        <v>0</v>
      </c>
      <c r="P203" s="166">
        <v>1.4E-2</v>
      </c>
      <c r="Q203" s="166">
        <v>2.8000000000000003</v>
      </c>
      <c r="R203" s="167"/>
      <c r="S203" s="167" t="s">
        <v>203</v>
      </c>
      <c r="T203" s="168" t="s">
        <v>204</v>
      </c>
      <c r="U203" s="147">
        <v>0.08</v>
      </c>
      <c r="V203" s="147">
        <v>16</v>
      </c>
      <c r="W203" s="147"/>
      <c r="X203" s="147" t="s">
        <v>205</v>
      </c>
      <c r="Y203" s="147" t="s">
        <v>206</v>
      </c>
      <c r="Z203" s="141"/>
      <c r="AA203" s="141"/>
      <c r="AB203" s="141"/>
      <c r="AC203" s="141"/>
      <c r="AD203" s="141"/>
      <c r="AE203" s="141"/>
      <c r="AF203" s="141"/>
      <c r="AG203" s="141" t="s">
        <v>213</v>
      </c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141"/>
      <c r="BH203" s="141"/>
    </row>
    <row r="204" spans="1:60" x14ac:dyDescent="0.25">
      <c r="A204" s="157">
        <v>113</v>
      </c>
      <c r="B204" s="158" t="s">
        <v>482</v>
      </c>
      <c r="C204" s="171" t="s">
        <v>483</v>
      </c>
      <c r="D204" s="159" t="s">
        <v>353</v>
      </c>
      <c r="E204" s="160">
        <v>10.5</v>
      </c>
      <c r="F204" s="192"/>
      <c r="G204" s="161">
        <f t="shared" si="31"/>
        <v>0</v>
      </c>
      <c r="H204" s="161">
        <v>0</v>
      </c>
      <c r="I204" s="161">
        <v>0</v>
      </c>
      <c r="J204" s="161">
        <v>611</v>
      </c>
      <c r="K204" s="161">
        <v>6415.5</v>
      </c>
      <c r="L204" s="161">
        <v>12</v>
      </c>
      <c r="M204" s="161">
        <v>7185.36</v>
      </c>
      <c r="N204" s="160">
        <v>0</v>
      </c>
      <c r="O204" s="160">
        <v>0</v>
      </c>
      <c r="P204" s="160">
        <v>0</v>
      </c>
      <c r="Q204" s="160">
        <v>0</v>
      </c>
      <c r="R204" s="161"/>
      <c r="S204" s="161" t="s">
        <v>203</v>
      </c>
      <c r="T204" s="162" t="s">
        <v>204</v>
      </c>
      <c r="U204" s="147">
        <v>1.1000000000000001</v>
      </c>
      <c r="V204" s="147">
        <v>11.55</v>
      </c>
      <c r="W204" s="147"/>
      <c r="X204" s="147" t="s">
        <v>205</v>
      </c>
      <c r="Y204" s="147" t="s">
        <v>206</v>
      </c>
      <c r="Z204" s="141"/>
      <c r="AA204" s="141"/>
      <c r="AB204" s="141"/>
      <c r="AC204" s="141"/>
      <c r="AD204" s="141"/>
      <c r="AE204" s="141"/>
      <c r="AF204" s="141"/>
      <c r="AG204" s="141" t="s">
        <v>213</v>
      </c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</row>
    <row r="205" spans="1:60" ht="21" outlineLevel="1" x14ac:dyDescent="0.25">
      <c r="A205" s="144"/>
      <c r="B205" s="145"/>
      <c r="C205" s="256" t="s">
        <v>484</v>
      </c>
      <c r="D205" s="257"/>
      <c r="E205" s="257"/>
      <c r="F205" s="257"/>
      <c r="G205" s="257"/>
      <c r="H205" s="147"/>
      <c r="I205" s="147"/>
      <c r="J205" s="147"/>
      <c r="K205" s="147"/>
      <c r="L205" s="147"/>
      <c r="M205" s="147"/>
      <c r="N205" s="146"/>
      <c r="O205" s="146"/>
      <c r="P205" s="146"/>
      <c r="Q205" s="146"/>
      <c r="R205" s="147"/>
      <c r="S205" s="147"/>
      <c r="T205" s="147"/>
      <c r="U205" s="147"/>
      <c r="V205" s="147"/>
      <c r="W205" s="147"/>
      <c r="X205" s="147"/>
      <c r="Y205" s="147"/>
      <c r="Z205" s="141"/>
      <c r="AA205" s="141"/>
      <c r="AB205" s="141"/>
      <c r="AC205" s="141"/>
      <c r="AD205" s="141"/>
      <c r="AE205" s="141"/>
      <c r="AF205" s="141"/>
      <c r="AG205" s="141" t="s">
        <v>261</v>
      </c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69" t="str">
        <f>C205</f>
        <v>Instalace vrátku, uklínování v horní části dříku a osazení kladkového kolečka s lanem, včetně demontáže zařízení.</v>
      </c>
      <c r="BB205" s="141"/>
      <c r="BC205" s="141"/>
      <c r="BD205" s="141"/>
      <c r="BE205" s="141"/>
      <c r="BF205" s="141"/>
      <c r="BG205" s="141"/>
      <c r="BH205" s="141"/>
    </row>
    <row r="206" spans="1:60" x14ac:dyDescent="0.25">
      <c r="A206" s="163">
        <v>114</v>
      </c>
      <c r="B206" s="164" t="s">
        <v>485</v>
      </c>
      <c r="C206" s="173" t="s">
        <v>486</v>
      </c>
      <c r="D206" s="165" t="s">
        <v>394</v>
      </c>
      <c r="E206" s="166">
        <v>180</v>
      </c>
      <c r="F206" s="191"/>
      <c r="G206" s="161">
        <f t="shared" ref="G206:G207" si="32">F206*E206</f>
        <v>0</v>
      </c>
      <c r="H206" s="167">
        <v>0</v>
      </c>
      <c r="I206" s="167">
        <v>0</v>
      </c>
      <c r="J206" s="167">
        <v>452.5</v>
      </c>
      <c r="K206" s="167">
        <v>81450</v>
      </c>
      <c r="L206" s="167">
        <v>12</v>
      </c>
      <c r="M206" s="167">
        <v>91224</v>
      </c>
      <c r="N206" s="166">
        <v>0</v>
      </c>
      <c r="O206" s="166">
        <v>0</v>
      </c>
      <c r="P206" s="166">
        <v>0</v>
      </c>
      <c r="Q206" s="166">
        <v>0</v>
      </c>
      <c r="R206" s="167"/>
      <c r="S206" s="167" t="s">
        <v>203</v>
      </c>
      <c r="T206" s="168" t="s">
        <v>204</v>
      </c>
      <c r="U206" s="147">
        <v>0</v>
      </c>
      <c r="V206" s="147">
        <v>0</v>
      </c>
      <c r="W206" s="147"/>
      <c r="X206" s="147" t="s">
        <v>205</v>
      </c>
      <c r="Y206" s="147" t="s">
        <v>206</v>
      </c>
      <c r="Z206" s="141"/>
      <c r="AA206" s="141"/>
      <c r="AB206" s="141"/>
      <c r="AC206" s="141"/>
      <c r="AD206" s="141"/>
      <c r="AE206" s="141"/>
      <c r="AF206" s="141"/>
      <c r="AG206" s="141" t="s">
        <v>213</v>
      </c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  <c r="BH206" s="141"/>
    </row>
    <row r="207" spans="1:60" x14ac:dyDescent="0.25">
      <c r="A207" s="157">
        <v>115</v>
      </c>
      <c r="B207" s="158" t="s">
        <v>487</v>
      </c>
      <c r="C207" s="171" t="s">
        <v>488</v>
      </c>
      <c r="D207" s="159" t="s">
        <v>353</v>
      </c>
      <c r="E207" s="160">
        <v>180</v>
      </c>
      <c r="F207" s="192"/>
      <c r="G207" s="161">
        <f t="shared" si="32"/>
        <v>0</v>
      </c>
      <c r="H207" s="161">
        <v>159.35</v>
      </c>
      <c r="I207" s="161">
        <v>28683</v>
      </c>
      <c r="J207" s="161">
        <v>235.65</v>
      </c>
      <c r="K207" s="161">
        <v>42417</v>
      </c>
      <c r="L207" s="161">
        <v>12</v>
      </c>
      <c r="M207" s="161">
        <v>79632</v>
      </c>
      <c r="N207" s="160">
        <v>7.3200000000000001E-3</v>
      </c>
      <c r="O207" s="160">
        <v>1.3176000000000001</v>
      </c>
      <c r="P207" s="160">
        <v>0</v>
      </c>
      <c r="Q207" s="160">
        <v>0</v>
      </c>
      <c r="R207" s="161"/>
      <c r="S207" s="161" t="s">
        <v>203</v>
      </c>
      <c r="T207" s="162" t="s">
        <v>204</v>
      </c>
      <c r="U207" s="147">
        <v>0.31323000000000001</v>
      </c>
      <c r="V207" s="147">
        <v>56.381399999999999</v>
      </c>
      <c r="W207" s="147"/>
      <c r="X207" s="147" t="s">
        <v>287</v>
      </c>
      <c r="Y207" s="147" t="s">
        <v>206</v>
      </c>
      <c r="Z207" s="141"/>
      <c r="AA207" s="141"/>
      <c r="AB207" s="141"/>
      <c r="AC207" s="141"/>
      <c r="AD207" s="141"/>
      <c r="AE207" s="141"/>
      <c r="AF207" s="141"/>
      <c r="AG207" s="141" t="s">
        <v>288</v>
      </c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141"/>
      <c r="BH207" s="141"/>
    </row>
    <row r="208" spans="1:60" outlineLevel="1" x14ac:dyDescent="0.25">
      <c r="A208" s="144"/>
      <c r="B208" s="145"/>
      <c r="C208" s="172" t="s">
        <v>489</v>
      </c>
      <c r="D208" s="148"/>
      <c r="E208" s="149">
        <v>124</v>
      </c>
      <c r="F208" s="147"/>
      <c r="G208" s="147"/>
      <c r="H208" s="147"/>
      <c r="I208" s="147"/>
      <c r="J208" s="147"/>
      <c r="K208" s="147"/>
      <c r="L208" s="147"/>
      <c r="M208" s="147"/>
      <c r="N208" s="146"/>
      <c r="O208" s="146"/>
      <c r="P208" s="146"/>
      <c r="Q208" s="146"/>
      <c r="R208" s="147"/>
      <c r="S208" s="147"/>
      <c r="T208" s="147"/>
      <c r="U208" s="147"/>
      <c r="V208" s="147"/>
      <c r="W208" s="147"/>
      <c r="X208" s="147"/>
      <c r="Y208" s="147"/>
      <c r="Z208" s="141"/>
      <c r="AA208" s="141"/>
      <c r="AB208" s="141"/>
      <c r="AC208" s="141"/>
      <c r="AD208" s="141"/>
      <c r="AE208" s="141"/>
      <c r="AF208" s="141"/>
      <c r="AG208" s="141" t="s">
        <v>209</v>
      </c>
      <c r="AH208" s="141">
        <v>0</v>
      </c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41"/>
      <c r="BC208" s="141"/>
      <c r="BD208" s="141"/>
      <c r="BE208" s="141"/>
      <c r="BF208" s="141"/>
      <c r="BG208" s="141"/>
      <c r="BH208" s="141"/>
    </row>
    <row r="209" spans="1:60" outlineLevel="2" x14ac:dyDescent="0.25">
      <c r="A209" s="144"/>
      <c r="B209" s="145"/>
      <c r="C209" s="172" t="s">
        <v>490</v>
      </c>
      <c r="D209" s="148"/>
      <c r="E209" s="149">
        <v>56</v>
      </c>
      <c r="F209" s="147"/>
      <c r="G209" s="147"/>
      <c r="H209" s="147"/>
      <c r="I209" s="147"/>
      <c r="J209" s="147"/>
      <c r="K209" s="147"/>
      <c r="L209" s="147"/>
      <c r="M209" s="147"/>
      <c r="N209" s="146"/>
      <c r="O209" s="146"/>
      <c r="P209" s="146"/>
      <c r="Q209" s="146"/>
      <c r="R209" s="147"/>
      <c r="S209" s="147"/>
      <c r="T209" s="147"/>
      <c r="U209" s="147"/>
      <c r="V209" s="147"/>
      <c r="W209" s="147"/>
      <c r="X209" s="147"/>
      <c r="Y209" s="147"/>
      <c r="Z209" s="141"/>
      <c r="AA209" s="141"/>
      <c r="AB209" s="141"/>
      <c r="AC209" s="141"/>
      <c r="AD209" s="141"/>
      <c r="AE209" s="141"/>
      <c r="AF209" s="141"/>
      <c r="AG209" s="141" t="s">
        <v>209</v>
      </c>
      <c r="AH209" s="141">
        <v>0</v>
      </c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141"/>
      <c r="BH209" s="141"/>
    </row>
    <row r="210" spans="1:60" x14ac:dyDescent="0.25">
      <c r="A210" s="163">
        <v>116</v>
      </c>
      <c r="B210" s="164" t="s">
        <v>487</v>
      </c>
      <c r="C210" s="173" t="s">
        <v>488</v>
      </c>
      <c r="D210" s="165" t="s">
        <v>353</v>
      </c>
      <c r="E210" s="166">
        <v>193</v>
      </c>
      <c r="F210" s="191"/>
      <c r="G210" s="161">
        <f t="shared" ref="G210:G216" si="33">F210*E210</f>
        <v>0</v>
      </c>
      <c r="H210" s="167">
        <v>159.35</v>
      </c>
      <c r="I210" s="167">
        <v>30754.55</v>
      </c>
      <c r="J210" s="167">
        <v>235.65</v>
      </c>
      <c r="K210" s="167">
        <v>45480.450000000004</v>
      </c>
      <c r="L210" s="167">
        <v>12</v>
      </c>
      <c r="M210" s="167">
        <v>85383.2</v>
      </c>
      <c r="N210" s="166">
        <v>7.3200000000000001E-3</v>
      </c>
      <c r="O210" s="166">
        <v>1.41276</v>
      </c>
      <c r="P210" s="166">
        <v>0</v>
      </c>
      <c r="Q210" s="166">
        <v>0</v>
      </c>
      <c r="R210" s="167"/>
      <c r="S210" s="167" t="s">
        <v>203</v>
      </c>
      <c r="T210" s="168" t="s">
        <v>204</v>
      </c>
      <c r="U210" s="147">
        <v>0.31323000000000001</v>
      </c>
      <c r="V210" s="147">
        <v>60.453389999999999</v>
      </c>
      <c r="W210" s="147"/>
      <c r="X210" s="147" t="s">
        <v>287</v>
      </c>
      <c r="Y210" s="147" t="s">
        <v>206</v>
      </c>
      <c r="Z210" s="141"/>
      <c r="AA210" s="141"/>
      <c r="AB210" s="141"/>
      <c r="AC210" s="141"/>
      <c r="AD210" s="141"/>
      <c r="AE210" s="141"/>
      <c r="AF210" s="141"/>
      <c r="AG210" s="141" t="s">
        <v>327</v>
      </c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141"/>
      <c r="BD210" s="141"/>
      <c r="BE210" s="141"/>
      <c r="BF210" s="141"/>
      <c r="BG210" s="141"/>
      <c r="BH210" s="141"/>
    </row>
    <row r="211" spans="1:60" x14ac:dyDescent="0.25">
      <c r="A211" s="163">
        <v>117</v>
      </c>
      <c r="B211" s="164" t="s">
        <v>491</v>
      </c>
      <c r="C211" s="173" t="s">
        <v>492</v>
      </c>
      <c r="D211" s="165" t="s">
        <v>353</v>
      </c>
      <c r="E211" s="166">
        <v>40.5</v>
      </c>
      <c r="F211" s="191"/>
      <c r="G211" s="161">
        <f t="shared" si="33"/>
        <v>0</v>
      </c>
      <c r="H211" s="167">
        <v>201.67</v>
      </c>
      <c r="I211" s="167">
        <v>8167.6349999999993</v>
      </c>
      <c r="J211" s="167">
        <v>310.33</v>
      </c>
      <c r="K211" s="167">
        <v>12568.365</v>
      </c>
      <c r="L211" s="167">
        <v>12</v>
      </c>
      <c r="M211" s="167">
        <v>23224.32</v>
      </c>
      <c r="N211" s="166">
        <v>9.8499999999999994E-3</v>
      </c>
      <c r="O211" s="166">
        <v>0.39892499999999997</v>
      </c>
      <c r="P211" s="166">
        <v>0</v>
      </c>
      <c r="Q211" s="166">
        <v>0</v>
      </c>
      <c r="R211" s="167"/>
      <c r="S211" s="167" t="s">
        <v>203</v>
      </c>
      <c r="T211" s="168" t="s">
        <v>204</v>
      </c>
      <c r="U211" s="147">
        <v>0.42044999999999999</v>
      </c>
      <c r="V211" s="147">
        <v>17.028224999999999</v>
      </c>
      <c r="W211" s="147"/>
      <c r="X211" s="147" t="s">
        <v>287</v>
      </c>
      <c r="Y211" s="147" t="s">
        <v>206</v>
      </c>
      <c r="Z211" s="141"/>
      <c r="AA211" s="141"/>
      <c r="AB211" s="141"/>
      <c r="AC211" s="141"/>
      <c r="AD211" s="141"/>
      <c r="AE211" s="141"/>
      <c r="AF211" s="141"/>
      <c r="AG211" s="141" t="s">
        <v>327</v>
      </c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</row>
    <row r="212" spans="1:60" x14ac:dyDescent="0.25">
      <c r="A212" s="163">
        <v>118</v>
      </c>
      <c r="B212" s="164" t="s">
        <v>493</v>
      </c>
      <c r="C212" s="173" t="s">
        <v>494</v>
      </c>
      <c r="D212" s="165" t="s">
        <v>353</v>
      </c>
      <c r="E212" s="166">
        <v>261</v>
      </c>
      <c r="F212" s="191"/>
      <c r="G212" s="161">
        <f t="shared" si="33"/>
        <v>0</v>
      </c>
      <c r="H212" s="167">
        <v>355.32</v>
      </c>
      <c r="I212" s="167">
        <v>92738.52</v>
      </c>
      <c r="J212" s="167">
        <v>408.68</v>
      </c>
      <c r="K212" s="167">
        <v>106665.48</v>
      </c>
      <c r="L212" s="167">
        <v>12</v>
      </c>
      <c r="M212" s="167">
        <v>223332.48000000001</v>
      </c>
      <c r="N212" s="166">
        <v>1.694E-2</v>
      </c>
      <c r="O212" s="166">
        <v>4.4213399999999998</v>
      </c>
      <c r="P212" s="166">
        <v>0</v>
      </c>
      <c r="Q212" s="166">
        <v>0</v>
      </c>
      <c r="R212" s="167"/>
      <c r="S212" s="167" t="s">
        <v>203</v>
      </c>
      <c r="T212" s="168" t="s">
        <v>204</v>
      </c>
      <c r="U212" s="147">
        <v>0.52305999999999997</v>
      </c>
      <c r="V212" s="147">
        <v>136.51865999999998</v>
      </c>
      <c r="W212" s="147"/>
      <c r="X212" s="147" t="s">
        <v>287</v>
      </c>
      <c r="Y212" s="147" t="s">
        <v>206</v>
      </c>
      <c r="Z212" s="141"/>
      <c r="AA212" s="141"/>
      <c r="AB212" s="141"/>
      <c r="AC212" s="141"/>
      <c r="AD212" s="141"/>
      <c r="AE212" s="141"/>
      <c r="AF212" s="141"/>
      <c r="AG212" s="141" t="s">
        <v>327</v>
      </c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  <c r="BH212" s="141"/>
    </row>
    <row r="213" spans="1:60" ht="20.399999999999999" x14ac:dyDescent="0.25">
      <c r="A213" s="163">
        <v>119</v>
      </c>
      <c r="B213" s="164" t="s">
        <v>495</v>
      </c>
      <c r="C213" s="173" t="s">
        <v>496</v>
      </c>
      <c r="D213" s="165" t="s">
        <v>236</v>
      </c>
      <c r="E213" s="166">
        <v>200</v>
      </c>
      <c r="F213" s="191"/>
      <c r="G213" s="161">
        <f t="shared" si="33"/>
        <v>0</v>
      </c>
      <c r="H213" s="167">
        <v>440.69</v>
      </c>
      <c r="I213" s="167">
        <v>88138</v>
      </c>
      <c r="J213" s="167">
        <v>194.31</v>
      </c>
      <c r="K213" s="167">
        <v>38862</v>
      </c>
      <c r="L213" s="167">
        <v>12</v>
      </c>
      <c r="M213" s="167">
        <v>142240</v>
      </c>
      <c r="N213" s="166">
        <v>2.0289999999999999E-2</v>
      </c>
      <c r="O213" s="166">
        <v>4.0579999999999998</v>
      </c>
      <c r="P213" s="166">
        <v>0</v>
      </c>
      <c r="Q213" s="166">
        <v>0</v>
      </c>
      <c r="R213" s="167"/>
      <c r="S213" s="167" t="s">
        <v>203</v>
      </c>
      <c r="T213" s="168" t="s">
        <v>204</v>
      </c>
      <c r="U213" s="147">
        <v>0.31692999999999999</v>
      </c>
      <c r="V213" s="147">
        <v>63.385999999999996</v>
      </c>
      <c r="W213" s="147"/>
      <c r="X213" s="147" t="s">
        <v>287</v>
      </c>
      <c r="Y213" s="147" t="s">
        <v>206</v>
      </c>
      <c r="Z213" s="141"/>
      <c r="AA213" s="141"/>
      <c r="AB213" s="141"/>
      <c r="AC213" s="141"/>
      <c r="AD213" s="141"/>
      <c r="AE213" s="141"/>
      <c r="AF213" s="141"/>
      <c r="AG213" s="141" t="s">
        <v>288</v>
      </c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</row>
    <row r="214" spans="1:60" ht="20.399999999999999" x14ac:dyDescent="0.25">
      <c r="A214" s="163">
        <v>120</v>
      </c>
      <c r="B214" s="164" t="s">
        <v>497</v>
      </c>
      <c r="C214" s="173" t="s">
        <v>498</v>
      </c>
      <c r="D214" s="165" t="s">
        <v>236</v>
      </c>
      <c r="E214" s="166">
        <v>200</v>
      </c>
      <c r="F214" s="191"/>
      <c r="G214" s="161">
        <f t="shared" si="33"/>
        <v>0</v>
      </c>
      <c r="H214" s="167">
        <v>51.58</v>
      </c>
      <c r="I214" s="167">
        <v>10316</v>
      </c>
      <c r="J214" s="167">
        <v>108.42</v>
      </c>
      <c r="K214" s="167">
        <v>21684</v>
      </c>
      <c r="L214" s="167">
        <v>12</v>
      </c>
      <c r="M214" s="167">
        <v>35840</v>
      </c>
      <c r="N214" s="166">
        <v>2.64E-3</v>
      </c>
      <c r="O214" s="166">
        <v>0.52800000000000002</v>
      </c>
      <c r="P214" s="166">
        <v>0</v>
      </c>
      <c r="Q214" s="166">
        <v>0</v>
      </c>
      <c r="R214" s="167"/>
      <c r="S214" s="167" t="s">
        <v>203</v>
      </c>
      <c r="T214" s="168" t="s">
        <v>204</v>
      </c>
      <c r="U214" s="147">
        <v>0.17202000000000001</v>
      </c>
      <c r="V214" s="147">
        <v>34.404000000000003</v>
      </c>
      <c r="W214" s="147"/>
      <c r="X214" s="147" t="s">
        <v>287</v>
      </c>
      <c r="Y214" s="147" t="s">
        <v>206</v>
      </c>
      <c r="Z214" s="141"/>
      <c r="AA214" s="141"/>
      <c r="AB214" s="141"/>
      <c r="AC214" s="141"/>
      <c r="AD214" s="141"/>
      <c r="AE214" s="141"/>
      <c r="AF214" s="141"/>
      <c r="AG214" s="141" t="s">
        <v>288</v>
      </c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</row>
    <row r="215" spans="1:60" x14ac:dyDescent="0.25">
      <c r="A215" s="163">
        <v>121</v>
      </c>
      <c r="B215" s="164" t="s">
        <v>499</v>
      </c>
      <c r="C215" s="173" t="s">
        <v>500</v>
      </c>
      <c r="D215" s="165" t="s">
        <v>236</v>
      </c>
      <c r="E215" s="166">
        <v>263</v>
      </c>
      <c r="F215" s="191"/>
      <c r="G215" s="161">
        <f t="shared" si="33"/>
        <v>0</v>
      </c>
      <c r="H215" s="167">
        <v>294.49</v>
      </c>
      <c r="I215" s="167">
        <v>77450.87</v>
      </c>
      <c r="J215" s="167">
        <v>281.51</v>
      </c>
      <c r="K215" s="167">
        <v>74037.13</v>
      </c>
      <c r="L215" s="167">
        <v>12</v>
      </c>
      <c r="M215" s="167">
        <v>169666.56</v>
      </c>
      <c r="N215" s="166">
        <v>2.0289999999999999E-2</v>
      </c>
      <c r="O215" s="166">
        <v>5.3362699999999998</v>
      </c>
      <c r="P215" s="166">
        <v>0</v>
      </c>
      <c r="Q215" s="166">
        <v>0</v>
      </c>
      <c r="R215" s="167"/>
      <c r="S215" s="167" t="s">
        <v>203</v>
      </c>
      <c r="T215" s="168" t="s">
        <v>204</v>
      </c>
      <c r="U215" s="147">
        <v>0.47553000000000001</v>
      </c>
      <c r="V215" s="147">
        <v>125.06439</v>
      </c>
      <c r="W215" s="147"/>
      <c r="X215" s="147" t="s">
        <v>287</v>
      </c>
      <c r="Y215" s="147" t="s">
        <v>206</v>
      </c>
      <c r="Z215" s="141"/>
      <c r="AA215" s="141"/>
      <c r="AB215" s="141"/>
      <c r="AC215" s="141"/>
      <c r="AD215" s="141"/>
      <c r="AE215" s="141"/>
      <c r="AF215" s="141"/>
      <c r="AG215" s="141" t="s">
        <v>327</v>
      </c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41"/>
      <c r="BC215" s="141"/>
      <c r="BD215" s="141"/>
      <c r="BE215" s="141"/>
      <c r="BF215" s="141"/>
      <c r="BG215" s="141"/>
      <c r="BH215" s="141"/>
    </row>
    <row r="216" spans="1:60" x14ac:dyDescent="0.25">
      <c r="A216" s="175">
        <v>122</v>
      </c>
      <c r="B216" s="176" t="s">
        <v>1120</v>
      </c>
      <c r="C216" s="177" t="s">
        <v>1121</v>
      </c>
      <c r="D216" s="178" t="s">
        <v>0</v>
      </c>
      <c r="E216" s="179">
        <v>1405.4549999999999</v>
      </c>
      <c r="F216" s="195"/>
      <c r="G216" s="180">
        <f t="shared" si="33"/>
        <v>0</v>
      </c>
      <c r="H216" s="180"/>
      <c r="I216" s="180"/>
      <c r="J216" s="180"/>
      <c r="K216" s="180"/>
      <c r="L216" s="180"/>
      <c r="M216" s="180"/>
      <c r="N216" s="179"/>
      <c r="O216" s="179"/>
      <c r="P216" s="179"/>
      <c r="Q216" s="179"/>
      <c r="R216" s="180"/>
      <c r="S216" s="167" t="s">
        <v>203</v>
      </c>
      <c r="T216" s="168" t="s">
        <v>204</v>
      </c>
      <c r="U216" s="147"/>
      <c r="V216" s="147"/>
      <c r="W216" s="147"/>
      <c r="X216" s="147"/>
      <c r="Y216" s="147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  <c r="BH216" s="141"/>
    </row>
    <row r="217" spans="1:60" x14ac:dyDescent="0.25">
      <c r="A217" s="151" t="s">
        <v>198</v>
      </c>
      <c r="B217" s="152" t="s">
        <v>139</v>
      </c>
      <c r="C217" s="170" t="s">
        <v>140</v>
      </c>
      <c r="D217" s="153"/>
      <c r="E217" s="154"/>
      <c r="F217" s="155"/>
      <c r="G217" s="155">
        <f>G218+G219</f>
        <v>0</v>
      </c>
      <c r="H217" s="155"/>
      <c r="I217" s="155">
        <v>93740.93</v>
      </c>
      <c r="J217" s="155"/>
      <c r="K217" s="155">
        <v>43791.5</v>
      </c>
      <c r="L217" s="155"/>
      <c r="M217" s="155"/>
      <c r="N217" s="154"/>
      <c r="O217" s="154"/>
      <c r="P217" s="154"/>
      <c r="Q217" s="154"/>
      <c r="R217" s="155"/>
      <c r="S217" s="155"/>
      <c r="T217" s="156"/>
      <c r="U217" s="150"/>
      <c r="V217" s="150"/>
      <c r="W217" s="150"/>
      <c r="X217" s="150"/>
      <c r="Y217" s="150"/>
      <c r="AG217" t="s">
        <v>199</v>
      </c>
    </row>
    <row r="218" spans="1:60" ht="20.399999999999999" x14ac:dyDescent="0.25">
      <c r="A218" s="163">
        <v>123</v>
      </c>
      <c r="B218" s="164" t="s">
        <v>501</v>
      </c>
      <c r="C218" s="173" t="s">
        <v>1148</v>
      </c>
      <c r="D218" s="165" t="s">
        <v>236</v>
      </c>
      <c r="E218" s="166">
        <v>242.4</v>
      </c>
      <c r="F218" s="191"/>
      <c r="G218" s="161">
        <f t="shared" ref="G218:G219" si="34">F218*E218</f>
        <v>0</v>
      </c>
      <c r="H218" s="167">
        <v>386.72</v>
      </c>
      <c r="I218" s="167">
        <v>93740.928000000014</v>
      </c>
      <c r="J218" s="167">
        <v>126.28</v>
      </c>
      <c r="K218" s="167">
        <v>30610.272000000001</v>
      </c>
      <c r="L218" s="167">
        <v>12</v>
      </c>
      <c r="M218" s="167">
        <v>139273.34399999998</v>
      </c>
      <c r="N218" s="166">
        <v>1.043E-2</v>
      </c>
      <c r="O218" s="166">
        <v>2.528232</v>
      </c>
      <c r="P218" s="166">
        <v>0</v>
      </c>
      <c r="Q218" s="166">
        <v>0</v>
      </c>
      <c r="R218" s="167"/>
      <c r="S218" s="167" t="s">
        <v>502</v>
      </c>
      <c r="T218" s="168" t="s">
        <v>502</v>
      </c>
      <c r="U218" s="147">
        <v>0.23200000000000001</v>
      </c>
      <c r="V218" s="147">
        <v>56.236800000000002</v>
      </c>
      <c r="W218" s="147"/>
      <c r="X218" s="147" t="s">
        <v>205</v>
      </c>
      <c r="Y218" s="147" t="s">
        <v>206</v>
      </c>
      <c r="Z218" s="141"/>
      <c r="AA218" s="141"/>
      <c r="AB218" s="141"/>
      <c r="AC218" s="141"/>
      <c r="AD218" s="141"/>
      <c r="AE218" s="141"/>
      <c r="AF218" s="141"/>
      <c r="AG218" s="141" t="s">
        <v>207</v>
      </c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</row>
    <row r="219" spans="1:60" x14ac:dyDescent="0.25">
      <c r="A219" s="163">
        <v>124</v>
      </c>
      <c r="B219" s="164" t="s">
        <v>503</v>
      </c>
      <c r="C219" s="173" t="s">
        <v>504</v>
      </c>
      <c r="D219" s="165" t="s">
        <v>0</v>
      </c>
      <c r="E219" s="166">
        <v>1243.5119999999999</v>
      </c>
      <c r="F219" s="191"/>
      <c r="G219" s="161">
        <f t="shared" si="34"/>
        <v>0</v>
      </c>
      <c r="H219" s="167">
        <v>0</v>
      </c>
      <c r="I219" s="167">
        <v>0</v>
      </c>
      <c r="J219" s="167">
        <v>10.6</v>
      </c>
      <c r="K219" s="167">
        <v>13181.227199999999</v>
      </c>
      <c r="L219" s="167">
        <v>12</v>
      </c>
      <c r="M219" s="167">
        <v>14762.9776</v>
      </c>
      <c r="N219" s="166">
        <v>0</v>
      </c>
      <c r="O219" s="166">
        <v>0</v>
      </c>
      <c r="P219" s="166">
        <v>0</v>
      </c>
      <c r="Q219" s="166">
        <v>0</v>
      </c>
      <c r="R219" s="167"/>
      <c r="S219" s="167" t="s">
        <v>203</v>
      </c>
      <c r="T219" s="168" t="s">
        <v>204</v>
      </c>
      <c r="U219" s="147">
        <v>0</v>
      </c>
      <c r="V219" s="147">
        <v>0</v>
      </c>
      <c r="W219" s="147"/>
      <c r="X219" s="147" t="s">
        <v>429</v>
      </c>
      <c r="Y219" s="147" t="s">
        <v>206</v>
      </c>
      <c r="Z219" s="141"/>
      <c r="AA219" s="141"/>
      <c r="AB219" s="141"/>
      <c r="AC219" s="141"/>
      <c r="AD219" s="141"/>
      <c r="AE219" s="141"/>
      <c r="AF219" s="141"/>
      <c r="AG219" s="141" t="s">
        <v>430</v>
      </c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141"/>
      <c r="BH219" s="141"/>
    </row>
    <row r="220" spans="1:60" x14ac:dyDescent="0.25">
      <c r="A220" s="151" t="s">
        <v>198</v>
      </c>
      <c r="B220" s="152" t="s">
        <v>141</v>
      </c>
      <c r="C220" s="170" t="s">
        <v>142</v>
      </c>
      <c r="D220" s="153"/>
      <c r="E220" s="154"/>
      <c r="F220" s="155"/>
      <c r="G220" s="155">
        <f>G221+G222+G224+G226+G227+G228+G229</f>
        <v>0</v>
      </c>
      <c r="H220" s="155"/>
      <c r="I220" s="155">
        <v>5633.96</v>
      </c>
      <c r="J220" s="155"/>
      <c r="K220" s="155">
        <v>9785.48</v>
      </c>
      <c r="L220" s="155"/>
      <c r="M220" s="155"/>
      <c r="N220" s="154"/>
      <c r="O220" s="154"/>
      <c r="P220" s="154"/>
      <c r="Q220" s="154"/>
      <c r="R220" s="155"/>
      <c r="S220" s="155"/>
      <c r="T220" s="156"/>
      <c r="U220" s="150"/>
      <c r="V220" s="150"/>
      <c r="W220" s="150"/>
      <c r="X220" s="150"/>
      <c r="Y220" s="150"/>
      <c r="AG220" t="s">
        <v>199</v>
      </c>
    </row>
    <row r="221" spans="1:60" x14ac:dyDescent="0.25">
      <c r="A221" s="163">
        <v>125</v>
      </c>
      <c r="B221" s="164" t="s">
        <v>505</v>
      </c>
      <c r="C221" s="173" t="s">
        <v>506</v>
      </c>
      <c r="D221" s="165" t="s">
        <v>353</v>
      </c>
      <c r="E221" s="166">
        <v>31</v>
      </c>
      <c r="F221" s="191"/>
      <c r="G221" s="161">
        <f t="shared" ref="G221:G222" si="35">F221*E221</f>
        <v>0</v>
      </c>
      <c r="H221" s="167">
        <v>13.84</v>
      </c>
      <c r="I221" s="167">
        <v>429.04</v>
      </c>
      <c r="J221" s="167">
        <v>181.66</v>
      </c>
      <c r="K221" s="167">
        <v>5631.46</v>
      </c>
      <c r="L221" s="167">
        <v>12</v>
      </c>
      <c r="M221" s="167">
        <v>6787.76</v>
      </c>
      <c r="N221" s="166">
        <v>4.0000000000000003E-5</v>
      </c>
      <c r="O221" s="166">
        <v>1.24E-3</v>
      </c>
      <c r="P221" s="166">
        <v>0</v>
      </c>
      <c r="Q221" s="166">
        <v>0</v>
      </c>
      <c r="R221" s="167"/>
      <c r="S221" s="167" t="s">
        <v>203</v>
      </c>
      <c r="T221" s="168" t="s">
        <v>204</v>
      </c>
      <c r="U221" s="147">
        <v>0.27024999999999999</v>
      </c>
      <c r="V221" s="147">
        <v>8.3777499999999989</v>
      </c>
      <c r="W221" s="147"/>
      <c r="X221" s="147" t="s">
        <v>205</v>
      </c>
      <c r="Y221" s="147" t="s">
        <v>206</v>
      </c>
      <c r="Z221" s="141"/>
      <c r="AA221" s="141"/>
      <c r="AB221" s="141"/>
      <c r="AC221" s="141"/>
      <c r="AD221" s="141"/>
      <c r="AE221" s="141"/>
      <c r="AF221" s="141"/>
      <c r="AG221" s="141" t="s">
        <v>213</v>
      </c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141"/>
      <c r="BH221" s="141"/>
    </row>
    <row r="222" spans="1:60" x14ac:dyDescent="0.25">
      <c r="A222" s="157">
        <v>126</v>
      </c>
      <c r="B222" s="158" t="s">
        <v>507</v>
      </c>
      <c r="C222" s="171" t="s">
        <v>508</v>
      </c>
      <c r="D222" s="159" t="s">
        <v>353</v>
      </c>
      <c r="E222" s="160">
        <v>4.9000000000000004</v>
      </c>
      <c r="F222" s="192"/>
      <c r="G222" s="161">
        <f t="shared" si="35"/>
        <v>0</v>
      </c>
      <c r="H222" s="161">
        <v>503.55</v>
      </c>
      <c r="I222" s="161">
        <v>2467.3950000000004</v>
      </c>
      <c r="J222" s="161">
        <v>135.44999999999999</v>
      </c>
      <c r="K222" s="161">
        <v>663.70500000000004</v>
      </c>
      <c r="L222" s="161">
        <v>12</v>
      </c>
      <c r="M222" s="161">
        <v>3506.8319999999999</v>
      </c>
      <c r="N222" s="160">
        <v>3.1700000000000001E-3</v>
      </c>
      <c r="O222" s="160">
        <v>1.5533000000000002E-2</v>
      </c>
      <c r="P222" s="160">
        <v>0</v>
      </c>
      <c r="Q222" s="160">
        <v>0</v>
      </c>
      <c r="R222" s="161"/>
      <c r="S222" s="161" t="s">
        <v>203</v>
      </c>
      <c r="T222" s="162" t="s">
        <v>204</v>
      </c>
      <c r="U222" s="147">
        <v>0.219</v>
      </c>
      <c r="V222" s="147">
        <v>1.0731000000000002</v>
      </c>
      <c r="W222" s="147"/>
      <c r="X222" s="147" t="s">
        <v>205</v>
      </c>
      <c r="Y222" s="147" t="s">
        <v>206</v>
      </c>
      <c r="Z222" s="141"/>
      <c r="AA222" s="141"/>
      <c r="AB222" s="141"/>
      <c r="AC222" s="141"/>
      <c r="AD222" s="141"/>
      <c r="AE222" s="141"/>
      <c r="AF222" s="141"/>
      <c r="AG222" s="141" t="s">
        <v>213</v>
      </c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141"/>
      <c r="BH222" s="141"/>
    </row>
    <row r="223" spans="1:60" outlineLevel="1" x14ac:dyDescent="0.25">
      <c r="A223" s="144"/>
      <c r="B223" s="145"/>
      <c r="C223" s="256" t="s">
        <v>509</v>
      </c>
      <c r="D223" s="257"/>
      <c r="E223" s="257"/>
      <c r="F223" s="257"/>
      <c r="G223" s="257"/>
      <c r="H223" s="147"/>
      <c r="I223" s="147"/>
      <c r="J223" s="147"/>
      <c r="K223" s="147"/>
      <c r="L223" s="147"/>
      <c r="M223" s="147"/>
      <c r="N223" s="146"/>
      <c r="O223" s="146"/>
      <c r="P223" s="146"/>
      <c r="Q223" s="146"/>
      <c r="R223" s="147"/>
      <c r="S223" s="147"/>
      <c r="T223" s="147"/>
      <c r="U223" s="147"/>
      <c r="V223" s="147"/>
      <c r="W223" s="147"/>
      <c r="X223" s="147"/>
      <c r="Y223" s="147"/>
      <c r="Z223" s="141"/>
      <c r="AA223" s="141"/>
      <c r="AB223" s="141"/>
      <c r="AC223" s="141"/>
      <c r="AD223" s="141"/>
      <c r="AE223" s="141"/>
      <c r="AF223" s="141"/>
      <c r="AG223" s="141" t="s">
        <v>261</v>
      </c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</row>
    <row r="224" spans="1:60" x14ac:dyDescent="0.25">
      <c r="A224" s="157">
        <v>127</v>
      </c>
      <c r="B224" s="158" t="s">
        <v>510</v>
      </c>
      <c r="C224" s="171" t="s">
        <v>511</v>
      </c>
      <c r="D224" s="159" t="s">
        <v>353</v>
      </c>
      <c r="E224" s="160">
        <v>5.25</v>
      </c>
      <c r="F224" s="192"/>
      <c r="G224" s="161">
        <f t="shared" ref="G224" si="36">F224*E224</f>
        <v>0</v>
      </c>
      <c r="H224" s="161">
        <v>447.2</v>
      </c>
      <c r="I224" s="161">
        <v>2347.7999999999997</v>
      </c>
      <c r="J224" s="161">
        <v>160.80000000000001</v>
      </c>
      <c r="K224" s="161">
        <v>844.2</v>
      </c>
      <c r="L224" s="161">
        <v>12</v>
      </c>
      <c r="M224" s="161">
        <v>3575.04</v>
      </c>
      <c r="N224" s="160">
        <v>2.3999999999999998E-3</v>
      </c>
      <c r="O224" s="160">
        <v>1.2599999999999998E-2</v>
      </c>
      <c r="P224" s="160">
        <v>0</v>
      </c>
      <c r="Q224" s="160">
        <v>0</v>
      </c>
      <c r="R224" s="161"/>
      <c r="S224" s="161" t="s">
        <v>203</v>
      </c>
      <c r="T224" s="162" t="s">
        <v>204</v>
      </c>
      <c r="U224" s="147">
        <v>0.26</v>
      </c>
      <c r="V224" s="147">
        <v>1.365</v>
      </c>
      <c r="W224" s="147"/>
      <c r="X224" s="147" t="s">
        <v>205</v>
      </c>
      <c r="Y224" s="147" t="s">
        <v>206</v>
      </c>
      <c r="Z224" s="141"/>
      <c r="AA224" s="141"/>
      <c r="AB224" s="141"/>
      <c r="AC224" s="141"/>
      <c r="AD224" s="141"/>
      <c r="AE224" s="141"/>
      <c r="AF224" s="141"/>
      <c r="AG224" s="141" t="s">
        <v>213</v>
      </c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</row>
    <row r="225" spans="1:60" outlineLevel="1" x14ac:dyDescent="0.25">
      <c r="A225" s="144"/>
      <c r="B225" s="145"/>
      <c r="C225" s="256" t="s">
        <v>512</v>
      </c>
      <c r="D225" s="257"/>
      <c r="E225" s="257"/>
      <c r="F225" s="257"/>
      <c r="G225" s="257"/>
      <c r="H225" s="147"/>
      <c r="I225" s="147"/>
      <c r="J225" s="147"/>
      <c r="K225" s="147"/>
      <c r="L225" s="147"/>
      <c r="M225" s="147"/>
      <c r="N225" s="146"/>
      <c r="O225" s="146"/>
      <c r="P225" s="146"/>
      <c r="Q225" s="146"/>
      <c r="R225" s="147"/>
      <c r="S225" s="147"/>
      <c r="T225" s="147"/>
      <c r="U225" s="147"/>
      <c r="V225" s="147"/>
      <c r="W225" s="147"/>
      <c r="X225" s="147"/>
      <c r="Y225" s="147"/>
      <c r="Z225" s="141"/>
      <c r="AA225" s="141"/>
      <c r="AB225" s="141"/>
      <c r="AC225" s="141"/>
      <c r="AD225" s="141"/>
      <c r="AE225" s="141"/>
      <c r="AF225" s="141"/>
      <c r="AG225" s="141" t="s">
        <v>261</v>
      </c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</row>
    <row r="226" spans="1:60" x14ac:dyDescent="0.25">
      <c r="A226" s="163">
        <v>128</v>
      </c>
      <c r="B226" s="164" t="s">
        <v>513</v>
      </c>
      <c r="C226" s="173" t="s">
        <v>514</v>
      </c>
      <c r="D226" s="165" t="s">
        <v>267</v>
      </c>
      <c r="E226" s="166">
        <v>1</v>
      </c>
      <c r="F226" s="191"/>
      <c r="G226" s="161">
        <f t="shared" ref="G226:G229" si="37">F226*E226</f>
        <v>0</v>
      </c>
      <c r="H226" s="167">
        <v>341.42</v>
      </c>
      <c r="I226" s="167">
        <v>341.42</v>
      </c>
      <c r="J226" s="167">
        <v>253.58</v>
      </c>
      <c r="K226" s="167">
        <v>253.58</v>
      </c>
      <c r="L226" s="167">
        <v>12</v>
      </c>
      <c r="M226" s="167">
        <v>666.4</v>
      </c>
      <c r="N226" s="166">
        <v>4.0000000000000002E-4</v>
      </c>
      <c r="O226" s="166">
        <v>4.0000000000000002E-4</v>
      </c>
      <c r="P226" s="166">
        <v>0</v>
      </c>
      <c r="Q226" s="166">
        <v>0</v>
      </c>
      <c r="R226" s="167"/>
      <c r="S226" s="167" t="s">
        <v>203</v>
      </c>
      <c r="T226" s="168" t="s">
        <v>204</v>
      </c>
      <c r="U226" s="147">
        <v>0.41</v>
      </c>
      <c r="V226" s="147">
        <v>0.41</v>
      </c>
      <c r="W226" s="147"/>
      <c r="X226" s="147" t="s">
        <v>205</v>
      </c>
      <c r="Y226" s="147" t="s">
        <v>206</v>
      </c>
      <c r="Z226" s="141"/>
      <c r="AA226" s="141"/>
      <c r="AB226" s="141"/>
      <c r="AC226" s="141"/>
      <c r="AD226" s="141"/>
      <c r="AE226" s="141"/>
      <c r="AF226" s="141"/>
      <c r="AG226" s="141" t="s">
        <v>213</v>
      </c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  <c r="BH226" s="141"/>
    </row>
    <row r="227" spans="1:60" x14ac:dyDescent="0.25">
      <c r="A227" s="163">
        <v>129</v>
      </c>
      <c r="B227" s="164" t="s">
        <v>515</v>
      </c>
      <c r="C227" s="173" t="s">
        <v>516</v>
      </c>
      <c r="D227" s="165" t="s">
        <v>267</v>
      </c>
      <c r="E227" s="166">
        <v>5</v>
      </c>
      <c r="F227" s="191"/>
      <c r="G227" s="161">
        <f t="shared" si="37"/>
        <v>0</v>
      </c>
      <c r="H227" s="167">
        <v>9.66</v>
      </c>
      <c r="I227" s="167">
        <v>48.3</v>
      </c>
      <c r="J227" s="167">
        <v>77.239999999999995</v>
      </c>
      <c r="K227" s="167">
        <v>386.2</v>
      </c>
      <c r="L227" s="167">
        <v>12</v>
      </c>
      <c r="M227" s="167">
        <v>486.64</v>
      </c>
      <c r="N227" s="166">
        <v>8.0000000000000007E-5</v>
      </c>
      <c r="O227" s="166">
        <v>4.0000000000000002E-4</v>
      </c>
      <c r="P227" s="166">
        <v>0</v>
      </c>
      <c r="Q227" s="166">
        <v>0</v>
      </c>
      <c r="R227" s="167"/>
      <c r="S227" s="167" t="s">
        <v>203</v>
      </c>
      <c r="T227" s="168" t="s">
        <v>204</v>
      </c>
      <c r="U227" s="147">
        <v>0.115</v>
      </c>
      <c r="V227" s="147">
        <v>0.57500000000000007</v>
      </c>
      <c r="W227" s="147"/>
      <c r="X227" s="147" t="s">
        <v>205</v>
      </c>
      <c r="Y227" s="147" t="s">
        <v>206</v>
      </c>
      <c r="Z227" s="141"/>
      <c r="AA227" s="141"/>
      <c r="AB227" s="141"/>
      <c r="AC227" s="141"/>
      <c r="AD227" s="141"/>
      <c r="AE227" s="141"/>
      <c r="AF227" s="141"/>
      <c r="AG227" s="141" t="s">
        <v>213</v>
      </c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41"/>
      <c r="BC227" s="141"/>
      <c r="BD227" s="141"/>
      <c r="BE227" s="141"/>
      <c r="BF227" s="141"/>
      <c r="BG227" s="141"/>
      <c r="BH227" s="141"/>
    </row>
    <row r="228" spans="1:60" x14ac:dyDescent="0.25">
      <c r="A228" s="163">
        <v>130</v>
      </c>
      <c r="B228" s="164" t="s">
        <v>517</v>
      </c>
      <c r="C228" s="173" t="s">
        <v>518</v>
      </c>
      <c r="D228" s="165" t="s">
        <v>353</v>
      </c>
      <c r="E228" s="166">
        <v>31</v>
      </c>
      <c r="F228" s="191"/>
      <c r="G228" s="161">
        <f t="shared" si="37"/>
        <v>0</v>
      </c>
      <c r="H228" s="167">
        <v>0</v>
      </c>
      <c r="I228" s="167">
        <v>0</v>
      </c>
      <c r="J228" s="167">
        <v>53.3</v>
      </c>
      <c r="K228" s="167">
        <v>1652.3</v>
      </c>
      <c r="L228" s="167">
        <v>12</v>
      </c>
      <c r="M228" s="167">
        <v>1850.576</v>
      </c>
      <c r="N228" s="166">
        <v>0</v>
      </c>
      <c r="O228" s="166">
        <v>0</v>
      </c>
      <c r="P228" s="166">
        <v>3.3600000000000001E-3</v>
      </c>
      <c r="Q228" s="166">
        <v>0.10416</v>
      </c>
      <c r="R228" s="167"/>
      <c r="S228" s="167" t="s">
        <v>203</v>
      </c>
      <c r="T228" s="168" t="s">
        <v>204</v>
      </c>
      <c r="U228" s="147">
        <v>7.9350000000000004E-2</v>
      </c>
      <c r="V228" s="147">
        <v>2.4598500000000003</v>
      </c>
      <c r="W228" s="147"/>
      <c r="X228" s="147" t="s">
        <v>205</v>
      </c>
      <c r="Y228" s="147" t="s">
        <v>206</v>
      </c>
      <c r="Z228" s="141"/>
      <c r="AA228" s="141"/>
      <c r="AB228" s="141"/>
      <c r="AC228" s="141"/>
      <c r="AD228" s="141"/>
      <c r="AE228" s="141"/>
      <c r="AF228" s="141"/>
      <c r="AG228" s="141" t="s">
        <v>213</v>
      </c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141"/>
      <c r="BH228" s="141"/>
    </row>
    <row r="229" spans="1:60" x14ac:dyDescent="0.25">
      <c r="A229" s="163">
        <v>131</v>
      </c>
      <c r="B229" s="164" t="s">
        <v>519</v>
      </c>
      <c r="C229" s="173" t="s">
        <v>520</v>
      </c>
      <c r="D229" s="165" t="s">
        <v>0</v>
      </c>
      <c r="E229" s="166">
        <v>150.654</v>
      </c>
      <c r="F229" s="191"/>
      <c r="G229" s="161">
        <f t="shared" si="37"/>
        <v>0</v>
      </c>
      <c r="H229" s="167">
        <v>0</v>
      </c>
      <c r="I229" s="167">
        <v>0</v>
      </c>
      <c r="J229" s="167">
        <v>2.35</v>
      </c>
      <c r="K229" s="167">
        <v>354.0369</v>
      </c>
      <c r="L229" s="167">
        <v>12</v>
      </c>
      <c r="M229" s="167">
        <v>396.52480000000003</v>
      </c>
      <c r="N229" s="166">
        <v>0</v>
      </c>
      <c r="O229" s="166">
        <v>0</v>
      </c>
      <c r="P229" s="166">
        <v>0</v>
      </c>
      <c r="Q229" s="166">
        <v>0</v>
      </c>
      <c r="R229" s="167"/>
      <c r="S229" s="167" t="s">
        <v>203</v>
      </c>
      <c r="T229" s="168" t="s">
        <v>204</v>
      </c>
      <c r="U229" s="147">
        <v>0</v>
      </c>
      <c r="V229" s="147">
        <v>0</v>
      </c>
      <c r="W229" s="147"/>
      <c r="X229" s="147" t="s">
        <v>429</v>
      </c>
      <c r="Y229" s="147" t="s">
        <v>206</v>
      </c>
      <c r="Z229" s="141"/>
      <c r="AA229" s="141"/>
      <c r="AB229" s="141"/>
      <c r="AC229" s="141"/>
      <c r="AD229" s="141"/>
      <c r="AE229" s="141"/>
      <c r="AF229" s="141"/>
      <c r="AG229" s="141" t="s">
        <v>430</v>
      </c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141"/>
    </row>
    <row r="230" spans="1:60" x14ac:dyDescent="0.25">
      <c r="A230" s="151" t="s">
        <v>198</v>
      </c>
      <c r="B230" s="152" t="s">
        <v>143</v>
      </c>
      <c r="C230" s="170" t="s">
        <v>144</v>
      </c>
      <c r="D230" s="153"/>
      <c r="E230" s="154"/>
      <c r="F230" s="155"/>
      <c r="G230" s="155">
        <f>G231+G232+G234+G235+G236+G237+G239</f>
        <v>0</v>
      </c>
      <c r="H230" s="155"/>
      <c r="I230" s="155">
        <v>44217.16</v>
      </c>
      <c r="J230" s="155"/>
      <c r="K230" s="155">
        <v>132261.87</v>
      </c>
      <c r="L230" s="155"/>
      <c r="M230" s="155"/>
      <c r="N230" s="154"/>
      <c r="O230" s="154"/>
      <c r="P230" s="154"/>
      <c r="Q230" s="154"/>
      <c r="R230" s="155"/>
      <c r="S230" s="155"/>
      <c r="T230" s="156"/>
      <c r="U230" s="150"/>
      <c r="V230" s="150"/>
      <c r="W230" s="150"/>
      <c r="X230" s="150"/>
      <c r="Y230" s="150"/>
      <c r="AG230" t="s">
        <v>199</v>
      </c>
    </row>
    <row r="231" spans="1:60" x14ac:dyDescent="0.25">
      <c r="A231" s="163">
        <v>132</v>
      </c>
      <c r="B231" s="164" t="s">
        <v>521</v>
      </c>
      <c r="C231" s="173" t="s">
        <v>522</v>
      </c>
      <c r="D231" s="165" t="s">
        <v>236</v>
      </c>
      <c r="E231" s="166">
        <v>200</v>
      </c>
      <c r="F231" s="191"/>
      <c r="G231" s="161">
        <f t="shared" ref="G231:G232" si="38">F231*E231</f>
        <v>0</v>
      </c>
      <c r="H231" s="167">
        <v>0</v>
      </c>
      <c r="I231" s="167">
        <v>0</v>
      </c>
      <c r="J231" s="167">
        <v>84.1</v>
      </c>
      <c r="K231" s="167">
        <v>16820</v>
      </c>
      <c r="L231" s="167">
        <v>12</v>
      </c>
      <c r="M231" s="167">
        <v>18838.400000000001</v>
      </c>
      <c r="N231" s="166">
        <v>0</v>
      </c>
      <c r="O231" s="166">
        <v>0</v>
      </c>
      <c r="P231" s="166">
        <v>2.1000000000000001E-2</v>
      </c>
      <c r="Q231" s="166">
        <v>4.2</v>
      </c>
      <c r="R231" s="167"/>
      <c r="S231" s="167" t="s">
        <v>203</v>
      </c>
      <c r="T231" s="168" t="s">
        <v>204</v>
      </c>
      <c r="U231" s="147">
        <v>0.154</v>
      </c>
      <c r="V231" s="147">
        <v>30.8</v>
      </c>
      <c r="W231" s="147"/>
      <c r="X231" s="147" t="s">
        <v>205</v>
      </c>
      <c r="Y231" s="147" t="s">
        <v>206</v>
      </c>
      <c r="Z231" s="141"/>
      <c r="AA231" s="141"/>
      <c r="AB231" s="141"/>
      <c r="AC231" s="141"/>
      <c r="AD231" s="141"/>
      <c r="AE231" s="141"/>
      <c r="AF231" s="141"/>
      <c r="AG231" s="141" t="s">
        <v>213</v>
      </c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</row>
    <row r="232" spans="1:60" ht="20.399999999999999" x14ac:dyDescent="0.25">
      <c r="A232" s="157">
        <v>133</v>
      </c>
      <c r="B232" s="158" t="s">
        <v>523</v>
      </c>
      <c r="C232" s="171" t="s">
        <v>524</v>
      </c>
      <c r="D232" s="159" t="s">
        <v>267</v>
      </c>
      <c r="E232" s="160">
        <v>6</v>
      </c>
      <c r="F232" s="192"/>
      <c r="G232" s="161">
        <f t="shared" si="38"/>
        <v>0</v>
      </c>
      <c r="H232" s="161">
        <v>5083.8599999999997</v>
      </c>
      <c r="I232" s="161">
        <v>30503.159999999996</v>
      </c>
      <c r="J232" s="161">
        <v>161.13999999999999</v>
      </c>
      <c r="K232" s="161">
        <v>966.83999999999992</v>
      </c>
      <c r="L232" s="161">
        <v>12</v>
      </c>
      <c r="M232" s="161">
        <v>35246.400000000001</v>
      </c>
      <c r="N232" s="160">
        <v>3.7000000000000002E-3</v>
      </c>
      <c r="O232" s="160">
        <v>2.2200000000000001E-2</v>
      </c>
      <c r="P232" s="160">
        <v>0</v>
      </c>
      <c r="Q232" s="160">
        <v>0</v>
      </c>
      <c r="R232" s="161"/>
      <c r="S232" s="161" t="s">
        <v>203</v>
      </c>
      <c r="T232" s="162" t="s">
        <v>204</v>
      </c>
      <c r="U232" s="147">
        <v>0.24</v>
      </c>
      <c r="V232" s="147">
        <v>1.44</v>
      </c>
      <c r="W232" s="147"/>
      <c r="X232" s="147" t="s">
        <v>205</v>
      </c>
      <c r="Y232" s="147" t="s">
        <v>206</v>
      </c>
      <c r="Z232" s="141"/>
      <c r="AA232" s="141"/>
      <c r="AB232" s="141"/>
      <c r="AC232" s="141"/>
      <c r="AD232" s="141"/>
      <c r="AE232" s="141"/>
      <c r="AF232" s="141"/>
      <c r="AG232" s="141" t="s">
        <v>213</v>
      </c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</row>
    <row r="233" spans="1:60" outlineLevel="1" x14ac:dyDescent="0.25">
      <c r="A233" s="144"/>
      <c r="B233" s="145"/>
      <c r="C233" s="256" t="s">
        <v>525</v>
      </c>
      <c r="D233" s="257"/>
      <c r="E233" s="257"/>
      <c r="F233" s="257"/>
      <c r="G233" s="257"/>
      <c r="H233" s="147"/>
      <c r="I233" s="147"/>
      <c r="J233" s="147"/>
      <c r="K233" s="147"/>
      <c r="L233" s="147"/>
      <c r="M233" s="147"/>
      <c r="N233" s="146"/>
      <c r="O233" s="146"/>
      <c r="P233" s="146"/>
      <c r="Q233" s="146"/>
      <c r="R233" s="147"/>
      <c r="S233" s="147"/>
      <c r="T233" s="147"/>
      <c r="U233" s="147"/>
      <c r="V233" s="147"/>
      <c r="W233" s="147"/>
      <c r="X233" s="147"/>
      <c r="Y233" s="147"/>
      <c r="Z233" s="141"/>
      <c r="AA233" s="141"/>
      <c r="AB233" s="141"/>
      <c r="AC233" s="141"/>
      <c r="AD233" s="141"/>
      <c r="AE233" s="141"/>
      <c r="AF233" s="141"/>
      <c r="AG233" s="141" t="s">
        <v>261</v>
      </c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141"/>
      <c r="BH233" s="141"/>
    </row>
    <row r="234" spans="1:60" x14ac:dyDescent="0.25">
      <c r="A234" s="163">
        <v>134</v>
      </c>
      <c r="B234" s="164" t="s">
        <v>526</v>
      </c>
      <c r="C234" s="173" t="s">
        <v>527</v>
      </c>
      <c r="D234" s="165" t="s">
        <v>353</v>
      </c>
      <c r="E234" s="166">
        <v>70</v>
      </c>
      <c r="F234" s="191"/>
      <c r="G234" s="161">
        <f t="shared" ref="G234:G237" si="39">F234*E234</f>
        <v>0</v>
      </c>
      <c r="H234" s="167">
        <v>0</v>
      </c>
      <c r="I234" s="167">
        <v>0</v>
      </c>
      <c r="J234" s="167">
        <v>430</v>
      </c>
      <c r="K234" s="167">
        <v>30100</v>
      </c>
      <c r="L234" s="167">
        <v>12</v>
      </c>
      <c r="M234" s="167">
        <v>33712</v>
      </c>
      <c r="N234" s="166">
        <v>0</v>
      </c>
      <c r="O234" s="166">
        <v>0</v>
      </c>
      <c r="P234" s="166">
        <v>0</v>
      </c>
      <c r="Q234" s="166">
        <v>0</v>
      </c>
      <c r="R234" s="167"/>
      <c r="S234" s="167" t="s">
        <v>203</v>
      </c>
      <c r="T234" s="168" t="s">
        <v>204</v>
      </c>
      <c r="U234" s="147">
        <v>0.64</v>
      </c>
      <c r="V234" s="147">
        <v>44.800000000000004</v>
      </c>
      <c r="W234" s="147"/>
      <c r="X234" s="147" t="s">
        <v>205</v>
      </c>
      <c r="Y234" s="147" t="s">
        <v>206</v>
      </c>
      <c r="Z234" s="141"/>
      <c r="AA234" s="141"/>
      <c r="AB234" s="141"/>
      <c r="AC234" s="141"/>
      <c r="AD234" s="141"/>
      <c r="AE234" s="141"/>
      <c r="AF234" s="141"/>
      <c r="AG234" s="141" t="s">
        <v>213</v>
      </c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41"/>
      <c r="BC234" s="141"/>
      <c r="BD234" s="141"/>
      <c r="BE234" s="141"/>
      <c r="BF234" s="141"/>
      <c r="BG234" s="141"/>
      <c r="BH234" s="141"/>
    </row>
    <row r="235" spans="1:60" x14ac:dyDescent="0.25">
      <c r="A235" s="163">
        <v>135</v>
      </c>
      <c r="B235" s="164" t="s">
        <v>528</v>
      </c>
      <c r="C235" s="173" t="s">
        <v>529</v>
      </c>
      <c r="D235" s="165" t="s">
        <v>236</v>
      </c>
      <c r="E235" s="166">
        <v>200</v>
      </c>
      <c r="F235" s="191"/>
      <c r="G235" s="161">
        <f t="shared" si="39"/>
        <v>0</v>
      </c>
      <c r="H235" s="167">
        <v>0</v>
      </c>
      <c r="I235" s="167">
        <v>0</v>
      </c>
      <c r="J235" s="167">
        <v>246</v>
      </c>
      <c r="K235" s="167">
        <v>49200</v>
      </c>
      <c r="L235" s="167">
        <v>12</v>
      </c>
      <c r="M235" s="167">
        <v>55104</v>
      </c>
      <c r="N235" s="166">
        <v>0</v>
      </c>
      <c r="O235" s="166">
        <v>0</v>
      </c>
      <c r="P235" s="166">
        <v>0</v>
      </c>
      <c r="Q235" s="166">
        <v>0</v>
      </c>
      <c r="R235" s="167"/>
      <c r="S235" s="167" t="s">
        <v>203</v>
      </c>
      <c r="T235" s="168" t="s">
        <v>204</v>
      </c>
      <c r="U235" s="147">
        <v>0.36599999999999999</v>
      </c>
      <c r="V235" s="147">
        <v>73.2</v>
      </c>
      <c r="W235" s="147"/>
      <c r="X235" s="147" t="s">
        <v>205</v>
      </c>
      <c r="Y235" s="147" t="s">
        <v>206</v>
      </c>
      <c r="Z235" s="141"/>
      <c r="AA235" s="141"/>
      <c r="AB235" s="141"/>
      <c r="AC235" s="141"/>
      <c r="AD235" s="141"/>
      <c r="AE235" s="141"/>
      <c r="AF235" s="141"/>
      <c r="AG235" s="141" t="s">
        <v>213</v>
      </c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41"/>
      <c r="BC235" s="141"/>
      <c r="BD235" s="141"/>
      <c r="BE235" s="141"/>
      <c r="BF235" s="141"/>
      <c r="BG235" s="141"/>
      <c r="BH235" s="141"/>
    </row>
    <row r="236" spans="1:60" x14ac:dyDescent="0.25">
      <c r="A236" s="163">
        <v>136</v>
      </c>
      <c r="B236" s="164" t="s">
        <v>530</v>
      </c>
      <c r="C236" s="173" t="s">
        <v>531</v>
      </c>
      <c r="D236" s="165" t="s">
        <v>236</v>
      </c>
      <c r="E236" s="166">
        <v>200</v>
      </c>
      <c r="F236" s="191"/>
      <c r="G236" s="161">
        <f t="shared" si="39"/>
        <v>0</v>
      </c>
      <c r="H236" s="167">
        <v>0</v>
      </c>
      <c r="I236" s="167">
        <v>0</v>
      </c>
      <c r="J236" s="167">
        <v>20.2</v>
      </c>
      <c r="K236" s="167">
        <v>4040</v>
      </c>
      <c r="L236" s="167">
        <v>12</v>
      </c>
      <c r="M236" s="167">
        <v>4524.8</v>
      </c>
      <c r="N236" s="166">
        <v>0</v>
      </c>
      <c r="O236" s="166">
        <v>0</v>
      </c>
      <c r="P236" s="166">
        <v>1.8000000000000001E-4</v>
      </c>
      <c r="Q236" s="166">
        <v>3.6000000000000004E-2</v>
      </c>
      <c r="R236" s="167"/>
      <c r="S236" s="167" t="s">
        <v>203</v>
      </c>
      <c r="T236" s="168" t="s">
        <v>204</v>
      </c>
      <c r="U236" s="147">
        <v>0.03</v>
      </c>
      <c r="V236" s="147">
        <v>6</v>
      </c>
      <c r="W236" s="147"/>
      <c r="X236" s="147" t="s">
        <v>205</v>
      </c>
      <c r="Y236" s="147" t="s">
        <v>206</v>
      </c>
      <c r="Z236" s="141"/>
      <c r="AA236" s="141"/>
      <c r="AB236" s="141"/>
      <c r="AC236" s="141"/>
      <c r="AD236" s="141"/>
      <c r="AE236" s="141"/>
      <c r="AF236" s="141"/>
      <c r="AG236" s="141" t="s">
        <v>213</v>
      </c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  <c r="BH236" s="141"/>
    </row>
    <row r="237" spans="1:60" ht="40.799999999999997" x14ac:dyDescent="0.25">
      <c r="A237" s="157">
        <v>137</v>
      </c>
      <c r="B237" s="158" t="s">
        <v>532</v>
      </c>
      <c r="C237" s="171" t="s">
        <v>1149</v>
      </c>
      <c r="D237" s="159" t="s">
        <v>236</v>
      </c>
      <c r="E237" s="160">
        <v>200</v>
      </c>
      <c r="F237" s="192"/>
      <c r="G237" s="161">
        <f t="shared" si="39"/>
        <v>0</v>
      </c>
      <c r="H237" s="161">
        <v>68.569999999999993</v>
      </c>
      <c r="I237" s="161">
        <v>13713.999999999998</v>
      </c>
      <c r="J237" s="161">
        <v>60.43</v>
      </c>
      <c r="K237" s="161">
        <v>12086</v>
      </c>
      <c r="L237" s="161">
        <v>12</v>
      </c>
      <c r="M237" s="161">
        <v>28896</v>
      </c>
      <c r="N237" s="160">
        <v>2.0000000000000001E-4</v>
      </c>
      <c r="O237" s="160">
        <v>0.04</v>
      </c>
      <c r="P237" s="160">
        <v>0</v>
      </c>
      <c r="Q237" s="160">
        <v>0</v>
      </c>
      <c r="R237" s="161"/>
      <c r="S237" s="161" t="s">
        <v>203</v>
      </c>
      <c r="T237" s="162" t="s">
        <v>204</v>
      </c>
      <c r="U237" s="147">
        <v>0.09</v>
      </c>
      <c r="V237" s="147">
        <v>18</v>
      </c>
      <c r="W237" s="147"/>
      <c r="X237" s="147" t="s">
        <v>205</v>
      </c>
      <c r="Y237" s="147" t="s">
        <v>206</v>
      </c>
      <c r="Z237" s="141"/>
      <c r="AA237" s="141"/>
      <c r="AB237" s="141"/>
      <c r="AC237" s="141"/>
      <c r="AD237" s="141"/>
      <c r="AE237" s="141"/>
      <c r="AF237" s="141"/>
      <c r="AG237" s="141" t="s">
        <v>213</v>
      </c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</row>
    <row r="238" spans="1:60" outlineLevel="1" x14ac:dyDescent="0.25">
      <c r="A238" s="144"/>
      <c r="B238" s="145"/>
      <c r="C238" s="256" t="s">
        <v>533</v>
      </c>
      <c r="D238" s="257"/>
      <c r="E238" s="257"/>
      <c r="F238" s="257"/>
      <c r="G238" s="257"/>
      <c r="H238" s="147"/>
      <c r="I238" s="147"/>
      <c r="J238" s="147"/>
      <c r="K238" s="147"/>
      <c r="L238" s="147"/>
      <c r="M238" s="147"/>
      <c r="N238" s="146"/>
      <c r="O238" s="146"/>
      <c r="P238" s="146"/>
      <c r="Q238" s="146"/>
      <c r="R238" s="147"/>
      <c r="S238" s="147"/>
      <c r="T238" s="147"/>
      <c r="U238" s="147"/>
      <c r="V238" s="147"/>
      <c r="W238" s="147"/>
      <c r="X238" s="147"/>
      <c r="Y238" s="147"/>
      <c r="Z238" s="141"/>
      <c r="AA238" s="141"/>
      <c r="AB238" s="141"/>
      <c r="AC238" s="141"/>
      <c r="AD238" s="141"/>
      <c r="AE238" s="141"/>
      <c r="AF238" s="141"/>
      <c r="AG238" s="141" t="s">
        <v>261</v>
      </c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</row>
    <row r="239" spans="1:60" x14ac:dyDescent="0.25">
      <c r="A239" s="163">
        <v>138</v>
      </c>
      <c r="B239" s="164" t="s">
        <v>534</v>
      </c>
      <c r="C239" s="173" t="s">
        <v>535</v>
      </c>
      <c r="D239" s="165" t="s">
        <v>0</v>
      </c>
      <c r="E239" s="166">
        <v>1574.3</v>
      </c>
      <c r="F239" s="191"/>
      <c r="G239" s="161">
        <f t="shared" ref="G239" si="40">F239*E239</f>
        <v>0</v>
      </c>
      <c r="H239" s="167">
        <v>0</v>
      </c>
      <c r="I239" s="167">
        <v>0</v>
      </c>
      <c r="J239" s="167">
        <v>12.1</v>
      </c>
      <c r="K239" s="167">
        <v>19049.03</v>
      </c>
      <c r="L239" s="167">
        <v>12</v>
      </c>
      <c r="M239" s="167">
        <v>21334.9136</v>
      </c>
      <c r="N239" s="166">
        <v>0</v>
      </c>
      <c r="O239" s="166">
        <v>0</v>
      </c>
      <c r="P239" s="166">
        <v>0</v>
      </c>
      <c r="Q239" s="166">
        <v>0</v>
      </c>
      <c r="R239" s="167"/>
      <c r="S239" s="167" t="s">
        <v>203</v>
      </c>
      <c r="T239" s="168" t="s">
        <v>204</v>
      </c>
      <c r="U239" s="147">
        <v>2.3E-2</v>
      </c>
      <c r="V239" s="147">
        <v>36.2089</v>
      </c>
      <c r="W239" s="147"/>
      <c r="X239" s="147" t="s">
        <v>429</v>
      </c>
      <c r="Y239" s="147" t="s">
        <v>206</v>
      </c>
      <c r="Z239" s="141"/>
      <c r="AA239" s="141"/>
      <c r="AB239" s="141"/>
      <c r="AC239" s="141"/>
      <c r="AD239" s="141"/>
      <c r="AE239" s="141"/>
      <c r="AF239" s="141"/>
      <c r="AG239" s="141" t="s">
        <v>430</v>
      </c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</row>
    <row r="240" spans="1:60" x14ac:dyDescent="0.25">
      <c r="A240" s="151" t="s">
        <v>198</v>
      </c>
      <c r="B240" s="152" t="s">
        <v>145</v>
      </c>
      <c r="C240" s="170" t="s">
        <v>146</v>
      </c>
      <c r="D240" s="153"/>
      <c r="E240" s="154"/>
      <c r="F240" s="155"/>
      <c r="G240" s="155">
        <f>G241+G242+G244+G246+G247+G248+G249+G250+G251+G252+G253+G254+G255+G256+G257+G258+G259+G260+G261+G262+G263+G264+G265+G267+G268+G269+G270+G271</f>
        <v>0</v>
      </c>
      <c r="H240" s="155"/>
      <c r="I240" s="155">
        <v>635418.15</v>
      </c>
      <c r="J240" s="155"/>
      <c r="K240" s="155">
        <v>91227.75</v>
      </c>
      <c r="L240" s="155"/>
      <c r="M240" s="155"/>
      <c r="N240" s="154"/>
      <c r="O240" s="154"/>
      <c r="P240" s="154"/>
      <c r="Q240" s="154"/>
      <c r="R240" s="155"/>
      <c r="S240" s="155"/>
      <c r="T240" s="156"/>
      <c r="U240" s="150"/>
      <c r="V240" s="150"/>
      <c r="W240" s="150"/>
      <c r="X240" s="150"/>
      <c r="Y240" s="150"/>
      <c r="AG240" t="s">
        <v>199</v>
      </c>
    </row>
    <row r="241" spans="1:60" x14ac:dyDescent="0.25">
      <c r="A241" s="163">
        <v>139</v>
      </c>
      <c r="B241" s="164" t="s">
        <v>536</v>
      </c>
      <c r="C241" s="173" t="s">
        <v>537</v>
      </c>
      <c r="D241" s="165" t="s">
        <v>267</v>
      </c>
      <c r="E241" s="166">
        <v>13</v>
      </c>
      <c r="F241" s="191"/>
      <c r="G241" s="161">
        <f t="shared" ref="G241:G242" si="41">F241*E241</f>
        <v>0</v>
      </c>
      <c r="H241" s="167">
        <v>8.08</v>
      </c>
      <c r="I241" s="167">
        <v>105.04</v>
      </c>
      <c r="J241" s="167">
        <v>2401.92</v>
      </c>
      <c r="K241" s="167">
        <v>31224.959999999999</v>
      </c>
      <c r="L241" s="167">
        <v>12</v>
      </c>
      <c r="M241" s="167">
        <v>35089.599999999999</v>
      </c>
      <c r="N241" s="166">
        <v>2.7999999999999998E-4</v>
      </c>
      <c r="O241" s="166">
        <v>3.6399999999999996E-3</v>
      </c>
      <c r="P241" s="166">
        <v>0</v>
      </c>
      <c r="Q241" s="166">
        <v>0</v>
      </c>
      <c r="R241" s="167"/>
      <c r="S241" s="167" t="s">
        <v>203</v>
      </c>
      <c r="T241" s="168" t="s">
        <v>204</v>
      </c>
      <c r="U241" s="147">
        <v>4.1900000000000004</v>
      </c>
      <c r="V241" s="147">
        <v>54.470000000000006</v>
      </c>
      <c r="W241" s="147"/>
      <c r="X241" s="147" t="s">
        <v>205</v>
      </c>
      <c r="Y241" s="147" t="s">
        <v>206</v>
      </c>
      <c r="Z241" s="141"/>
      <c r="AA241" s="141"/>
      <c r="AB241" s="141"/>
      <c r="AC241" s="141"/>
      <c r="AD241" s="141"/>
      <c r="AE241" s="141"/>
      <c r="AF241" s="141"/>
      <c r="AG241" s="141" t="s">
        <v>213</v>
      </c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  <c r="BH241" s="141"/>
    </row>
    <row r="242" spans="1:60" x14ac:dyDescent="0.25">
      <c r="A242" s="157">
        <v>140</v>
      </c>
      <c r="B242" s="158" t="s">
        <v>538</v>
      </c>
      <c r="C242" s="171" t="s">
        <v>539</v>
      </c>
      <c r="D242" s="159" t="s">
        <v>267</v>
      </c>
      <c r="E242" s="160">
        <v>9</v>
      </c>
      <c r="F242" s="192"/>
      <c r="G242" s="161">
        <f t="shared" si="41"/>
        <v>0</v>
      </c>
      <c r="H242" s="161">
        <v>0</v>
      </c>
      <c r="I242" s="161">
        <v>0</v>
      </c>
      <c r="J242" s="161">
        <v>908</v>
      </c>
      <c r="K242" s="161">
        <v>8172</v>
      </c>
      <c r="L242" s="161">
        <v>12</v>
      </c>
      <c r="M242" s="161">
        <v>9152.64</v>
      </c>
      <c r="N242" s="160">
        <v>0</v>
      </c>
      <c r="O242" s="160">
        <v>0</v>
      </c>
      <c r="P242" s="160">
        <v>0</v>
      </c>
      <c r="Q242" s="160">
        <v>0</v>
      </c>
      <c r="R242" s="161"/>
      <c r="S242" s="161" t="s">
        <v>203</v>
      </c>
      <c r="T242" s="162" t="s">
        <v>204</v>
      </c>
      <c r="U242" s="147">
        <v>1.63</v>
      </c>
      <c r="V242" s="147">
        <v>14.669999999999998</v>
      </c>
      <c r="W242" s="147"/>
      <c r="X242" s="147" t="s">
        <v>205</v>
      </c>
      <c r="Y242" s="147" t="s">
        <v>206</v>
      </c>
      <c r="Z242" s="141"/>
      <c r="AA242" s="141"/>
      <c r="AB242" s="141"/>
      <c r="AC242" s="141"/>
      <c r="AD242" s="141"/>
      <c r="AE242" s="141"/>
      <c r="AF242" s="141"/>
      <c r="AG242" s="141" t="s">
        <v>213</v>
      </c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41"/>
      <c r="BC242" s="141"/>
      <c r="BD242" s="141"/>
      <c r="BE242" s="141"/>
      <c r="BF242" s="141"/>
      <c r="BG242" s="141"/>
      <c r="BH242" s="141"/>
    </row>
    <row r="243" spans="1:60" outlineLevel="1" x14ac:dyDescent="0.25">
      <c r="A243" s="144"/>
      <c r="B243" s="145"/>
      <c r="C243" s="256" t="s">
        <v>540</v>
      </c>
      <c r="D243" s="257"/>
      <c r="E243" s="257"/>
      <c r="F243" s="257"/>
      <c r="G243" s="257"/>
      <c r="H243" s="147"/>
      <c r="I243" s="147"/>
      <c r="J243" s="147"/>
      <c r="K243" s="147"/>
      <c r="L243" s="147"/>
      <c r="M243" s="147"/>
      <c r="N243" s="146"/>
      <c r="O243" s="146"/>
      <c r="P243" s="146"/>
      <c r="Q243" s="146"/>
      <c r="R243" s="147"/>
      <c r="S243" s="147"/>
      <c r="T243" s="147"/>
      <c r="U243" s="147"/>
      <c r="V243" s="147"/>
      <c r="W243" s="147"/>
      <c r="X243" s="147"/>
      <c r="Y243" s="147"/>
      <c r="Z243" s="141"/>
      <c r="AA243" s="141"/>
      <c r="AB243" s="141"/>
      <c r="AC243" s="141"/>
      <c r="AD243" s="141"/>
      <c r="AE243" s="141"/>
      <c r="AF243" s="141"/>
      <c r="AG243" s="141" t="s">
        <v>261</v>
      </c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  <c r="BH243" s="141"/>
    </row>
    <row r="244" spans="1:60" x14ac:dyDescent="0.25">
      <c r="A244" s="157">
        <v>141</v>
      </c>
      <c r="B244" s="158" t="s">
        <v>541</v>
      </c>
      <c r="C244" s="171" t="s">
        <v>542</v>
      </c>
      <c r="D244" s="159" t="s">
        <v>267</v>
      </c>
      <c r="E244" s="160">
        <v>3</v>
      </c>
      <c r="F244" s="192"/>
      <c r="G244" s="161">
        <f t="shared" ref="G244" si="42">F244*E244</f>
        <v>0</v>
      </c>
      <c r="H244" s="161">
        <v>0</v>
      </c>
      <c r="I244" s="161">
        <v>0</v>
      </c>
      <c r="J244" s="161">
        <v>1441</v>
      </c>
      <c r="K244" s="161">
        <v>4323</v>
      </c>
      <c r="L244" s="161">
        <v>12</v>
      </c>
      <c r="M244" s="161">
        <v>4841.76</v>
      </c>
      <c r="N244" s="160">
        <v>0</v>
      </c>
      <c r="O244" s="160">
        <v>0</v>
      </c>
      <c r="P244" s="160">
        <v>0</v>
      </c>
      <c r="Q244" s="160">
        <v>0</v>
      </c>
      <c r="R244" s="161"/>
      <c r="S244" s="161" t="s">
        <v>203</v>
      </c>
      <c r="T244" s="162" t="s">
        <v>204</v>
      </c>
      <c r="U244" s="147">
        <v>2.5099999999999998</v>
      </c>
      <c r="V244" s="147">
        <v>7.5299999999999994</v>
      </c>
      <c r="W244" s="147"/>
      <c r="X244" s="147" t="s">
        <v>205</v>
      </c>
      <c r="Y244" s="147" t="s">
        <v>206</v>
      </c>
      <c r="Z244" s="141"/>
      <c r="AA244" s="141"/>
      <c r="AB244" s="141"/>
      <c r="AC244" s="141"/>
      <c r="AD244" s="141"/>
      <c r="AE244" s="141"/>
      <c r="AF244" s="141"/>
      <c r="AG244" s="141" t="s">
        <v>213</v>
      </c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  <c r="BH244" s="141"/>
    </row>
    <row r="245" spans="1:60" outlineLevel="1" x14ac:dyDescent="0.25">
      <c r="A245" s="144"/>
      <c r="B245" s="145"/>
      <c r="C245" s="256" t="s">
        <v>543</v>
      </c>
      <c r="D245" s="257"/>
      <c r="E245" s="257"/>
      <c r="F245" s="257"/>
      <c r="G245" s="257"/>
      <c r="H245" s="147"/>
      <c r="I245" s="147"/>
      <c r="J245" s="147"/>
      <c r="K245" s="147"/>
      <c r="L245" s="147"/>
      <c r="M245" s="147"/>
      <c r="N245" s="146"/>
      <c r="O245" s="146"/>
      <c r="P245" s="146"/>
      <c r="Q245" s="146"/>
      <c r="R245" s="147"/>
      <c r="S245" s="147"/>
      <c r="T245" s="147"/>
      <c r="U245" s="147"/>
      <c r="V245" s="147"/>
      <c r="W245" s="147"/>
      <c r="X245" s="147"/>
      <c r="Y245" s="147"/>
      <c r="Z245" s="141"/>
      <c r="AA245" s="141"/>
      <c r="AB245" s="141"/>
      <c r="AC245" s="141"/>
      <c r="AD245" s="141"/>
      <c r="AE245" s="141"/>
      <c r="AF245" s="141"/>
      <c r="AG245" s="141" t="s">
        <v>261</v>
      </c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  <c r="BD245" s="141"/>
      <c r="BE245" s="141"/>
      <c r="BF245" s="141"/>
      <c r="BG245" s="141"/>
      <c r="BH245" s="141"/>
    </row>
    <row r="246" spans="1:60" x14ac:dyDescent="0.25">
      <c r="A246" s="163">
        <v>142</v>
      </c>
      <c r="B246" s="164" t="s">
        <v>544</v>
      </c>
      <c r="C246" s="173" t="s">
        <v>545</v>
      </c>
      <c r="D246" s="165" t="s">
        <v>267</v>
      </c>
      <c r="E246" s="166">
        <v>2</v>
      </c>
      <c r="F246" s="191"/>
      <c r="G246" s="161">
        <f t="shared" ref="G246:G265" si="43">F246*E246</f>
        <v>0</v>
      </c>
      <c r="H246" s="167">
        <v>0</v>
      </c>
      <c r="I246" s="167">
        <v>0</v>
      </c>
      <c r="J246" s="167">
        <v>319</v>
      </c>
      <c r="K246" s="167">
        <v>638</v>
      </c>
      <c r="L246" s="167">
        <v>12</v>
      </c>
      <c r="M246" s="167">
        <v>714.56</v>
      </c>
      <c r="N246" s="166">
        <v>0</v>
      </c>
      <c r="O246" s="166">
        <v>0</v>
      </c>
      <c r="P246" s="166">
        <v>0</v>
      </c>
      <c r="Q246" s="166">
        <v>0</v>
      </c>
      <c r="R246" s="167"/>
      <c r="S246" s="167" t="s">
        <v>203</v>
      </c>
      <c r="T246" s="168" t="s">
        <v>204</v>
      </c>
      <c r="U246" s="147">
        <v>0.55500000000000005</v>
      </c>
      <c r="V246" s="147">
        <v>1.1100000000000001</v>
      </c>
      <c r="W246" s="147"/>
      <c r="X246" s="147" t="s">
        <v>205</v>
      </c>
      <c r="Y246" s="147" t="s">
        <v>206</v>
      </c>
      <c r="Z246" s="141"/>
      <c r="AA246" s="141"/>
      <c r="AB246" s="141"/>
      <c r="AC246" s="141"/>
      <c r="AD246" s="141"/>
      <c r="AE246" s="141"/>
      <c r="AF246" s="141"/>
      <c r="AG246" s="141" t="s">
        <v>213</v>
      </c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</row>
    <row r="247" spans="1:60" ht="20.399999999999999" x14ac:dyDescent="0.25">
      <c r="A247" s="163">
        <v>143</v>
      </c>
      <c r="B247" s="164" t="s">
        <v>546</v>
      </c>
      <c r="C247" s="173" t="s">
        <v>547</v>
      </c>
      <c r="D247" s="165" t="s">
        <v>267</v>
      </c>
      <c r="E247" s="166">
        <v>15</v>
      </c>
      <c r="F247" s="191"/>
      <c r="G247" s="161">
        <f t="shared" si="43"/>
        <v>0</v>
      </c>
      <c r="H247" s="167">
        <v>102.31</v>
      </c>
      <c r="I247" s="167">
        <v>1534.65</v>
      </c>
      <c r="J247" s="167">
        <v>2212.69</v>
      </c>
      <c r="K247" s="167">
        <v>33190.35</v>
      </c>
      <c r="L247" s="167">
        <v>12</v>
      </c>
      <c r="M247" s="167">
        <v>38892</v>
      </c>
      <c r="N247" s="166">
        <v>2.0000000000000002E-5</v>
      </c>
      <c r="O247" s="166">
        <v>3.0000000000000003E-4</v>
      </c>
      <c r="P247" s="166">
        <v>0</v>
      </c>
      <c r="Q247" s="166">
        <v>0</v>
      </c>
      <c r="R247" s="167"/>
      <c r="S247" s="167" t="s">
        <v>203</v>
      </c>
      <c r="T247" s="168" t="s">
        <v>204</v>
      </c>
      <c r="U247" s="147">
        <v>4.0199999999999996</v>
      </c>
      <c r="V247" s="147">
        <v>60.3</v>
      </c>
      <c r="W247" s="147"/>
      <c r="X247" s="147" t="s">
        <v>205</v>
      </c>
      <c r="Y247" s="147" t="s">
        <v>206</v>
      </c>
      <c r="Z247" s="141"/>
      <c r="AA247" s="141"/>
      <c r="AB247" s="141"/>
      <c r="AC247" s="141"/>
      <c r="AD247" s="141"/>
      <c r="AE247" s="141"/>
      <c r="AF247" s="141"/>
      <c r="AG247" s="141" t="s">
        <v>213</v>
      </c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41"/>
      <c r="BC247" s="141"/>
      <c r="BD247" s="141"/>
      <c r="BE247" s="141"/>
      <c r="BF247" s="141"/>
      <c r="BG247" s="141"/>
      <c r="BH247" s="141"/>
    </row>
    <row r="248" spans="1:60" x14ac:dyDescent="0.25">
      <c r="A248" s="163">
        <v>144</v>
      </c>
      <c r="B248" s="164" t="s">
        <v>548</v>
      </c>
      <c r="C248" s="173" t="s">
        <v>549</v>
      </c>
      <c r="D248" s="165" t="s">
        <v>267</v>
      </c>
      <c r="E248" s="166">
        <v>8</v>
      </c>
      <c r="F248" s="191"/>
      <c r="G248" s="161">
        <f t="shared" si="43"/>
        <v>0</v>
      </c>
      <c r="H248" s="167">
        <v>5.27</v>
      </c>
      <c r="I248" s="167">
        <v>42.16</v>
      </c>
      <c r="J248" s="167">
        <v>147.72999999999999</v>
      </c>
      <c r="K248" s="167">
        <v>1181.8399999999999</v>
      </c>
      <c r="L248" s="167">
        <v>12</v>
      </c>
      <c r="M248" s="167">
        <v>1370.88</v>
      </c>
      <c r="N248" s="166">
        <v>1.0000000000000001E-5</v>
      </c>
      <c r="O248" s="166">
        <v>8.0000000000000007E-5</v>
      </c>
      <c r="P248" s="166">
        <v>0</v>
      </c>
      <c r="Q248" s="166">
        <v>0</v>
      </c>
      <c r="R248" s="167"/>
      <c r="S248" s="167" t="s">
        <v>203</v>
      </c>
      <c r="T248" s="168" t="s">
        <v>204</v>
      </c>
      <c r="U248" s="147">
        <v>0.28000000000000003</v>
      </c>
      <c r="V248" s="147">
        <v>2.2400000000000002</v>
      </c>
      <c r="W248" s="147"/>
      <c r="X248" s="147" t="s">
        <v>205</v>
      </c>
      <c r="Y248" s="147" t="s">
        <v>206</v>
      </c>
      <c r="Z248" s="141"/>
      <c r="AA248" s="141"/>
      <c r="AB248" s="141"/>
      <c r="AC248" s="141"/>
      <c r="AD248" s="141"/>
      <c r="AE248" s="141"/>
      <c r="AF248" s="141"/>
      <c r="AG248" s="141" t="s">
        <v>213</v>
      </c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</row>
    <row r="249" spans="1:60" x14ac:dyDescent="0.25">
      <c r="A249" s="163">
        <v>145</v>
      </c>
      <c r="B249" s="164" t="s">
        <v>550</v>
      </c>
      <c r="C249" s="173" t="s">
        <v>1150</v>
      </c>
      <c r="D249" s="165" t="s">
        <v>267</v>
      </c>
      <c r="E249" s="166">
        <v>6</v>
      </c>
      <c r="F249" s="191"/>
      <c r="G249" s="161">
        <f t="shared" si="43"/>
        <v>0</v>
      </c>
      <c r="H249" s="167">
        <v>1098</v>
      </c>
      <c r="I249" s="167">
        <v>6588</v>
      </c>
      <c r="J249" s="167">
        <v>0</v>
      </c>
      <c r="K249" s="167">
        <v>0</v>
      </c>
      <c r="L249" s="167">
        <v>12</v>
      </c>
      <c r="M249" s="167">
        <v>7378.56</v>
      </c>
      <c r="N249" s="166">
        <v>8.0000000000000004E-4</v>
      </c>
      <c r="O249" s="166">
        <v>4.8000000000000004E-3</v>
      </c>
      <c r="P249" s="166">
        <v>0</v>
      </c>
      <c r="Q249" s="166">
        <v>0</v>
      </c>
      <c r="R249" s="167"/>
      <c r="S249" s="167" t="s">
        <v>318</v>
      </c>
      <c r="T249" s="168" t="s">
        <v>319</v>
      </c>
      <c r="U249" s="147">
        <v>0</v>
      </c>
      <c r="V249" s="147">
        <v>0</v>
      </c>
      <c r="W249" s="147"/>
      <c r="X249" s="147" t="s">
        <v>295</v>
      </c>
      <c r="Y249" s="147" t="s">
        <v>206</v>
      </c>
      <c r="Z249" s="141"/>
      <c r="AA249" s="141"/>
      <c r="AB249" s="141"/>
      <c r="AC249" s="141"/>
      <c r="AD249" s="141"/>
      <c r="AE249" s="141"/>
      <c r="AF249" s="141"/>
      <c r="AG249" s="141" t="s">
        <v>296</v>
      </c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41"/>
      <c r="BC249" s="141"/>
      <c r="BD249" s="141"/>
      <c r="BE249" s="141"/>
      <c r="BF249" s="141"/>
      <c r="BG249" s="141"/>
      <c r="BH249" s="141"/>
    </row>
    <row r="250" spans="1:60" x14ac:dyDescent="0.25">
      <c r="A250" s="163">
        <v>146</v>
      </c>
      <c r="B250" s="164" t="s">
        <v>551</v>
      </c>
      <c r="C250" s="173" t="s">
        <v>1151</v>
      </c>
      <c r="D250" s="165" t="s">
        <v>267</v>
      </c>
      <c r="E250" s="166">
        <v>15</v>
      </c>
      <c r="F250" s="191"/>
      <c r="G250" s="161">
        <f t="shared" si="43"/>
        <v>0</v>
      </c>
      <c r="H250" s="167">
        <v>1098</v>
      </c>
      <c r="I250" s="167">
        <v>16470</v>
      </c>
      <c r="J250" s="167">
        <v>0</v>
      </c>
      <c r="K250" s="167">
        <v>0</v>
      </c>
      <c r="L250" s="167">
        <v>12</v>
      </c>
      <c r="M250" s="167">
        <v>18446.400000000001</v>
      </c>
      <c r="N250" s="166">
        <v>8.0000000000000004E-4</v>
      </c>
      <c r="O250" s="166">
        <v>1.2E-2</v>
      </c>
      <c r="P250" s="166">
        <v>0</v>
      </c>
      <c r="Q250" s="166">
        <v>0</v>
      </c>
      <c r="R250" s="167" t="s">
        <v>294</v>
      </c>
      <c r="S250" s="167" t="s">
        <v>203</v>
      </c>
      <c r="T250" s="168" t="s">
        <v>204</v>
      </c>
      <c r="U250" s="147">
        <v>0</v>
      </c>
      <c r="V250" s="147">
        <v>0</v>
      </c>
      <c r="W250" s="147"/>
      <c r="X250" s="147" t="s">
        <v>295</v>
      </c>
      <c r="Y250" s="147" t="s">
        <v>206</v>
      </c>
      <c r="Z250" s="141"/>
      <c r="AA250" s="141"/>
      <c r="AB250" s="141"/>
      <c r="AC250" s="141"/>
      <c r="AD250" s="141"/>
      <c r="AE250" s="141"/>
      <c r="AF250" s="141"/>
      <c r="AG250" s="141" t="s">
        <v>296</v>
      </c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41"/>
      <c r="BC250" s="141"/>
      <c r="BD250" s="141"/>
      <c r="BE250" s="141"/>
      <c r="BF250" s="141"/>
      <c r="BG250" s="141"/>
      <c r="BH250" s="141"/>
    </row>
    <row r="251" spans="1:60" x14ac:dyDescent="0.25">
      <c r="A251" s="163">
        <v>147</v>
      </c>
      <c r="B251" s="164" t="s">
        <v>552</v>
      </c>
      <c r="C251" s="173" t="s">
        <v>1152</v>
      </c>
      <c r="D251" s="165" t="s">
        <v>267</v>
      </c>
      <c r="E251" s="166">
        <v>3</v>
      </c>
      <c r="F251" s="191"/>
      <c r="G251" s="161">
        <f t="shared" si="43"/>
        <v>0</v>
      </c>
      <c r="H251" s="167">
        <v>2345</v>
      </c>
      <c r="I251" s="167">
        <v>7035</v>
      </c>
      <c r="J251" s="167">
        <v>0</v>
      </c>
      <c r="K251" s="167">
        <v>0</v>
      </c>
      <c r="L251" s="167">
        <v>12</v>
      </c>
      <c r="M251" s="167">
        <v>7879.2</v>
      </c>
      <c r="N251" s="166">
        <v>0</v>
      </c>
      <c r="O251" s="166">
        <v>0</v>
      </c>
      <c r="P251" s="166">
        <v>0</v>
      </c>
      <c r="Q251" s="166">
        <v>0</v>
      </c>
      <c r="R251" s="167" t="s">
        <v>294</v>
      </c>
      <c r="S251" s="167" t="s">
        <v>203</v>
      </c>
      <c r="T251" s="168" t="s">
        <v>204</v>
      </c>
      <c r="U251" s="147">
        <v>0</v>
      </c>
      <c r="V251" s="147">
        <v>0</v>
      </c>
      <c r="W251" s="147"/>
      <c r="X251" s="147" t="s">
        <v>295</v>
      </c>
      <c r="Y251" s="147" t="s">
        <v>206</v>
      </c>
      <c r="Z251" s="141"/>
      <c r="AA251" s="141"/>
      <c r="AB251" s="141"/>
      <c r="AC251" s="141"/>
      <c r="AD251" s="141"/>
      <c r="AE251" s="141"/>
      <c r="AF251" s="141"/>
      <c r="AG251" s="141" t="s">
        <v>296</v>
      </c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41"/>
      <c r="BC251" s="141"/>
      <c r="BD251" s="141"/>
      <c r="BE251" s="141"/>
      <c r="BF251" s="141"/>
      <c r="BG251" s="141"/>
      <c r="BH251" s="141"/>
    </row>
    <row r="252" spans="1:60" x14ac:dyDescent="0.25">
      <c r="A252" s="163">
        <v>148</v>
      </c>
      <c r="B252" s="164" t="s">
        <v>553</v>
      </c>
      <c r="C252" s="173" t="s">
        <v>554</v>
      </c>
      <c r="D252" s="165" t="s">
        <v>267</v>
      </c>
      <c r="E252" s="166">
        <v>2</v>
      </c>
      <c r="F252" s="191"/>
      <c r="G252" s="161">
        <f t="shared" si="43"/>
        <v>0</v>
      </c>
      <c r="H252" s="167">
        <v>1282</v>
      </c>
      <c r="I252" s="167">
        <v>2564</v>
      </c>
      <c r="J252" s="167">
        <v>0</v>
      </c>
      <c r="K252" s="167">
        <v>0</v>
      </c>
      <c r="L252" s="167">
        <v>12</v>
      </c>
      <c r="M252" s="167">
        <v>2871.68</v>
      </c>
      <c r="N252" s="166">
        <v>2.4499999999999999E-3</v>
      </c>
      <c r="O252" s="166">
        <v>4.8999999999999998E-3</v>
      </c>
      <c r="P252" s="166">
        <v>0</v>
      </c>
      <c r="Q252" s="166">
        <v>0</v>
      </c>
      <c r="R252" s="167" t="s">
        <v>294</v>
      </c>
      <c r="S252" s="167" t="s">
        <v>203</v>
      </c>
      <c r="T252" s="168" t="s">
        <v>204</v>
      </c>
      <c r="U252" s="147">
        <v>0</v>
      </c>
      <c r="V252" s="147">
        <v>0</v>
      </c>
      <c r="W252" s="147"/>
      <c r="X252" s="147" t="s">
        <v>295</v>
      </c>
      <c r="Y252" s="147" t="s">
        <v>206</v>
      </c>
      <c r="Z252" s="141"/>
      <c r="AA252" s="141"/>
      <c r="AB252" s="141"/>
      <c r="AC252" s="141"/>
      <c r="AD252" s="141"/>
      <c r="AE252" s="141"/>
      <c r="AF252" s="141"/>
      <c r="AG252" s="141" t="s">
        <v>296</v>
      </c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41"/>
      <c r="BC252" s="141"/>
      <c r="BD252" s="141"/>
      <c r="BE252" s="141"/>
      <c r="BF252" s="141"/>
      <c r="BG252" s="141"/>
      <c r="BH252" s="141"/>
    </row>
    <row r="253" spans="1:60" ht="20.399999999999999" x14ac:dyDescent="0.25">
      <c r="A253" s="163">
        <v>149</v>
      </c>
      <c r="B253" s="164" t="s">
        <v>555</v>
      </c>
      <c r="C253" s="173" t="s">
        <v>1153</v>
      </c>
      <c r="D253" s="165" t="s">
        <v>267</v>
      </c>
      <c r="E253" s="166">
        <v>12</v>
      </c>
      <c r="F253" s="191"/>
      <c r="G253" s="161">
        <f t="shared" si="43"/>
        <v>0</v>
      </c>
      <c r="H253" s="167">
        <v>4060</v>
      </c>
      <c r="I253" s="167">
        <v>48720</v>
      </c>
      <c r="J253" s="167">
        <v>0</v>
      </c>
      <c r="K253" s="167">
        <v>0</v>
      </c>
      <c r="L253" s="167">
        <v>12</v>
      </c>
      <c r="M253" s="167">
        <v>54566.400000000001</v>
      </c>
      <c r="N253" s="166">
        <v>7.7600000000000004E-3</v>
      </c>
      <c r="O253" s="166">
        <v>9.3120000000000008E-2</v>
      </c>
      <c r="P253" s="166">
        <v>0</v>
      </c>
      <c r="Q253" s="166">
        <v>0</v>
      </c>
      <c r="R253" s="167" t="s">
        <v>294</v>
      </c>
      <c r="S253" s="167" t="s">
        <v>203</v>
      </c>
      <c r="T253" s="168" t="s">
        <v>204</v>
      </c>
      <c r="U253" s="147">
        <v>0</v>
      </c>
      <c r="V253" s="147">
        <v>0</v>
      </c>
      <c r="W253" s="147"/>
      <c r="X253" s="147" t="s">
        <v>295</v>
      </c>
      <c r="Y253" s="147" t="s">
        <v>206</v>
      </c>
      <c r="Z253" s="141"/>
      <c r="AA253" s="141"/>
      <c r="AB253" s="141"/>
      <c r="AC253" s="141"/>
      <c r="AD253" s="141"/>
      <c r="AE253" s="141"/>
      <c r="AF253" s="141"/>
      <c r="AG253" s="141" t="s">
        <v>296</v>
      </c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  <c r="BH253" s="141"/>
    </row>
    <row r="254" spans="1:60" ht="20.399999999999999" x14ac:dyDescent="0.25">
      <c r="A254" s="163">
        <v>150</v>
      </c>
      <c r="B254" s="164" t="s">
        <v>556</v>
      </c>
      <c r="C254" s="173" t="s">
        <v>1154</v>
      </c>
      <c r="D254" s="165" t="s">
        <v>267</v>
      </c>
      <c r="E254" s="166">
        <v>1</v>
      </c>
      <c r="F254" s="191"/>
      <c r="G254" s="161">
        <f t="shared" si="43"/>
        <v>0</v>
      </c>
      <c r="H254" s="167">
        <v>4625</v>
      </c>
      <c r="I254" s="167">
        <v>4625</v>
      </c>
      <c r="J254" s="167">
        <v>0</v>
      </c>
      <c r="K254" s="167">
        <v>0</v>
      </c>
      <c r="L254" s="167">
        <v>12</v>
      </c>
      <c r="M254" s="167">
        <v>5180</v>
      </c>
      <c r="N254" s="166">
        <v>8.9899999999999997E-3</v>
      </c>
      <c r="O254" s="166">
        <v>8.9899999999999997E-3</v>
      </c>
      <c r="P254" s="166">
        <v>0</v>
      </c>
      <c r="Q254" s="166">
        <v>0</v>
      </c>
      <c r="R254" s="167" t="s">
        <v>294</v>
      </c>
      <c r="S254" s="167" t="s">
        <v>203</v>
      </c>
      <c r="T254" s="168" t="s">
        <v>204</v>
      </c>
      <c r="U254" s="147">
        <v>0</v>
      </c>
      <c r="V254" s="147">
        <v>0</v>
      </c>
      <c r="W254" s="147"/>
      <c r="X254" s="147" t="s">
        <v>295</v>
      </c>
      <c r="Y254" s="147" t="s">
        <v>206</v>
      </c>
      <c r="Z254" s="141"/>
      <c r="AA254" s="141"/>
      <c r="AB254" s="141"/>
      <c r="AC254" s="141"/>
      <c r="AD254" s="141"/>
      <c r="AE254" s="141"/>
      <c r="AF254" s="141"/>
      <c r="AG254" s="141" t="s">
        <v>296</v>
      </c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</row>
    <row r="255" spans="1:60" ht="20.399999999999999" x14ac:dyDescent="0.25">
      <c r="A255" s="163">
        <v>151</v>
      </c>
      <c r="B255" s="164" t="s">
        <v>557</v>
      </c>
      <c r="C255" s="173" t="s">
        <v>1155</v>
      </c>
      <c r="D255" s="165" t="s">
        <v>267</v>
      </c>
      <c r="E255" s="166">
        <v>12</v>
      </c>
      <c r="F255" s="191"/>
      <c r="G255" s="161">
        <f t="shared" si="43"/>
        <v>0</v>
      </c>
      <c r="H255" s="167">
        <v>4975</v>
      </c>
      <c r="I255" s="167">
        <v>59700</v>
      </c>
      <c r="J255" s="167">
        <v>0</v>
      </c>
      <c r="K255" s="167">
        <v>0</v>
      </c>
      <c r="L255" s="167">
        <v>12</v>
      </c>
      <c r="M255" s="167">
        <v>66864</v>
      </c>
      <c r="N255" s="166">
        <v>2.0760000000000001E-2</v>
      </c>
      <c r="O255" s="166">
        <v>0.24912000000000001</v>
      </c>
      <c r="P255" s="166">
        <v>0</v>
      </c>
      <c r="Q255" s="166">
        <v>0</v>
      </c>
      <c r="R255" s="167" t="s">
        <v>294</v>
      </c>
      <c r="S255" s="167" t="s">
        <v>203</v>
      </c>
      <c r="T255" s="168" t="s">
        <v>204</v>
      </c>
      <c r="U255" s="147">
        <v>0</v>
      </c>
      <c r="V255" s="147">
        <v>0</v>
      </c>
      <c r="W255" s="147"/>
      <c r="X255" s="147" t="s">
        <v>295</v>
      </c>
      <c r="Y255" s="147" t="s">
        <v>206</v>
      </c>
      <c r="Z255" s="141"/>
      <c r="AA255" s="141"/>
      <c r="AB255" s="141"/>
      <c r="AC255" s="141"/>
      <c r="AD255" s="141"/>
      <c r="AE255" s="141"/>
      <c r="AF255" s="141"/>
      <c r="AG255" s="141" t="s">
        <v>296</v>
      </c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</row>
    <row r="256" spans="1:60" ht="20.399999999999999" x14ac:dyDescent="0.25">
      <c r="A256" s="163">
        <v>152</v>
      </c>
      <c r="B256" s="164" t="s">
        <v>558</v>
      </c>
      <c r="C256" s="173" t="s">
        <v>1156</v>
      </c>
      <c r="D256" s="165" t="s">
        <v>267</v>
      </c>
      <c r="E256" s="166">
        <v>1</v>
      </c>
      <c r="F256" s="191"/>
      <c r="G256" s="161">
        <f t="shared" si="43"/>
        <v>0</v>
      </c>
      <c r="H256" s="167">
        <v>5215</v>
      </c>
      <c r="I256" s="167">
        <v>5215</v>
      </c>
      <c r="J256" s="167">
        <v>0</v>
      </c>
      <c r="K256" s="167">
        <v>0</v>
      </c>
      <c r="L256" s="167">
        <v>12</v>
      </c>
      <c r="M256" s="167">
        <v>5840.8</v>
      </c>
      <c r="N256" s="166">
        <v>2.426E-2</v>
      </c>
      <c r="O256" s="166">
        <v>2.426E-2</v>
      </c>
      <c r="P256" s="166">
        <v>0</v>
      </c>
      <c r="Q256" s="166">
        <v>0</v>
      </c>
      <c r="R256" s="167" t="s">
        <v>294</v>
      </c>
      <c r="S256" s="167" t="s">
        <v>203</v>
      </c>
      <c r="T256" s="168" t="s">
        <v>204</v>
      </c>
      <c r="U256" s="147">
        <v>0</v>
      </c>
      <c r="V256" s="147">
        <v>0</v>
      </c>
      <c r="W256" s="147"/>
      <c r="X256" s="147" t="s">
        <v>295</v>
      </c>
      <c r="Y256" s="147" t="s">
        <v>206</v>
      </c>
      <c r="Z256" s="141"/>
      <c r="AA256" s="141"/>
      <c r="AB256" s="141"/>
      <c r="AC256" s="141"/>
      <c r="AD256" s="141"/>
      <c r="AE256" s="141"/>
      <c r="AF256" s="141"/>
      <c r="AG256" s="141" t="s">
        <v>296</v>
      </c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</row>
    <row r="257" spans="1:60" x14ac:dyDescent="0.25">
      <c r="A257" s="163">
        <v>153</v>
      </c>
      <c r="B257" s="164" t="s">
        <v>559</v>
      </c>
      <c r="C257" s="173" t="s">
        <v>1157</v>
      </c>
      <c r="D257" s="165" t="s">
        <v>267</v>
      </c>
      <c r="E257" s="166">
        <v>12</v>
      </c>
      <c r="F257" s="191"/>
      <c r="G257" s="161">
        <f t="shared" si="43"/>
        <v>0</v>
      </c>
      <c r="H257" s="167">
        <v>2325</v>
      </c>
      <c r="I257" s="167">
        <v>27900</v>
      </c>
      <c r="J257" s="167">
        <v>0</v>
      </c>
      <c r="K257" s="167">
        <v>0</v>
      </c>
      <c r="L257" s="167">
        <v>12</v>
      </c>
      <c r="M257" s="167">
        <v>31248</v>
      </c>
      <c r="N257" s="166">
        <v>1.1000000000000001E-3</v>
      </c>
      <c r="O257" s="166">
        <v>1.32E-2</v>
      </c>
      <c r="P257" s="166">
        <v>0</v>
      </c>
      <c r="Q257" s="166">
        <v>0</v>
      </c>
      <c r="R257" s="167" t="s">
        <v>294</v>
      </c>
      <c r="S257" s="167" t="s">
        <v>203</v>
      </c>
      <c r="T257" s="168" t="s">
        <v>204</v>
      </c>
      <c r="U257" s="147">
        <v>0</v>
      </c>
      <c r="V257" s="147">
        <v>0</v>
      </c>
      <c r="W257" s="147"/>
      <c r="X257" s="147" t="s">
        <v>295</v>
      </c>
      <c r="Y257" s="147" t="s">
        <v>206</v>
      </c>
      <c r="Z257" s="141"/>
      <c r="AA257" s="141"/>
      <c r="AB257" s="141"/>
      <c r="AC257" s="141"/>
      <c r="AD257" s="141"/>
      <c r="AE257" s="141"/>
      <c r="AF257" s="141"/>
      <c r="AG257" s="141" t="s">
        <v>296</v>
      </c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41"/>
      <c r="BC257" s="141"/>
      <c r="BD257" s="141"/>
      <c r="BE257" s="141"/>
      <c r="BF257" s="141"/>
      <c r="BG257" s="141"/>
      <c r="BH257" s="141"/>
    </row>
    <row r="258" spans="1:60" x14ac:dyDescent="0.25">
      <c r="A258" s="163">
        <v>154</v>
      </c>
      <c r="B258" s="164" t="s">
        <v>560</v>
      </c>
      <c r="C258" s="173" t="s">
        <v>1158</v>
      </c>
      <c r="D258" s="165" t="s">
        <v>267</v>
      </c>
      <c r="E258" s="166">
        <v>1</v>
      </c>
      <c r="F258" s="191"/>
      <c r="G258" s="161">
        <f t="shared" si="43"/>
        <v>0</v>
      </c>
      <c r="H258" s="167">
        <v>2965</v>
      </c>
      <c r="I258" s="167">
        <v>2965</v>
      </c>
      <c r="J258" s="167">
        <v>0</v>
      </c>
      <c r="K258" s="167">
        <v>0</v>
      </c>
      <c r="L258" s="167">
        <v>12</v>
      </c>
      <c r="M258" s="167">
        <v>3320.8</v>
      </c>
      <c r="N258" s="166">
        <v>1.4300000000000001E-3</v>
      </c>
      <c r="O258" s="166">
        <v>1.4300000000000001E-3</v>
      </c>
      <c r="P258" s="166">
        <v>0</v>
      </c>
      <c r="Q258" s="166">
        <v>0</v>
      </c>
      <c r="R258" s="167" t="s">
        <v>294</v>
      </c>
      <c r="S258" s="167" t="s">
        <v>203</v>
      </c>
      <c r="T258" s="168" t="s">
        <v>204</v>
      </c>
      <c r="U258" s="147">
        <v>0</v>
      </c>
      <c r="V258" s="147">
        <v>0</v>
      </c>
      <c r="W258" s="147"/>
      <c r="X258" s="147" t="s">
        <v>295</v>
      </c>
      <c r="Y258" s="147" t="s">
        <v>206</v>
      </c>
      <c r="Z258" s="141"/>
      <c r="AA258" s="141"/>
      <c r="AB258" s="141"/>
      <c r="AC258" s="141"/>
      <c r="AD258" s="141"/>
      <c r="AE258" s="141"/>
      <c r="AF258" s="141"/>
      <c r="AG258" s="141" t="s">
        <v>296</v>
      </c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41"/>
      <c r="BC258" s="141"/>
      <c r="BD258" s="141"/>
      <c r="BE258" s="141"/>
      <c r="BF258" s="141"/>
      <c r="BG258" s="141"/>
      <c r="BH258" s="141"/>
    </row>
    <row r="259" spans="1:60" x14ac:dyDescent="0.25">
      <c r="A259" s="163">
        <v>155</v>
      </c>
      <c r="B259" s="164" t="s">
        <v>561</v>
      </c>
      <c r="C259" s="173" t="s">
        <v>1159</v>
      </c>
      <c r="D259" s="165" t="s">
        <v>267</v>
      </c>
      <c r="E259" s="166">
        <v>6</v>
      </c>
      <c r="F259" s="191"/>
      <c r="G259" s="161">
        <f t="shared" si="43"/>
        <v>0</v>
      </c>
      <c r="H259" s="167">
        <v>2615</v>
      </c>
      <c r="I259" s="167">
        <v>15690</v>
      </c>
      <c r="J259" s="167">
        <v>0</v>
      </c>
      <c r="K259" s="167">
        <v>0</v>
      </c>
      <c r="L259" s="167">
        <v>12</v>
      </c>
      <c r="M259" s="167">
        <v>17572.8</v>
      </c>
      <c r="N259" s="166">
        <v>1.38E-2</v>
      </c>
      <c r="O259" s="166">
        <v>8.2799999999999999E-2</v>
      </c>
      <c r="P259" s="166">
        <v>0</v>
      </c>
      <c r="Q259" s="166">
        <v>0</v>
      </c>
      <c r="R259" s="167" t="s">
        <v>294</v>
      </c>
      <c r="S259" s="167" t="s">
        <v>203</v>
      </c>
      <c r="T259" s="168" t="s">
        <v>204</v>
      </c>
      <c r="U259" s="147">
        <v>0</v>
      </c>
      <c r="V259" s="147">
        <v>0</v>
      </c>
      <c r="W259" s="147"/>
      <c r="X259" s="147" t="s">
        <v>295</v>
      </c>
      <c r="Y259" s="147" t="s">
        <v>206</v>
      </c>
      <c r="Z259" s="141"/>
      <c r="AA259" s="141"/>
      <c r="AB259" s="141"/>
      <c r="AC259" s="141"/>
      <c r="AD259" s="141"/>
      <c r="AE259" s="141"/>
      <c r="AF259" s="141"/>
      <c r="AG259" s="141" t="s">
        <v>455</v>
      </c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41"/>
      <c r="BC259" s="141"/>
      <c r="BD259" s="141"/>
      <c r="BE259" s="141"/>
      <c r="BF259" s="141"/>
      <c r="BG259" s="141"/>
      <c r="BH259" s="141"/>
    </row>
    <row r="260" spans="1:60" ht="20.399999999999999" x14ac:dyDescent="0.25">
      <c r="A260" s="163">
        <v>156</v>
      </c>
      <c r="B260" s="164" t="s">
        <v>562</v>
      </c>
      <c r="C260" s="173" t="s">
        <v>1160</v>
      </c>
      <c r="D260" s="165" t="s">
        <v>267</v>
      </c>
      <c r="E260" s="166">
        <v>9</v>
      </c>
      <c r="F260" s="191"/>
      <c r="G260" s="161">
        <f t="shared" si="43"/>
        <v>0</v>
      </c>
      <c r="H260" s="167">
        <v>3640</v>
      </c>
      <c r="I260" s="167">
        <v>32760</v>
      </c>
      <c r="J260" s="167">
        <v>0</v>
      </c>
      <c r="K260" s="167">
        <v>0</v>
      </c>
      <c r="L260" s="167">
        <v>12</v>
      </c>
      <c r="M260" s="167">
        <v>36691.199999999997</v>
      </c>
      <c r="N260" s="166">
        <v>1.95E-2</v>
      </c>
      <c r="O260" s="166">
        <v>0.17549999999999999</v>
      </c>
      <c r="P260" s="166">
        <v>0</v>
      </c>
      <c r="Q260" s="166">
        <v>0</v>
      </c>
      <c r="R260" s="167" t="s">
        <v>294</v>
      </c>
      <c r="S260" s="167" t="s">
        <v>203</v>
      </c>
      <c r="T260" s="168" t="s">
        <v>204</v>
      </c>
      <c r="U260" s="147">
        <v>0</v>
      </c>
      <c r="V260" s="147">
        <v>0</v>
      </c>
      <c r="W260" s="147"/>
      <c r="X260" s="147" t="s">
        <v>295</v>
      </c>
      <c r="Y260" s="147" t="s">
        <v>206</v>
      </c>
      <c r="Z260" s="141"/>
      <c r="AA260" s="141"/>
      <c r="AB260" s="141"/>
      <c r="AC260" s="141"/>
      <c r="AD260" s="141"/>
      <c r="AE260" s="141"/>
      <c r="AF260" s="141"/>
      <c r="AG260" s="141" t="s">
        <v>455</v>
      </c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  <c r="BH260" s="141"/>
    </row>
    <row r="261" spans="1:60" ht="20.399999999999999" x14ac:dyDescent="0.25">
      <c r="A261" s="163">
        <v>157</v>
      </c>
      <c r="B261" s="164" t="s">
        <v>563</v>
      </c>
      <c r="C261" s="173" t="s">
        <v>1162</v>
      </c>
      <c r="D261" s="165" t="s">
        <v>267</v>
      </c>
      <c r="E261" s="166">
        <v>3</v>
      </c>
      <c r="F261" s="191"/>
      <c r="G261" s="161">
        <f t="shared" si="43"/>
        <v>0</v>
      </c>
      <c r="H261" s="167">
        <v>6715</v>
      </c>
      <c r="I261" s="167">
        <v>20145</v>
      </c>
      <c r="J261" s="167">
        <v>0</v>
      </c>
      <c r="K261" s="167">
        <v>0</v>
      </c>
      <c r="L261" s="167">
        <v>12</v>
      </c>
      <c r="M261" s="167">
        <v>22562.400000000001</v>
      </c>
      <c r="N261" s="166">
        <v>2.5000000000000001E-2</v>
      </c>
      <c r="O261" s="166">
        <v>7.5000000000000011E-2</v>
      </c>
      <c r="P261" s="166">
        <v>0</v>
      </c>
      <c r="Q261" s="166">
        <v>0</v>
      </c>
      <c r="R261" s="167" t="s">
        <v>294</v>
      </c>
      <c r="S261" s="167" t="s">
        <v>203</v>
      </c>
      <c r="T261" s="168" t="s">
        <v>204</v>
      </c>
      <c r="U261" s="147">
        <v>0</v>
      </c>
      <c r="V261" s="147">
        <v>0</v>
      </c>
      <c r="W261" s="147"/>
      <c r="X261" s="147" t="s">
        <v>295</v>
      </c>
      <c r="Y261" s="147" t="s">
        <v>206</v>
      </c>
      <c r="Z261" s="141"/>
      <c r="AA261" s="141"/>
      <c r="AB261" s="141"/>
      <c r="AC261" s="141"/>
      <c r="AD261" s="141"/>
      <c r="AE261" s="141"/>
      <c r="AF261" s="141"/>
      <c r="AG261" s="141" t="s">
        <v>296</v>
      </c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</row>
    <row r="262" spans="1:60" ht="20.399999999999999" x14ac:dyDescent="0.25">
      <c r="A262" s="163">
        <v>158</v>
      </c>
      <c r="B262" s="164" t="s">
        <v>564</v>
      </c>
      <c r="C262" s="173" t="s">
        <v>1161</v>
      </c>
      <c r="D262" s="165" t="s">
        <v>267</v>
      </c>
      <c r="E262" s="166">
        <v>6</v>
      </c>
      <c r="F262" s="191"/>
      <c r="G262" s="161">
        <f t="shared" si="43"/>
        <v>0</v>
      </c>
      <c r="H262" s="167">
        <v>6715</v>
      </c>
      <c r="I262" s="167">
        <v>40290</v>
      </c>
      <c r="J262" s="167">
        <v>0</v>
      </c>
      <c r="K262" s="167">
        <v>0</v>
      </c>
      <c r="L262" s="167">
        <v>12</v>
      </c>
      <c r="M262" s="167">
        <v>45124.800000000003</v>
      </c>
      <c r="N262" s="166">
        <v>2.7E-2</v>
      </c>
      <c r="O262" s="166">
        <v>0.16200000000000001</v>
      </c>
      <c r="P262" s="166">
        <v>0</v>
      </c>
      <c r="Q262" s="166">
        <v>0</v>
      </c>
      <c r="R262" s="167" t="s">
        <v>294</v>
      </c>
      <c r="S262" s="167" t="s">
        <v>203</v>
      </c>
      <c r="T262" s="168" t="s">
        <v>204</v>
      </c>
      <c r="U262" s="147">
        <v>0</v>
      </c>
      <c r="V262" s="147">
        <v>0</v>
      </c>
      <c r="W262" s="147"/>
      <c r="X262" s="147" t="s">
        <v>295</v>
      </c>
      <c r="Y262" s="147" t="s">
        <v>206</v>
      </c>
      <c r="Z262" s="141"/>
      <c r="AA262" s="141"/>
      <c r="AB262" s="141"/>
      <c r="AC262" s="141"/>
      <c r="AD262" s="141"/>
      <c r="AE262" s="141"/>
      <c r="AF262" s="141"/>
      <c r="AG262" s="141" t="s">
        <v>296</v>
      </c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</row>
    <row r="263" spans="1:60" ht="20.399999999999999" x14ac:dyDescent="0.25">
      <c r="A263" s="163">
        <v>159</v>
      </c>
      <c r="B263" s="164" t="s">
        <v>565</v>
      </c>
      <c r="C263" s="173" t="s">
        <v>1163</v>
      </c>
      <c r="D263" s="165" t="s">
        <v>267</v>
      </c>
      <c r="E263" s="166">
        <v>6</v>
      </c>
      <c r="F263" s="191"/>
      <c r="G263" s="161">
        <f t="shared" si="43"/>
        <v>0</v>
      </c>
      <c r="H263" s="167">
        <v>2750</v>
      </c>
      <c r="I263" s="167">
        <v>16500</v>
      </c>
      <c r="J263" s="167">
        <v>0</v>
      </c>
      <c r="K263" s="167">
        <v>0</v>
      </c>
      <c r="L263" s="167">
        <v>12</v>
      </c>
      <c r="M263" s="167">
        <v>18480</v>
      </c>
      <c r="N263" s="166">
        <v>2.5000000000000001E-2</v>
      </c>
      <c r="O263" s="166">
        <v>0.15000000000000002</v>
      </c>
      <c r="P263" s="166">
        <v>0</v>
      </c>
      <c r="Q263" s="166">
        <v>0</v>
      </c>
      <c r="R263" s="167" t="s">
        <v>294</v>
      </c>
      <c r="S263" s="167" t="s">
        <v>203</v>
      </c>
      <c r="T263" s="168" t="s">
        <v>204</v>
      </c>
      <c r="U263" s="147">
        <v>0</v>
      </c>
      <c r="V263" s="147">
        <v>0</v>
      </c>
      <c r="W263" s="147"/>
      <c r="X263" s="147" t="s">
        <v>295</v>
      </c>
      <c r="Y263" s="147" t="s">
        <v>206</v>
      </c>
      <c r="Z263" s="141"/>
      <c r="AA263" s="141"/>
      <c r="AB263" s="141"/>
      <c r="AC263" s="141"/>
      <c r="AD263" s="141"/>
      <c r="AE263" s="141"/>
      <c r="AF263" s="141"/>
      <c r="AG263" s="141" t="s">
        <v>296</v>
      </c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41"/>
      <c r="BC263" s="141"/>
      <c r="BD263" s="141"/>
      <c r="BE263" s="141"/>
      <c r="BF263" s="141"/>
      <c r="BG263" s="141"/>
      <c r="BH263" s="141"/>
    </row>
    <row r="264" spans="1:60" ht="20.399999999999999" x14ac:dyDescent="0.25">
      <c r="A264" s="163">
        <v>160</v>
      </c>
      <c r="B264" s="164" t="s">
        <v>566</v>
      </c>
      <c r="C264" s="173" t="s">
        <v>1164</v>
      </c>
      <c r="D264" s="165" t="s">
        <v>267</v>
      </c>
      <c r="E264" s="166">
        <v>9</v>
      </c>
      <c r="F264" s="191"/>
      <c r="G264" s="161">
        <f t="shared" si="43"/>
        <v>0</v>
      </c>
      <c r="H264" s="167">
        <v>2750</v>
      </c>
      <c r="I264" s="167">
        <v>24750</v>
      </c>
      <c r="J264" s="167">
        <v>0</v>
      </c>
      <c r="K264" s="167">
        <v>0</v>
      </c>
      <c r="L264" s="167">
        <v>12</v>
      </c>
      <c r="M264" s="167">
        <v>27720</v>
      </c>
      <c r="N264" s="166">
        <v>2.5000000000000001E-2</v>
      </c>
      <c r="O264" s="166">
        <v>0.22500000000000001</v>
      </c>
      <c r="P264" s="166">
        <v>0</v>
      </c>
      <c r="Q264" s="166">
        <v>0</v>
      </c>
      <c r="R264" s="167" t="s">
        <v>294</v>
      </c>
      <c r="S264" s="167" t="s">
        <v>203</v>
      </c>
      <c r="T264" s="168" t="s">
        <v>204</v>
      </c>
      <c r="U264" s="147">
        <v>0</v>
      </c>
      <c r="V264" s="147">
        <v>0</v>
      </c>
      <c r="W264" s="147"/>
      <c r="X264" s="147" t="s">
        <v>295</v>
      </c>
      <c r="Y264" s="147" t="s">
        <v>206</v>
      </c>
      <c r="Z264" s="141"/>
      <c r="AA264" s="141"/>
      <c r="AB264" s="141"/>
      <c r="AC264" s="141"/>
      <c r="AD264" s="141"/>
      <c r="AE264" s="141"/>
      <c r="AF264" s="141"/>
      <c r="AG264" s="141" t="s">
        <v>296</v>
      </c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41"/>
      <c r="BC264" s="141"/>
      <c r="BD264" s="141"/>
      <c r="BE264" s="141"/>
      <c r="BF264" s="141"/>
      <c r="BG264" s="141"/>
      <c r="BH264" s="141"/>
    </row>
    <row r="265" spans="1:60" x14ac:dyDescent="0.25">
      <c r="A265" s="157">
        <v>161</v>
      </c>
      <c r="B265" s="158" t="s">
        <v>567</v>
      </c>
      <c r="C265" s="171" t="s">
        <v>568</v>
      </c>
      <c r="D265" s="159" t="s">
        <v>353</v>
      </c>
      <c r="E265" s="160">
        <v>6.9</v>
      </c>
      <c r="F265" s="192"/>
      <c r="G265" s="161">
        <f t="shared" si="43"/>
        <v>0</v>
      </c>
      <c r="H265" s="161">
        <v>397</v>
      </c>
      <c r="I265" s="161">
        <v>2739.3</v>
      </c>
      <c r="J265" s="161">
        <v>0</v>
      </c>
      <c r="K265" s="161">
        <v>0</v>
      </c>
      <c r="L265" s="161">
        <v>12</v>
      </c>
      <c r="M265" s="161">
        <v>3068.0160000000001</v>
      </c>
      <c r="N265" s="160">
        <v>2E-3</v>
      </c>
      <c r="O265" s="160">
        <v>1.3800000000000002E-2</v>
      </c>
      <c r="P265" s="160">
        <v>0</v>
      </c>
      <c r="Q265" s="160">
        <v>0</v>
      </c>
      <c r="R265" s="161" t="s">
        <v>294</v>
      </c>
      <c r="S265" s="161" t="s">
        <v>203</v>
      </c>
      <c r="T265" s="162" t="s">
        <v>203</v>
      </c>
      <c r="U265" s="147">
        <v>0</v>
      </c>
      <c r="V265" s="147">
        <v>0</v>
      </c>
      <c r="W265" s="147"/>
      <c r="X265" s="147" t="s">
        <v>295</v>
      </c>
      <c r="Y265" s="147" t="s">
        <v>206</v>
      </c>
      <c r="Z265" s="141"/>
      <c r="AA265" s="141"/>
      <c r="AB265" s="141"/>
      <c r="AC265" s="141"/>
      <c r="AD265" s="141"/>
      <c r="AE265" s="141"/>
      <c r="AF265" s="141"/>
      <c r="AG265" s="141" t="s">
        <v>296</v>
      </c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41"/>
      <c r="BC265" s="141"/>
      <c r="BD265" s="141"/>
      <c r="BE265" s="141"/>
      <c r="BF265" s="141"/>
      <c r="BG265" s="141"/>
      <c r="BH265" s="141"/>
    </row>
    <row r="266" spans="1:60" outlineLevel="1" x14ac:dyDescent="0.25">
      <c r="A266" s="144"/>
      <c r="B266" s="145"/>
      <c r="C266" s="172" t="s">
        <v>569</v>
      </c>
      <c r="D266" s="148"/>
      <c r="E266" s="149">
        <v>6.9</v>
      </c>
      <c r="F266" s="147"/>
      <c r="G266" s="147"/>
      <c r="H266" s="147"/>
      <c r="I266" s="147"/>
      <c r="J266" s="147"/>
      <c r="K266" s="147"/>
      <c r="L266" s="147"/>
      <c r="M266" s="147"/>
      <c r="N266" s="146"/>
      <c r="O266" s="146"/>
      <c r="P266" s="146"/>
      <c r="Q266" s="146"/>
      <c r="R266" s="147"/>
      <c r="S266" s="147"/>
      <c r="T266" s="147"/>
      <c r="U266" s="147"/>
      <c r="V266" s="147"/>
      <c r="W266" s="147"/>
      <c r="X266" s="147"/>
      <c r="Y266" s="147"/>
      <c r="Z266" s="141"/>
      <c r="AA266" s="141"/>
      <c r="AB266" s="141"/>
      <c r="AC266" s="141"/>
      <c r="AD266" s="141"/>
      <c r="AE266" s="141"/>
      <c r="AF266" s="141"/>
      <c r="AG266" s="141" t="s">
        <v>209</v>
      </c>
      <c r="AH266" s="141">
        <v>0</v>
      </c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</row>
    <row r="267" spans="1:60" ht="20.399999999999999" x14ac:dyDescent="0.25">
      <c r="A267" s="163">
        <v>162</v>
      </c>
      <c r="B267" s="164" t="s">
        <v>570</v>
      </c>
      <c r="C267" s="173" t="s">
        <v>1165</v>
      </c>
      <c r="D267" s="165" t="s">
        <v>267</v>
      </c>
      <c r="E267" s="166">
        <v>12</v>
      </c>
      <c r="F267" s="191"/>
      <c r="G267" s="161">
        <f t="shared" ref="G267:G271" si="44">F267*E267</f>
        <v>0</v>
      </c>
      <c r="H267" s="167">
        <v>18940</v>
      </c>
      <c r="I267" s="167">
        <v>227280</v>
      </c>
      <c r="J267" s="167">
        <v>0</v>
      </c>
      <c r="K267" s="167">
        <v>0</v>
      </c>
      <c r="L267" s="167">
        <v>12</v>
      </c>
      <c r="M267" s="167">
        <v>254553.60000000001</v>
      </c>
      <c r="N267" s="166">
        <v>5.16E-2</v>
      </c>
      <c r="O267" s="166">
        <v>0.61919999999999997</v>
      </c>
      <c r="P267" s="166">
        <v>0</v>
      </c>
      <c r="Q267" s="166">
        <v>0</v>
      </c>
      <c r="R267" s="167"/>
      <c r="S267" s="167" t="s">
        <v>318</v>
      </c>
      <c r="T267" s="168" t="s">
        <v>319</v>
      </c>
      <c r="U267" s="147">
        <v>0</v>
      </c>
      <c r="V267" s="147">
        <v>0</v>
      </c>
      <c r="W267" s="147"/>
      <c r="X267" s="147" t="s">
        <v>295</v>
      </c>
      <c r="Y267" s="147" t="s">
        <v>206</v>
      </c>
      <c r="Z267" s="141"/>
      <c r="AA267" s="141"/>
      <c r="AB267" s="141"/>
      <c r="AC267" s="141"/>
      <c r="AD267" s="141"/>
      <c r="AE267" s="141"/>
      <c r="AF267" s="141"/>
      <c r="AG267" s="141" t="s">
        <v>455</v>
      </c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41"/>
      <c r="BC267" s="141"/>
      <c r="BD267" s="141"/>
      <c r="BE267" s="141"/>
      <c r="BF267" s="141"/>
      <c r="BG267" s="141"/>
      <c r="BH267" s="141"/>
    </row>
    <row r="268" spans="1:60" ht="20.399999999999999" x14ac:dyDescent="0.25">
      <c r="A268" s="163">
        <v>163</v>
      </c>
      <c r="B268" s="164" t="s">
        <v>571</v>
      </c>
      <c r="C268" s="173" t="s">
        <v>572</v>
      </c>
      <c r="D268" s="165" t="s">
        <v>267</v>
      </c>
      <c r="E268" s="166">
        <v>3</v>
      </c>
      <c r="F268" s="191"/>
      <c r="G268" s="161">
        <f t="shared" si="44"/>
        <v>0</v>
      </c>
      <c r="H268" s="167">
        <v>15000</v>
      </c>
      <c r="I268" s="167">
        <v>45000</v>
      </c>
      <c r="J268" s="167">
        <v>0</v>
      </c>
      <c r="K268" s="167">
        <v>0</v>
      </c>
      <c r="L268" s="167">
        <v>12</v>
      </c>
      <c r="M268" s="167">
        <v>50400</v>
      </c>
      <c r="N268" s="166">
        <v>0.05</v>
      </c>
      <c r="O268" s="166">
        <v>0.15000000000000002</v>
      </c>
      <c r="P268" s="166">
        <v>0</v>
      </c>
      <c r="Q268" s="166">
        <v>0</v>
      </c>
      <c r="R268" s="167"/>
      <c r="S268" s="167" t="s">
        <v>318</v>
      </c>
      <c r="T268" s="168" t="s">
        <v>319</v>
      </c>
      <c r="U268" s="147">
        <v>0</v>
      </c>
      <c r="V268" s="147">
        <v>0</v>
      </c>
      <c r="W268" s="147"/>
      <c r="X268" s="147" t="s">
        <v>295</v>
      </c>
      <c r="Y268" s="147" t="s">
        <v>206</v>
      </c>
      <c r="Z268" s="141"/>
      <c r="AA268" s="141"/>
      <c r="AB268" s="141"/>
      <c r="AC268" s="141"/>
      <c r="AD268" s="141"/>
      <c r="AE268" s="141"/>
      <c r="AF268" s="141"/>
      <c r="AG268" s="141" t="s">
        <v>296</v>
      </c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41"/>
      <c r="BC268" s="141"/>
      <c r="BD268" s="141"/>
      <c r="BE268" s="141"/>
      <c r="BF268" s="141"/>
      <c r="BG268" s="141"/>
      <c r="BH268" s="141"/>
    </row>
    <row r="269" spans="1:60" ht="20.399999999999999" x14ac:dyDescent="0.25">
      <c r="A269" s="163">
        <v>164</v>
      </c>
      <c r="B269" s="164" t="s">
        <v>573</v>
      </c>
      <c r="C269" s="173" t="s">
        <v>1166</v>
      </c>
      <c r="D269" s="165" t="s">
        <v>267</v>
      </c>
      <c r="E269" s="166">
        <v>1</v>
      </c>
      <c r="F269" s="191"/>
      <c r="G269" s="161">
        <f t="shared" si="44"/>
        <v>0</v>
      </c>
      <c r="H269" s="167">
        <v>24250</v>
      </c>
      <c r="I269" s="167">
        <v>24250</v>
      </c>
      <c r="J269" s="167">
        <v>0</v>
      </c>
      <c r="K269" s="167">
        <v>0</v>
      </c>
      <c r="L269" s="167">
        <v>12</v>
      </c>
      <c r="M269" s="167">
        <v>27160</v>
      </c>
      <c r="N269" s="166">
        <v>7.1099999999999997E-2</v>
      </c>
      <c r="O269" s="166">
        <v>7.1099999999999997E-2</v>
      </c>
      <c r="P269" s="166">
        <v>0</v>
      </c>
      <c r="Q269" s="166">
        <v>0</v>
      </c>
      <c r="R269" s="167"/>
      <c r="S269" s="167" t="s">
        <v>318</v>
      </c>
      <c r="T269" s="168" t="s">
        <v>319</v>
      </c>
      <c r="U269" s="147">
        <v>0</v>
      </c>
      <c r="V269" s="147">
        <v>0</v>
      </c>
      <c r="W269" s="147"/>
      <c r="X269" s="147" t="s">
        <v>295</v>
      </c>
      <c r="Y269" s="147" t="s">
        <v>206</v>
      </c>
      <c r="Z269" s="141"/>
      <c r="AA269" s="141"/>
      <c r="AB269" s="141"/>
      <c r="AC269" s="141"/>
      <c r="AD269" s="141"/>
      <c r="AE269" s="141"/>
      <c r="AF269" s="141"/>
      <c r="AG269" s="141" t="s">
        <v>455</v>
      </c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41"/>
      <c r="BC269" s="141"/>
      <c r="BD269" s="141"/>
      <c r="BE269" s="141"/>
      <c r="BF269" s="141"/>
      <c r="BG269" s="141"/>
      <c r="BH269" s="141"/>
    </row>
    <row r="270" spans="1:60" x14ac:dyDescent="0.25">
      <c r="A270" s="163">
        <v>165</v>
      </c>
      <c r="B270" s="164" t="s">
        <v>574</v>
      </c>
      <c r="C270" s="173" t="s">
        <v>575</v>
      </c>
      <c r="D270" s="165" t="s">
        <v>267</v>
      </c>
      <c r="E270" s="166">
        <v>3</v>
      </c>
      <c r="F270" s="191"/>
      <c r="G270" s="161">
        <f t="shared" si="44"/>
        <v>0</v>
      </c>
      <c r="H270" s="167">
        <v>850</v>
      </c>
      <c r="I270" s="167">
        <v>2550</v>
      </c>
      <c r="J270" s="167">
        <v>0</v>
      </c>
      <c r="K270" s="167">
        <v>0</v>
      </c>
      <c r="L270" s="167">
        <v>12</v>
      </c>
      <c r="M270" s="167">
        <v>2856</v>
      </c>
      <c r="N270" s="166">
        <v>8.0000000000000004E-4</v>
      </c>
      <c r="O270" s="166">
        <v>2.4000000000000002E-3</v>
      </c>
      <c r="P270" s="166">
        <v>0</v>
      </c>
      <c r="Q270" s="166">
        <v>0</v>
      </c>
      <c r="R270" s="167"/>
      <c r="S270" s="167" t="s">
        <v>318</v>
      </c>
      <c r="T270" s="168" t="s">
        <v>319</v>
      </c>
      <c r="U270" s="147">
        <v>0</v>
      </c>
      <c r="V270" s="147">
        <v>0</v>
      </c>
      <c r="W270" s="147"/>
      <c r="X270" s="147" t="s">
        <v>295</v>
      </c>
      <c r="Y270" s="147" t="s">
        <v>206</v>
      </c>
      <c r="Z270" s="141"/>
      <c r="AA270" s="141"/>
      <c r="AB270" s="141"/>
      <c r="AC270" s="141"/>
      <c r="AD270" s="141"/>
      <c r="AE270" s="141"/>
      <c r="AF270" s="141"/>
      <c r="AG270" s="141" t="s">
        <v>296</v>
      </c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41"/>
      <c r="BC270" s="141"/>
      <c r="BD270" s="141"/>
      <c r="BE270" s="141"/>
      <c r="BF270" s="141"/>
      <c r="BG270" s="141"/>
      <c r="BH270" s="141"/>
    </row>
    <row r="271" spans="1:60" x14ac:dyDescent="0.25">
      <c r="A271" s="163">
        <v>166</v>
      </c>
      <c r="B271" s="164" t="s">
        <v>576</v>
      </c>
      <c r="C271" s="173" t="s">
        <v>577</v>
      </c>
      <c r="D271" s="165" t="s">
        <v>0</v>
      </c>
      <c r="E271" s="166">
        <v>7141.4830000000002</v>
      </c>
      <c r="F271" s="191"/>
      <c r="G271" s="161">
        <f t="shared" si="44"/>
        <v>0</v>
      </c>
      <c r="H271" s="167">
        <v>0</v>
      </c>
      <c r="I271" s="167">
        <v>0</v>
      </c>
      <c r="J271" s="167">
        <v>1.75</v>
      </c>
      <c r="K271" s="167">
        <v>12497.59525</v>
      </c>
      <c r="L271" s="167">
        <v>12</v>
      </c>
      <c r="M271" s="167">
        <v>13997.312</v>
      </c>
      <c r="N271" s="166">
        <v>0</v>
      </c>
      <c r="O271" s="166">
        <v>0</v>
      </c>
      <c r="P271" s="166">
        <v>0</v>
      </c>
      <c r="Q271" s="166">
        <v>0</v>
      </c>
      <c r="R271" s="167"/>
      <c r="S271" s="167" t="s">
        <v>203</v>
      </c>
      <c r="T271" s="168" t="s">
        <v>204</v>
      </c>
      <c r="U271" s="147">
        <v>0</v>
      </c>
      <c r="V271" s="147">
        <v>0</v>
      </c>
      <c r="W271" s="147"/>
      <c r="X271" s="147" t="s">
        <v>429</v>
      </c>
      <c r="Y271" s="147" t="s">
        <v>206</v>
      </c>
      <c r="Z271" s="141"/>
      <c r="AA271" s="141"/>
      <c r="AB271" s="141"/>
      <c r="AC271" s="141"/>
      <c r="AD271" s="141"/>
      <c r="AE271" s="141"/>
      <c r="AF271" s="141"/>
      <c r="AG271" s="141" t="s">
        <v>430</v>
      </c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41"/>
      <c r="BC271" s="141"/>
      <c r="BD271" s="141"/>
      <c r="BE271" s="141"/>
      <c r="BF271" s="141"/>
      <c r="BG271" s="141"/>
      <c r="BH271" s="141"/>
    </row>
    <row r="272" spans="1:60" x14ac:dyDescent="0.25">
      <c r="A272" s="151" t="s">
        <v>198</v>
      </c>
      <c r="B272" s="152" t="s">
        <v>147</v>
      </c>
      <c r="C272" s="170" t="s">
        <v>148</v>
      </c>
      <c r="D272" s="153"/>
      <c r="E272" s="154"/>
      <c r="F272" s="155"/>
      <c r="G272" s="155">
        <f>G273+G275+G276+G277+G279+G280+G283+G284</f>
        <v>0</v>
      </c>
      <c r="H272" s="155"/>
      <c r="I272" s="155">
        <v>1057506.78</v>
      </c>
      <c r="J272" s="155"/>
      <c r="K272" s="155">
        <v>3099199.87</v>
      </c>
      <c r="L272" s="155"/>
      <c r="M272" s="155"/>
      <c r="N272" s="154"/>
      <c r="O272" s="154"/>
      <c r="P272" s="154"/>
      <c r="Q272" s="154"/>
      <c r="R272" s="155"/>
      <c r="S272" s="155"/>
      <c r="T272" s="156"/>
      <c r="U272" s="150"/>
      <c r="V272" s="150"/>
      <c r="W272" s="150"/>
      <c r="X272" s="150"/>
      <c r="Y272" s="150"/>
      <c r="AG272" t="s">
        <v>199</v>
      </c>
    </row>
    <row r="273" spans="1:60" x14ac:dyDescent="0.25">
      <c r="A273" s="157">
        <v>167</v>
      </c>
      <c r="B273" s="158" t="s">
        <v>578</v>
      </c>
      <c r="C273" s="171" t="s">
        <v>579</v>
      </c>
      <c r="D273" s="159" t="s">
        <v>580</v>
      </c>
      <c r="E273" s="160">
        <v>210</v>
      </c>
      <c r="F273" s="192"/>
      <c r="G273" s="161">
        <f t="shared" ref="G273" si="45">F273*E273</f>
        <v>0</v>
      </c>
      <c r="H273" s="161">
        <v>12.02</v>
      </c>
      <c r="I273" s="161">
        <v>2524.1999999999998</v>
      </c>
      <c r="J273" s="161">
        <v>54.98</v>
      </c>
      <c r="K273" s="161">
        <v>11545.8</v>
      </c>
      <c r="L273" s="161">
        <v>12</v>
      </c>
      <c r="M273" s="161">
        <v>15758.4</v>
      </c>
      <c r="N273" s="160">
        <v>5.0000000000000002E-5</v>
      </c>
      <c r="O273" s="160">
        <v>1.0500000000000001E-2</v>
      </c>
      <c r="P273" s="160">
        <v>0</v>
      </c>
      <c r="Q273" s="160">
        <v>0</v>
      </c>
      <c r="R273" s="161"/>
      <c r="S273" s="161" t="s">
        <v>203</v>
      </c>
      <c r="T273" s="162" t="s">
        <v>204</v>
      </c>
      <c r="U273" s="147">
        <v>0.1</v>
      </c>
      <c r="V273" s="147">
        <v>21</v>
      </c>
      <c r="W273" s="147"/>
      <c r="X273" s="147" t="s">
        <v>205</v>
      </c>
      <c r="Y273" s="147" t="s">
        <v>206</v>
      </c>
      <c r="Z273" s="141"/>
      <c r="AA273" s="141"/>
      <c r="AB273" s="141"/>
      <c r="AC273" s="141"/>
      <c r="AD273" s="141"/>
      <c r="AE273" s="141"/>
      <c r="AF273" s="141"/>
      <c r="AG273" s="141" t="s">
        <v>213</v>
      </c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41"/>
      <c r="BC273" s="141"/>
      <c r="BD273" s="141"/>
      <c r="BE273" s="141"/>
      <c r="BF273" s="141"/>
      <c r="BG273" s="141"/>
      <c r="BH273" s="141"/>
    </row>
    <row r="274" spans="1:60" outlineLevel="1" x14ac:dyDescent="0.25">
      <c r="A274" s="144"/>
      <c r="B274" s="145"/>
      <c r="C274" s="172" t="s">
        <v>581</v>
      </c>
      <c r="D274" s="148"/>
      <c r="E274" s="149">
        <v>210</v>
      </c>
      <c r="F274" s="147"/>
      <c r="G274" s="147"/>
      <c r="H274" s="147"/>
      <c r="I274" s="147"/>
      <c r="J274" s="147"/>
      <c r="K274" s="147"/>
      <c r="L274" s="147"/>
      <c r="M274" s="147"/>
      <c r="N274" s="146"/>
      <c r="O274" s="146"/>
      <c r="P274" s="146"/>
      <c r="Q274" s="146"/>
      <c r="R274" s="147"/>
      <c r="S274" s="147"/>
      <c r="T274" s="147"/>
      <c r="U274" s="147"/>
      <c r="V274" s="147"/>
      <c r="W274" s="147"/>
      <c r="X274" s="147"/>
      <c r="Y274" s="147"/>
      <c r="Z274" s="141"/>
      <c r="AA274" s="141"/>
      <c r="AB274" s="141"/>
      <c r="AC274" s="141"/>
      <c r="AD274" s="141"/>
      <c r="AE274" s="141"/>
      <c r="AF274" s="141"/>
      <c r="AG274" s="141" t="s">
        <v>209</v>
      </c>
      <c r="AH274" s="141">
        <v>0</v>
      </c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41"/>
      <c r="BC274" s="141"/>
      <c r="BD274" s="141"/>
      <c r="BE274" s="141"/>
      <c r="BF274" s="141"/>
      <c r="BG274" s="141"/>
      <c r="BH274" s="141"/>
    </row>
    <row r="275" spans="1:60" ht="20.399999999999999" x14ac:dyDescent="0.25">
      <c r="A275" s="163">
        <v>168</v>
      </c>
      <c r="B275" s="164" t="s">
        <v>582</v>
      </c>
      <c r="C275" s="173" t="s">
        <v>583</v>
      </c>
      <c r="D275" s="165" t="s">
        <v>0</v>
      </c>
      <c r="E275" s="166">
        <v>2288551</v>
      </c>
      <c r="F275" s="191"/>
      <c r="G275" s="161">
        <f t="shared" ref="G275:G277" si="46">F275*E275</f>
        <v>0</v>
      </c>
      <c r="H275" s="167">
        <v>0</v>
      </c>
      <c r="I275" s="167">
        <v>0</v>
      </c>
      <c r="J275" s="167">
        <v>0.05</v>
      </c>
      <c r="K275" s="167">
        <v>114427.55</v>
      </c>
      <c r="L275" s="167">
        <v>12</v>
      </c>
      <c r="M275" s="167">
        <v>128158.856</v>
      </c>
      <c r="N275" s="166">
        <v>0</v>
      </c>
      <c r="O275" s="166">
        <v>0</v>
      </c>
      <c r="P275" s="166">
        <v>0</v>
      </c>
      <c r="Q275" s="166">
        <v>0</v>
      </c>
      <c r="R275" s="167"/>
      <c r="S275" s="167" t="s">
        <v>318</v>
      </c>
      <c r="T275" s="168" t="s">
        <v>319</v>
      </c>
      <c r="U275" s="147">
        <v>0</v>
      </c>
      <c r="V275" s="147">
        <v>0</v>
      </c>
      <c r="W275" s="147"/>
      <c r="X275" s="147" t="s">
        <v>205</v>
      </c>
      <c r="Y275" s="147" t="s">
        <v>206</v>
      </c>
      <c r="Z275" s="141"/>
      <c r="AA275" s="141"/>
      <c r="AB275" s="141"/>
      <c r="AC275" s="141"/>
      <c r="AD275" s="141"/>
      <c r="AE275" s="141"/>
      <c r="AF275" s="141"/>
      <c r="AG275" s="141" t="s">
        <v>207</v>
      </c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41"/>
      <c r="BC275" s="141"/>
      <c r="BD275" s="141"/>
      <c r="BE275" s="141"/>
      <c r="BF275" s="141"/>
      <c r="BG275" s="141"/>
      <c r="BH275" s="141"/>
    </row>
    <row r="276" spans="1:60" ht="20.399999999999999" x14ac:dyDescent="0.25">
      <c r="A276" s="163">
        <v>169</v>
      </c>
      <c r="B276" s="164" t="s">
        <v>584</v>
      </c>
      <c r="C276" s="173" t="s">
        <v>585</v>
      </c>
      <c r="D276" s="165" t="s">
        <v>407</v>
      </c>
      <c r="E276" s="166">
        <v>11.5</v>
      </c>
      <c r="F276" s="191"/>
      <c r="G276" s="161">
        <f t="shared" si="46"/>
        <v>0</v>
      </c>
      <c r="H276" s="167">
        <v>0</v>
      </c>
      <c r="I276" s="167">
        <v>0</v>
      </c>
      <c r="J276" s="167">
        <v>28000</v>
      </c>
      <c r="K276" s="167">
        <v>322000</v>
      </c>
      <c r="L276" s="167">
        <v>12</v>
      </c>
      <c r="M276" s="167">
        <v>360640</v>
      </c>
      <c r="N276" s="166">
        <v>0</v>
      </c>
      <c r="O276" s="166">
        <v>0</v>
      </c>
      <c r="P276" s="166">
        <v>0</v>
      </c>
      <c r="Q276" s="166">
        <v>0</v>
      </c>
      <c r="R276" s="167"/>
      <c r="S276" s="167" t="s">
        <v>318</v>
      </c>
      <c r="T276" s="168" t="s">
        <v>319</v>
      </c>
      <c r="U276" s="147">
        <v>0</v>
      </c>
      <c r="V276" s="147">
        <v>0</v>
      </c>
      <c r="W276" s="147"/>
      <c r="X276" s="147" t="s">
        <v>205</v>
      </c>
      <c r="Y276" s="147" t="s">
        <v>206</v>
      </c>
      <c r="Z276" s="141"/>
      <c r="AA276" s="141"/>
      <c r="AB276" s="141"/>
      <c r="AC276" s="141"/>
      <c r="AD276" s="141"/>
      <c r="AE276" s="141"/>
      <c r="AF276" s="141"/>
      <c r="AG276" s="141" t="s">
        <v>207</v>
      </c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41"/>
      <c r="BC276" s="141"/>
      <c r="BD276" s="141"/>
      <c r="BE276" s="141"/>
      <c r="BF276" s="141"/>
      <c r="BG276" s="141"/>
      <c r="BH276" s="141"/>
    </row>
    <row r="277" spans="1:60" x14ac:dyDescent="0.25">
      <c r="A277" s="157">
        <v>170</v>
      </c>
      <c r="B277" s="158" t="s">
        <v>586</v>
      </c>
      <c r="C277" s="171" t="s">
        <v>587</v>
      </c>
      <c r="D277" s="159" t="s">
        <v>407</v>
      </c>
      <c r="E277" s="160">
        <v>14.15</v>
      </c>
      <c r="F277" s="192"/>
      <c r="G277" s="161">
        <f t="shared" si="46"/>
        <v>0</v>
      </c>
      <c r="H277" s="161">
        <v>0</v>
      </c>
      <c r="I277" s="161">
        <v>0</v>
      </c>
      <c r="J277" s="161">
        <v>2500</v>
      </c>
      <c r="K277" s="161">
        <v>35375</v>
      </c>
      <c r="L277" s="161">
        <v>12</v>
      </c>
      <c r="M277" s="161">
        <v>39620</v>
      </c>
      <c r="N277" s="160">
        <v>0</v>
      </c>
      <c r="O277" s="160">
        <v>0</v>
      </c>
      <c r="P277" s="160">
        <v>0</v>
      </c>
      <c r="Q277" s="160">
        <v>0</v>
      </c>
      <c r="R277" s="161"/>
      <c r="S277" s="161" t="s">
        <v>318</v>
      </c>
      <c r="T277" s="162" t="s">
        <v>319</v>
      </c>
      <c r="U277" s="147">
        <v>0</v>
      </c>
      <c r="V277" s="147">
        <v>0</v>
      </c>
      <c r="W277" s="147"/>
      <c r="X277" s="147" t="s">
        <v>205</v>
      </c>
      <c r="Y277" s="147" t="s">
        <v>206</v>
      </c>
      <c r="Z277" s="141"/>
      <c r="AA277" s="141"/>
      <c r="AB277" s="141"/>
      <c r="AC277" s="141"/>
      <c r="AD277" s="141"/>
      <c r="AE277" s="141"/>
      <c r="AF277" s="141"/>
      <c r="AG277" s="141" t="s">
        <v>213</v>
      </c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41"/>
      <c r="BC277" s="141"/>
      <c r="BD277" s="141"/>
      <c r="BE277" s="141"/>
      <c r="BF277" s="141"/>
      <c r="BG277" s="141"/>
      <c r="BH277" s="141"/>
    </row>
    <row r="278" spans="1:60" outlineLevel="1" x14ac:dyDescent="0.25">
      <c r="A278" s="144"/>
      <c r="B278" s="145"/>
      <c r="C278" s="172" t="s">
        <v>588</v>
      </c>
      <c r="D278" s="148"/>
      <c r="E278" s="149">
        <v>14.15</v>
      </c>
      <c r="F278" s="147"/>
      <c r="G278" s="147"/>
      <c r="H278" s="147"/>
      <c r="I278" s="147"/>
      <c r="J278" s="147"/>
      <c r="K278" s="147"/>
      <c r="L278" s="147"/>
      <c r="M278" s="147"/>
      <c r="N278" s="146"/>
      <c r="O278" s="146"/>
      <c r="P278" s="146"/>
      <c r="Q278" s="146"/>
      <c r="R278" s="147"/>
      <c r="S278" s="147"/>
      <c r="T278" s="147"/>
      <c r="U278" s="147"/>
      <c r="V278" s="147"/>
      <c r="W278" s="147"/>
      <c r="X278" s="147"/>
      <c r="Y278" s="147"/>
      <c r="Z278" s="141"/>
      <c r="AA278" s="141"/>
      <c r="AB278" s="141"/>
      <c r="AC278" s="141"/>
      <c r="AD278" s="141"/>
      <c r="AE278" s="141"/>
      <c r="AF278" s="141"/>
      <c r="AG278" s="141" t="s">
        <v>209</v>
      </c>
      <c r="AH278" s="141">
        <v>0</v>
      </c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41"/>
      <c r="BC278" s="141"/>
      <c r="BD278" s="141"/>
      <c r="BE278" s="141"/>
      <c r="BF278" s="141"/>
      <c r="BG278" s="141"/>
      <c r="BH278" s="141"/>
    </row>
    <row r="279" spans="1:60" x14ac:dyDescent="0.25">
      <c r="A279" s="163">
        <v>171</v>
      </c>
      <c r="B279" s="164" t="s">
        <v>589</v>
      </c>
      <c r="C279" s="173" t="s">
        <v>590</v>
      </c>
      <c r="D279" s="165" t="s">
        <v>580</v>
      </c>
      <c r="E279" s="166">
        <v>9322</v>
      </c>
      <c r="F279" s="191"/>
      <c r="G279" s="161">
        <f t="shared" ref="G279:G280" si="47">F279*E279</f>
        <v>0</v>
      </c>
      <c r="H279" s="167">
        <v>113.17</v>
      </c>
      <c r="I279" s="167">
        <v>1054970.74</v>
      </c>
      <c r="J279" s="167">
        <v>234.33</v>
      </c>
      <c r="K279" s="167">
        <v>2184424.2600000002</v>
      </c>
      <c r="L279" s="167">
        <v>12</v>
      </c>
      <c r="M279" s="167">
        <v>3628122.4</v>
      </c>
      <c r="N279" s="166">
        <v>1.06E-3</v>
      </c>
      <c r="O279" s="166">
        <v>9.8813199999999988</v>
      </c>
      <c r="P279" s="166">
        <v>0</v>
      </c>
      <c r="Q279" s="166">
        <v>0</v>
      </c>
      <c r="R279" s="167"/>
      <c r="S279" s="167" t="s">
        <v>203</v>
      </c>
      <c r="T279" s="168" t="s">
        <v>204</v>
      </c>
      <c r="U279" s="147">
        <v>0.42918000000000001</v>
      </c>
      <c r="V279" s="147">
        <v>4000.8159599999999</v>
      </c>
      <c r="W279" s="147"/>
      <c r="X279" s="147" t="s">
        <v>287</v>
      </c>
      <c r="Y279" s="147" t="s">
        <v>206</v>
      </c>
      <c r="Z279" s="141"/>
      <c r="AA279" s="141"/>
      <c r="AB279" s="141"/>
      <c r="AC279" s="141"/>
      <c r="AD279" s="141"/>
      <c r="AE279" s="141"/>
      <c r="AF279" s="141"/>
      <c r="AG279" s="141" t="s">
        <v>327</v>
      </c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41"/>
      <c r="BC279" s="141"/>
      <c r="BD279" s="141"/>
      <c r="BE279" s="141"/>
      <c r="BF279" s="141"/>
      <c r="BG279" s="141"/>
      <c r="BH279" s="141"/>
    </row>
    <row r="280" spans="1:60" x14ac:dyDescent="0.25">
      <c r="A280" s="157">
        <v>172</v>
      </c>
      <c r="B280" s="158" t="s">
        <v>591</v>
      </c>
      <c r="C280" s="171" t="s">
        <v>592</v>
      </c>
      <c r="D280" s="159" t="s">
        <v>580</v>
      </c>
      <c r="E280" s="160">
        <v>0.18589</v>
      </c>
      <c r="F280" s="192"/>
      <c r="G280" s="161">
        <f t="shared" si="47"/>
        <v>0</v>
      </c>
      <c r="H280" s="161">
        <v>63.68</v>
      </c>
      <c r="I280" s="161">
        <v>11.8374752</v>
      </c>
      <c r="J280" s="161">
        <v>49.82</v>
      </c>
      <c r="K280" s="161">
        <v>9.2610398000000007</v>
      </c>
      <c r="L280" s="161">
        <v>12</v>
      </c>
      <c r="M280" s="161">
        <v>23.632000000000001</v>
      </c>
      <c r="N280" s="160">
        <v>1.0499999999999999E-3</v>
      </c>
      <c r="O280" s="160">
        <v>1.9518449999999997E-4</v>
      </c>
      <c r="P280" s="160">
        <v>0</v>
      </c>
      <c r="Q280" s="160">
        <v>0</v>
      </c>
      <c r="R280" s="161"/>
      <c r="S280" s="161" t="s">
        <v>203</v>
      </c>
      <c r="T280" s="162" t="s">
        <v>204</v>
      </c>
      <c r="U280" s="147">
        <v>8.7160000000000001E-2</v>
      </c>
      <c r="V280" s="147">
        <v>1.6202172399999999E-2</v>
      </c>
      <c r="W280" s="147"/>
      <c r="X280" s="147" t="s">
        <v>287</v>
      </c>
      <c r="Y280" s="147" t="s">
        <v>206</v>
      </c>
      <c r="Z280" s="141"/>
      <c r="AA280" s="141"/>
      <c r="AB280" s="141"/>
      <c r="AC280" s="141"/>
      <c r="AD280" s="141"/>
      <c r="AE280" s="141"/>
      <c r="AF280" s="141"/>
      <c r="AG280" s="141" t="s">
        <v>327</v>
      </c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41"/>
      <c r="BC280" s="141"/>
      <c r="BD280" s="141"/>
      <c r="BE280" s="141"/>
      <c r="BF280" s="141"/>
      <c r="BG280" s="141"/>
      <c r="BH280" s="141"/>
    </row>
    <row r="281" spans="1:60" outlineLevel="1" x14ac:dyDescent="0.25">
      <c r="A281" s="144"/>
      <c r="B281" s="145"/>
      <c r="C281" s="172" t="s">
        <v>593</v>
      </c>
      <c r="D281" s="148"/>
      <c r="E281" s="149">
        <v>0.16589000000000001</v>
      </c>
      <c r="F281" s="147"/>
      <c r="G281" s="147"/>
      <c r="H281" s="147"/>
      <c r="I281" s="147"/>
      <c r="J281" s="147"/>
      <c r="K281" s="147"/>
      <c r="L281" s="147"/>
      <c r="M281" s="147"/>
      <c r="N281" s="146"/>
      <c r="O281" s="146"/>
      <c r="P281" s="146"/>
      <c r="Q281" s="146"/>
      <c r="R281" s="147"/>
      <c r="S281" s="147"/>
      <c r="T281" s="147"/>
      <c r="U281" s="147"/>
      <c r="V281" s="147"/>
      <c r="W281" s="147"/>
      <c r="X281" s="147"/>
      <c r="Y281" s="147"/>
      <c r="Z281" s="141"/>
      <c r="AA281" s="141"/>
      <c r="AB281" s="141"/>
      <c r="AC281" s="141"/>
      <c r="AD281" s="141"/>
      <c r="AE281" s="141"/>
      <c r="AF281" s="141"/>
      <c r="AG281" s="141" t="s">
        <v>209</v>
      </c>
      <c r="AH281" s="141">
        <v>0</v>
      </c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41"/>
      <c r="BC281" s="141"/>
      <c r="BD281" s="141"/>
      <c r="BE281" s="141"/>
      <c r="BF281" s="141"/>
      <c r="BG281" s="141"/>
      <c r="BH281" s="141"/>
    </row>
    <row r="282" spans="1:60" outlineLevel="2" x14ac:dyDescent="0.25">
      <c r="A282" s="144"/>
      <c r="B282" s="145"/>
      <c r="C282" s="172" t="s">
        <v>594</v>
      </c>
      <c r="D282" s="148"/>
      <c r="E282" s="149">
        <v>0.02</v>
      </c>
      <c r="F282" s="147"/>
      <c r="G282" s="147"/>
      <c r="H282" s="147"/>
      <c r="I282" s="147"/>
      <c r="J282" s="147"/>
      <c r="K282" s="147"/>
      <c r="L282" s="147"/>
      <c r="M282" s="147"/>
      <c r="N282" s="146"/>
      <c r="O282" s="146"/>
      <c r="P282" s="146"/>
      <c r="Q282" s="146"/>
      <c r="R282" s="147"/>
      <c r="S282" s="147"/>
      <c r="T282" s="147"/>
      <c r="U282" s="147"/>
      <c r="V282" s="147"/>
      <c r="W282" s="147"/>
      <c r="X282" s="147"/>
      <c r="Y282" s="147"/>
      <c r="Z282" s="141"/>
      <c r="AA282" s="141"/>
      <c r="AB282" s="141"/>
      <c r="AC282" s="141"/>
      <c r="AD282" s="141"/>
      <c r="AE282" s="141"/>
      <c r="AF282" s="141"/>
      <c r="AG282" s="141" t="s">
        <v>209</v>
      </c>
      <c r="AH282" s="141">
        <v>0</v>
      </c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41"/>
      <c r="BC282" s="141"/>
      <c r="BD282" s="141"/>
      <c r="BE282" s="141"/>
      <c r="BF282" s="141"/>
      <c r="BG282" s="141"/>
      <c r="BH282" s="141"/>
    </row>
    <row r="283" spans="1:60" x14ac:dyDescent="0.25">
      <c r="A283" s="163">
        <v>173</v>
      </c>
      <c r="B283" s="164" t="s">
        <v>595</v>
      </c>
      <c r="C283" s="173" t="s">
        <v>596</v>
      </c>
      <c r="D283" s="165" t="s">
        <v>469</v>
      </c>
      <c r="E283" s="166">
        <v>1</v>
      </c>
      <c r="F283" s="191"/>
      <c r="G283" s="161">
        <f t="shared" ref="G283:G284" si="48">F283*E283</f>
        <v>0</v>
      </c>
      <c r="H283" s="167">
        <v>0</v>
      </c>
      <c r="I283" s="167">
        <v>0</v>
      </c>
      <c r="J283" s="167">
        <v>420000</v>
      </c>
      <c r="K283" s="167">
        <v>420000</v>
      </c>
      <c r="L283" s="167">
        <v>12</v>
      </c>
      <c r="M283" s="167">
        <v>470400</v>
      </c>
      <c r="N283" s="166">
        <v>0</v>
      </c>
      <c r="O283" s="166">
        <v>0</v>
      </c>
      <c r="P283" s="166">
        <v>0</v>
      </c>
      <c r="Q283" s="166">
        <v>0</v>
      </c>
      <c r="R283" s="167"/>
      <c r="S283" s="167" t="s">
        <v>318</v>
      </c>
      <c r="T283" s="168" t="s">
        <v>319</v>
      </c>
      <c r="U283" s="147">
        <v>0</v>
      </c>
      <c r="V283" s="147">
        <v>0</v>
      </c>
      <c r="W283" s="147"/>
      <c r="X283" s="147" t="s">
        <v>287</v>
      </c>
      <c r="Y283" s="147" t="s">
        <v>206</v>
      </c>
      <c r="Z283" s="141"/>
      <c r="AA283" s="141"/>
      <c r="AB283" s="141"/>
      <c r="AC283" s="141"/>
      <c r="AD283" s="141"/>
      <c r="AE283" s="141"/>
      <c r="AF283" s="141"/>
      <c r="AG283" s="141" t="s">
        <v>288</v>
      </c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41"/>
      <c r="BC283" s="141"/>
      <c r="BD283" s="141"/>
      <c r="BE283" s="141"/>
      <c r="BF283" s="141"/>
      <c r="BG283" s="141"/>
      <c r="BH283" s="141"/>
    </row>
    <row r="284" spans="1:60" x14ac:dyDescent="0.25">
      <c r="A284" s="163">
        <v>174</v>
      </c>
      <c r="B284" s="164" t="s">
        <v>597</v>
      </c>
      <c r="C284" s="173" t="s">
        <v>598</v>
      </c>
      <c r="D284" s="165" t="s">
        <v>0</v>
      </c>
      <c r="E284" s="166">
        <v>4858.7254999999996</v>
      </c>
      <c r="F284" s="191"/>
      <c r="G284" s="161">
        <f t="shared" si="48"/>
        <v>0</v>
      </c>
      <c r="H284" s="167">
        <v>0</v>
      </c>
      <c r="I284" s="167">
        <v>0</v>
      </c>
      <c r="J284" s="167">
        <v>2.35</v>
      </c>
      <c r="K284" s="167">
        <v>11418.004924999999</v>
      </c>
      <c r="L284" s="167">
        <v>12</v>
      </c>
      <c r="M284" s="167">
        <v>12788.16</v>
      </c>
      <c r="N284" s="166">
        <v>0</v>
      </c>
      <c r="O284" s="166">
        <v>0</v>
      </c>
      <c r="P284" s="166">
        <v>0</v>
      </c>
      <c r="Q284" s="166">
        <v>0</v>
      </c>
      <c r="R284" s="167"/>
      <c r="S284" s="167" t="s">
        <v>203</v>
      </c>
      <c r="T284" s="168" t="s">
        <v>204</v>
      </c>
      <c r="U284" s="147">
        <v>0</v>
      </c>
      <c r="V284" s="147">
        <v>0</v>
      </c>
      <c r="W284" s="147"/>
      <c r="X284" s="147" t="s">
        <v>429</v>
      </c>
      <c r="Y284" s="147" t="s">
        <v>206</v>
      </c>
      <c r="Z284" s="141"/>
      <c r="AA284" s="141"/>
      <c r="AB284" s="141"/>
      <c r="AC284" s="141"/>
      <c r="AD284" s="141"/>
      <c r="AE284" s="141"/>
      <c r="AF284" s="141"/>
      <c r="AG284" s="141" t="s">
        <v>430</v>
      </c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</row>
    <row r="285" spans="1:60" x14ac:dyDescent="0.25">
      <c r="A285" s="151" t="s">
        <v>198</v>
      </c>
      <c r="B285" s="152" t="s">
        <v>149</v>
      </c>
      <c r="C285" s="170" t="s">
        <v>150</v>
      </c>
      <c r="D285" s="153"/>
      <c r="E285" s="154"/>
      <c r="F285" s="155"/>
      <c r="G285" s="155">
        <f>G286+G287+G288</f>
        <v>0</v>
      </c>
      <c r="H285" s="155"/>
      <c r="I285" s="155">
        <v>0</v>
      </c>
      <c r="J285" s="155"/>
      <c r="K285" s="155">
        <v>103410</v>
      </c>
      <c r="L285" s="155"/>
      <c r="M285" s="155"/>
      <c r="N285" s="154"/>
      <c r="O285" s="154"/>
      <c r="P285" s="154"/>
      <c r="Q285" s="154"/>
      <c r="R285" s="155"/>
      <c r="S285" s="155"/>
      <c r="T285" s="156"/>
      <c r="U285" s="150"/>
      <c r="V285" s="150"/>
      <c r="W285" s="150"/>
      <c r="X285" s="150"/>
      <c r="Y285" s="150"/>
      <c r="AG285" t="s">
        <v>199</v>
      </c>
    </row>
    <row r="286" spans="1:60" ht="20.399999999999999" x14ac:dyDescent="0.25">
      <c r="A286" s="163">
        <v>175</v>
      </c>
      <c r="B286" s="164" t="s">
        <v>599</v>
      </c>
      <c r="C286" s="173" t="s">
        <v>600</v>
      </c>
      <c r="D286" s="165" t="s">
        <v>236</v>
      </c>
      <c r="E286" s="166">
        <v>0.96</v>
      </c>
      <c r="F286" s="191"/>
      <c r="G286" s="161">
        <f t="shared" ref="G286:G288" si="49">F286*E286</f>
        <v>0</v>
      </c>
      <c r="H286" s="167">
        <v>0</v>
      </c>
      <c r="I286" s="167">
        <v>0</v>
      </c>
      <c r="J286" s="167">
        <v>6000</v>
      </c>
      <c r="K286" s="167">
        <v>5760</v>
      </c>
      <c r="L286" s="167">
        <v>12</v>
      </c>
      <c r="M286" s="167">
        <v>6451.2</v>
      </c>
      <c r="N286" s="166">
        <v>0</v>
      </c>
      <c r="O286" s="166">
        <v>0</v>
      </c>
      <c r="P286" s="166">
        <v>0</v>
      </c>
      <c r="Q286" s="166">
        <v>0</v>
      </c>
      <c r="R286" s="167"/>
      <c r="S286" s="167" t="s">
        <v>318</v>
      </c>
      <c r="T286" s="168" t="s">
        <v>319</v>
      </c>
      <c r="U286" s="147">
        <v>0</v>
      </c>
      <c r="V286" s="147">
        <v>0</v>
      </c>
      <c r="W286" s="147"/>
      <c r="X286" s="147" t="s">
        <v>205</v>
      </c>
      <c r="Y286" s="147" t="s">
        <v>206</v>
      </c>
      <c r="Z286" s="141"/>
      <c r="AA286" s="141"/>
      <c r="AB286" s="141"/>
      <c r="AC286" s="141"/>
      <c r="AD286" s="141"/>
      <c r="AE286" s="141"/>
      <c r="AF286" s="141"/>
      <c r="AG286" s="141" t="s">
        <v>213</v>
      </c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  <c r="BH286" s="141"/>
    </row>
    <row r="287" spans="1:60" ht="20.399999999999999" x14ac:dyDescent="0.25">
      <c r="A287" s="163">
        <v>176</v>
      </c>
      <c r="B287" s="164" t="s">
        <v>601</v>
      </c>
      <c r="C287" s="173" t="s">
        <v>602</v>
      </c>
      <c r="D287" s="165" t="s">
        <v>369</v>
      </c>
      <c r="E287" s="166">
        <v>1</v>
      </c>
      <c r="F287" s="191"/>
      <c r="G287" s="161">
        <f t="shared" si="49"/>
        <v>0</v>
      </c>
      <c r="H287" s="167">
        <v>0</v>
      </c>
      <c r="I287" s="167">
        <v>0</v>
      </c>
      <c r="J287" s="167">
        <v>32000</v>
      </c>
      <c r="K287" s="167">
        <v>32000</v>
      </c>
      <c r="L287" s="167">
        <v>12</v>
      </c>
      <c r="M287" s="167">
        <v>35840</v>
      </c>
      <c r="N287" s="166">
        <v>0</v>
      </c>
      <c r="O287" s="166">
        <v>0</v>
      </c>
      <c r="P287" s="166">
        <v>0</v>
      </c>
      <c r="Q287" s="166">
        <v>0</v>
      </c>
      <c r="R287" s="167"/>
      <c r="S287" s="167" t="s">
        <v>318</v>
      </c>
      <c r="T287" s="168" t="s">
        <v>319</v>
      </c>
      <c r="U287" s="147">
        <v>0</v>
      </c>
      <c r="V287" s="147">
        <v>0</v>
      </c>
      <c r="W287" s="147"/>
      <c r="X287" s="147" t="s">
        <v>205</v>
      </c>
      <c r="Y287" s="147" t="s">
        <v>206</v>
      </c>
      <c r="Z287" s="141"/>
      <c r="AA287" s="141"/>
      <c r="AB287" s="141"/>
      <c r="AC287" s="141"/>
      <c r="AD287" s="141"/>
      <c r="AE287" s="141"/>
      <c r="AF287" s="141"/>
      <c r="AG287" s="141" t="s">
        <v>213</v>
      </c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</row>
    <row r="288" spans="1:60" ht="20.399999999999999" x14ac:dyDescent="0.25">
      <c r="A288" s="163">
        <v>177</v>
      </c>
      <c r="B288" s="164" t="s">
        <v>603</v>
      </c>
      <c r="C288" s="173" t="s">
        <v>1167</v>
      </c>
      <c r="D288" s="165" t="s">
        <v>369</v>
      </c>
      <c r="E288" s="166">
        <v>1.01</v>
      </c>
      <c r="F288" s="191"/>
      <c r="G288" s="161">
        <f t="shared" si="49"/>
        <v>0</v>
      </c>
      <c r="H288" s="167">
        <v>0</v>
      </c>
      <c r="I288" s="167">
        <v>0</v>
      </c>
      <c r="J288" s="167">
        <v>65000</v>
      </c>
      <c r="K288" s="167">
        <v>65650</v>
      </c>
      <c r="L288" s="167">
        <v>12</v>
      </c>
      <c r="M288" s="167">
        <v>73528</v>
      </c>
      <c r="N288" s="166">
        <v>0</v>
      </c>
      <c r="O288" s="166">
        <v>0</v>
      </c>
      <c r="P288" s="166">
        <v>0</v>
      </c>
      <c r="Q288" s="166">
        <v>0</v>
      </c>
      <c r="R288" s="167"/>
      <c r="S288" s="167" t="s">
        <v>318</v>
      </c>
      <c r="T288" s="168" t="s">
        <v>319</v>
      </c>
      <c r="U288" s="147">
        <v>0</v>
      </c>
      <c r="V288" s="147">
        <v>0</v>
      </c>
      <c r="W288" s="147"/>
      <c r="X288" s="147" t="s">
        <v>205</v>
      </c>
      <c r="Y288" s="147" t="s">
        <v>206</v>
      </c>
      <c r="Z288" s="141"/>
      <c r="AA288" s="141"/>
      <c r="AB288" s="141"/>
      <c r="AC288" s="141"/>
      <c r="AD288" s="141"/>
      <c r="AE288" s="141"/>
      <c r="AF288" s="141"/>
      <c r="AG288" s="141" t="s">
        <v>213</v>
      </c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41"/>
      <c r="BC288" s="141"/>
      <c r="BD288" s="141"/>
      <c r="BE288" s="141"/>
      <c r="BF288" s="141"/>
      <c r="BG288" s="141"/>
      <c r="BH288" s="141"/>
    </row>
    <row r="289" spans="1:60" x14ac:dyDescent="0.25">
      <c r="A289" s="151" t="s">
        <v>198</v>
      </c>
      <c r="B289" s="152" t="s">
        <v>151</v>
      </c>
      <c r="C289" s="170" t="s">
        <v>152</v>
      </c>
      <c r="D289" s="153"/>
      <c r="E289" s="154"/>
      <c r="F289" s="155"/>
      <c r="G289" s="155">
        <f>G290+G292+G294+G296+G297+G298+G300+G303+G304+G307+G310</f>
        <v>0</v>
      </c>
      <c r="H289" s="155"/>
      <c r="I289" s="155">
        <v>231099.22</v>
      </c>
      <c r="J289" s="155"/>
      <c r="K289" s="155">
        <v>166667.29</v>
      </c>
      <c r="L289" s="155"/>
      <c r="M289" s="155"/>
      <c r="N289" s="154"/>
      <c r="O289" s="154"/>
      <c r="P289" s="154"/>
      <c r="Q289" s="154"/>
      <c r="R289" s="155"/>
      <c r="S289" s="155"/>
      <c r="T289" s="156"/>
      <c r="U289" s="150"/>
      <c r="V289" s="150"/>
      <c r="W289" s="150"/>
      <c r="X289" s="150"/>
      <c r="Y289" s="150"/>
      <c r="AG289" t="s">
        <v>199</v>
      </c>
    </row>
    <row r="290" spans="1:60" x14ac:dyDescent="0.25">
      <c r="A290" s="157">
        <v>178</v>
      </c>
      <c r="B290" s="158" t="s">
        <v>604</v>
      </c>
      <c r="C290" s="171" t="s">
        <v>605</v>
      </c>
      <c r="D290" s="159" t="s">
        <v>353</v>
      </c>
      <c r="E290" s="160">
        <v>5.7</v>
      </c>
      <c r="F290" s="192"/>
      <c r="G290" s="161">
        <f t="shared" ref="G290" si="50">F290*E290</f>
        <v>0</v>
      </c>
      <c r="H290" s="161">
        <v>147.75</v>
      </c>
      <c r="I290" s="161">
        <v>842.17500000000007</v>
      </c>
      <c r="J290" s="161">
        <v>261.75</v>
      </c>
      <c r="K290" s="161">
        <v>1491.9750000000001</v>
      </c>
      <c r="L290" s="161">
        <v>12</v>
      </c>
      <c r="M290" s="161">
        <v>2614.248</v>
      </c>
      <c r="N290" s="160">
        <v>2.4399999999999999E-3</v>
      </c>
      <c r="O290" s="160">
        <v>1.3908E-2</v>
      </c>
      <c r="P290" s="160">
        <v>0</v>
      </c>
      <c r="Q290" s="160">
        <v>0</v>
      </c>
      <c r="R290" s="161"/>
      <c r="S290" s="161" t="s">
        <v>203</v>
      </c>
      <c r="T290" s="162" t="s">
        <v>204</v>
      </c>
      <c r="U290" s="147">
        <v>0.45600000000000002</v>
      </c>
      <c r="V290" s="147">
        <v>2.5992000000000002</v>
      </c>
      <c r="W290" s="147"/>
      <c r="X290" s="147" t="s">
        <v>205</v>
      </c>
      <c r="Y290" s="147" t="s">
        <v>206</v>
      </c>
      <c r="Z290" s="141"/>
      <c r="AA290" s="141"/>
      <c r="AB290" s="141"/>
      <c r="AC290" s="141"/>
      <c r="AD290" s="141"/>
      <c r="AE290" s="141"/>
      <c r="AF290" s="141"/>
      <c r="AG290" s="141" t="s">
        <v>213</v>
      </c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41"/>
      <c r="BC290" s="141"/>
      <c r="BD290" s="141"/>
      <c r="BE290" s="141"/>
      <c r="BF290" s="141"/>
      <c r="BG290" s="141"/>
      <c r="BH290" s="141"/>
    </row>
    <row r="291" spans="1:60" outlineLevel="1" x14ac:dyDescent="0.25">
      <c r="A291" s="144"/>
      <c r="B291" s="145"/>
      <c r="C291" s="172" t="s">
        <v>606</v>
      </c>
      <c r="D291" s="148"/>
      <c r="E291" s="149">
        <v>5.7</v>
      </c>
      <c r="F291" s="147"/>
      <c r="G291" s="147"/>
      <c r="H291" s="147"/>
      <c r="I291" s="147"/>
      <c r="J291" s="147"/>
      <c r="K291" s="147"/>
      <c r="L291" s="147"/>
      <c r="M291" s="147"/>
      <c r="N291" s="146"/>
      <c r="O291" s="146"/>
      <c r="P291" s="146"/>
      <c r="Q291" s="146"/>
      <c r="R291" s="147"/>
      <c r="S291" s="147"/>
      <c r="T291" s="147"/>
      <c r="U291" s="147"/>
      <c r="V291" s="147"/>
      <c r="W291" s="147"/>
      <c r="X291" s="147"/>
      <c r="Y291" s="147"/>
      <c r="Z291" s="141"/>
      <c r="AA291" s="141"/>
      <c r="AB291" s="141"/>
      <c r="AC291" s="141"/>
      <c r="AD291" s="141"/>
      <c r="AE291" s="141"/>
      <c r="AF291" s="141"/>
      <c r="AG291" s="141" t="s">
        <v>209</v>
      </c>
      <c r="AH291" s="141">
        <v>0</v>
      </c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41"/>
      <c r="BC291" s="141"/>
      <c r="BD291" s="141"/>
      <c r="BE291" s="141"/>
      <c r="BF291" s="141"/>
      <c r="BG291" s="141"/>
      <c r="BH291" s="141"/>
    </row>
    <row r="292" spans="1:60" x14ac:dyDescent="0.25">
      <c r="A292" s="157">
        <v>179</v>
      </c>
      <c r="B292" s="158" t="s">
        <v>607</v>
      </c>
      <c r="C292" s="171" t="s">
        <v>608</v>
      </c>
      <c r="D292" s="159" t="s">
        <v>353</v>
      </c>
      <c r="E292" s="160">
        <v>8.5500000000000007</v>
      </c>
      <c r="F292" s="192"/>
      <c r="G292" s="161">
        <f t="shared" ref="G292" si="51">F292*E292</f>
        <v>0</v>
      </c>
      <c r="H292" s="161">
        <v>137.97999999999999</v>
      </c>
      <c r="I292" s="161">
        <v>1179.729</v>
      </c>
      <c r="J292" s="161">
        <v>132.02000000000001</v>
      </c>
      <c r="K292" s="161">
        <v>1128.7710000000002</v>
      </c>
      <c r="L292" s="161">
        <v>12</v>
      </c>
      <c r="M292" s="161">
        <v>2585.52</v>
      </c>
      <c r="N292" s="160">
        <v>2.0200000000000001E-3</v>
      </c>
      <c r="O292" s="160">
        <v>1.7271000000000002E-2</v>
      </c>
      <c r="P292" s="160">
        <v>0</v>
      </c>
      <c r="Q292" s="160">
        <v>0</v>
      </c>
      <c r="R292" s="161"/>
      <c r="S292" s="161" t="s">
        <v>203</v>
      </c>
      <c r="T292" s="162" t="s">
        <v>204</v>
      </c>
      <c r="U292" s="147">
        <v>0.23</v>
      </c>
      <c r="V292" s="147">
        <v>1.9665000000000004</v>
      </c>
      <c r="W292" s="147"/>
      <c r="X292" s="147" t="s">
        <v>205</v>
      </c>
      <c r="Y292" s="147" t="s">
        <v>206</v>
      </c>
      <c r="Z292" s="141"/>
      <c r="AA292" s="141"/>
      <c r="AB292" s="141"/>
      <c r="AC292" s="141"/>
      <c r="AD292" s="141"/>
      <c r="AE292" s="141"/>
      <c r="AF292" s="141"/>
      <c r="AG292" s="141" t="s">
        <v>213</v>
      </c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  <c r="BH292" s="141"/>
    </row>
    <row r="293" spans="1:60" outlineLevel="1" x14ac:dyDescent="0.25">
      <c r="A293" s="144"/>
      <c r="B293" s="145"/>
      <c r="C293" s="172" t="s">
        <v>609</v>
      </c>
      <c r="D293" s="148"/>
      <c r="E293" s="149">
        <v>8.5500000000000007</v>
      </c>
      <c r="F293" s="147"/>
      <c r="G293" s="147"/>
      <c r="H293" s="147"/>
      <c r="I293" s="147"/>
      <c r="J293" s="147"/>
      <c r="K293" s="147"/>
      <c r="L293" s="147"/>
      <c r="M293" s="147"/>
      <c r="N293" s="146"/>
      <c r="O293" s="146"/>
      <c r="P293" s="146"/>
      <c r="Q293" s="146"/>
      <c r="R293" s="147"/>
      <c r="S293" s="147"/>
      <c r="T293" s="147"/>
      <c r="U293" s="147"/>
      <c r="V293" s="147"/>
      <c r="W293" s="147"/>
      <c r="X293" s="147"/>
      <c r="Y293" s="147"/>
      <c r="Z293" s="141"/>
      <c r="AA293" s="141"/>
      <c r="AB293" s="141"/>
      <c r="AC293" s="141"/>
      <c r="AD293" s="141"/>
      <c r="AE293" s="141"/>
      <c r="AF293" s="141"/>
      <c r="AG293" s="141" t="s">
        <v>209</v>
      </c>
      <c r="AH293" s="141">
        <v>0</v>
      </c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  <c r="BH293" s="141"/>
    </row>
    <row r="294" spans="1:60" x14ac:dyDescent="0.25">
      <c r="A294" s="157">
        <v>180</v>
      </c>
      <c r="B294" s="158" t="s">
        <v>610</v>
      </c>
      <c r="C294" s="171" t="s">
        <v>611</v>
      </c>
      <c r="D294" s="159" t="s">
        <v>353</v>
      </c>
      <c r="E294" s="160">
        <v>52.6</v>
      </c>
      <c r="F294" s="192"/>
      <c r="G294" s="161">
        <f t="shared" ref="G294" si="52">F294*E294</f>
        <v>0</v>
      </c>
      <c r="H294" s="161">
        <v>16.09</v>
      </c>
      <c r="I294" s="161">
        <v>846.33400000000006</v>
      </c>
      <c r="J294" s="161">
        <v>135.91</v>
      </c>
      <c r="K294" s="161">
        <v>7148.866</v>
      </c>
      <c r="L294" s="161">
        <v>12</v>
      </c>
      <c r="M294" s="161">
        <v>8954.6239999999998</v>
      </c>
      <c r="N294" s="160">
        <v>3.2000000000000003E-4</v>
      </c>
      <c r="O294" s="160">
        <v>1.6832000000000003E-2</v>
      </c>
      <c r="P294" s="160">
        <v>0</v>
      </c>
      <c r="Q294" s="160">
        <v>0</v>
      </c>
      <c r="R294" s="161"/>
      <c r="S294" s="161" t="s">
        <v>203</v>
      </c>
      <c r="T294" s="162" t="s">
        <v>204</v>
      </c>
      <c r="U294" s="147">
        <v>0.23599999999999999</v>
      </c>
      <c r="V294" s="147">
        <v>12.413599999999999</v>
      </c>
      <c r="W294" s="147"/>
      <c r="X294" s="147" t="s">
        <v>205</v>
      </c>
      <c r="Y294" s="147" t="s">
        <v>206</v>
      </c>
      <c r="Z294" s="141"/>
      <c r="AA294" s="141"/>
      <c r="AB294" s="141"/>
      <c r="AC294" s="141"/>
      <c r="AD294" s="141"/>
      <c r="AE294" s="141"/>
      <c r="AF294" s="141"/>
      <c r="AG294" s="141" t="s">
        <v>213</v>
      </c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41"/>
      <c r="BC294" s="141"/>
      <c r="BD294" s="141"/>
      <c r="BE294" s="141"/>
      <c r="BF294" s="141"/>
      <c r="BG294" s="141"/>
      <c r="BH294" s="141"/>
    </row>
    <row r="295" spans="1:60" outlineLevel="1" x14ac:dyDescent="0.25">
      <c r="A295" s="144"/>
      <c r="B295" s="145"/>
      <c r="C295" s="172" t="s">
        <v>612</v>
      </c>
      <c r="D295" s="148"/>
      <c r="E295" s="149">
        <v>52.6</v>
      </c>
      <c r="F295" s="147"/>
      <c r="G295" s="147"/>
      <c r="H295" s="147"/>
      <c r="I295" s="147"/>
      <c r="J295" s="147"/>
      <c r="K295" s="147"/>
      <c r="L295" s="147"/>
      <c r="M295" s="147"/>
      <c r="N295" s="146"/>
      <c r="O295" s="146"/>
      <c r="P295" s="146"/>
      <c r="Q295" s="146"/>
      <c r="R295" s="147"/>
      <c r="S295" s="147"/>
      <c r="T295" s="147"/>
      <c r="U295" s="147"/>
      <c r="V295" s="147"/>
      <c r="W295" s="147"/>
      <c r="X295" s="147"/>
      <c r="Y295" s="147"/>
      <c r="Z295" s="141"/>
      <c r="AA295" s="141"/>
      <c r="AB295" s="141"/>
      <c r="AC295" s="141"/>
      <c r="AD295" s="141"/>
      <c r="AE295" s="141"/>
      <c r="AF295" s="141"/>
      <c r="AG295" s="141" t="s">
        <v>209</v>
      </c>
      <c r="AH295" s="141">
        <v>0</v>
      </c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41"/>
      <c r="BC295" s="141"/>
      <c r="BD295" s="141"/>
      <c r="BE295" s="141"/>
      <c r="BF295" s="141"/>
      <c r="BG295" s="141"/>
      <c r="BH295" s="141"/>
    </row>
    <row r="296" spans="1:60" x14ac:dyDescent="0.25">
      <c r="A296" s="163">
        <v>181</v>
      </c>
      <c r="B296" s="164" t="s">
        <v>613</v>
      </c>
      <c r="C296" s="173" t="s">
        <v>614</v>
      </c>
      <c r="D296" s="165" t="s">
        <v>353</v>
      </c>
      <c r="E296" s="166">
        <v>52.6</v>
      </c>
      <c r="F296" s="191"/>
      <c r="G296" s="161">
        <f t="shared" ref="G296:G298" si="53">F296*E296</f>
        <v>0</v>
      </c>
      <c r="H296" s="167">
        <v>5.66</v>
      </c>
      <c r="I296" s="167">
        <v>297.71600000000001</v>
      </c>
      <c r="J296" s="167">
        <v>100.84</v>
      </c>
      <c r="K296" s="167">
        <v>5304.1840000000002</v>
      </c>
      <c r="L296" s="167">
        <v>12</v>
      </c>
      <c r="M296" s="167">
        <v>6274.1279999999997</v>
      </c>
      <c r="N296" s="166">
        <v>0</v>
      </c>
      <c r="O296" s="166">
        <v>0</v>
      </c>
      <c r="P296" s="166">
        <v>0</v>
      </c>
      <c r="Q296" s="166">
        <v>0</v>
      </c>
      <c r="R296" s="167"/>
      <c r="S296" s="167" t="s">
        <v>203</v>
      </c>
      <c r="T296" s="168" t="s">
        <v>204</v>
      </c>
      <c r="U296" s="147">
        <v>0.154</v>
      </c>
      <c r="V296" s="147">
        <v>8.1004000000000005</v>
      </c>
      <c r="W296" s="147"/>
      <c r="X296" s="147" t="s">
        <v>205</v>
      </c>
      <c r="Y296" s="147" t="s">
        <v>206</v>
      </c>
      <c r="Z296" s="141"/>
      <c r="AA296" s="141"/>
      <c r="AB296" s="141"/>
      <c r="AC296" s="141"/>
      <c r="AD296" s="141"/>
      <c r="AE296" s="141"/>
      <c r="AF296" s="141"/>
      <c r="AG296" s="141" t="s">
        <v>213</v>
      </c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41"/>
      <c r="BC296" s="141"/>
      <c r="BD296" s="141"/>
      <c r="BE296" s="141"/>
      <c r="BF296" s="141"/>
      <c r="BG296" s="141"/>
      <c r="BH296" s="141"/>
    </row>
    <row r="297" spans="1:60" x14ac:dyDescent="0.25">
      <c r="A297" s="163">
        <v>182</v>
      </c>
      <c r="B297" s="164" t="s">
        <v>615</v>
      </c>
      <c r="C297" s="173" t="s">
        <v>616</v>
      </c>
      <c r="D297" s="165" t="s">
        <v>236</v>
      </c>
      <c r="E297" s="166">
        <v>58</v>
      </c>
      <c r="F297" s="191"/>
      <c r="G297" s="161">
        <f t="shared" si="53"/>
        <v>0</v>
      </c>
      <c r="H297" s="167">
        <v>23.4</v>
      </c>
      <c r="I297" s="167">
        <v>1357.1999999999998</v>
      </c>
      <c r="J297" s="167">
        <v>0</v>
      </c>
      <c r="K297" s="167">
        <v>0</v>
      </c>
      <c r="L297" s="167">
        <v>12</v>
      </c>
      <c r="M297" s="167">
        <v>1520.0640000000001</v>
      </c>
      <c r="N297" s="166">
        <v>8.0000000000000004E-4</v>
      </c>
      <c r="O297" s="166">
        <v>4.6400000000000004E-2</v>
      </c>
      <c r="P297" s="166">
        <v>0</v>
      </c>
      <c r="Q297" s="166">
        <v>0</v>
      </c>
      <c r="R297" s="167"/>
      <c r="S297" s="167" t="s">
        <v>617</v>
      </c>
      <c r="T297" s="168" t="s">
        <v>617</v>
      </c>
      <c r="U297" s="147">
        <v>0</v>
      </c>
      <c r="V297" s="147">
        <v>0</v>
      </c>
      <c r="W297" s="147"/>
      <c r="X297" s="147" t="s">
        <v>205</v>
      </c>
      <c r="Y297" s="147" t="s">
        <v>206</v>
      </c>
      <c r="Z297" s="141"/>
      <c r="AA297" s="141"/>
      <c r="AB297" s="141"/>
      <c r="AC297" s="141"/>
      <c r="AD297" s="141"/>
      <c r="AE297" s="141"/>
      <c r="AF297" s="141"/>
      <c r="AG297" s="141" t="s">
        <v>213</v>
      </c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41"/>
      <c r="BC297" s="141"/>
      <c r="BD297" s="141"/>
      <c r="BE297" s="141"/>
      <c r="BF297" s="141"/>
      <c r="BG297" s="141"/>
      <c r="BH297" s="141"/>
    </row>
    <row r="298" spans="1:60" x14ac:dyDescent="0.25">
      <c r="A298" s="157">
        <v>183</v>
      </c>
      <c r="B298" s="158" t="s">
        <v>618</v>
      </c>
      <c r="C298" s="171" t="s">
        <v>619</v>
      </c>
      <c r="D298" s="159" t="s">
        <v>353</v>
      </c>
      <c r="E298" s="160">
        <v>5.4</v>
      </c>
      <c r="F298" s="192"/>
      <c r="G298" s="161">
        <f t="shared" si="53"/>
        <v>0</v>
      </c>
      <c r="H298" s="161">
        <v>192.9</v>
      </c>
      <c r="I298" s="161">
        <v>1041.6600000000001</v>
      </c>
      <c r="J298" s="161">
        <v>86.1</v>
      </c>
      <c r="K298" s="161">
        <v>464.94</v>
      </c>
      <c r="L298" s="161">
        <v>12</v>
      </c>
      <c r="M298" s="161">
        <v>1687.3919999999998</v>
      </c>
      <c r="N298" s="160">
        <v>1.3999999999999999E-4</v>
      </c>
      <c r="O298" s="160">
        <v>7.5599999999999994E-4</v>
      </c>
      <c r="P298" s="160">
        <v>0</v>
      </c>
      <c r="Q298" s="160">
        <v>0</v>
      </c>
      <c r="R298" s="161"/>
      <c r="S298" s="161" t="s">
        <v>203</v>
      </c>
      <c r="T298" s="162" t="s">
        <v>204</v>
      </c>
      <c r="U298" s="147">
        <v>0.15</v>
      </c>
      <c r="V298" s="147">
        <v>0.81</v>
      </c>
      <c r="W298" s="147"/>
      <c r="X298" s="147" t="s">
        <v>205</v>
      </c>
      <c r="Y298" s="147" t="s">
        <v>206</v>
      </c>
      <c r="Z298" s="141"/>
      <c r="AA298" s="141"/>
      <c r="AB298" s="141"/>
      <c r="AC298" s="141"/>
      <c r="AD298" s="141"/>
      <c r="AE298" s="141"/>
      <c r="AF298" s="141"/>
      <c r="AG298" s="141" t="s">
        <v>213</v>
      </c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41"/>
      <c r="BC298" s="141"/>
      <c r="BD298" s="141"/>
      <c r="BE298" s="141"/>
      <c r="BF298" s="141"/>
      <c r="BG298" s="141"/>
      <c r="BH298" s="141"/>
    </row>
    <row r="299" spans="1:60" outlineLevel="1" x14ac:dyDescent="0.25">
      <c r="A299" s="144"/>
      <c r="B299" s="145"/>
      <c r="C299" s="172" t="s">
        <v>620</v>
      </c>
      <c r="D299" s="148"/>
      <c r="E299" s="149">
        <v>5.4</v>
      </c>
      <c r="F299" s="147"/>
      <c r="G299" s="147"/>
      <c r="H299" s="147"/>
      <c r="I299" s="147"/>
      <c r="J299" s="147"/>
      <c r="K299" s="147"/>
      <c r="L299" s="147"/>
      <c r="M299" s="147"/>
      <c r="N299" s="146"/>
      <c r="O299" s="146"/>
      <c r="P299" s="146"/>
      <c r="Q299" s="146"/>
      <c r="R299" s="147"/>
      <c r="S299" s="147"/>
      <c r="T299" s="147"/>
      <c r="U299" s="147"/>
      <c r="V299" s="147"/>
      <c r="W299" s="147"/>
      <c r="X299" s="147"/>
      <c r="Y299" s="147"/>
      <c r="Z299" s="141"/>
      <c r="AA299" s="141"/>
      <c r="AB299" s="141"/>
      <c r="AC299" s="141"/>
      <c r="AD299" s="141"/>
      <c r="AE299" s="141"/>
      <c r="AF299" s="141"/>
      <c r="AG299" s="141" t="s">
        <v>209</v>
      </c>
      <c r="AH299" s="141">
        <v>0</v>
      </c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41"/>
      <c r="BC299" s="141"/>
      <c r="BD299" s="141"/>
      <c r="BE299" s="141"/>
      <c r="BF299" s="141"/>
      <c r="BG299" s="141"/>
      <c r="BH299" s="141"/>
    </row>
    <row r="300" spans="1:60" x14ac:dyDescent="0.25">
      <c r="A300" s="157">
        <v>184</v>
      </c>
      <c r="B300" s="158" t="s">
        <v>621</v>
      </c>
      <c r="C300" s="171" t="s">
        <v>622</v>
      </c>
      <c r="D300" s="159" t="s">
        <v>353</v>
      </c>
      <c r="E300" s="160">
        <v>109.8</v>
      </c>
      <c r="F300" s="192"/>
      <c r="G300" s="161">
        <f t="shared" ref="G300" si="54">F300*E300</f>
        <v>0</v>
      </c>
      <c r="H300" s="161">
        <v>39.42</v>
      </c>
      <c r="I300" s="161">
        <v>4328.3159999999998</v>
      </c>
      <c r="J300" s="161">
        <v>40.18</v>
      </c>
      <c r="K300" s="161">
        <v>4411.7640000000001</v>
      </c>
      <c r="L300" s="161">
        <v>12</v>
      </c>
      <c r="M300" s="161">
        <v>9788.8896000000004</v>
      </c>
      <c r="N300" s="160">
        <v>4.0000000000000003E-5</v>
      </c>
      <c r="O300" s="160">
        <v>4.3920000000000001E-3</v>
      </c>
      <c r="P300" s="160">
        <v>0</v>
      </c>
      <c r="Q300" s="160">
        <v>0</v>
      </c>
      <c r="R300" s="161"/>
      <c r="S300" s="161" t="s">
        <v>203</v>
      </c>
      <c r="T300" s="162" t="s">
        <v>204</v>
      </c>
      <c r="U300" s="147">
        <v>7.0000000000000007E-2</v>
      </c>
      <c r="V300" s="147">
        <v>7.6860000000000008</v>
      </c>
      <c r="W300" s="147"/>
      <c r="X300" s="147" t="s">
        <v>205</v>
      </c>
      <c r="Y300" s="147" t="s">
        <v>206</v>
      </c>
      <c r="Z300" s="141"/>
      <c r="AA300" s="141"/>
      <c r="AB300" s="141"/>
      <c r="AC300" s="141"/>
      <c r="AD300" s="141"/>
      <c r="AE300" s="141"/>
      <c r="AF300" s="141"/>
      <c r="AG300" s="141" t="s">
        <v>213</v>
      </c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41"/>
      <c r="BC300" s="141"/>
      <c r="BD300" s="141"/>
      <c r="BE300" s="141"/>
      <c r="BF300" s="141"/>
      <c r="BG300" s="141"/>
      <c r="BH300" s="141"/>
    </row>
    <row r="301" spans="1:60" outlineLevel="1" x14ac:dyDescent="0.25">
      <c r="A301" s="144"/>
      <c r="B301" s="145"/>
      <c r="C301" s="172" t="s">
        <v>623</v>
      </c>
      <c r="D301" s="148"/>
      <c r="E301" s="149">
        <v>48</v>
      </c>
      <c r="F301" s="147"/>
      <c r="G301" s="147"/>
      <c r="H301" s="147"/>
      <c r="I301" s="147"/>
      <c r="J301" s="147"/>
      <c r="K301" s="147"/>
      <c r="L301" s="147"/>
      <c r="M301" s="147"/>
      <c r="N301" s="146"/>
      <c r="O301" s="146"/>
      <c r="P301" s="146"/>
      <c r="Q301" s="146"/>
      <c r="R301" s="147"/>
      <c r="S301" s="147"/>
      <c r="T301" s="147"/>
      <c r="U301" s="147"/>
      <c r="V301" s="147"/>
      <c r="W301" s="147"/>
      <c r="X301" s="147"/>
      <c r="Y301" s="147"/>
      <c r="Z301" s="141"/>
      <c r="AA301" s="141"/>
      <c r="AB301" s="141"/>
      <c r="AC301" s="141"/>
      <c r="AD301" s="141"/>
      <c r="AE301" s="141"/>
      <c r="AF301" s="141"/>
      <c r="AG301" s="141" t="s">
        <v>209</v>
      </c>
      <c r="AH301" s="141">
        <v>0</v>
      </c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41"/>
      <c r="BC301" s="141"/>
      <c r="BD301" s="141"/>
      <c r="BE301" s="141"/>
      <c r="BF301" s="141"/>
      <c r="BG301" s="141"/>
      <c r="BH301" s="141"/>
    </row>
    <row r="302" spans="1:60" outlineLevel="2" x14ac:dyDescent="0.25">
      <c r="A302" s="144"/>
      <c r="B302" s="145"/>
      <c r="C302" s="172" t="s">
        <v>624</v>
      </c>
      <c r="D302" s="148"/>
      <c r="E302" s="149">
        <v>61.8</v>
      </c>
      <c r="F302" s="147"/>
      <c r="G302" s="147"/>
      <c r="H302" s="147"/>
      <c r="I302" s="147"/>
      <c r="J302" s="147"/>
      <c r="K302" s="147"/>
      <c r="L302" s="147"/>
      <c r="M302" s="147"/>
      <c r="N302" s="146"/>
      <c r="O302" s="146"/>
      <c r="P302" s="146"/>
      <c r="Q302" s="146"/>
      <c r="R302" s="147"/>
      <c r="S302" s="147"/>
      <c r="T302" s="147"/>
      <c r="U302" s="147"/>
      <c r="V302" s="147"/>
      <c r="W302" s="147"/>
      <c r="X302" s="147"/>
      <c r="Y302" s="147"/>
      <c r="Z302" s="141"/>
      <c r="AA302" s="141"/>
      <c r="AB302" s="141"/>
      <c r="AC302" s="141"/>
      <c r="AD302" s="141"/>
      <c r="AE302" s="141"/>
      <c r="AF302" s="141"/>
      <c r="AG302" s="141" t="s">
        <v>209</v>
      </c>
      <c r="AH302" s="141">
        <v>0</v>
      </c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  <c r="BH302" s="141"/>
    </row>
    <row r="303" spans="1:60" x14ac:dyDescent="0.25">
      <c r="A303" s="163">
        <v>185</v>
      </c>
      <c r="B303" s="164" t="s">
        <v>625</v>
      </c>
      <c r="C303" s="173" t="s">
        <v>626</v>
      </c>
      <c r="D303" s="165" t="s">
        <v>453</v>
      </c>
      <c r="E303" s="166">
        <v>58</v>
      </c>
      <c r="F303" s="191"/>
      <c r="G303" s="161">
        <f t="shared" ref="G303:G304" si="55">F303*E303</f>
        <v>0</v>
      </c>
      <c r="H303" s="167">
        <v>0</v>
      </c>
      <c r="I303" s="167">
        <v>0</v>
      </c>
      <c r="J303" s="167">
        <v>320</v>
      </c>
      <c r="K303" s="167">
        <v>18560</v>
      </c>
      <c r="L303" s="167">
        <v>12</v>
      </c>
      <c r="M303" s="167">
        <v>20787.2</v>
      </c>
      <c r="N303" s="166">
        <v>0</v>
      </c>
      <c r="O303" s="166">
        <v>0</v>
      </c>
      <c r="P303" s="166">
        <v>0</v>
      </c>
      <c r="Q303" s="166">
        <v>0</v>
      </c>
      <c r="R303" s="167"/>
      <c r="S303" s="167" t="s">
        <v>318</v>
      </c>
      <c r="T303" s="168" t="s">
        <v>319</v>
      </c>
      <c r="U303" s="147">
        <v>0</v>
      </c>
      <c r="V303" s="147">
        <v>0</v>
      </c>
      <c r="W303" s="147"/>
      <c r="X303" s="147" t="s">
        <v>205</v>
      </c>
      <c r="Y303" s="147" t="s">
        <v>206</v>
      </c>
      <c r="Z303" s="141"/>
      <c r="AA303" s="141"/>
      <c r="AB303" s="141"/>
      <c r="AC303" s="141"/>
      <c r="AD303" s="141"/>
      <c r="AE303" s="141"/>
      <c r="AF303" s="141"/>
      <c r="AG303" s="141" t="s">
        <v>213</v>
      </c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41"/>
      <c r="BC303" s="141"/>
      <c r="BD303" s="141"/>
      <c r="BE303" s="141"/>
      <c r="BF303" s="141"/>
      <c r="BG303" s="141"/>
      <c r="BH303" s="141"/>
    </row>
    <row r="304" spans="1:60" ht="20.399999999999999" x14ac:dyDescent="0.25">
      <c r="A304" s="157">
        <v>186</v>
      </c>
      <c r="B304" s="158" t="s">
        <v>627</v>
      </c>
      <c r="C304" s="171" t="s">
        <v>1168</v>
      </c>
      <c r="D304" s="159" t="s">
        <v>236</v>
      </c>
      <c r="E304" s="160">
        <v>80.5</v>
      </c>
      <c r="F304" s="192"/>
      <c r="G304" s="161">
        <f t="shared" si="55"/>
        <v>0</v>
      </c>
      <c r="H304" s="161">
        <v>2682.99</v>
      </c>
      <c r="I304" s="161">
        <v>215980.69499999998</v>
      </c>
      <c r="J304" s="161">
        <v>1592.01</v>
      </c>
      <c r="K304" s="161">
        <v>128156.80499999999</v>
      </c>
      <c r="L304" s="161">
        <v>12</v>
      </c>
      <c r="M304" s="161">
        <v>385434</v>
      </c>
      <c r="N304" s="160">
        <v>4.1570000000000003E-2</v>
      </c>
      <c r="O304" s="160">
        <v>3.3463850000000002</v>
      </c>
      <c r="P304" s="160">
        <v>0</v>
      </c>
      <c r="Q304" s="160">
        <v>0</v>
      </c>
      <c r="R304" s="161"/>
      <c r="S304" s="161" t="s">
        <v>203</v>
      </c>
      <c r="T304" s="162" t="s">
        <v>203</v>
      </c>
      <c r="U304" s="147">
        <v>2.5049000000000001</v>
      </c>
      <c r="V304" s="147">
        <v>201.64445000000001</v>
      </c>
      <c r="W304" s="147"/>
      <c r="X304" s="147" t="s">
        <v>287</v>
      </c>
      <c r="Y304" s="147" t="s">
        <v>206</v>
      </c>
      <c r="Z304" s="141"/>
      <c r="AA304" s="141"/>
      <c r="AB304" s="141"/>
      <c r="AC304" s="141"/>
      <c r="AD304" s="141"/>
      <c r="AE304" s="141"/>
      <c r="AF304" s="141"/>
      <c r="AG304" s="141" t="s">
        <v>288</v>
      </c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41"/>
      <c r="BC304" s="141"/>
      <c r="BD304" s="141"/>
      <c r="BE304" s="141"/>
      <c r="BF304" s="141"/>
      <c r="BG304" s="141"/>
      <c r="BH304" s="141"/>
    </row>
    <row r="305" spans="1:60" ht="21" outlineLevel="1" x14ac:dyDescent="0.25">
      <c r="A305" s="144"/>
      <c r="B305" s="145"/>
      <c r="C305" s="256" t="s">
        <v>628</v>
      </c>
      <c r="D305" s="257"/>
      <c r="E305" s="257"/>
      <c r="F305" s="257"/>
      <c r="G305" s="257"/>
      <c r="H305" s="147"/>
      <c r="I305" s="147"/>
      <c r="J305" s="147"/>
      <c r="K305" s="147"/>
      <c r="L305" s="147"/>
      <c r="M305" s="147"/>
      <c r="N305" s="146"/>
      <c r="O305" s="146"/>
      <c r="P305" s="146"/>
      <c r="Q305" s="146"/>
      <c r="R305" s="147"/>
      <c r="S305" s="147"/>
      <c r="T305" s="147"/>
      <c r="U305" s="147"/>
      <c r="V305" s="147"/>
      <c r="W305" s="147"/>
      <c r="X305" s="147"/>
      <c r="Y305" s="147"/>
      <c r="Z305" s="141"/>
      <c r="AA305" s="141"/>
      <c r="AB305" s="141"/>
      <c r="AC305" s="141"/>
      <c r="AD305" s="141"/>
      <c r="AE305" s="141"/>
      <c r="AF305" s="141"/>
      <c r="AG305" s="141" t="s">
        <v>261</v>
      </c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69" t="str">
        <f>C305</f>
        <v>Penetrace podkladu, izolační panel do tmele, obvodový dilatační pás, hydroizolační stěrka, dlažba do tmele, spárování. Vložení dilatačního provazce do spoje podlaha-stěna a zatmelení silikonovým tmelem.</v>
      </c>
      <c r="BB305" s="141"/>
      <c r="BC305" s="141"/>
      <c r="BD305" s="141"/>
      <c r="BE305" s="141"/>
      <c r="BF305" s="141"/>
      <c r="BG305" s="141"/>
      <c r="BH305" s="141"/>
    </row>
    <row r="306" spans="1:60" outlineLevel="1" x14ac:dyDescent="0.25">
      <c r="A306" s="144"/>
      <c r="B306" s="145"/>
      <c r="C306" s="172" t="s">
        <v>629</v>
      </c>
      <c r="D306" s="148"/>
      <c r="E306" s="149">
        <v>80.5</v>
      </c>
      <c r="F306" s="147"/>
      <c r="G306" s="147"/>
      <c r="H306" s="147"/>
      <c r="I306" s="147"/>
      <c r="J306" s="147"/>
      <c r="K306" s="147"/>
      <c r="L306" s="147"/>
      <c r="M306" s="147"/>
      <c r="N306" s="146"/>
      <c r="O306" s="146"/>
      <c r="P306" s="146"/>
      <c r="Q306" s="146"/>
      <c r="R306" s="147"/>
      <c r="S306" s="147"/>
      <c r="T306" s="147"/>
      <c r="U306" s="147"/>
      <c r="V306" s="147"/>
      <c r="W306" s="147"/>
      <c r="X306" s="147"/>
      <c r="Y306" s="147"/>
      <c r="Z306" s="141"/>
      <c r="AA306" s="141"/>
      <c r="AB306" s="141"/>
      <c r="AC306" s="141"/>
      <c r="AD306" s="141"/>
      <c r="AE306" s="141"/>
      <c r="AF306" s="141"/>
      <c r="AG306" s="141" t="s">
        <v>209</v>
      </c>
      <c r="AH306" s="141">
        <v>0</v>
      </c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41"/>
      <c r="BC306" s="141"/>
      <c r="BD306" s="141"/>
      <c r="BE306" s="141"/>
      <c r="BF306" s="141"/>
      <c r="BG306" s="141"/>
      <c r="BH306" s="141"/>
    </row>
    <row r="307" spans="1:60" x14ac:dyDescent="0.25">
      <c r="A307" s="157">
        <v>187</v>
      </c>
      <c r="B307" s="158" t="s">
        <v>630</v>
      </c>
      <c r="C307" s="171" t="s">
        <v>1169</v>
      </c>
      <c r="D307" s="159" t="s">
        <v>236</v>
      </c>
      <c r="E307" s="160">
        <v>9.7853499999999993</v>
      </c>
      <c r="F307" s="192"/>
      <c r="G307" s="161">
        <f t="shared" ref="G307" si="56">F307*E307</f>
        <v>0</v>
      </c>
      <c r="H307" s="161">
        <v>534</v>
      </c>
      <c r="I307" s="161">
        <v>5225.3768999999993</v>
      </c>
      <c r="J307" s="161">
        <v>0</v>
      </c>
      <c r="K307" s="161">
        <v>0</v>
      </c>
      <c r="L307" s="161">
        <v>12</v>
      </c>
      <c r="M307" s="161">
        <v>5852.4256000000005</v>
      </c>
      <c r="N307" s="160">
        <v>1.7999999999999999E-2</v>
      </c>
      <c r="O307" s="160">
        <v>0.17613629999999997</v>
      </c>
      <c r="P307" s="160">
        <v>0</v>
      </c>
      <c r="Q307" s="160">
        <v>0</v>
      </c>
      <c r="R307" s="161" t="s">
        <v>294</v>
      </c>
      <c r="S307" s="161" t="s">
        <v>203</v>
      </c>
      <c r="T307" s="162" t="s">
        <v>204</v>
      </c>
      <c r="U307" s="147">
        <v>0</v>
      </c>
      <c r="V307" s="147">
        <v>0</v>
      </c>
      <c r="W307" s="147"/>
      <c r="X307" s="147" t="s">
        <v>295</v>
      </c>
      <c r="Y307" s="147" t="s">
        <v>206</v>
      </c>
      <c r="Z307" s="141"/>
      <c r="AA307" s="141"/>
      <c r="AB307" s="141"/>
      <c r="AC307" s="141"/>
      <c r="AD307" s="141"/>
      <c r="AE307" s="141"/>
      <c r="AF307" s="141"/>
      <c r="AG307" s="141" t="s">
        <v>296</v>
      </c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41"/>
      <c r="BC307" s="141"/>
      <c r="BD307" s="141"/>
      <c r="BE307" s="141"/>
      <c r="BF307" s="141"/>
      <c r="BG307" s="141"/>
      <c r="BH307" s="141"/>
    </row>
    <row r="308" spans="1:60" outlineLevel="1" x14ac:dyDescent="0.25">
      <c r="A308" s="144"/>
      <c r="B308" s="145"/>
      <c r="C308" s="172" t="s">
        <v>631</v>
      </c>
      <c r="D308" s="148"/>
      <c r="E308" s="149">
        <v>3.7363499999999998</v>
      </c>
      <c r="F308" s="147"/>
      <c r="G308" s="147"/>
      <c r="H308" s="147"/>
      <c r="I308" s="147"/>
      <c r="J308" s="147"/>
      <c r="K308" s="147"/>
      <c r="L308" s="147"/>
      <c r="M308" s="147"/>
      <c r="N308" s="146"/>
      <c r="O308" s="146"/>
      <c r="P308" s="146"/>
      <c r="Q308" s="146"/>
      <c r="R308" s="147"/>
      <c r="S308" s="147"/>
      <c r="T308" s="147"/>
      <c r="U308" s="147"/>
      <c r="V308" s="147"/>
      <c r="W308" s="147"/>
      <c r="X308" s="147"/>
      <c r="Y308" s="147"/>
      <c r="Z308" s="141"/>
      <c r="AA308" s="141"/>
      <c r="AB308" s="141"/>
      <c r="AC308" s="141"/>
      <c r="AD308" s="141"/>
      <c r="AE308" s="141"/>
      <c r="AF308" s="141"/>
      <c r="AG308" s="141" t="s">
        <v>209</v>
      </c>
      <c r="AH308" s="141">
        <v>0</v>
      </c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41"/>
      <c r="BC308" s="141"/>
      <c r="BD308" s="141"/>
      <c r="BE308" s="141"/>
      <c r="BF308" s="141"/>
      <c r="BG308" s="141"/>
      <c r="BH308" s="141"/>
    </row>
    <row r="309" spans="1:60" outlineLevel="2" x14ac:dyDescent="0.25">
      <c r="A309" s="144"/>
      <c r="B309" s="145"/>
      <c r="C309" s="172" t="s">
        <v>632</v>
      </c>
      <c r="D309" s="148"/>
      <c r="E309" s="149">
        <v>6.0490000000000004</v>
      </c>
      <c r="F309" s="147"/>
      <c r="G309" s="147"/>
      <c r="H309" s="147"/>
      <c r="I309" s="147"/>
      <c r="J309" s="147"/>
      <c r="K309" s="147"/>
      <c r="L309" s="147"/>
      <c r="M309" s="147"/>
      <c r="N309" s="146"/>
      <c r="O309" s="146"/>
      <c r="P309" s="146"/>
      <c r="Q309" s="146"/>
      <c r="R309" s="147"/>
      <c r="S309" s="147"/>
      <c r="T309" s="147"/>
      <c r="U309" s="147"/>
      <c r="V309" s="147"/>
      <c r="W309" s="147"/>
      <c r="X309" s="147"/>
      <c r="Y309" s="147"/>
      <c r="Z309" s="141"/>
      <c r="AA309" s="141"/>
      <c r="AB309" s="141"/>
      <c r="AC309" s="141"/>
      <c r="AD309" s="141"/>
      <c r="AE309" s="141"/>
      <c r="AF309" s="141"/>
      <c r="AG309" s="141" t="s">
        <v>209</v>
      </c>
      <c r="AH309" s="141">
        <v>0</v>
      </c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41"/>
      <c r="BC309" s="141"/>
      <c r="BD309" s="141"/>
      <c r="BE309" s="141"/>
      <c r="BF309" s="141"/>
      <c r="BG309" s="141"/>
      <c r="BH309" s="141"/>
    </row>
    <row r="310" spans="1:60" outlineLevel="2" x14ac:dyDescent="0.25">
      <c r="A310" s="175">
        <v>188</v>
      </c>
      <c r="B310" s="176" t="s">
        <v>1122</v>
      </c>
      <c r="C310" s="181" t="s">
        <v>1123</v>
      </c>
      <c r="D310" s="182" t="s">
        <v>0</v>
      </c>
      <c r="E310" s="183">
        <v>536.29010000000005</v>
      </c>
      <c r="F310" s="195"/>
      <c r="G310" s="161">
        <f t="shared" ref="G310" si="57">F310*E310</f>
        <v>0</v>
      </c>
      <c r="H310" s="180"/>
      <c r="I310" s="180"/>
      <c r="J310" s="180"/>
      <c r="K310" s="180"/>
      <c r="L310" s="180"/>
      <c r="M310" s="180"/>
      <c r="N310" s="179"/>
      <c r="O310" s="179"/>
      <c r="P310" s="179"/>
      <c r="Q310" s="179"/>
      <c r="R310" s="180"/>
      <c r="S310" s="161" t="s">
        <v>203</v>
      </c>
      <c r="T310" s="162" t="s">
        <v>204</v>
      </c>
      <c r="U310" s="147"/>
      <c r="V310" s="147"/>
      <c r="W310" s="147"/>
      <c r="X310" s="147"/>
      <c r="Y310" s="147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41"/>
      <c r="BC310" s="141"/>
      <c r="BD310" s="141"/>
      <c r="BE310" s="141"/>
      <c r="BF310" s="141"/>
      <c r="BG310" s="141"/>
      <c r="BH310" s="141"/>
    </row>
    <row r="311" spans="1:60" x14ac:dyDescent="0.25">
      <c r="A311" s="151" t="s">
        <v>198</v>
      </c>
      <c r="B311" s="152" t="s">
        <v>153</v>
      </c>
      <c r="C311" s="170" t="s">
        <v>154</v>
      </c>
      <c r="D311" s="153"/>
      <c r="E311" s="154"/>
      <c r="F311" s="155"/>
      <c r="G311" s="155">
        <f>G312+G314</f>
        <v>0</v>
      </c>
      <c r="H311" s="155"/>
      <c r="I311" s="155">
        <v>84646.55</v>
      </c>
      <c r="J311" s="155"/>
      <c r="K311" s="155">
        <v>68667.95</v>
      </c>
      <c r="L311" s="155"/>
      <c r="M311" s="155"/>
      <c r="N311" s="154"/>
      <c r="O311" s="154"/>
      <c r="P311" s="154"/>
      <c r="Q311" s="154"/>
      <c r="R311" s="155"/>
      <c r="S311" s="155"/>
      <c r="T311" s="156"/>
      <c r="U311" s="150"/>
      <c r="V311" s="150"/>
      <c r="W311" s="150"/>
      <c r="X311" s="150"/>
      <c r="Y311" s="150"/>
      <c r="AG311" t="s">
        <v>199</v>
      </c>
    </row>
    <row r="312" spans="1:60" ht="20.399999999999999" x14ac:dyDescent="0.25">
      <c r="A312" s="157">
        <v>189</v>
      </c>
      <c r="B312" s="158" t="s">
        <v>633</v>
      </c>
      <c r="C312" s="171" t="s">
        <v>634</v>
      </c>
      <c r="D312" s="159" t="s">
        <v>353</v>
      </c>
      <c r="E312" s="160">
        <v>9</v>
      </c>
      <c r="F312" s="192"/>
      <c r="G312" s="161">
        <f t="shared" ref="G312" si="58">F312*E312</f>
        <v>0</v>
      </c>
      <c r="H312" s="161">
        <v>192.76</v>
      </c>
      <c r="I312" s="161">
        <v>1734.84</v>
      </c>
      <c r="J312" s="161">
        <v>87.24</v>
      </c>
      <c r="K312" s="161">
        <v>785.16</v>
      </c>
      <c r="L312" s="161">
        <v>12</v>
      </c>
      <c r="M312" s="161">
        <v>2822.4</v>
      </c>
      <c r="N312" s="160">
        <v>1.3999999999999999E-4</v>
      </c>
      <c r="O312" s="160">
        <v>1.2599999999999998E-3</v>
      </c>
      <c r="P312" s="160">
        <v>0</v>
      </c>
      <c r="Q312" s="160">
        <v>0</v>
      </c>
      <c r="R312" s="161"/>
      <c r="S312" s="161" t="s">
        <v>203</v>
      </c>
      <c r="T312" s="162" t="s">
        <v>204</v>
      </c>
      <c r="U312" s="147">
        <v>0.152</v>
      </c>
      <c r="V312" s="147">
        <v>1.3679999999999999</v>
      </c>
      <c r="W312" s="147"/>
      <c r="X312" s="147" t="s">
        <v>205</v>
      </c>
      <c r="Y312" s="147" t="s">
        <v>206</v>
      </c>
      <c r="Z312" s="141"/>
      <c r="AA312" s="141"/>
      <c r="AB312" s="141"/>
      <c r="AC312" s="141"/>
      <c r="AD312" s="141"/>
      <c r="AE312" s="141"/>
      <c r="AF312" s="141"/>
      <c r="AG312" s="141" t="s">
        <v>213</v>
      </c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41"/>
      <c r="BC312" s="141"/>
      <c r="BD312" s="141"/>
      <c r="BE312" s="141"/>
      <c r="BF312" s="141"/>
      <c r="BG312" s="141"/>
      <c r="BH312" s="141"/>
    </row>
    <row r="313" spans="1:60" outlineLevel="1" x14ac:dyDescent="0.25">
      <c r="A313" s="144"/>
      <c r="B313" s="145"/>
      <c r="C313" s="172" t="s">
        <v>635</v>
      </c>
      <c r="D313" s="148"/>
      <c r="E313" s="149">
        <v>9</v>
      </c>
      <c r="F313" s="147"/>
      <c r="G313" s="147"/>
      <c r="H313" s="147"/>
      <c r="I313" s="147"/>
      <c r="J313" s="147"/>
      <c r="K313" s="147"/>
      <c r="L313" s="147"/>
      <c r="M313" s="147"/>
      <c r="N313" s="146"/>
      <c r="O313" s="146"/>
      <c r="P313" s="146"/>
      <c r="Q313" s="146"/>
      <c r="R313" s="147"/>
      <c r="S313" s="147"/>
      <c r="T313" s="147"/>
      <c r="U313" s="147"/>
      <c r="V313" s="147"/>
      <c r="W313" s="147"/>
      <c r="X313" s="147"/>
      <c r="Y313" s="147"/>
      <c r="Z313" s="141"/>
      <c r="AA313" s="141"/>
      <c r="AB313" s="141"/>
      <c r="AC313" s="141"/>
      <c r="AD313" s="141"/>
      <c r="AE313" s="141"/>
      <c r="AF313" s="141"/>
      <c r="AG313" s="141" t="s">
        <v>209</v>
      </c>
      <c r="AH313" s="141">
        <v>0</v>
      </c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41"/>
      <c r="BC313" s="141"/>
      <c r="BD313" s="141"/>
      <c r="BE313" s="141"/>
      <c r="BF313" s="141"/>
      <c r="BG313" s="141"/>
      <c r="BH313" s="141"/>
    </row>
    <row r="314" spans="1:60" ht="20.399999999999999" x14ac:dyDescent="0.25">
      <c r="A314" s="163">
        <v>190</v>
      </c>
      <c r="B314" s="164" t="s">
        <v>636</v>
      </c>
      <c r="C314" s="173" t="s">
        <v>1170</v>
      </c>
      <c r="D314" s="165" t="s">
        <v>236</v>
      </c>
      <c r="E314" s="166">
        <v>157.9</v>
      </c>
      <c r="F314" s="191"/>
      <c r="G314" s="161">
        <f t="shared" ref="G314" si="59">F314*E314</f>
        <v>0</v>
      </c>
      <c r="H314" s="167">
        <v>525.09</v>
      </c>
      <c r="I314" s="167">
        <v>82911.71100000001</v>
      </c>
      <c r="J314" s="167">
        <v>429.91</v>
      </c>
      <c r="K314" s="167">
        <v>67882.789000000004</v>
      </c>
      <c r="L314" s="167">
        <v>12</v>
      </c>
      <c r="M314" s="167">
        <v>168889.84</v>
      </c>
      <c r="N314" s="166">
        <v>7.4900000000000001E-3</v>
      </c>
      <c r="O314" s="166">
        <v>1.182671</v>
      </c>
      <c r="P314" s="166">
        <v>0</v>
      </c>
      <c r="Q314" s="166">
        <v>0</v>
      </c>
      <c r="R314" s="167"/>
      <c r="S314" s="167" t="s">
        <v>203</v>
      </c>
      <c r="T314" s="168" t="s">
        <v>204</v>
      </c>
      <c r="U314" s="147">
        <v>0.74812000000000001</v>
      </c>
      <c r="V314" s="147">
        <v>118.12814800000001</v>
      </c>
      <c r="W314" s="147"/>
      <c r="X314" s="147" t="s">
        <v>287</v>
      </c>
      <c r="Y314" s="147" t="s">
        <v>206</v>
      </c>
      <c r="Z314" s="141"/>
      <c r="AA314" s="141"/>
      <c r="AB314" s="141"/>
      <c r="AC314" s="141"/>
      <c r="AD314" s="141"/>
      <c r="AE314" s="141"/>
      <c r="AF314" s="141"/>
      <c r="AG314" s="141" t="s">
        <v>327</v>
      </c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41"/>
      <c r="BC314" s="141"/>
      <c r="BD314" s="141"/>
      <c r="BE314" s="141"/>
      <c r="BF314" s="141"/>
      <c r="BG314" s="141"/>
      <c r="BH314" s="141"/>
    </row>
    <row r="315" spans="1:60" x14ac:dyDescent="0.25">
      <c r="A315" s="151" t="s">
        <v>198</v>
      </c>
      <c r="B315" s="152" t="s">
        <v>155</v>
      </c>
      <c r="C315" s="170" t="s">
        <v>156</v>
      </c>
      <c r="D315" s="153"/>
      <c r="E315" s="154"/>
      <c r="F315" s="155"/>
      <c r="G315" s="155">
        <f>G316+G317+G319+G321</f>
        <v>0</v>
      </c>
      <c r="H315" s="155"/>
      <c r="I315" s="155">
        <v>38786</v>
      </c>
      <c r="J315" s="155"/>
      <c r="K315" s="155">
        <v>30911.599999999999</v>
      </c>
      <c r="L315" s="155"/>
      <c r="M315" s="155"/>
      <c r="N315" s="154"/>
      <c r="O315" s="154"/>
      <c r="P315" s="154"/>
      <c r="Q315" s="154"/>
      <c r="R315" s="155"/>
      <c r="S315" s="155"/>
      <c r="T315" s="156"/>
      <c r="U315" s="150"/>
      <c r="V315" s="150"/>
      <c r="W315" s="150"/>
      <c r="X315" s="150"/>
      <c r="Y315" s="150"/>
      <c r="AG315" t="s">
        <v>199</v>
      </c>
    </row>
    <row r="316" spans="1:60" ht="20.399999999999999" x14ac:dyDescent="0.25">
      <c r="A316" s="163">
        <v>191</v>
      </c>
      <c r="B316" s="164" t="s">
        <v>637</v>
      </c>
      <c r="C316" s="173" t="s">
        <v>638</v>
      </c>
      <c r="D316" s="165" t="s">
        <v>236</v>
      </c>
      <c r="E316" s="166">
        <v>260</v>
      </c>
      <c r="F316" s="191"/>
      <c r="G316" s="161">
        <f t="shared" ref="G316:G317" si="60">F316*E316</f>
        <v>0</v>
      </c>
      <c r="H316" s="167">
        <v>0</v>
      </c>
      <c r="I316" s="167">
        <v>0</v>
      </c>
      <c r="J316" s="167">
        <v>26.5</v>
      </c>
      <c r="K316" s="167">
        <v>6890</v>
      </c>
      <c r="L316" s="167">
        <v>12</v>
      </c>
      <c r="M316" s="167">
        <v>7716.8</v>
      </c>
      <c r="N316" s="166">
        <v>0</v>
      </c>
      <c r="O316" s="166">
        <v>0</v>
      </c>
      <c r="P316" s="166">
        <v>0</v>
      </c>
      <c r="Q316" s="166">
        <v>0</v>
      </c>
      <c r="R316" s="167"/>
      <c r="S316" s="167" t="s">
        <v>203</v>
      </c>
      <c r="T316" s="168" t="s">
        <v>204</v>
      </c>
      <c r="U316" s="147">
        <v>4.5999999999999999E-2</v>
      </c>
      <c r="V316" s="147">
        <v>11.959999999999999</v>
      </c>
      <c r="W316" s="147"/>
      <c r="X316" s="147" t="s">
        <v>205</v>
      </c>
      <c r="Y316" s="147" t="s">
        <v>206</v>
      </c>
      <c r="Z316" s="141"/>
      <c r="AA316" s="141"/>
      <c r="AB316" s="141"/>
      <c r="AC316" s="141"/>
      <c r="AD316" s="141"/>
      <c r="AE316" s="141"/>
      <c r="AF316" s="141"/>
      <c r="AG316" s="141" t="s">
        <v>213</v>
      </c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41"/>
      <c r="BC316" s="141"/>
      <c r="BD316" s="141"/>
      <c r="BE316" s="141"/>
      <c r="BF316" s="141"/>
      <c r="BG316" s="141"/>
      <c r="BH316" s="141"/>
    </row>
    <row r="317" spans="1:60" ht="20.399999999999999" x14ac:dyDescent="0.25">
      <c r="A317" s="157">
        <v>192</v>
      </c>
      <c r="B317" s="158" t="s">
        <v>639</v>
      </c>
      <c r="C317" s="171" t="s">
        <v>640</v>
      </c>
      <c r="D317" s="159" t="s">
        <v>353</v>
      </c>
      <c r="E317" s="160">
        <v>5.4</v>
      </c>
      <c r="F317" s="192"/>
      <c r="G317" s="161">
        <f t="shared" si="60"/>
        <v>0</v>
      </c>
      <c r="H317" s="161">
        <v>185.76</v>
      </c>
      <c r="I317" s="161">
        <v>1003.104</v>
      </c>
      <c r="J317" s="161">
        <v>87.24</v>
      </c>
      <c r="K317" s="161">
        <v>471.096</v>
      </c>
      <c r="L317" s="161">
        <v>12</v>
      </c>
      <c r="M317" s="161">
        <v>1651.104</v>
      </c>
      <c r="N317" s="160">
        <v>1.7000000000000001E-4</v>
      </c>
      <c r="O317" s="160">
        <v>9.1800000000000009E-4</v>
      </c>
      <c r="P317" s="160">
        <v>0</v>
      </c>
      <c r="Q317" s="160">
        <v>0</v>
      </c>
      <c r="R317" s="161"/>
      <c r="S317" s="161" t="s">
        <v>203</v>
      </c>
      <c r="T317" s="162" t="s">
        <v>204</v>
      </c>
      <c r="U317" s="147">
        <v>0.152</v>
      </c>
      <c r="V317" s="147">
        <v>0.82080000000000009</v>
      </c>
      <c r="W317" s="147"/>
      <c r="X317" s="147" t="s">
        <v>205</v>
      </c>
      <c r="Y317" s="147" t="s">
        <v>206</v>
      </c>
      <c r="Z317" s="141"/>
      <c r="AA317" s="141"/>
      <c r="AB317" s="141"/>
      <c r="AC317" s="141"/>
      <c r="AD317" s="141"/>
      <c r="AE317" s="141"/>
      <c r="AF317" s="141"/>
      <c r="AG317" s="141" t="s">
        <v>213</v>
      </c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  <c r="BH317" s="141"/>
    </row>
    <row r="318" spans="1:60" outlineLevel="1" x14ac:dyDescent="0.25">
      <c r="A318" s="144"/>
      <c r="B318" s="145"/>
      <c r="C318" s="172" t="s">
        <v>620</v>
      </c>
      <c r="D318" s="148"/>
      <c r="E318" s="149">
        <v>5.4</v>
      </c>
      <c r="F318" s="147"/>
      <c r="G318" s="147"/>
      <c r="H318" s="147"/>
      <c r="I318" s="147"/>
      <c r="J318" s="147"/>
      <c r="K318" s="147"/>
      <c r="L318" s="147"/>
      <c r="M318" s="147"/>
      <c r="N318" s="146"/>
      <c r="O318" s="146"/>
      <c r="P318" s="146"/>
      <c r="Q318" s="146"/>
      <c r="R318" s="147"/>
      <c r="S318" s="147"/>
      <c r="T318" s="147"/>
      <c r="U318" s="147"/>
      <c r="V318" s="147"/>
      <c r="W318" s="147"/>
      <c r="X318" s="147"/>
      <c r="Y318" s="147"/>
      <c r="Z318" s="141"/>
      <c r="AA318" s="141"/>
      <c r="AB318" s="141"/>
      <c r="AC318" s="141"/>
      <c r="AD318" s="141"/>
      <c r="AE318" s="141"/>
      <c r="AF318" s="141"/>
      <c r="AG318" s="141" t="s">
        <v>209</v>
      </c>
      <c r="AH318" s="141">
        <v>0</v>
      </c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</row>
    <row r="319" spans="1:60" ht="20.399999999999999" x14ac:dyDescent="0.25">
      <c r="A319" s="157">
        <v>193</v>
      </c>
      <c r="B319" s="158" t="s">
        <v>641</v>
      </c>
      <c r="C319" s="171" t="s">
        <v>1171</v>
      </c>
      <c r="D319" s="159" t="s">
        <v>236</v>
      </c>
      <c r="E319" s="160">
        <v>44.9</v>
      </c>
      <c r="F319" s="192"/>
      <c r="G319" s="161">
        <f t="shared" ref="G319:G321" si="61">F319*E319</f>
        <v>0</v>
      </c>
      <c r="H319" s="161">
        <v>841.49</v>
      </c>
      <c r="I319" s="161">
        <v>37782.900999999998</v>
      </c>
      <c r="J319" s="161">
        <v>524.51</v>
      </c>
      <c r="K319" s="161">
        <v>23550.499</v>
      </c>
      <c r="L319" s="161">
        <v>12</v>
      </c>
      <c r="M319" s="161">
        <v>68693.407999999996</v>
      </c>
      <c r="N319" s="160">
        <v>1.234E-2</v>
      </c>
      <c r="O319" s="160">
        <v>0.55406599999999995</v>
      </c>
      <c r="P319" s="160">
        <v>0</v>
      </c>
      <c r="Q319" s="160">
        <v>0</v>
      </c>
      <c r="R319" s="161"/>
      <c r="S319" s="161" t="s">
        <v>203</v>
      </c>
      <c r="T319" s="162" t="s">
        <v>204</v>
      </c>
      <c r="U319" s="147">
        <v>0.88400000000000001</v>
      </c>
      <c r="V319" s="147">
        <v>39.691600000000001</v>
      </c>
      <c r="W319" s="147"/>
      <c r="X319" s="147" t="s">
        <v>287</v>
      </c>
      <c r="Y319" s="147" t="s">
        <v>206</v>
      </c>
      <c r="Z319" s="141"/>
      <c r="AA319" s="141"/>
      <c r="AB319" s="141"/>
      <c r="AC319" s="141"/>
      <c r="AD319" s="141"/>
      <c r="AE319" s="141"/>
      <c r="AF319" s="141"/>
      <c r="AG319" s="141" t="s">
        <v>327</v>
      </c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41"/>
      <c r="BC319" s="141"/>
      <c r="BD319" s="141"/>
      <c r="BE319" s="141"/>
      <c r="BF319" s="141"/>
      <c r="BG319" s="141"/>
      <c r="BH319" s="141"/>
    </row>
    <row r="320" spans="1:60" outlineLevel="1" x14ac:dyDescent="0.25">
      <c r="A320" s="144"/>
      <c r="B320" s="145"/>
      <c r="C320" s="172" t="s">
        <v>642</v>
      </c>
      <c r="D320" s="148"/>
      <c r="E320" s="149">
        <v>44.9</v>
      </c>
      <c r="F320" s="147"/>
      <c r="G320" s="147"/>
      <c r="H320" s="147"/>
      <c r="I320" s="147"/>
      <c r="J320" s="147"/>
      <c r="K320" s="147"/>
      <c r="L320" s="147"/>
      <c r="M320" s="147"/>
      <c r="N320" s="146"/>
      <c r="O320" s="146"/>
      <c r="P320" s="146"/>
      <c r="Q320" s="146"/>
      <c r="R320" s="147"/>
      <c r="S320" s="147"/>
      <c r="T320" s="147"/>
      <c r="U320" s="147"/>
      <c r="V320" s="147"/>
      <c r="W320" s="147"/>
      <c r="X320" s="147"/>
      <c r="Y320" s="147"/>
      <c r="Z320" s="141"/>
      <c r="AA320" s="141"/>
      <c r="AB320" s="141"/>
      <c r="AC320" s="141"/>
      <c r="AD320" s="141"/>
      <c r="AE320" s="141"/>
      <c r="AF320" s="141"/>
      <c r="AG320" s="141" t="s">
        <v>209</v>
      </c>
      <c r="AH320" s="141">
        <v>0</v>
      </c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41"/>
      <c r="BC320" s="141"/>
      <c r="BD320" s="141"/>
      <c r="BE320" s="141"/>
      <c r="BF320" s="141"/>
      <c r="BG320" s="141"/>
      <c r="BH320" s="141"/>
    </row>
    <row r="321" spans="1:60" outlineLevel="1" x14ac:dyDescent="0.25">
      <c r="A321" s="175">
        <v>194</v>
      </c>
      <c r="B321" s="176" t="s">
        <v>1124</v>
      </c>
      <c r="C321" s="181" t="s">
        <v>1125</v>
      </c>
      <c r="D321" s="182" t="s">
        <v>0</v>
      </c>
      <c r="E321" s="183">
        <v>83.641999999999996</v>
      </c>
      <c r="F321" s="195"/>
      <c r="G321" s="161">
        <f t="shared" si="61"/>
        <v>0</v>
      </c>
      <c r="H321" s="180"/>
      <c r="I321" s="180"/>
      <c r="J321" s="180"/>
      <c r="K321" s="180"/>
      <c r="L321" s="180"/>
      <c r="M321" s="180"/>
      <c r="N321" s="179"/>
      <c r="O321" s="179"/>
      <c r="P321" s="179"/>
      <c r="Q321" s="179"/>
      <c r="R321" s="180"/>
      <c r="S321" s="161" t="s">
        <v>203</v>
      </c>
      <c r="T321" s="162" t="s">
        <v>204</v>
      </c>
      <c r="U321" s="147"/>
      <c r="V321" s="147"/>
      <c r="W321" s="147"/>
      <c r="X321" s="147"/>
      <c r="Y321" s="147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41"/>
      <c r="BC321" s="141"/>
      <c r="BD321" s="141"/>
      <c r="BE321" s="141"/>
      <c r="BF321" s="141"/>
      <c r="BG321" s="141"/>
      <c r="BH321" s="141"/>
    </row>
    <row r="322" spans="1:60" x14ac:dyDescent="0.25">
      <c r="A322" s="151" t="s">
        <v>198</v>
      </c>
      <c r="B322" s="152" t="s">
        <v>157</v>
      </c>
      <c r="C322" s="170" t="s">
        <v>158</v>
      </c>
      <c r="D322" s="153"/>
      <c r="E322" s="154"/>
      <c r="F322" s="155"/>
      <c r="G322" s="155">
        <f>G323+G324+G327+G329+G330</f>
        <v>0</v>
      </c>
      <c r="H322" s="155"/>
      <c r="I322" s="155">
        <v>57272.35</v>
      </c>
      <c r="J322" s="155"/>
      <c r="K322" s="155">
        <v>41404.21</v>
      </c>
      <c r="L322" s="155"/>
      <c r="M322" s="155"/>
      <c r="N322" s="154"/>
      <c r="O322" s="154"/>
      <c r="P322" s="154"/>
      <c r="Q322" s="154"/>
      <c r="R322" s="155"/>
      <c r="S322" s="155"/>
      <c r="T322" s="156"/>
      <c r="U322" s="150"/>
      <c r="V322" s="150"/>
      <c r="W322" s="150"/>
      <c r="X322" s="150"/>
      <c r="Y322" s="150"/>
      <c r="AG322" t="s">
        <v>199</v>
      </c>
    </row>
    <row r="323" spans="1:60" x14ac:dyDescent="0.25">
      <c r="A323" s="163">
        <v>195</v>
      </c>
      <c r="B323" s="164" t="s">
        <v>643</v>
      </c>
      <c r="C323" s="173" t="s">
        <v>1172</v>
      </c>
      <c r="D323" s="165" t="s">
        <v>236</v>
      </c>
      <c r="E323" s="166">
        <v>50</v>
      </c>
      <c r="F323" s="191"/>
      <c r="G323" s="161">
        <f t="shared" ref="G323:G324" si="62">F323*E323</f>
        <v>0</v>
      </c>
      <c r="H323" s="167">
        <v>129.16</v>
      </c>
      <c r="I323" s="167">
        <v>6458</v>
      </c>
      <c r="J323" s="167">
        <v>650.84</v>
      </c>
      <c r="K323" s="167">
        <v>32542</v>
      </c>
      <c r="L323" s="167">
        <v>12</v>
      </c>
      <c r="M323" s="167">
        <v>43680</v>
      </c>
      <c r="N323" s="166">
        <v>4.8700000000000002E-3</v>
      </c>
      <c r="O323" s="166">
        <v>0.24350000000000002</v>
      </c>
      <c r="P323" s="166">
        <v>0</v>
      </c>
      <c r="Q323" s="166">
        <v>0</v>
      </c>
      <c r="R323" s="167"/>
      <c r="S323" s="167" t="s">
        <v>203</v>
      </c>
      <c r="T323" s="168" t="s">
        <v>204</v>
      </c>
      <c r="U323" s="147">
        <v>1.1259999999999999</v>
      </c>
      <c r="V323" s="147">
        <v>56.3</v>
      </c>
      <c r="W323" s="147"/>
      <c r="X323" s="147" t="s">
        <v>205</v>
      </c>
      <c r="Y323" s="147" t="s">
        <v>206</v>
      </c>
      <c r="Z323" s="141"/>
      <c r="AA323" s="141"/>
      <c r="AB323" s="141"/>
      <c r="AC323" s="141"/>
      <c r="AD323" s="141"/>
      <c r="AE323" s="141"/>
      <c r="AF323" s="141"/>
      <c r="AG323" s="141" t="s">
        <v>207</v>
      </c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  <c r="BH323" s="141"/>
    </row>
    <row r="324" spans="1:60" x14ac:dyDescent="0.25">
      <c r="A324" s="157">
        <v>196</v>
      </c>
      <c r="B324" s="158" t="s">
        <v>644</v>
      </c>
      <c r="C324" s="171" t="s">
        <v>645</v>
      </c>
      <c r="D324" s="159" t="s">
        <v>353</v>
      </c>
      <c r="E324" s="160">
        <v>27.6</v>
      </c>
      <c r="F324" s="192"/>
      <c r="G324" s="161">
        <f t="shared" si="62"/>
        <v>0</v>
      </c>
      <c r="H324" s="161">
        <v>210.12</v>
      </c>
      <c r="I324" s="161">
        <v>5799.3120000000008</v>
      </c>
      <c r="J324" s="161">
        <v>68.88</v>
      </c>
      <c r="K324" s="161">
        <v>1901.088</v>
      </c>
      <c r="L324" s="161">
        <v>12</v>
      </c>
      <c r="M324" s="161">
        <v>8624.4480000000003</v>
      </c>
      <c r="N324" s="160">
        <v>1E-4</v>
      </c>
      <c r="O324" s="160">
        <v>2.7600000000000003E-3</v>
      </c>
      <c r="P324" s="160">
        <v>0</v>
      </c>
      <c r="Q324" s="160">
        <v>0</v>
      </c>
      <c r="R324" s="161"/>
      <c r="S324" s="161" t="s">
        <v>203</v>
      </c>
      <c r="T324" s="162" t="s">
        <v>204</v>
      </c>
      <c r="U324" s="147">
        <v>0.12</v>
      </c>
      <c r="V324" s="147">
        <v>3.3119999999999998</v>
      </c>
      <c r="W324" s="147"/>
      <c r="X324" s="147" t="s">
        <v>205</v>
      </c>
      <c r="Y324" s="147" t="s">
        <v>206</v>
      </c>
      <c r="Z324" s="141"/>
      <c r="AA324" s="141"/>
      <c r="AB324" s="141"/>
      <c r="AC324" s="141"/>
      <c r="AD324" s="141"/>
      <c r="AE324" s="141"/>
      <c r="AF324" s="141"/>
      <c r="AG324" s="141" t="s">
        <v>213</v>
      </c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  <c r="BH324" s="141"/>
    </row>
    <row r="325" spans="1:60" outlineLevel="1" x14ac:dyDescent="0.25">
      <c r="A325" s="144"/>
      <c r="B325" s="145"/>
      <c r="C325" s="172" t="s">
        <v>646</v>
      </c>
      <c r="D325" s="148"/>
      <c r="E325" s="149">
        <v>17.100000000000001</v>
      </c>
      <c r="F325" s="147"/>
      <c r="G325" s="147"/>
      <c r="H325" s="147"/>
      <c r="I325" s="147"/>
      <c r="J325" s="147"/>
      <c r="K325" s="147"/>
      <c r="L325" s="147"/>
      <c r="M325" s="147"/>
      <c r="N325" s="146"/>
      <c r="O325" s="146"/>
      <c r="P325" s="146"/>
      <c r="Q325" s="146"/>
      <c r="R325" s="147"/>
      <c r="S325" s="147"/>
      <c r="T325" s="147"/>
      <c r="U325" s="147"/>
      <c r="V325" s="147"/>
      <c r="W325" s="147"/>
      <c r="X325" s="147"/>
      <c r="Y325" s="147"/>
      <c r="Z325" s="141"/>
      <c r="AA325" s="141"/>
      <c r="AB325" s="141"/>
      <c r="AC325" s="141"/>
      <c r="AD325" s="141"/>
      <c r="AE325" s="141"/>
      <c r="AF325" s="141"/>
      <c r="AG325" s="141" t="s">
        <v>209</v>
      </c>
      <c r="AH325" s="141">
        <v>0</v>
      </c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41"/>
      <c r="BC325" s="141"/>
      <c r="BD325" s="141"/>
      <c r="BE325" s="141"/>
      <c r="BF325" s="141"/>
      <c r="BG325" s="141"/>
      <c r="BH325" s="141"/>
    </row>
    <row r="326" spans="1:60" outlineLevel="2" x14ac:dyDescent="0.25">
      <c r="A326" s="144"/>
      <c r="B326" s="145"/>
      <c r="C326" s="172" t="s">
        <v>647</v>
      </c>
      <c r="D326" s="148"/>
      <c r="E326" s="149">
        <v>10.5</v>
      </c>
      <c r="F326" s="147"/>
      <c r="G326" s="147"/>
      <c r="H326" s="147"/>
      <c r="I326" s="147"/>
      <c r="J326" s="147"/>
      <c r="K326" s="147"/>
      <c r="L326" s="147"/>
      <c r="M326" s="147"/>
      <c r="N326" s="146"/>
      <c r="O326" s="146"/>
      <c r="P326" s="146"/>
      <c r="Q326" s="146"/>
      <c r="R326" s="147"/>
      <c r="S326" s="147"/>
      <c r="T326" s="147"/>
      <c r="U326" s="147"/>
      <c r="V326" s="147"/>
      <c r="W326" s="147"/>
      <c r="X326" s="147"/>
      <c r="Y326" s="147"/>
      <c r="Z326" s="141"/>
      <c r="AA326" s="141"/>
      <c r="AB326" s="141"/>
      <c r="AC326" s="141"/>
      <c r="AD326" s="141"/>
      <c r="AE326" s="141"/>
      <c r="AF326" s="141"/>
      <c r="AG326" s="141" t="s">
        <v>209</v>
      </c>
      <c r="AH326" s="141">
        <v>0</v>
      </c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41"/>
      <c r="BC326" s="141"/>
      <c r="BD326" s="141"/>
      <c r="BE326" s="141"/>
      <c r="BF326" s="141"/>
      <c r="BG326" s="141"/>
      <c r="BH326" s="141"/>
    </row>
    <row r="327" spans="1:60" x14ac:dyDescent="0.25">
      <c r="A327" s="157">
        <v>197</v>
      </c>
      <c r="B327" s="158" t="s">
        <v>648</v>
      </c>
      <c r="C327" s="171" t="s">
        <v>649</v>
      </c>
      <c r="D327" s="159" t="s">
        <v>353</v>
      </c>
      <c r="E327" s="160">
        <v>42</v>
      </c>
      <c r="F327" s="192"/>
      <c r="G327" s="161">
        <f t="shared" ref="G327" si="63">F327*E327</f>
        <v>0</v>
      </c>
      <c r="H327" s="161">
        <v>210.12</v>
      </c>
      <c r="I327" s="161">
        <v>8825.0400000000009</v>
      </c>
      <c r="J327" s="161">
        <v>68.88</v>
      </c>
      <c r="K327" s="161">
        <v>2892.96</v>
      </c>
      <c r="L327" s="161">
        <v>12</v>
      </c>
      <c r="M327" s="161">
        <v>13124.16</v>
      </c>
      <c r="N327" s="160">
        <v>1E-4</v>
      </c>
      <c r="O327" s="160">
        <v>4.2000000000000006E-3</v>
      </c>
      <c r="P327" s="160">
        <v>0</v>
      </c>
      <c r="Q327" s="160">
        <v>0</v>
      </c>
      <c r="R327" s="161"/>
      <c r="S327" s="161" t="s">
        <v>203</v>
      </c>
      <c r="T327" s="162" t="s">
        <v>204</v>
      </c>
      <c r="U327" s="147">
        <v>0.12</v>
      </c>
      <c r="V327" s="147">
        <v>5.04</v>
      </c>
      <c r="W327" s="147"/>
      <c r="X327" s="147" t="s">
        <v>205</v>
      </c>
      <c r="Y327" s="147" t="s">
        <v>206</v>
      </c>
      <c r="Z327" s="141"/>
      <c r="AA327" s="141"/>
      <c r="AB327" s="141"/>
      <c r="AC327" s="141"/>
      <c r="AD327" s="141"/>
      <c r="AE327" s="141"/>
      <c r="AF327" s="141"/>
      <c r="AG327" s="141" t="s">
        <v>213</v>
      </c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41"/>
      <c r="BC327" s="141"/>
      <c r="BD327" s="141"/>
      <c r="BE327" s="141"/>
      <c r="BF327" s="141"/>
      <c r="BG327" s="141"/>
      <c r="BH327" s="141"/>
    </row>
    <row r="328" spans="1:60" outlineLevel="1" x14ac:dyDescent="0.25">
      <c r="A328" s="144"/>
      <c r="B328" s="145"/>
      <c r="C328" s="172" t="s">
        <v>650</v>
      </c>
      <c r="D328" s="148"/>
      <c r="E328" s="149">
        <v>42</v>
      </c>
      <c r="F328" s="147"/>
      <c r="G328" s="147"/>
      <c r="H328" s="147"/>
      <c r="I328" s="147"/>
      <c r="J328" s="147"/>
      <c r="K328" s="147"/>
      <c r="L328" s="147"/>
      <c r="M328" s="147"/>
      <c r="N328" s="146"/>
      <c r="O328" s="146"/>
      <c r="P328" s="146"/>
      <c r="Q328" s="146"/>
      <c r="R328" s="147"/>
      <c r="S328" s="147"/>
      <c r="T328" s="147"/>
      <c r="U328" s="147"/>
      <c r="V328" s="147"/>
      <c r="W328" s="147"/>
      <c r="X328" s="147"/>
      <c r="Y328" s="147"/>
      <c r="Z328" s="141"/>
      <c r="AA328" s="141"/>
      <c r="AB328" s="141"/>
      <c r="AC328" s="141"/>
      <c r="AD328" s="141"/>
      <c r="AE328" s="141"/>
      <c r="AF328" s="141"/>
      <c r="AG328" s="141" t="s">
        <v>209</v>
      </c>
      <c r="AH328" s="141">
        <v>0</v>
      </c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41"/>
      <c r="BC328" s="141"/>
      <c r="BD328" s="141"/>
      <c r="BE328" s="141"/>
      <c r="BF328" s="141"/>
      <c r="BG328" s="141"/>
      <c r="BH328" s="141"/>
    </row>
    <row r="329" spans="1:60" x14ac:dyDescent="0.25">
      <c r="A329" s="163">
        <v>198</v>
      </c>
      <c r="B329" s="164" t="s">
        <v>651</v>
      </c>
      <c r="C329" s="173" t="s">
        <v>1173</v>
      </c>
      <c r="D329" s="165" t="s">
        <v>236</v>
      </c>
      <c r="E329" s="166">
        <v>55</v>
      </c>
      <c r="F329" s="191"/>
      <c r="G329" s="161">
        <f t="shared" ref="G329:G330" si="64">F329*E329</f>
        <v>0</v>
      </c>
      <c r="H329" s="167">
        <v>658</v>
      </c>
      <c r="I329" s="167">
        <v>36190</v>
      </c>
      <c r="J329" s="167">
        <v>0</v>
      </c>
      <c r="K329" s="167">
        <v>0</v>
      </c>
      <c r="L329" s="167">
        <v>12</v>
      </c>
      <c r="M329" s="167">
        <v>40532.800000000003</v>
      </c>
      <c r="N329" s="166">
        <v>1.8499999999999999E-2</v>
      </c>
      <c r="O329" s="166">
        <v>1.0174999999999998</v>
      </c>
      <c r="P329" s="166">
        <v>0</v>
      </c>
      <c r="Q329" s="166">
        <v>0</v>
      </c>
      <c r="R329" s="167" t="s">
        <v>294</v>
      </c>
      <c r="S329" s="167" t="s">
        <v>203</v>
      </c>
      <c r="T329" s="168" t="s">
        <v>204</v>
      </c>
      <c r="U329" s="147">
        <v>0</v>
      </c>
      <c r="V329" s="147">
        <v>0</v>
      </c>
      <c r="W329" s="147"/>
      <c r="X329" s="147" t="s">
        <v>295</v>
      </c>
      <c r="Y329" s="147" t="s">
        <v>206</v>
      </c>
      <c r="Z329" s="141"/>
      <c r="AA329" s="141"/>
      <c r="AB329" s="141"/>
      <c r="AC329" s="141"/>
      <c r="AD329" s="141"/>
      <c r="AE329" s="141"/>
      <c r="AF329" s="141"/>
      <c r="AG329" s="141" t="s">
        <v>296</v>
      </c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41"/>
      <c r="BC329" s="141"/>
      <c r="BD329" s="141"/>
      <c r="BE329" s="141"/>
      <c r="BF329" s="141"/>
      <c r="BG329" s="141"/>
      <c r="BH329" s="141"/>
    </row>
    <row r="330" spans="1:60" x14ac:dyDescent="0.25">
      <c r="A330" s="163">
        <v>199</v>
      </c>
      <c r="B330" s="164" t="s">
        <v>652</v>
      </c>
      <c r="C330" s="173" t="s">
        <v>653</v>
      </c>
      <c r="D330" s="165" t="s">
        <v>0</v>
      </c>
      <c r="E330" s="166">
        <v>946.08399999999995</v>
      </c>
      <c r="F330" s="191"/>
      <c r="G330" s="161">
        <f t="shared" si="64"/>
        <v>0</v>
      </c>
      <c r="H330" s="167">
        <v>0</v>
      </c>
      <c r="I330" s="167">
        <v>0</v>
      </c>
      <c r="J330" s="167">
        <v>4.3</v>
      </c>
      <c r="K330" s="167">
        <v>4068.1611999999996</v>
      </c>
      <c r="L330" s="167">
        <v>12</v>
      </c>
      <c r="M330" s="167">
        <v>4556.3391999999994</v>
      </c>
      <c r="N330" s="166">
        <v>0</v>
      </c>
      <c r="O330" s="166">
        <v>0</v>
      </c>
      <c r="P330" s="166">
        <v>0</v>
      </c>
      <c r="Q330" s="166">
        <v>0</v>
      </c>
      <c r="R330" s="167"/>
      <c r="S330" s="167" t="s">
        <v>203</v>
      </c>
      <c r="T330" s="168" t="s">
        <v>204</v>
      </c>
      <c r="U330" s="147">
        <v>0</v>
      </c>
      <c r="V330" s="147">
        <v>0</v>
      </c>
      <c r="W330" s="147"/>
      <c r="X330" s="147" t="s">
        <v>429</v>
      </c>
      <c r="Y330" s="147" t="s">
        <v>206</v>
      </c>
      <c r="Z330" s="141"/>
      <c r="AA330" s="141"/>
      <c r="AB330" s="141"/>
      <c r="AC330" s="141"/>
      <c r="AD330" s="141"/>
      <c r="AE330" s="141"/>
      <c r="AF330" s="141"/>
      <c r="AG330" s="141" t="s">
        <v>430</v>
      </c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41"/>
      <c r="BC330" s="141"/>
      <c r="BD330" s="141"/>
      <c r="BE330" s="141"/>
      <c r="BF330" s="141"/>
      <c r="BG330" s="141"/>
      <c r="BH330" s="141"/>
    </row>
    <row r="331" spans="1:60" x14ac:dyDescent="0.25">
      <c r="A331" s="151" t="s">
        <v>198</v>
      </c>
      <c r="B331" s="152" t="s">
        <v>159</v>
      </c>
      <c r="C331" s="170" t="s">
        <v>160</v>
      </c>
      <c r="D331" s="153"/>
      <c r="E331" s="154"/>
      <c r="F331" s="155"/>
      <c r="G331" s="155">
        <f>G332+G335</f>
        <v>0</v>
      </c>
      <c r="H331" s="155"/>
      <c r="I331" s="155">
        <v>69461.990000000005</v>
      </c>
      <c r="J331" s="155"/>
      <c r="K331" s="155">
        <v>82525.7</v>
      </c>
      <c r="L331" s="155"/>
      <c r="M331" s="155"/>
      <c r="N331" s="154"/>
      <c r="O331" s="154"/>
      <c r="P331" s="154"/>
      <c r="Q331" s="154"/>
      <c r="R331" s="155"/>
      <c r="S331" s="155"/>
      <c r="T331" s="156"/>
      <c r="U331" s="150"/>
      <c r="V331" s="150"/>
      <c r="W331" s="150"/>
      <c r="X331" s="150"/>
      <c r="Y331" s="150"/>
      <c r="AG331" t="s">
        <v>199</v>
      </c>
    </row>
    <row r="332" spans="1:60" x14ac:dyDescent="0.25">
      <c r="A332" s="157">
        <v>200</v>
      </c>
      <c r="B332" s="158" t="s">
        <v>654</v>
      </c>
      <c r="C332" s="171" t="s">
        <v>655</v>
      </c>
      <c r="D332" s="159" t="s">
        <v>236</v>
      </c>
      <c r="E332" s="160">
        <v>55.024000000000001</v>
      </c>
      <c r="F332" s="192"/>
      <c r="G332" s="161">
        <f t="shared" ref="G332" si="65">F332*E332</f>
        <v>0</v>
      </c>
      <c r="H332" s="161">
        <v>41.4</v>
      </c>
      <c r="I332" s="161">
        <v>2277.9935999999998</v>
      </c>
      <c r="J332" s="161">
        <v>70.599999999999994</v>
      </c>
      <c r="K332" s="161">
        <v>3884.6943999999999</v>
      </c>
      <c r="L332" s="161">
        <v>12</v>
      </c>
      <c r="M332" s="161">
        <v>6902.2127999999993</v>
      </c>
      <c r="N332" s="160">
        <v>1.9000000000000001E-4</v>
      </c>
      <c r="O332" s="160">
        <v>1.045456E-2</v>
      </c>
      <c r="P332" s="160">
        <v>0</v>
      </c>
      <c r="Q332" s="160">
        <v>0</v>
      </c>
      <c r="R332" s="161"/>
      <c r="S332" s="161" t="s">
        <v>203</v>
      </c>
      <c r="T332" s="162" t="s">
        <v>204</v>
      </c>
      <c r="U332" s="147">
        <v>0.123</v>
      </c>
      <c r="V332" s="147">
        <v>6.7679520000000002</v>
      </c>
      <c r="W332" s="147"/>
      <c r="X332" s="147" t="s">
        <v>205</v>
      </c>
      <c r="Y332" s="147" t="s">
        <v>206</v>
      </c>
      <c r="Z332" s="141"/>
      <c r="AA332" s="141"/>
      <c r="AB332" s="141"/>
      <c r="AC332" s="141"/>
      <c r="AD332" s="141"/>
      <c r="AE332" s="141"/>
      <c r="AF332" s="141"/>
      <c r="AG332" s="141" t="s">
        <v>213</v>
      </c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41"/>
      <c r="BC332" s="141"/>
      <c r="BD332" s="141"/>
      <c r="BE332" s="141"/>
      <c r="BF332" s="141"/>
      <c r="BG332" s="141"/>
      <c r="BH332" s="141"/>
    </row>
    <row r="333" spans="1:60" outlineLevel="1" x14ac:dyDescent="0.25">
      <c r="A333" s="144"/>
      <c r="B333" s="145"/>
      <c r="C333" s="172" t="s">
        <v>656</v>
      </c>
      <c r="D333" s="148"/>
      <c r="E333" s="149">
        <v>27.664000000000001</v>
      </c>
      <c r="F333" s="147"/>
      <c r="G333" s="147"/>
      <c r="H333" s="147"/>
      <c r="I333" s="147"/>
      <c r="J333" s="147"/>
      <c r="K333" s="147"/>
      <c r="L333" s="147"/>
      <c r="M333" s="147"/>
      <c r="N333" s="146"/>
      <c r="O333" s="146"/>
      <c r="P333" s="146"/>
      <c r="Q333" s="146"/>
      <c r="R333" s="147"/>
      <c r="S333" s="147"/>
      <c r="T333" s="147"/>
      <c r="U333" s="147"/>
      <c r="V333" s="147"/>
      <c r="W333" s="147"/>
      <c r="X333" s="147"/>
      <c r="Y333" s="147"/>
      <c r="Z333" s="141"/>
      <c r="AA333" s="141"/>
      <c r="AB333" s="141"/>
      <c r="AC333" s="141"/>
      <c r="AD333" s="141"/>
      <c r="AE333" s="141"/>
      <c r="AF333" s="141"/>
      <c r="AG333" s="141" t="s">
        <v>209</v>
      </c>
      <c r="AH333" s="141">
        <v>0</v>
      </c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41"/>
      <c r="BC333" s="141"/>
      <c r="BD333" s="141"/>
      <c r="BE333" s="141"/>
      <c r="BF333" s="141"/>
      <c r="BG333" s="141"/>
      <c r="BH333" s="141"/>
    </row>
    <row r="334" spans="1:60" outlineLevel="2" x14ac:dyDescent="0.25">
      <c r="A334" s="144"/>
      <c r="B334" s="145"/>
      <c r="C334" s="172" t="s">
        <v>657</v>
      </c>
      <c r="D334" s="148"/>
      <c r="E334" s="149">
        <v>27.36</v>
      </c>
      <c r="F334" s="147"/>
      <c r="G334" s="147"/>
      <c r="H334" s="147"/>
      <c r="I334" s="147"/>
      <c r="J334" s="147"/>
      <c r="K334" s="147"/>
      <c r="L334" s="147"/>
      <c r="M334" s="147"/>
      <c r="N334" s="146"/>
      <c r="O334" s="146"/>
      <c r="P334" s="146"/>
      <c r="Q334" s="146"/>
      <c r="R334" s="147"/>
      <c r="S334" s="147"/>
      <c r="T334" s="147"/>
      <c r="U334" s="147"/>
      <c r="V334" s="147"/>
      <c r="W334" s="147"/>
      <c r="X334" s="147"/>
      <c r="Y334" s="147"/>
      <c r="Z334" s="141"/>
      <c r="AA334" s="141"/>
      <c r="AB334" s="141"/>
      <c r="AC334" s="141"/>
      <c r="AD334" s="141"/>
      <c r="AE334" s="141"/>
      <c r="AF334" s="141"/>
      <c r="AG334" s="141" t="s">
        <v>209</v>
      </c>
      <c r="AH334" s="141">
        <v>0</v>
      </c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41"/>
      <c r="BC334" s="141"/>
      <c r="BD334" s="141"/>
      <c r="BE334" s="141"/>
      <c r="BF334" s="141"/>
      <c r="BG334" s="141"/>
      <c r="BH334" s="141"/>
    </row>
    <row r="335" spans="1:60" ht="20.399999999999999" x14ac:dyDescent="0.25">
      <c r="A335" s="163">
        <v>201</v>
      </c>
      <c r="B335" s="164" t="s">
        <v>658</v>
      </c>
      <c r="C335" s="173" t="s">
        <v>659</v>
      </c>
      <c r="D335" s="165" t="s">
        <v>236</v>
      </c>
      <c r="E335" s="166">
        <v>950</v>
      </c>
      <c r="F335" s="191"/>
      <c r="G335" s="161">
        <f t="shared" ref="G335" si="66">F335*E335</f>
        <v>0</v>
      </c>
      <c r="H335" s="167">
        <v>70.72</v>
      </c>
      <c r="I335" s="167">
        <v>67184</v>
      </c>
      <c r="J335" s="167">
        <v>82.78</v>
      </c>
      <c r="K335" s="167">
        <v>78641</v>
      </c>
      <c r="L335" s="167">
        <v>12</v>
      </c>
      <c r="M335" s="167">
        <v>163324</v>
      </c>
      <c r="N335" s="166">
        <v>3.8000000000000002E-4</v>
      </c>
      <c r="O335" s="166">
        <v>0.36100000000000004</v>
      </c>
      <c r="P335" s="166">
        <v>0</v>
      </c>
      <c r="Q335" s="166">
        <v>0</v>
      </c>
      <c r="R335" s="167"/>
      <c r="S335" s="167" t="s">
        <v>203</v>
      </c>
      <c r="T335" s="168" t="s">
        <v>204</v>
      </c>
      <c r="U335" s="147">
        <v>0.15775</v>
      </c>
      <c r="V335" s="147">
        <v>149.86250000000001</v>
      </c>
      <c r="W335" s="147"/>
      <c r="X335" s="147" t="s">
        <v>287</v>
      </c>
      <c r="Y335" s="147" t="s">
        <v>206</v>
      </c>
      <c r="Z335" s="141"/>
      <c r="AA335" s="141"/>
      <c r="AB335" s="141"/>
      <c r="AC335" s="141"/>
      <c r="AD335" s="141"/>
      <c r="AE335" s="141"/>
      <c r="AF335" s="141"/>
      <c r="AG335" s="141" t="s">
        <v>327</v>
      </c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41"/>
      <c r="BC335" s="141"/>
      <c r="BD335" s="141"/>
      <c r="BE335" s="141"/>
      <c r="BF335" s="141"/>
      <c r="BG335" s="141"/>
      <c r="BH335" s="141"/>
    </row>
    <row r="336" spans="1:60" x14ac:dyDescent="0.25">
      <c r="A336" s="151" t="s">
        <v>198</v>
      </c>
      <c r="B336" s="152" t="s">
        <v>161</v>
      </c>
      <c r="C336" s="170" t="s">
        <v>162</v>
      </c>
      <c r="D336" s="153"/>
      <c r="E336" s="154"/>
      <c r="F336" s="155"/>
      <c r="G336" s="155">
        <f>G337+G338</f>
        <v>0</v>
      </c>
      <c r="H336" s="155"/>
      <c r="I336" s="155">
        <v>28161.65</v>
      </c>
      <c r="J336" s="155"/>
      <c r="K336" s="155">
        <v>82354.509999999995</v>
      </c>
      <c r="L336" s="155"/>
      <c r="M336" s="155"/>
      <c r="N336" s="154"/>
      <c r="O336" s="154"/>
      <c r="P336" s="154"/>
      <c r="Q336" s="154"/>
      <c r="R336" s="155"/>
      <c r="S336" s="155"/>
      <c r="T336" s="156"/>
      <c r="U336" s="150"/>
      <c r="V336" s="150"/>
      <c r="W336" s="150"/>
      <c r="X336" s="150"/>
      <c r="Y336" s="150"/>
      <c r="AG336" t="s">
        <v>199</v>
      </c>
    </row>
    <row r="337" spans="1:60" x14ac:dyDescent="0.25">
      <c r="A337" s="163">
        <v>202</v>
      </c>
      <c r="B337" s="164" t="s">
        <v>660</v>
      </c>
      <c r="C337" s="173" t="s">
        <v>1175</v>
      </c>
      <c r="D337" s="165" t="s">
        <v>236</v>
      </c>
      <c r="E337" s="166">
        <v>1109.5999999999999</v>
      </c>
      <c r="F337" s="191"/>
      <c r="G337" s="161">
        <f t="shared" ref="G337:G338" si="67">F337*E337</f>
        <v>0</v>
      </c>
      <c r="H337" s="167">
        <v>7.51</v>
      </c>
      <c r="I337" s="167">
        <v>8333.0959999999995</v>
      </c>
      <c r="J337" s="167">
        <v>18.690000000000001</v>
      </c>
      <c r="K337" s="167">
        <v>20738.423999999999</v>
      </c>
      <c r="L337" s="167">
        <v>12</v>
      </c>
      <c r="M337" s="167">
        <v>32560.1024</v>
      </c>
      <c r="N337" s="166">
        <v>6.9999999999999994E-5</v>
      </c>
      <c r="O337" s="166">
        <v>7.7671999999999991E-2</v>
      </c>
      <c r="P337" s="166">
        <v>0</v>
      </c>
      <c r="Q337" s="166">
        <v>0</v>
      </c>
      <c r="R337" s="167"/>
      <c r="S337" s="167" t="s">
        <v>203</v>
      </c>
      <c r="T337" s="168" t="s">
        <v>204</v>
      </c>
      <c r="U337" s="147">
        <v>3.2480000000000002E-2</v>
      </c>
      <c r="V337" s="147">
        <v>36.039808000000001</v>
      </c>
      <c r="W337" s="147"/>
      <c r="X337" s="147" t="s">
        <v>205</v>
      </c>
      <c r="Y337" s="147" t="s">
        <v>206</v>
      </c>
      <c r="Z337" s="141"/>
      <c r="AA337" s="141"/>
      <c r="AB337" s="141"/>
      <c r="AC337" s="141"/>
      <c r="AD337" s="141"/>
      <c r="AE337" s="141"/>
      <c r="AF337" s="141"/>
      <c r="AG337" s="141" t="s">
        <v>207</v>
      </c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41"/>
      <c r="BC337" s="141"/>
      <c r="BD337" s="141"/>
      <c r="BE337" s="141"/>
      <c r="BF337" s="141"/>
      <c r="BG337" s="141"/>
      <c r="BH337" s="141"/>
    </row>
    <row r="338" spans="1:60" ht="20.399999999999999" x14ac:dyDescent="0.25">
      <c r="A338" s="163">
        <v>203</v>
      </c>
      <c r="B338" s="164" t="s">
        <v>661</v>
      </c>
      <c r="C338" s="173" t="s">
        <v>1174</v>
      </c>
      <c r="D338" s="165" t="s">
        <v>236</v>
      </c>
      <c r="E338" s="166">
        <v>1109.5999999999999</v>
      </c>
      <c r="F338" s="191"/>
      <c r="G338" s="161">
        <f t="shared" si="67"/>
        <v>0</v>
      </c>
      <c r="H338" s="167">
        <v>17.87</v>
      </c>
      <c r="I338" s="167">
        <v>19828.552</v>
      </c>
      <c r="J338" s="167">
        <v>55.53</v>
      </c>
      <c r="K338" s="167">
        <v>61616.087999999996</v>
      </c>
      <c r="L338" s="167">
        <v>12</v>
      </c>
      <c r="M338" s="167">
        <v>91217.996799999994</v>
      </c>
      <c r="N338" s="166">
        <v>2.2000000000000001E-4</v>
      </c>
      <c r="O338" s="166">
        <v>0.244112</v>
      </c>
      <c r="P338" s="166">
        <v>0</v>
      </c>
      <c r="Q338" s="166">
        <v>0</v>
      </c>
      <c r="R338" s="167"/>
      <c r="S338" s="167" t="s">
        <v>502</v>
      </c>
      <c r="T338" s="168" t="s">
        <v>502</v>
      </c>
      <c r="U338" s="147">
        <v>0.10191</v>
      </c>
      <c r="V338" s="147">
        <v>113.079336</v>
      </c>
      <c r="W338" s="147"/>
      <c r="X338" s="147" t="s">
        <v>205</v>
      </c>
      <c r="Y338" s="147" t="s">
        <v>206</v>
      </c>
      <c r="Z338" s="141"/>
      <c r="AA338" s="141"/>
      <c r="AB338" s="141"/>
      <c r="AC338" s="141"/>
      <c r="AD338" s="141"/>
      <c r="AE338" s="141"/>
      <c r="AF338" s="141"/>
      <c r="AG338" s="141" t="s">
        <v>207</v>
      </c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41"/>
      <c r="BC338" s="141"/>
      <c r="BD338" s="141"/>
      <c r="BE338" s="141"/>
      <c r="BF338" s="141"/>
      <c r="BG338" s="141"/>
      <c r="BH338" s="141"/>
    </row>
    <row r="339" spans="1:60" x14ac:dyDescent="0.25">
      <c r="A339" s="151" t="s">
        <v>198</v>
      </c>
      <c r="B339" s="152" t="s">
        <v>163</v>
      </c>
      <c r="C339" s="170" t="s">
        <v>164</v>
      </c>
      <c r="D339" s="153"/>
      <c r="E339" s="154"/>
      <c r="F339" s="155"/>
      <c r="G339" s="155">
        <f>G340+G341+G342+G343+G344</f>
        <v>0</v>
      </c>
      <c r="H339" s="155"/>
      <c r="I339" s="155">
        <v>16239.76</v>
      </c>
      <c r="J339" s="155"/>
      <c r="K339" s="155">
        <v>112958.74</v>
      </c>
      <c r="L339" s="155"/>
      <c r="M339" s="155"/>
      <c r="N339" s="154"/>
      <c r="O339" s="154"/>
      <c r="P339" s="154"/>
      <c r="Q339" s="154"/>
      <c r="R339" s="155"/>
      <c r="S339" s="155"/>
      <c r="T339" s="156"/>
      <c r="U339" s="150"/>
      <c r="V339" s="150"/>
      <c r="W339" s="150"/>
      <c r="X339" s="150"/>
      <c r="Y339" s="150"/>
      <c r="AG339" t="s">
        <v>199</v>
      </c>
    </row>
    <row r="340" spans="1:60" ht="20.399999999999999" x14ac:dyDescent="0.25">
      <c r="A340" s="163">
        <v>204</v>
      </c>
      <c r="B340" s="164" t="s">
        <v>662</v>
      </c>
      <c r="C340" s="173" t="s">
        <v>663</v>
      </c>
      <c r="D340" s="165" t="s">
        <v>267</v>
      </c>
      <c r="E340" s="166">
        <v>13</v>
      </c>
      <c r="F340" s="191"/>
      <c r="G340" s="161">
        <f t="shared" ref="G340:G344" si="68">F340*E340</f>
        <v>0</v>
      </c>
      <c r="H340" s="167">
        <v>221.95</v>
      </c>
      <c r="I340" s="167">
        <v>2885.35</v>
      </c>
      <c r="J340" s="167">
        <v>141.55000000000001</v>
      </c>
      <c r="K340" s="167">
        <v>1840.15</v>
      </c>
      <c r="L340" s="167">
        <v>12</v>
      </c>
      <c r="M340" s="167">
        <v>5292.56</v>
      </c>
      <c r="N340" s="166">
        <v>9.0000000000000006E-5</v>
      </c>
      <c r="O340" s="166">
        <v>1.17E-3</v>
      </c>
      <c r="P340" s="166">
        <v>0</v>
      </c>
      <c r="Q340" s="166">
        <v>0</v>
      </c>
      <c r="R340" s="167"/>
      <c r="S340" s="167" t="s">
        <v>203</v>
      </c>
      <c r="T340" s="168" t="s">
        <v>204</v>
      </c>
      <c r="U340" s="147">
        <v>0.2475</v>
      </c>
      <c r="V340" s="147">
        <v>3.2174999999999998</v>
      </c>
      <c r="W340" s="147"/>
      <c r="X340" s="147" t="s">
        <v>205</v>
      </c>
      <c r="Y340" s="147" t="s">
        <v>206</v>
      </c>
      <c r="Z340" s="141"/>
      <c r="AA340" s="141"/>
      <c r="AB340" s="141"/>
      <c r="AC340" s="141"/>
      <c r="AD340" s="141"/>
      <c r="AE340" s="141"/>
      <c r="AF340" s="141"/>
      <c r="AG340" s="141" t="s">
        <v>213</v>
      </c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41"/>
      <c r="BC340" s="141"/>
      <c r="BD340" s="141"/>
      <c r="BE340" s="141"/>
      <c r="BF340" s="141"/>
      <c r="BG340" s="141"/>
      <c r="BH340" s="141"/>
    </row>
    <row r="341" spans="1:60" x14ac:dyDescent="0.25">
      <c r="A341" s="163">
        <v>205</v>
      </c>
      <c r="B341" s="164" t="s">
        <v>664</v>
      </c>
      <c r="C341" s="173" t="s">
        <v>665</v>
      </c>
      <c r="D341" s="165" t="s">
        <v>267</v>
      </c>
      <c r="E341" s="166">
        <v>6</v>
      </c>
      <c r="F341" s="191"/>
      <c r="G341" s="161">
        <f t="shared" si="68"/>
        <v>0</v>
      </c>
      <c r="H341" s="167">
        <v>0</v>
      </c>
      <c r="I341" s="167">
        <v>0</v>
      </c>
      <c r="J341" s="167">
        <v>126</v>
      </c>
      <c r="K341" s="167">
        <v>756</v>
      </c>
      <c r="L341" s="167">
        <v>12</v>
      </c>
      <c r="M341" s="167">
        <v>846.72</v>
      </c>
      <c r="N341" s="166">
        <v>0</v>
      </c>
      <c r="O341" s="166">
        <v>0</v>
      </c>
      <c r="P341" s="166">
        <v>0</v>
      </c>
      <c r="Q341" s="166">
        <v>0</v>
      </c>
      <c r="R341" s="167"/>
      <c r="S341" s="167" t="s">
        <v>203</v>
      </c>
      <c r="T341" s="168" t="s">
        <v>204</v>
      </c>
      <c r="U341" s="147">
        <v>0.22</v>
      </c>
      <c r="V341" s="147">
        <v>1.32</v>
      </c>
      <c r="W341" s="147"/>
      <c r="X341" s="147" t="s">
        <v>205</v>
      </c>
      <c r="Y341" s="147" t="s">
        <v>206</v>
      </c>
      <c r="Z341" s="141"/>
      <c r="AA341" s="141"/>
      <c r="AB341" s="141"/>
      <c r="AC341" s="141"/>
      <c r="AD341" s="141"/>
      <c r="AE341" s="141"/>
      <c r="AF341" s="141"/>
      <c r="AG341" s="141" t="s">
        <v>213</v>
      </c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41"/>
      <c r="BC341" s="141"/>
      <c r="BD341" s="141"/>
      <c r="BE341" s="141"/>
      <c r="BF341" s="141"/>
      <c r="BG341" s="141"/>
      <c r="BH341" s="141"/>
    </row>
    <row r="342" spans="1:60" ht="20.399999999999999" x14ac:dyDescent="0.25">
      <c r="A342" s="163">
        <v>206</v>
      </c>
      <c r="B342" s="164" t="s">
        <v>666</v>
      </c>
      <c r="C342" s="173" t="s">
        <v>667</v>
      </c>
      <c r="D342" s="165" t="s">
        <v>267</v>
      </c>
      <c r="E342" s="166">
        <v>13</v>
      </c>
      <c r="F342" s="191"/>
      <c r="G342" s="161">
        <f t="shared" si="68"/>
        <v>0</v>
      </c>
      <c r="H342" s="167">
        <v>0</v>
      </c>
      <c r="I342" s="167">
        <v>0</v>
      </c>
      <c r="J342" s="167">
        <v>8000</v>
      </c>
      <c r="K342" s="167">
        <v>104000</v>
      </c>
      <c r="L342" s="167">
        <v>12</v>
      </c>
      <c r="M342" s="167">
        <v>116480</v>
      </c>
      <c r="N342" s="166">
        <v>0</v>
      </c>
      <c r="O342" s="166">
        <v>0</v>
      </c>
      <c r="P342" s="166">
        <v>0</v>
      </c>
      <c r="Q342" s="166">
        <v>0</v>
      </c>
      <c r="R342" s="167"/>
      <c r="S342" s="167" t="s">
        <v>318</v>
      </c>
      <c r="T342" s="168" t="s">
        <v>319</v>
      </c>
      <c r="U342" s="147">
        <v>81.333330000000004</v>
      </c>
      <c r="V342" s="147">
        <v>1057.33329</v>
      </c>
      <c r="W342" s="147"/>
      <c r="X342" s="147" t="s">
        <v>205</v>
      </c>
      <c r="Y342" s="147" t="s">
        <v>206</v>
      </c>
      <c r="Z342" s="141"/>
      <c r="AA342" s="141"/>
      <c r="AB342" s="141"/>
      <c r="AC342" s="141"/>
      <c r="AD342" s="141"/>
      <c r="AE342" s="141"/>
      <c r="AF342" s="141"/>
      <c r="AG342" s="141" t="s">
        <v>213</v>
      </c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41"/>
      <c r="BC342" s="141"/>
      <c r="BD342" s="141"/>
      <c r="BE342" s="141"/>
      <c r="BF342" s="141"/>
      <c r="BG342" s="141"/>
      <c r="BH342" s="141"/>
    </row>
    <row r="343" spans="1:60" ht="20.399999999999999" x14ac:dyDescent="0.25">
      <c r="A343" s="163">
        <v>207</v>
      </c>
      <c r="B343" s="164" t="s">
        <v>668</v>
      </c>
      <c r="C343" s="173" t="s">
        <v>669</v>
      </c>
      <c r="D343" s="165" t="s">
        <v>353</v>
      </c>
      <c r="E343" s="166">
        <v>17</v>
      </c>
      <c r="F343" s="191"/>
      <c r="G343" s="161">
        <f t="shared" si="68"/>
        <v>0</v>
      </c>
      <c r="H343" s="167">
        <v>326.73</v>
      </c>
      <c r="I343" s="167">
        <v>5554.41</v>
      </c>
      <c r="J343" s="167">
        <v>374.27</v>
      </c>
      <c r="K343" s="167">
        <v>6362.59</v>
      </c>
      <c r="L343" s="167">
        <v>12</v>
      </c>
      <c r="M343" s="167">
        <v>13347.04</v>
      </c>
      <c r="N343" s="166">
        <v>0.27399000000000001</v>
      </c>
      <c r="O343" s="166">
        <v>4.6578300000000006</v>
      </c>
      <c r="P343" s="166">
        <v>0</v>
      </c>
      <c r="Q343" s="166">
        <v>0</v>
      </c>
      <c r="R343" s="167"/>
      <c r="S343" s="167" t="s">
        <v>203</v>
      </c>
      <c r="T343" s="168" t="s">
        <v>204</v>
      </c>
      <c r="U343" s="147">
        <v>0.60426000000000002</v>
      </c>
      <c r="V343" s="147">
        <v>10.27242</v>
      </c>
      <c r="W343" s="147"/>
      <c r="X343" s="147" t="s">
        <v>287</v>
      </c>
      <c r="Y343" s="147" t="s">
        <v>206</v>
      </c>
      <c r="Z343" s="141"/>
      <c r="AA343" s="141"/>
      <c r="AB343" s="141"/>
      <c r="AC343" s="141"/>
      <c r="AD343" s="141"/>
      <c r="AE343" s="141"/>
      <c r="AF343" s="141"/>
      <c r="AG343" s="141" t="s">
        <v>288</v>
      </c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41"/>
      <c r="BC343" s="141"/>
      <c r="BD343" s="141"/>
      <c r="BE343" s="141"/>
      <c r="BF343" s="141"/>
      <c r="BG343" s="141"/>
      <c r="BH343" s="141"/>
    </row>
    <row r="344" spans="1:60" ht="20.399999999999999" x14ac:dyDescent="0.25">
      <c r="A344" s="163">
        <v>208</v>
      </c>
      <c r="B344" s="164" t="s">
        <v>670</v>
      </c>
      <c r="C344" s="173" t="s">
        <v>1176</v>
      </c>
      <c r="D344" s="165" t="s">
        <v>267</v>
      </c>
      <c r="E344" s="166">
        <v>6</v>
      </c>
      <c r="F344" s="191"/>
      <c r="G344" s="161">
        <f t="shared" si="68"/>
        <v>0</v>
      </c>
      <c r="H344" s="167">
        <v>1300</v>
      </c>
      <c r="I344" s="167">
        <v>7800</v>
      </c>
      <c r="J344" s="167">
        <v>0</v>
      </c>
      <c r="K344" s="167">
        <v>0</v>
      </c>
      <c r="L344" s="167">
        <v>12</v>
      </c>
      <c r="M344" s="167">
        <v>8736</v>
      </c>
      <c r="N344" s="166">
        <v>6.4999999999999997E-4</v>
      </c>
      <c r="O344" s="166">
        <v>3.8999999999999998E-3</v>
      </c>
      <c r="P344" s="166">
        <v>0</v>
      </c>
      <c r="Q344" s="166">
        <v>0</v>
      </c>
      <c r="R344" s="167"/>
      <c r="S344" s="167" t="s">
        <v>318</v>
      </c>
      <c r="T344" s="168" t="s">
        <v>319</v>
      </c>
      <c r="U344" s="147">
        <v>0</v>
      </c>
      <c r="V344" s="147">
        <v>0</v>
      </c>
      <c r="W344" s="147"/>
      <c r="X344" s="147" t="s">
        <v>295</v>
      </c>
      <c r="Y344" s="147" t="s">
        <v>206</v>
      </c>
      <c r="Z344" s="141"/>
      <c r="AA344" s="141"/>
      <c r="AB344" s="141"/>
      <c r="AC344" s="141"/>
      <c r="AD344" s="141"/>
      <c r="AE344" s="141"/>
      <c r="AF344" s="141"/>
      <c r="AG344" s="141" t="s">
        <v>296</v>
      </c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41"/>
      <c r="BC344" s="141"/>
      <c r="BD344" s="141"/>
      <c r="BE344" s="141"/>
      <c r="BF344" s="141"/>
      <c r="BG344" s="141"/>
      <c r="BH344" s="141"/>
    </row>
    <row r="345" spans="1:60" x14ac:dyDescent="0.25">
      <c r="A345" s="151" t="s">
        <v>198</v>
      </c>
      <c r="B345" s="152" t="s">
        <v>165</v>
      </c>
      <c r="C345" s="170" t="s">
        <v>166</v>
      </c>
      <c r="D345" s="153"/>
      <c r="E345" s="154"/>
      <c r="F345" s="155"/>
      <c r="G345" s="155">
        <f>G346+G347</f>
        <v>0</v>
      </c>
      <c r="H345" s="155"/>
      <c r="I345" s="155">
        <v>1500</v>
      </c>
      <c r="J345" s="155"/>
      <c r="K345" s="155">
        <v>358.5</v>
      </c>
      <c r="L345" s="155"/>
      <c r="M345" s="155"/>
      <c r="N345" s="154"/>
      <c r="O345" s="154"/>
      <c r="P345" s="154"/>
      <c r="Q345" s="154"/>
      <c r="R345" s="155"/>
      <c r="S345" s="155"/>
      <c r="T345" s="156"/>
      <c r="U345" s="150"/>
      <c r="V345" s="150"/>
      <c r="W345" s="150"/>
      <c r="X345" s="150"/>
      <c r="Y345" s="150"/>
      <c r="AG345" t="s">
        <v>199</v>
      </c>
    </row>
    <row r="346" spans="1:60" x14ac:dyDescent="0.25">
      <c r="A346" s="163">
        <v>209</v>
      </c>
      <c r="B346" s="164" t="s">
        <v>671</v>
      </c>
      <c r="C346" s="173" t="s">
        <v>672</v>
      </c>
      <c r="D346" s="165" t="s">
        <v>267</v>
      </c>
      <c r="E346" s="166">
        <v>3</v>
      </c>
      <c r="F346" s="191"/>
      <c r="G346" s="161">
        <f t="shared" ref="G346:G347" si="69">F346*E346</f>
        <v>0</v>
      </c>
      <c r="H346" s="167">
        <v>0</v>
      </c>
      <c r="I346" s="167">
        <v>0</v>
      </c>
      <c r="J346" s="167">
        <v>119.5</v>
      </c>
      <c r="K346" s="167">
        <v>358.5</v>
      </c>
      <c r="L346" s="167">
        <v>12</v>
      </c>
      <c r="M346" s="167">
        <v>401.52</v>
      </c>
      <c r="N346" s="166">
        <v>0</v>
      </c>
      <c r="O346" s="166">
        <v>0</v>
      </c>
      <c r="P346" s="166">
        <v>0</v>
      </c>
      <c r="Q346" s="166">
        <v>0</v>
      </c>
      <c r="R346" s="167"/>
      <c r="S346" s="167" t="s">
        <v>203</v>
      </c>
      <c r="T346" s="168" t="s">
        <v>204</v>
      </c>
      <c r="U346" s="147">
        <v>0.20882999999999999</v>
      </c>
      <c r="V346" s="147">
        <v>0.62648999999999999</v>
      </c>
      <c r="W346" s="147"/>
      <c r="X346" s="147" t="s">
        <v>205</v>
      </c>
      <c r="Y346" s="147" t="s">
        <v>206</v>
      </c>
      <c r="Z346" s="141"/>
      <c r="AA346" s="141"/>
      <c r="AB346" s="141"/>
      <c r="AC346" s="141"/>
      <c r="AD346" s="141"/>
      <c r="AE346" s="141"/>
      <c r="AF346" s="141"/>
      <c r="AG346" s="141" t="s">
        <v>213</v>
      </c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41"/>
      <c r="BC346" s="141"/>
      <c r="BD346" s="141"/>
      <c r="BE346" s="141"/>
      <c r="BF346" s="141"/>
      <c r="BG346" s="141"/>
      <c r="BH346" s="141"/>
    </row>
    <row r="347" spans="1:60" x14ac:dyDescent="0.25">
      <c r="A347" s="163">
        <v>210</v>
      </c>
      <c r="B347" s="164" t="s">
        <v>673</v>
      </c>
      <c r="C347" s="173" t="s">
        <v>674</v>
      </c>
      <c r="D347" s="165" t="s">
        <v>369</v>
      </c>
      <c r="E347" s="166">
        <v>3</v>
      </c>
      <c r="F347" s="191"/>
      <c r="G347" s="161">
        <f t="shared" si="69"/>
        <v>0</v>
      </c>
      <c r="H347" s="167">
        <v>500</v>
      </c>
      <c r="I347" s="167">
        <v>1500</v>
      </c>
      <c r="J347" s="167">
        <v>0</v>
      </c>
      <c r="K347" s="167">
        <v>0</v>
      </c>
      <c r="L347" s="167">
        <v>12</v>
      </c>
      <c r="M347" s="167">
        <v>1680</v>
      </c>
      <c r="N347" s="166">
        <v>0</v>
      </c>
      <c r="O347" s="166">
        <v>0</v>
      </c>
      <c r="P347" s="166">
        <v>0</v>
      </c>
      <c r="Q347" s="166">
        <v>0</v>
      </c>
      <c r="R347" s="167"/>
      <c r="S347" s="167" t="s">
        <v>318</v>
      </c>
      <c r="T347" s="168" t="s">
        <v>319</v>
      </c>
      <c r="U347" s="147">
        <v>0</v>
      </c>
      <c r="V347" s="147">
        <v>0</v>
      </c>
      <c r="W347" s="147"/>
      <c r="X347" s="147" t="s">
        <v>295</v>
      </c>
      <c r="Y347" s="147" t="s">
        <v>206</v>
      </c>
      <c r="Z347" s="141"/>
      <c r="AA347" s="141"/>
      <c r="AB347" s="141"/>
      <c r="AC347" s="141"/>
      <c r="AD347" s="141"/>
      <c r="AE347" s="141"/>
      <c r="AF347" s="141"/>
      <c r="AG347" s="141" t="s">
        <v>296</v>
      </c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41"/>
      <c r="BC347" s="141"/>
      <c r="BD347" s="141"/>
      <c r="BE347" s="141"/>
      <c r="BF347" s="141"/>
      <c r="BG347" s="141"/>
      <c r="BH347" s="141"/>
    </row>
    <row r="348" spans="1:60" x14ac:dyDescent="0.25">
      <c r="A348" s="151" t="s">
        <v>198</v>
      </c>
      <c r="B348" s="152" t="s">
        <v>167</v>
      </c>
      <c r="C348" s="170" t="s">
        <v>168</v>
      </c>
      <c r="D348" s="153"/>
      <c r="E348" s="154"/>
      <c r="F348" s="155"/>
      <c r="G348" s="155">
        <f>G349+G352+G354+G356</f>
        <v>0</v>
      </c>
      <c r="H348" s="155"/>
      <c r="I348" s="155">
        <v>0</v>
      </c>
      <c r="J348" s="155"/>
      <c r="K348" s="155">
        <v>69914.33</v>
      </c>
      <c r="L348" s="155"/>
      <c r="M348" s="155"/>
      <c r="N348" s="154"/>
      <c r="O348" s="154"/>
      <c r="P348" s="154"/>
      <c r="Q348" s="154"/>
      <c r="R348" s="155"/>
      <c r="S348" s="155"/>
      <c r="T348" s="156"/>
      <c r="U348" s="150"/>
      <c r="V348" s="150"/>
      <c r="W348" s="150"/>
      <c r="X348" s="150"/>
      <c r="Y348" s="150"/>
      <c r="AG348" t="s">
        <v>199</v>
      </c>
    </row>
    <row r="349" spans="1:60" ht="20.399999999999999" x14ac:dyDescent="0.25">
      <c r="A349" s="157">
        <v>211</v>
      </c>
      <c r="B349" s="158" t="s">
        <v>675</v>
      </c>
      <c r="C349" s="171" t="s">
        <v>676</v>
      </c>
      <c r="D349" s="159" t="s">
        <v>239</v>
      </c>
      <c r="E349" s="160">
        <v>15.05625</v>
      </c>
      <c r="F349" s="192"/>
      <c r="G349" s="161">
        <f t="shared" ref="G349" si="70">F349*E349</f>
        <v>0</v>
      </c>
      <c r="H349" s="161">
        <v>0</v>
      </c>
      <c r="I349" s="161">
        <v>0</v>
      </c>
      <c r="J349" s="161">
        <v>2725</v>
      </c>
      <c r="K349" s="161">
        <v>41028.28125</v>
      </c>
      <c r="L349" s="161">
        <v>12</v>
      </c>
      <c r="M349" s="161">
        <v>45951.673600000002</v>
      </c>
      <c r="N349" s="160">
        <v>0</v>
      </c>
      <c r="O349" s="160">
        <v>0</v>
      </c>
      <c r="P349" s="160">
        <v>0</v>
      </c>
      <c r="Q349" s="160">
        <v>0</v>
      </c>
      <c r="R349" s="161"/>
      <c r="S349" s="161" t="s">
        <v>203</v>
      </c>
      <c r="T349" s="162" t="s">
        <v>204</v>
      </c>
      <c r="U349" s="147">
        <v>0</v>
      </c>
      <c r="V349" s="147">
        <v>0</v>
      </c>
      <c r="W349" s="147"/>
      <c r="X349" s="147" t="s">
        <v>205</v>
      </c>
      <c r="Y349" s="147" t="s">
        <v>206</v>
      </c>
      <c r="Z349" s="141"/>
      <c r="AA349" s="141"/>
      <c r="AB349" s="141"/>
      <c r="AC349" s="141"/>
      <c r="AD349" s="141"/>
      <c r="AE349" s="141"/>
      <c r="AF349" s="141"/>
      <c r="AG349" s="141" t="s">
        <v>213</v>
      </c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41"/>
      <c r="BC349" s="141"/>
      <c r="BD349" s="141"/>
      <c r="BE349" s="141"/>
      <c r="BF349" s="141"/>
      <c r="BG349" s="141"/>
      <c r="BH349" s="141"/>
    </row>
    <row r="350" spans="1:60" outlineLevel="1" x14ac:dyDescent="0.25">
      <c r="A350" s="144"/>
      <c r="B350" s="145"/>
      <c r="C350" s="256" t="s">
        <v>677</v>
      </c>
      <c r="D350" s="257"/>
      <c r="E350" s="257"/>
      <c r="F350" s="257"/>
      <c r="G350" s="257"/>
      <c r="H350" s="147"/>
      <c r="I350" s="147"/>
      <c r="J350" s="147"/>
      <c r="K350" s="147"/>
      <c r="L350" s="147"/>
      <c r="M350" s="147"/>
      <c r="N350" s="146"/>
      <c r="O350" s="146"/>
      <c r="P350" s="146"/>
      <c r="Q350" s="146"/>
      <c r="R350" s="147"/>
      <c r="S350" s="147"/>
      <c r="T350" s="147"/>
      <c r="U350" s="147"/>
      <c r="V350" s="147"/>
      <c r="W350" s="147"/>
      <c r="X350" s="147"/>
      <c r="Y350" s="147"/>
      <c r="Z350" s="141"/>
      <c r="AA350" s="141"/>
      <c r="AB350" s="141"/>
      <c r="AC350" s="141"/>
      <c r="AD350" s="141"/>
      <c r="AE350" s="141"/>
      <c r="AF350" s="141"/>
      <c r="AG350" s="141" t="s">
        <v>261</v>
      </c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41"/>
      <c r="BC350" s="141"/>
      <c r="BD350" s="141"/>
      <c r="BE350" s="141"/>
      <c r="BF350" s="141"/>
      <c r="BG350" s="141"/>
      <c r="BH350" s="141"/>
    </row>
    <row r="351" spans="1:60" outlineLevel="1" x14ac:dyDescent="0.25">
      <c r="A351" s="144"/>
      <c r="B351" s="145"/>
      <c r="C351" s="172" t="s">
        <v>678</v>
      </c>
      <c r="D351" s="148"/>
      <c r="E351" s="149">
        <v>15.05625</v>
      </c>
      <c r="F351" s="147"/>
      <c r="G351" s="147"/>
      <c r="H351" s="147"/>
      <c r="I351" s="147"/>
      <c r="J351" s="147"/>
      <c r="K351" s="147"/>
      <c r="L351" s="147"/>
      <c r="M351" s="147"/>
      <c r="N351" s="146"/>
      <c r="O351" s="146"/>
      <c r="P351" s="146"/>
      <c r="Q351" s="146"/>
      <c r="R351" s="147"/>
      <c r="S351" s="147"/>
      <c r="T351" s="147"/>
      <c r="U351" s="147"/>
      <c r="V351" s="147"/>
      <c r="W351" s="147"/>
      <c r="X351" s="147"/>
      <c r="Y351" s="147"/>
      <c r="Z351" s="141"/>
      <c r="AA351" s="141"/>
      <c r="AB351" s="141"/>
      <c r="AC351" s="141"/>
      <c r="AD351" s="141"/>
      <c r="AE351" s="141"/>
      <c r="AF351" s="141"/>
      <c r="AG351" s="141" t="s">
        <v>209</v>
      </c>
      <c r="AH351" s="141">
        <v>0</v>
      </c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41"/>
      <c r="BC351" s="141"/>
      <c r="BD351" s="141"/>
      <c r="BE351" s="141"/>
      <c r="BF351" s="141"/>
      <c r="BG351" s="141"/>
      <c r="BH351" s="141"/>
    </row>
    <row r="352" spans="1:60" ht="20.399999999999999" x14ac:dyDescent="0.25">
      <c r="A352" s="157">
        <v>212</v>
      </c>
      <c r="B352" s="158" t="s">
        <v>679</v>
      </c>
      <c r="C352" s="171" t="s">
        <v>680</v>
      </c>
      <c r="D352" s="159" t="s">
        <v>239</v>
      </c>
      <c r="E352" s="160">
        <v>2.2448000000000001</v>
      </c>
      <c r="F352" s="192"/>
      <c r="G352" s="161">
        <f t="shared" ref="G352" si="71">F352*E352</f>
        <v>0</v>
      </c>
      <c r="H352" s="161">
        <v>0</v>
      </c>
      <c r="I352" s="161">
        <v>0</v>
      </c>
      <c r="J352" s="161">
        <v>5735</v>
      </c>
      <c r="K352" s="161">
        <v>12873.928</v>
      </c>
      <c r="L352" s="161">
        <v>12</v>
      </c>
      <c r="M352" s="161">
        <v>14418.801600000001</v>
      </c>
      <c r="N352" s="160">
        <v>0</v>
      </c>
      <c r="O352" s="160">
        <v>0</v>
      </c>
      <c r="P352" s="160">
        <v>0</v>
      </c>
      <c r="Q352" s="160">
        <v>0</v>
      </c>
      <c r="R352" s="161"/>
      <c r="S352" s="161" t="s">
        <v>203</v>
      </c>
      <c r="T352" s="162" t="s">
        <v>204</v>
      </c>
      <c r="U352" s="147">
        <v>0</v>
      </c>
      <c r="V352" s="147">
        <v>0</v>
      </c>
      <c r="W352" s="147"/>
      <c r="X352" s="147" t="s">
        <v>205</v>
      </c>
      <c r="Y352" s="147" t="s">
        <v>206</v>
      </c>
      <c r="Z352" s="141"/>
      <c r="AA352" s="141"/>
      <c r="AB352" s="141"/>
      <c r="AC352" s="141"/>
      <c r="AD352" s="141"/>
      <c r="AE352" s="141"/>
      <c r="AF352" s="141"/>
      <c r="AG352" s="141" t="s">
        <v>213</v>
      </c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41"/>
      <c r="BC352" s="141"/>
      <c r="BD352" s="141"/>
      <c r="BE352" s="141"/>
      <c r="BF352" s="141"/>
      <c r="BG352" s="141"/>
      <c r="BH352" s="141"/>
    </row>
    <row r="353" spans="1:60" outlineLevel="1" x14ac:dyDescent="0.25">
      <c r="A353" s="144"/>
      <c r="B353" s="145"/>
      <c r="C353" s="256" t="s">
        <v>681</v>
      </c>
      <c r="D353" s="257"/>
      <c r="E353" s="257"/>
      <c r="F353" s="257"/>
      <c r="G353" s="257"/>
      <c r="H353" s="147"/>
      <c r="I353" s="147"/>
      <c r="J353" s="147"/>
      <c r="K353" s="147"/>
      <c r="L353" s="147"/>
      <c r="M353" s="147"/>
      <c r="N353" s="146"/>
      <c r="O353" s="146"/>
      <c r="P353" s="146"/>
      <c r="Q353" s="146"/>
      <c r="R353" s="147"/>
      <c r="S353" s="147"/>
      <c r="T353" s="147"/>
      <c r="U353" s="147"/>
      <c r="V353" s="147"/>
      <c r="W353" s="147"/>
      <c r="X353" s="147"/>
      <c r="Y353" s="147"/>
      <c r="Z353" s="141"/>
      <c r="AA353" s="141"/>
      <c r="AB353" s="141"/>
      <c r="AC353" s="141"/>
      <c r="AD353" s="141"/>
      <c r="AE353" s="141"/>
      <c r="AF353" s="141"/>
      <c r="AG353" s="141" t="s">
        <v>261</v>
      </c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  <c r="BH353" s="141"/>
    </row>
    <row r="354" spans="1:60" x14ac:dyDescent="0.25">
      <c r="A354" s="157">
        <v>213</v>
      </c>
      <c r="B354" s="158" t="s">
        <v>682</v>
      </c>
      <c r="C354" s="171" t="s">
        <v>683</v>
      </c>
      <c r="D354" s="159" t="s">
        <v>239</v>
      </c>
      <c r="E354" s="160">
        <v>17.30105</v>
      </c>
      <c r="F354" s="192"/>
      <c r="G354" s="161">
        <f t="shared" ref="G354" si="72">F354*E354</f>
        <v>0</v>
      </c>
      <c r="H354" s="161">
        <v>0</v>
      </c>
      <c r="I354" s="161">
        <v>0</v>
      </c>
      <c r="J354" s="161">
        <v>275.5</v>
      </c>
      <c r="K354" s="161">
        <v>4766.4392749999997</v>
      </c>
      <c r="L354" s="161">
        <v>12</v>
      </c>
      <c r="M354" s="161">
        <v>5338.4127999999992</v>
      </c>
      <c r="N354" s="160">
        <v>0</v>
      </c>
      <c r="O354" s="160">
        <v>0</v>
      </c>
      <c r="P354" s="160">
        <v>0</v>
      </c>
      <c r="Q354" s="160">
        <v>0</v>
      </c>
      <c r="R354" s="161"/>
      <c r="S354" s="161" t="s">
        <v>203</v>
      </c>
      <c r="T354" s="162" t="s">
        <v>204</v>
      </c>
      <c r="U354" s="147">
        <v>0.49</v>
      </c>
      <c r="V354" s="147">
        <v>8.4775144999999998</v>
      </c>
      <c r="W354" s="147"/>
      <c r="X354" s="147" t="s">
        <v>684</v>
      </c>
      <c r="Y354" s="147" t="s">
        <v>206</v>
      </c>
      <c r="Z354" s="141"/>
      <c r="AA354" s="141"/>
      <c r="AB354" s="141"/>
      <c r="AC354" s="141"/>
      <c r="AD354" s="141"/>
      <c r="AE354" s="141"/>
      <c r="AF354" s="141"/>
      <c r="AG354" s="141" t="s">
        <v>685</v>
      </c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  <c r="BD354" s="141"/>
      <c r="BE354" s="141"/>
      <c r="BF354" s="141"/>
      <c r="BG354" s="141"/>
      <c r="BH354" s="141"/>
    </row>
    <row r="355" spans="1:60" outlineLevel="1" x14ac:dyDescent="0.25">
      <c r="A355" s="144"/>
      <c r="B355" s="145"/>
      <c r="C355" s="256" t="s">
        <v>686</v>
      </c>
      <c r="D355" s="257"/>
      <c r="E355" s="257"/>
      <c r="F355" s="257"/>
      <c r="G355" s="257"/>
      <c r="H355" s="147"/>
      <c r="I355" s="147"/>
      <c r="J355" s="147"/>
      <c r="K355" s="147"/>
      <c r="L355" s="147"/>
      <c r="M355" s="147"/>
      <c r="N355" s="146"/>
      <c r="O355" s="146"/>
      <c r="P355" s="146"/>
      <c r="Q355" s="146"/>
      <c r="R355" s="147"/>
      <c r="S355" s="147"/>
      <c r="T355" s="147"/>
      <c r="U355" s="147"/>
      <c r="V355" s="147"/>
      <c r="W355" s="147"/>
      <c r="X355" s="147"/>
      <c r="Y355" s="147"/>
      <c r="Z355" s="141"/>
      <c r="AA355" s="141"/>
      <c r="AB355" s="141"/>
      <c r="AC355" s="141"/>
      <c r="AD355" s="141"/>
      <c r="AE355" s="141"/>
      <c r="AF355" s="141"/>
      <c r="AG355" s="141" t="s">
        <v>261</v>
      </c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41"/>
      <c r="BC355" s="141"/>
      <c r="BD355" s="141"/>
      <c r="BE355" s="141"/>
      <c r="BF355" s="141"/>
      <c r="BG355" s="141"/>
      <c r="BH355" s="141"/>
    </row>
    <row r="356" spans="1:60" x14ac:dyDescent="0.25">
      <c r="A356" s="163">
        <v>214</v>
      </c>
      <c r="B356" s="164" t="s">
        <v>687</v>
      </c>
      <c r="C356" s="173" t="s">
        <v>688</v>
      </c>
      <c r="D356" s="165" t="s">
        <v>239</v>
      </c>
      <c r="E356" s="166">
        <v>449.82727</v>
      </c>
      <c r="F356" s="191"/>
      <c r="G356" s="161">
        <f t="shared" ref="G356" si="73">F356*E356</f>
        <v>0</v>
      </c>
      <c r="H356" s="167">
        <v>0</v>
      </c>
      <c r="I356" s="167">
        <v>0</v>
      </c>
      <c r="J356" s="167">
        <v>25</v>
      </c>
      <c r="K356" s="167">
        <v>11245.68175</v>
      </c>
      <c r="L356" s="167">
        <v>12</v>
      </c>
      <c r="M356" s="167">
        <v>12595.161599999999</v>
      </c>
      <c r="N356" s="166">
        <v>0</v>
      </c>
      <c r="O356" s="166">
        <v>0</v>
      </c>
      <c r="P356" s="166">
        <v>0</v>
      </c>
      <c r="Q356" s="166">
        <v>0</v>
      </c>
      <c r="R356" s="167"/>
      <c r="S356" s="167" t="s">
        <v>203</v>
      </c>
      <c r="T356" s="168" t="s">
        <v>204</v>
      </c>
      <c r="U356" s="147">
        <v>0</v>
      </c>
      <c r="V356" s="147">
        <v>0</v>
      </c>
      <c r="W356" s="147"/>
      <c r="X356" s="147" t="s">
        <v>684</v>
      </c>
      <c r="Y356" s="147" t="s">
        <v>206</v>
      </c>
      <c r="Z356" s="141"/>
      <c r="AA356" s="141"/>
      <c r="AB356" s="141"/>
      <c r="AC356" s="141"/>
      <c r="AD356" s="141"/>
      <c r="AE356" s="141"/>
      <c r="AF356" s="141"/>
      <c r="AG356" s="141" t="s">
        <v>685</v>
      </c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</row>
    <row r="357" spans="1:60" x14ac:dyDescent="0.25">
      <c r="A357" s="151" t="s">
        <v>198</v>
      </c>
      <c r="B357" s="152" t="s">
        <v>170</v>
      </c>
      <c r="C357" s="170" t="s">
        <v>29</v>
      </c>
      <c r="D357" s="153"/>
      <c r="E357" s="154"/>
      <c r="F357" s="155"/>
      <c r="G357" s="155">
        <f>G358+G359+G360+G361+G362+G363+G364+G365</f>
        <v>0</v>
      </c>
      <c r="H357" s="155"/>
      <c r="I357" s="155">
        <v>0</v>
      </c>
      <c r="J357" s="155"/>
      <c r="K357" s="155">
        <v>184000</v>
      </c>
      <c r="L357" s="155"/>
      <c r="M357" s="155"/>
      <c r="N357" s="154"/>
      <c r="O357" s="154"/>
      <c r="P357" s="154"/>
      <c r="Q357" s="154"/>
      <c r="R357" s="155"/>
      <c r="S357" s="155"/>
      <c r="T357" s="156"/>
      <c r="U357" s="150"/>
      <c r="V357" s="150"/>
      <c r="W357" s="150"/>
      <c r="X357" s="150"/>
      <c r="Y357" s="150"/>
      <c r="AG357" t="s">
        <v>199</v>
      </c>
    </row>
    <row r="358" spans="1:60" x14ac:dyDescent="0.25">
      <c r="A358" s="163">
        <v>215</v>
      </c>
      <c r="B358" s="164" t="s">
        <v>689</v>
      </c>
      <c r="C358" s="173" t="s">
        <v>690</v>
      </c>
      <c r="D358" s="165" t="s">
        <v>691</v>
      </c>
      <c r="E358" s="166">
        <v>1</v>
      </c>
      <c r="F358" s="191"/>
      <c r="G358" s="161">
        <f t="shared" ref="G358:G365" si="74">F358*E358</f>
        <v>0</v>
      </c>
      <c r="H358" s="167">
        <v>0</v>
      </c>
      <c r="I358" s="167">
        <v>0</v>
      </c>
      <c r="J358" s="167">
        <v>15000</v>
      </c>
      <c r="K358" s="167">
        <v>15000</v>
      </c>
      <c r="L358" s="167">
        <v>12</v>
      </c>
      <c r="M358" s="167">
        <v>16800</v>
      </c>
      <c r="N358" s="166">
        <v>0</v>
      </c>
      <c r="O358" s="166">
        <v>0</v>
      </c>
      <c r="P358" s="166">
        <v>0</v>
      </c>
      <c r="Q358" s="166">
        <v>0</v>
      </c>
      <c r="R358" s="167"/>
      <c r="S358" s="167" t="s">
        <v>203</v>
      </c>
      <c r="T358" s="168" t="s">
        <v>319</v>
      </c>
      <c r="U358" s="147">
        <v>0</v>
      </c>
      <c r="V358" s="147">
        <v>0</v>
      </c>
      <c r="W358" s="147"/>
      <c r="X358" s="147" t="s">
        <v>692</v>
      </c>
      <c r="Y358" s="147" t="s">
        <v>206</v>
      </c>
      <c r="Z358" s="141"/>
      <c r="AA358" s="141"/>
      <c r="AB358" s="141"/>
      <c r="AC358" s="141"/>
      <c r="AD358" s="141"/>
      <c r="AE358" s="141"/>
      <c r="AF358" s="141"/>
      <c r="AG358" s="141" t="s">
        <v>693</v>
      </c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41"/>
      <c r="BC358" s="141"/>
      <c r="BD358" s="141"/>
      <c r="BE358" s="141"/>
      <c r="BF358" s="141"/>
      <c r="BG358" s="141"/>
      <c r="BH358" s="141"/>
    </row>
    <row r="359" spans="1:60" x14ac:dyDescent="0.25">
      <c r="A359" s="163">
        <v>216</v>
      </c>
      <c r="B359" s="164" t="s">
        <v>694</v>
      </c>
      <c r="C359" s="173" t="s">
        <v>695</v>
      </c>
      <c r="D359" s="165" t="s">
        <v>691</v>
      </c>
      <c r="E359" s="166">
        <v>1</v>
      </c>
      <c r="F359" s="191"/>
      <c r="G359" s="161">
        <f t="shared" si="74"/>
        <v>0</v>
      </c>
      <c r="H359" s="167">
        <v>0</v>
      </c>
      <c r="I359" s="167">
        <v>0</v>
      </c>
      <c r="J359" s="167">
        <v>6000</v>
      </c>
      <c r="K359" s="167">
        <v>6000</v>
      </c>
      <c r="L359" s="167">
        <v>12</v>
      </c>
      <c r="M359" s="167">
        <v>6720</v>
      </c>
      <c r="N359" s="166">
        <v>0</v>
      </c>
      <c r="O359" s="166">
        <v>0</v>
      </c>
      <c r="P359" s="166">
        <v>0</v>
      </c>
      <c r="Q359" s="166">
        <v>0</v>
      </c>
      <c r="R359" s="167"/>
      <c r="S359" s="167" t="s">
        <v>203</v>
      </c>
      <c r="T359" s="168" t="s">
        <v>319</v>
      </c>
      <c r="U359" s="147">
        <v>0</v>
      </c>
      <c r="V359" s="147">
        <v>0</v>
      </c>
      <c r="W359" s="147"/>
      <c r="X359" s="147" t="s">
        <v>692</v>
      </c>
      <c r="Y359" s="147" t="s">
        <v>206</v>
      </c>
      <c r="Z359" s="141"/>
      <c r="AA359" s="141"/>
      <c r="AB359" s="141"/>
      <c r="AC359" s="141"/>
      <c r="AD359" s="141"/>
      <c r="AE359" s="141"/>
      <c r="AF359" s="141"/>
      <c r="AG359" s="141" t="s">
        <v>693</v>
      </c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41"/>
      <c r="BC359" s="141"/>
      <c r="BD359" s="141"/>
      <c r="BE359" s="141"/>
      <c r="BF359" s="141"/>
      <c r="BG359" s="141"/>
      <c r="BH359" s="141"/>
    </row>
    <row r="360" spans="1:60" x14ac:dyDescent="0.25">
      <c r="A360" s="163">
        <v>217</v>
      </c>
      <c r="B360" s="164" t="s">
        <v>696</v>
      </c>
      <c r="C360" s="173" t="s">
        <v>697</v>
      </c>
      <c r="D360" s="165" t="s">
        <v>691</v>
      </c>
      <c r="E360" s="166">
        <v>1</v>
      </c>
      <c r="F360" s="191"/>
      <c r="G360" s="161">
        <f t="shared" si="74"/>
        <v>0</v>
      </c>
      <c r="H360" s="167">
        <v>0</v>
      </c>
      <c r="I360" s="167">
        <v>0</v>
      </c>
      <c r="J360" s="167">
        <v>20000</v>
      </c>
      <c r="K360" s="167">
        <v>20000</v>
      </c>
      <c r="L360" s="167">
        <v>12</v>
      </c>
      <c r="M360" s="167">
        <v>22400</v>
      </c>
      <c r="N360" s="166">
        <v>0</v>
      </c>
      <c r="O360" s="166">
        <v>0</v>
      </c>
      <c r="P360" s="166">
        <v>0</v>
      </c>
      <c r="Q360" s="166">
        <v>0</v>
      </c>
      <c r="R360" s="167"/>
      <c r="S360" s="167" t="s">
        <v>203</v>
      </c>
      <c r="T360" s="168" t="s">
        <v>319</v>
      </c>
      <c r="U360" s="147">
        <v>0</v>
      </c>
      <c r="V360" s="147">
        <v>0</v>
      </c>
      <c r="W360" s="147"/>
      <c r="X360" s="147" t="s">
        <v>692</v>
      </c>
      <c r="Y360" s="147" t="s">
        <v>206</v>
      </c>
      <c r="Z360" s="141"/>
      <c r="AA360" s="141"/>
      <c r="AB360" s="141"/>
      <c r="AC360" s="141"/>
      <c r="AD360" s="141"/>
      <c r="AE360" s="141"/>
      <c r="AF360" s="141"/>
      <c r="AG360" s="141" t="s">
        <v>693</v>
      </c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41"/>
      <c r="BC360" s="141"/>
      <c r="BD360" s="141"/>
      <c r="BE360" s="141"/>
      <c r="BF360" s="141"/>
      <c r="BG360" s="141"/>
      <c r="BH360" s="141"/>
    </row>
    <row r="361" spans="1:60" x14ac:dyDescent="0.25">
      <c r="A361" s="163">
        <v>218</v>
      </c>
      <c r="B361" s="164" t="s">
        <v>698</v>
      </c>
      <c r="C361" s="173" t="s">
        <v>699</v>
      </c>
      <c r="D361" s="165" t="s">
        <v>691</v>
      </c>
      <c r="E361" s="166">
        <v>1</v>
      </c>
      <c r="F361" s="191"/>
      <c r="G361" s="161">
        <f t="shared" si="74"/>
        <v>0</v>
      </c>
      <c r="H361" s="167">
        <v>0</v>
      </c>
      <c r="I361" s="167">
        <v>0</v>
      </c>
      <c r="J361" s="167">
        <v>20000</v>
      </c>
      <c r="K361" s="167">
        <v>20000</v>
      </c>
      <c r="L361" s="167">
        <v>12</v>
      </c>
      <c r="M361" s="167">
        <v>22400</v>
      </c>
      <c r="N361" s="166">
        <v>0</v>
      </c>
      <c r="O361" s="166">
        <v>0</v>
      </c>
      <c r="P361" s="166">
        <v>0</v>
      </c>
      <c r="Q361" s="166">
        <v>0</v>
      </c>
      <c r="R361" s="167"/>
      <c r="S361" s="167" t="s">
        <v>203</v>
      </c>
      <c r="T361" s="168" t="s">
        <v>319</v>
      </c>
      <c r="U361" s="147">
        <v>0</v>
      </c>
      <c r="V361" s="147">
        <v>0</v>
      </c>
      <c r="W361" s="147"/>
      <c r="X361" s="147" t="s">
        <v>692</v>
      </c>
      <c r="Y361" s="147" t="s">
        <v>206</v>
      </c>
      <c r="Z361" s="141"/>
      <c r="AA361" s="141"/>
      <c r="AB361" s="141"/>
      <c r="AC361" s="141"/>
      <c r="AD361" s="141"/>
      <c r="AE361" s="141"/>
      <c r="AF361" s="141"/>
      <c r="AG361" s="141" t="s">
        <v>693</v>
      </c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41"/>
      <c r="BC361" s="141"/>
      <c r="BD361" s="141"/>
      <c r="BE361" s="141"/>
      <c r="BF361" s="141"/>
      <c r="BG361" s="141"/>
      <c r="BH361" s="141"/>
    </row>
    <row r="362" spans="1:60" x14ac:dyDescent="0.25">
      <c r="A362" s="163">
        <v>219</v>
      </c>
      <c r="B362" s="164" t="s">
        <v>700</v>
      </c>
      <c r="C362" s="173" t="s">
        <v>701</v>
      </c>
      <c r="D362" s="165" t="s">
        <v>691</v>
      </c>
      <c r="E362" s="166">
        <v>1</v>
      </c>
      <c r="F362" s="191"/>
      <c r="G362" s="161">
        <f t="shared" si="74"/>
        <v>0</v>
      </c>
      <c r="H362" s="167">
        <v>0</v>
      </c>
      <c r="I362" s="167">
        <v>0</v>
      </c>
      <c r="J362" s="167">
        <v>5000</v>
      </c>
      <c r="K362" s="167">
        <v>5000</v>
      </c>
      <c r="L362" s="167">
        <v>12</v>
      </c>
      <c r="M362" s="167">
        <v>5600</v>
      </c>
      <c r="N362" s="166">
        <v>0</v>
      </c>
      <c r="O362" s="166">
        <v>0</v>
      </c>
      <c r="P362" s="166">
        <v>0</v>
      </c>
      <c r="Q362" s="166">
        <v>0</v>
      </c>
      <c r="R362" s="167"/>
      <c r="S362" s="167" t="s">
        <v>203</v>
      </c>
      <c r="T362" s="168" t="s">
        <v>319</v>
      </c>
      <c r="U362" s="147">
        <v>0</v>
      </c>
      <c r="V362" s="147">
        <v>0</v>
      </c>
      <c r="W362" s="147"/>
      <c r="X362" s="147" t="s">
        <v>692</v>
      </c>
      <c r="Y362" s="147" t="s">
        <v>206</v>
      </c>
      <c r="Z362" s="141"/>
      <c r="AA362" s="141"/>
      <c r="AB362" s="141"/>
      <c r="AC362" s="141"/>
      <c r="AD362" s="141"/>
      <c r="AE362" s="141"/>
      <c r="AF362" s="141"/>
      <c r="AG362" s="141" t="s">
        <v>693</v>
      </c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41"/>
      <c r="BC362" s="141"/>
      <c r="BD362" s="141"/>
      <c r="BE362" s="141"/>
      <c r="BF362" s="141"/>
      <c r="BG362" s="141"/>
      <c r="BH362" s="141"/>
    </row>
    <row r="363" spans="1:60" x14ac:dyDescent="0.25">
      <c r="A363" s="163">
        <v>220</v>
      </c>
      <c r="B363" s="164" t="s">
        <v>702</v>
      </c>
      <c r="C363" s="173" t="s">
        <v>703</v>
      </c>
      <c r="D363" s="165" t="s">
        <v>691</v>
      </c>
      <c r="E363" s="166">
        <v>1</v>
      </c>
      <c r="F363" s="191"/>
      <c r="G363" s="161">
        <f t="shared" si="74"/>
        <v>0</v>
      </c>
      <c r="H363" s="167">
        <v>0</v>
      </c>
      <c r="I363" s="167">
        <v>0</v>
      </c>
      <c r="J363" s="167">
        <v>8000</v>
      </c>
      <c r="K363" s="167">
        <v>8000</v>
      </c>
      <c r="L363" s="167">
        <v>12</v>
      </c>
      <c r="M363" s="167">
        <v>8960</v>
      </c>
      <c r="N363" s="166">
        <v>0</v>
      </c>
      <c r="O363" s="166">
        <v>0</v>
      </c>
      <c r="P363" s="166">
        <v>0</v>
      </c>
      <c r="Q363" s="166">
        <v>0</v>
      </c>
      <c r="R363" s="167"/>
      <c r="S363" s="167" t="s">
        <v>203</v>
      </c>
      <c r="T363" s="168" t="s">
        <v>319</v>
      </c>
      <c r="U363" s="147">
        <v>0</v>
      </c>
      <c r="V363" s="147">
        <v>0</v>
      </c>
      <c r="W363" s="147"/>
      <c r="X363" s="147" t="s">
        <v>692</v>
      </c>
      <c r="Y363" s="147" t="s">
        <v>206</v>
      </c>
      <c r="Z363" s="141"/>
      <c r="AA363" s="141"/>
      <c r="AB363" s="141"/>
      <c r="AC363" s="141"/>
      <c r="AD363" s="141"/>
      <c r="AE363" s="141"/>
      <c r="AF363" s="141"/>
      <c r="AG363" s="141" t="s">
        <v>693</v>
      </c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41"/>
      <c r="BC363" s="141"/>
      <c r="BD363" s="141"/>
      <c r="BE363" s="141"/>
      <c r="BF363" s="141"/>
      <c r="BG363" s="141"/>
      <c r="BH363" s="141"/>
    </row>
    <row r="364" spans="1:60" x14ac:dyDescent="0.25">
      <c r="A364" s="163">
        <v>221</v>
      </c>
      <c r="B364" s="164" t="s">
        <v>704</v>
      </c>
      <c r="C364" s="173" t="s">
        <v>705</v>
      </c>
      <c r="D364" s="165" t="s">
        <v>691</v>
      </c>
      <c r="E364" s="166">
        <v>1</v>
      </c>
      <c r="F364" s="191"/>
      <c r="G364" s="161">
        <f t="shared" si="74"/>
        <v>0</v>
      </c>
      <c r="H364" s="167">
        <v>0</v>
      </c>
      <c r="I364" s="167">
        <v>0</v>
      </c>
      <c r="J364" s="167">
        <v>10000</v>
      </c>
      <c r="K364" s="167">
        <v>10000</v>
      </c>
      <c r="L364" s="167">
        <v>12</v>
      </c>
      <c r="M364" s="167">
        <v>11200</v>
      </c>
      <c r="N364" s="166">
        <v>0</v>
      </c>
      <c r="O364" s="166">
        <v>0</v>
      </c>
      <c r="P364" s="166">
        <v>0</v>
      </c>
      <c r="Q364" s="166">
        <v>0</v>
      </c>
      <c r="R364" s="167"/>
      <c r="S364" s="167" t="s">
        <v>203</v>
      </c>
      <c r="T364" s="168" t="s">
        <v>319</v>
      </c>
      <c r="U364" s="147">
        <v>0</v>
      </c>
      <c r="V364" s="147">
        <v>0</v>
      </c>
      <c r="W364" s="147"/>
      <c r="X364" s="147" t="s">
        <v>692</v>
      </c>
      <c r="Y364" s="147" t="s">
        <v>206</v>
      </c>
      <c r="Z364" s="141"/>
      <c r="AA364" s="141"/>
      <c r="AB364" s="141"/>
      <c r="AC364" s="141"/>
      <c r="AD364" s="141"/>
      <c r="AE364" s="141"/>
      <c r="AF364" s="141"/>
      <c r="AG364" s="141" t="s">
        <v>693</v>
      </c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41"/>
      <c r="BC364" s="141"/>
      <c r="BD364" s="141"/>
      <c r="BE364" s="141"/>
      <c r="BF364" s="141"/>
      <c r="BG364" s="141"/>
      <c r="BH364" s="141"/>
    </row>
    <row r="365" spans="1:60" x14ac:dyDescent="0.25">
      <c r="A365" s="157">
        <v>222</v>
      </c>
      <c r="B365" s="158" t="s">
        <v>706</v>
      </c>
      <c r="C365" s="171" t="s">
        <v>707</v>
      </c>
      <c r="D365" s="159" t="s">
        <v>691</v>
      </c>
      <c r="E365" s="160">
        <v>1</v>
      </c>
      <c r="F365" s="192"/>
      <c r="G365" s="161">
        <f t="shared" si="74"/>
        <v>0</v>
      </c>
      <c r="H365" s="161">
        <v>0</v>
      </c>
      <c r="I365" s="161">
        <v>0</v>
      </c>
      <c r="J365" s="161">
        <v>100000</v>
      </c>
      <c r="K365" s="161">
        <v>100000</v>
      </c>
      <c r="L365" s="161">
        <v>12</v>
      </c>
      <c r="M365" s="161">
        <v>112000</v>
      </c>
      <c r="N365" s="160">
        <v>0</v>
      </c>
      <c r="O365" s="160">
        <v>0</v>
      </c>
      <c r="P365" s="160">
        <v>0</v>
      </c>
      <c r="Q365" s="160">
        <v>0</v>
      </c>
      <c r="R365" s="161"/>
      <c r="S365" s="161" t="s">
        <v>203</v>
      </c>
      <c r="T365" s="162" t="s">
        <v>319</v>
      </c>
      <c r="U365" s="147">
        <v>0</v>
      </c>
      <c r="V365" s="147">
        <v>0</v>
      </c>
      <c r="W365" s="147"/>
      <c r="X365" s="147" t="s">
        <v>692</v>
      </c>
      <c r="Y365" s="147" t="s">
        <v>206</v>
      </c>
      <c r="Z365" s="141"/>
      <c r="AA365" s="141"/>
      <c r="AB365" s="141"/>
      <c r="AC365" s="141"/>
      <c r="AD365" s="141"/>
      <c r="AE365" s="141"/>
      <c r="AF365" s="141"/>
      <c r="AG365" s="141" t="s">
        <v>693</v>
      </c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41"/>
      <c r="BC365" s="141"/>
      <c r="BD365" s="141"/>
      <c r="BE365" s="141"/>
      <c r="BF365" s="141"/>
      <c r="BG365" s="141"/>
      <c r="BH365" s="141"/>
    </row>
    <row r="366" spans="1:60" x14ac:dyDescent="0.25">
      <c r="A366" s="3"/>
      <c r="B366" s="4"/>
      <c r="C366" s="174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AE366">
        <v>12</v>
      </c>
      <c r="AF366">
        <v>21</v>
      </c>
      <c r="AG366" t="s">
        <v>184</v>
      </c>
    </row>
    <row r="367" spans="1:60" x14ac:dyDescent="0.25">
      <c r="C367" s="193" t="s">
        <v>1180</v>
      </c>
      <c r="D367" s="10"/>
      <c r="G367" s="194">
        <f>G357+G348+G345+G339+G336+G331+G322+G315+G311+G289+G285+G272+G240+G230+G220+G217+G199+G195+G192+G187+G170+G160+G153+G145+G142+G133+G131+G129+G124+G118+G99+G94+G92+G89+G72+G46+G30+G8</f>
        <v>0</v>
      </c>
      <c r="AG367" t="s">
        <v>709</v>
      </c>
    </row>
    <row r="368" spans="1:60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</sheetData>
  <mergeCells count="34">
    <mergeCell ref="C63:G63"/>
    <mergeCell ref="A1:G1"/>
    <mergeCell ref="C2:G2"/>
    <mergeCell ref="C3:G3"/>
    <mergeCell ref="C4:G4"/>
    <mergeCell ref="C43:G43"/>
    <mergeCell ref="C56:G56"/>
    <mergeCell ref="C57:G57"/>
    <mergeCell ref="C58:G58"/>
    <mergeCell ref="C59:G59"/>
    <mergeCell ref="C61:G61"/>
    <mergeCell ref="C62:G62"/>
    <mergeCell ref="C205:G205"/>
    <mergeCell ref="C64:G64"/>
    <mergeCell ref="C81:G81"/>
    <mergeCell ref="C83:G83"/>
    <mergeCell ref="C105:G105"/>
    <mergeCell ref="C157:G157"/>
    <mergeCell ref="C164:G164"/>
    <mergeCell ref="C166:G166"/>
    <mergeCell ref="C173:G173"/>
    <mergeCell ref="C175:G175"/>
    <mergeCell ref="C180:G180"/>
    <mergeCell ref="C201:G201"/>
    <mergeCell ref="C305:G305"/>
    <mergeCell ref="C350:G350"/>
    <mergeCell ref="C353:G353"/>
    <mergeCell ref="C355:G355"/>
    <mergeCell ref="C223:G223"/>
    <mergeCell ref="C225:G225"/>
    <mergeCell ref="C233:G233"/>
    <mergeCell ref="C238:G238"/>
    <mergeCell ref="C243:G243"/>
    <mergeCell ref="C245:G2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5" activePane="bottomLeft" state="frozen"/>
      <selection pane="bottomLeft" activeCell="F42" sqref="F42:F48"/>
    </sheetView>
  </sheetViews>
  <sheetFormatPr defaultRowHeight="13.2" x14ac:dyDescent="0.25"/>
  <cols>
    <col min="1" max="1" width="3.44140625" customWidth="1"/>
    <col min="2" max="2" width="12.6640625" style="114" customWidth="1"/>
    <col min="3" max="3" width="38.33203125" style="11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0" t="s">
        <v>7</v>
      </c>
      <c r="B1" s="260"/>
      <c r="C1" s="260"/>
      <c r="D1" s="260"/>
      <c r="E1" s="260"/>
      <c r="F1" s="260"/>
      <c r="G1" s="260"/>
      <c r="AG1" t="s">
        <v>172</v>
      </c>
    </row>
    <row r="2" spans="1:60" ht="25.05" customHeight="1" x14ac:dyDescent="0.25">
      <c r="A2" s="133" t="s">
        <v>8</v>
      </c>
      <c r="B2" s="46" t="s">
        <v>43</v>
      </c>
      <c r="C2" s="261" t="s">
        <v>44</v>
      </c>
      <c r="D2" s="262"/>
      <c r="E2" s="262"/>
      <c r="F2" s="262"/>
      <c r="G2" s="263"/>
      <c r="AG2" t="s">
        <v>173</v>
      </c>
    </row>
    <row r="3" spans="1:60" ht="25.05" customHeight="1" x14ac:dyDescent="0.25">
      <c r="A3" s="133" t="s">
        <v>9</v>
      </c>
      <c r="B3" s="46" t="s">
        <v>48</v>
      </c>
      <c r="C3" s="261" t="s">
        <v>49</v>
      </c>
      <c r="D3" s="262"/>
      <c r="E3" s="262"/>
      <c r="F3" s="262"/>
      <c r="G3" s="263"/>
      <c r="AC3" s="114" t="s">
        <v>173</v>
      </c>
      <c r="AG3" t="s">
        <v>174</v>
      </c>
    </row>
    <row r="4" spans="1:60" ht="25.05" customHeight="1" x14ac:dyDescent="0.25">
      <c r="A4" s="134" t="s">
        <v>10</v>
      </c>
      <c r="B4" s="135" t="s">
        <v>46</v>
      </c>
      <c r="C4" s="264" t="s">
        <v>50</v>
      </c>
      <c r="D4" s="265"/>
      <c r="E4" s="265"/>
      <c r="F4" s="265"/>
      <c r="G4" s="266"/>
      <c r="AG4" t="s">
        <v>175</v>
      </c>
    </row>
    <row r="5" spans="1:60" x14ac:dyDescent="0.25">
      <c r="D5" s="10"/>
    </row>
    <row r="6" spans="1:60" ht="39.6" x14ac:dyDescent="0.25">
      <c r="A6" s="137" t="s">
        <v>176</v>
      </c>
      <c r="B6" s="139" t="s">
        <v>177</v>
      </c>
      <c r="C6" s="139" t="s">
        <v>178</v>
      </c>
      <c r="D6" s="138" t="s">
        <v>179</v>
      </c>
      <c r="E6" s="137" t="s">
        <v>180</v>
      </c>
      <c r="F6" s="136" t="s">
        <v>181</v>
      </c>
      <c r="G6" s="137" t="s">
        <v>31</v>
      </c>
      <c r="H6" s="140" t="s">
        <v>32</v>
      </c>
      <c r="I6" s="140" t="s">
        <v>182</v>
      </c>
      <c r="J6" s="140" t="s">
        <v>33</v>
      </c>
      <c r="K6" s="140" t="s">
        <v>183</v>
      </c>
      <c r="L6" s="140" t="s">
        <v>184</v>
      </c>
      <c r="M6" s="140" t="s">
        <v>185</v>
      </c>
      <c r="N6" s="140" t="s">
        <v>186</v>
      </c>
      <c r="O6" s="140" t="s">
        <v>187</v>
      </c>
      <c r="P6" s="140" t="s">
        <v>188</v>
      </c>
      <c r="Q6" s="140" t="s">
        <v>189</v>
      </c>
      <c r="R6" s="140" t="s">
        <v>190</v>
      </c>
      <c r="S6" s="140" t="s">
        <v>191</v>
      </c>
      <c r="T6" s="140" t="s">
        <v>192</v>
      </c>
      <c r="U6" s="140" t="s">
        <v>193</v>
      </c>
      <c r="V6" s="140" t="s">
        <v>194</v>
      </c>
      <c r="W6" s="140" t="s">
        <v>195</v>
      </c>
      <c r="X6" s="140" t="s">
        <v>196</v>
      </c>
      <c r="Y6" s="140" t="s">
        <v>197</v>
      </c>
    </row>
    <row r="7" spans="1:60" hidden="1" x14ac:dyDescent="0.25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x14ac:dyDescent="0.25">
      <c r="A8" s="151" t="s">
        <v>198</v>
      </c>
      <c r="B8" s="152" t="s">
        <v>46</v>
      </c>
      <c r="C8" s="170" t="s">
        <v>78</v>
      </c>
      <c r="D8" s="153"/>
      <c r="E8" s="154"/>
      <c r="F8" s="155"/>
      <c r="G8" s="155">
        <f>G9+G10+G11+G12</f>
        <v>0</v>
      </c>
      <c r="H8" s="155"/>
      <c r="I8" s="155">
        <v>0</v>
      </c>
      <c r="J8" s="155"/>
      <c r="K8" s="155">
        <v>8922</v>
      </c>
      <c r="L8" s="155"/>
      <c r="M8" s="155"/>
      <c r="N8" s="154"/>
      <c r="O8" s="154"/>
      <c r="P8" s="154"/>
      <c r="Q8" s="154"/>
      <c r="R8" s="155"/>
      <c r="S8" s="155"/>
      <c r="T8" s="156"/>
      <c r="U8" s="150"/>
      <c r="V8" s="150"/>
      <c r="W8" s="150"/>
      <c r="X8" s="150"/>
      <c r="Y8" s="150"/>
      <c r="AG8" t="s">
        <v>199</v>
      </c>
    </row>
    <row r="9" spans="1:60" x14ac:dyDescent="0.25">
      <c r="A9" s="163">
        <v>1</v>
      </c>
      <c r="B9" s="164" t="s">
        <v>710</v>
      </c>
      <c r="C9" s="173" t="s">
        <v>711</v>
      </c>
      <c r="D9" s="165" t="s">
        <v>202</v>
      </c>
      <c r="E9" s="166">
        <v>4</v>
      </c>
      <c r="F9" s="191"/>
      <c r="G9" s="167">
        <f>F9*E9</f>
        <v>0</v>
      </c>
      <c r="H9" s="167">
        <v>0</v>
      </c>
      <c r="I9" s="167">
        <v>0</v>
      </c>
      <c r="J9" s="167">
        <v>1117</v>
      </c>
      <c r="K9" s="167">
        <v>4468</v>
      </c>
      <c r="L9" s="167">
        <v>12</v>
      </c>
      <c r="M9" s="167">
        <v>5004.16</v>
      </c>
      <c r="N9" s="166">
        <v>0</v>
      </c>
      <c r="O9" s="166">
        <v>0</v>
      </c>
      <c r="P9" s="166">
        <v>0</v>
      </c>
      <c r="Q9" s="166">
        <v>0</v>
      </c>
      <c r="R9" s="167"/>
      <c r="S9" s="167" t="s">
        <v>203</v>
      </c>
      <c r="T9" s="168" t="s">
        <v>203</v>
      </c>
      <c r="U9" s="147">
        <v>2.335</v>
      </c>
      <c r="V9" s="147">
        <v>9.34</v>
      </c>
      <c r="W9" s="147"/>
      <c r="X9" s="147" t="s">
        <v>205</v>
      </c>
      <c r="Y9" s="147" t="s">
        <v>206</v>
      </c>
      <c r="Z9" s="141"/>
      <c r="AA9" s="141"/>
      <c r="AB9" s="141"/>
      <c r="AC9" s="141"/>
      <c r="AD9" s="141"/>
      <c r="AE9" s="141"/>
      <c r="AF9" s="141"/>
      <c r="AG9" s="141" t="s">
        <v>712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x14ac:dyDescent="0.25">
      <c r="A10" s="163">
        <v>2</v>
      </c>
      <c r="B10" s="164" t="s">
        <v>222</v>
      </c>
      <c r="C10" s="173" t="s">
        <v>223</v>
      </c>
      <c r="D10" s="165" t="s">
        <v>202</v>
      </c>
      <c r="E10" s="166">
        <v>4</v>
      </c>
      <c r="F10" s="191"/>
      <c r="G10" s="167">
        <f t="shared" ref="G10:G12" si="0">F10*E10</f>
        <v>0</v>
      </c>
      <c r="H10" s="167">
        <v>0</v>
      </c>
      <c r="I10" s="167">
        <v>0</v>
      </c>
      <c r="J10" s="167">
        <v>170.5</v>
      </c>
      <c r="K10" s="167">
        <v>682</v>
      </c>
      <c r="L10" s="167">
        <v>12</v>
      </c>
      <c r="M10" s="167">
        <v>763.84</v>
      </c>
      <c r="N10" s="166">
        <v>0</v>
      </c>
      <c r="O10" s="166">
        <v>0</v>
      </c>
      <c r="P10" s="166">
        <v>0</v>
      </c>
      <c r="Q10" s="166">
        <v>0</v>
      </c>
      <c r="R10" s="167"/>
      <c r="S10" s="167" t="s">
        <v>203</v>
      </c>
      <c r="T10" s="168" t="s">
        <v>203</v>
      </c>
      <c r="U10" s="147">
        <v>0.34499999999999997</v>
      </c>
      <c r="V10" s="147">
        <v>1.38</v>
      </c>
      <c r="W10" s="147"/>
      <c r="X10" s="147" t="s">
        <v>205</v>
      </c>
      <c r="Y10" s="147" t="s">
        <v>206</v>
      </c>
      <c r="Z10" s="141"/>
      <c r="AA10" s="141"/>
      <c r="AB10" s="141"/>
      <c r="AC10" s="141"/>
      <c r="AD10" s="141"/>
      <c r="AE10" s="141"/>
      <c r="AF10" s="141"/>
      <c r="AG10" s="141" t="s">
        <v>712</v>
      </c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x14ac:dyDescent="0.25">
      <c r="A11" s="163">
        <v>3</v>
      </c>
      <c r="B11" s="164" t="s">
        <v>713</v>
      </c>
      <c r="C11" s="173" t="s">
        <v>714</v>
      </c>
      <c r="D11" s="165" t="s">
        <v>202</v>
      </c>
      <c r="E11" s="166">
        <v>4</v>
      </c>
      <c r="F11" s="191"/>
      <c r="G11" s="167">
        <f t="shared" si="0"/>
        <v>0</v>
      </c>
      <c r="H11" s="167">
        <v>0</v>
      </c>
      <c r="I11" s="167">
        <v>0</v>
      </c>
      <c r="J11" s="167">
        <v>159</v>
      </c>
      <c r="K11" s="167">
        <v>636</v>
      </c>
      <c r="L11" s="167">
        <v>12</v>
      </c>
      <c r="M11" s="167">
        <v>712.32</v>
      </c>
      <c r="N11" s="166">
        <v>0</v>
      </c>
      <c r="O11" s="166">
        <v>0</v>
      </c>
      <c r="P11" s="166">
        <v>0</v>
      </c>
      <c r="Q11" s="166">
        <v>0</v>
      </c>
      <c r="R11" s="167"/>
      <c r="S11" s="167" t="s">
        <v>203</v>
      </c>
      <c r="T11" s="168" t="s">
        <v>203</v>
      </c>
      <c r="U11" s="147">
        <v>0.20200000000000001</v>
      </c>
      <c r="V11" s="147">
        <v>0.80800000000000005</v>
      </c>
      <c r="W11" s="147"/>
      <c r="X11" s="147" t="s">
        <v>205</v>
      </c>
      <c r="Y11" s="147" t="s">
        <v>206</v>
      </c>
      <c r="Z11" s="141"/>
      <c r="AA11" s="141"/>
      <c r="AB11" s="141"/>
      <c r="AC11" s="141"/>
      <c r="AD11" s="141"/>
      <c r="AE11" s="141"/>
      <c r="AF11" s="141"/>
      <c r="AG11" s="141" t="s">
        <v>712</v>
      </c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x14ac:dyDescent="0.25">
      <c r="A12" s="163">
        <v>4</v>
      </c>
      <c r="B12" s="164" t="s">
        <v>715</v>
      </c>
      <c r="C12" s="173" t="s">
        <v>716</v>
      </c>
      <c r="D12" s="165" t="s">
        <v>202</v>
      </c>
      <c r="E12" s="166">
        <v>4</v>
      </c>
      <c r="F12" s="191"/>
      <c r="G12" s="167">
        <f t="shared" si="0"/>
        <v>0</v>
      </c>
      <c r="H12" s="167">
        <v>0</v>
      </c>
      <c r="I12" s="167">
        <v>0</v>
      </c>
      <c r="J12" s="167">
        <v>784</v>
      </c>
      <c r="K12" s="167">
        <v>3136</v>
      </c>
      <c r="L12" s="167">
        <v>12</v>
      </c>
      <c r="M12" s="167">
        <v>3512.32</v>
      </c>
      <c r="N12" s="166">
        <v>0</v>
      </c>
      <c r="O12" s="166">
        <v>0</v>
      </c>
      <c r="P12" s="166">
        <v>0</v>
      </c>
      <c r="Q12" s="166">
        <v>0</v>
      </c>
      <c r="R12" s="167"/>
      <c r="S12" s="167" t="s">
        <v>203</v>
      </c>
      <c r="T12" s="168" t="s">
        <v>203</v>
      </c>
      <c r="U12" s="147">
        <v>1.587</v>
      </c>
      <c r="V12" s="147">
        <v>6.3479999999999999</v>
      </c>
      <c r="W12" s="147"/>
      <c r="X12" s="147" t="s">
        <v>205</v>
      </c>
      <c r="Y12" s="147" t="s">
        <v>206</v>
      </c>
      <c r="Z12" s="141"/>
      <c r="AA12" s="141"/>
      <c r="AB12" s="141"/>
      <c r="AC12" s="141"/>
      <c r="AD12" s="141"/>
      <c r="AE12" s="141"/>
      <c r="AF12" s="141"/>
      <c r="AG12" s="141" t="s">
        <v>712</v>
      </c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</row>
    <row r="13" spans="1:60" x14ac:dyDescent="0.25">
      <c r="A13" s="151" t="s">
        <v>198</v>
      </c>
      <c r="B13" s="152" t="s">
        <v>93</v>
      </c>
      <c r="C13" s="170" t="s">
        <v>94</v>
      </c>
      <c r="D13" s="153"/>
      <c r="E13" s="154"/>
      <c r="F13" s="155"/>
      <c r="G13" s="155">
        <f>G14</f>
        <v>0</v>
      </c>
      <c r="H13" s="155"/>
      <c r="I13" s="155">
        <v>11740</v>
      </c>
      <c r="J13" s="155"/>
      <c r="K13" s="155">
        <v>0</v>
      </c>
      <c r="L13" s="155"/>
      <c r="M13" s="155"/>
      <c r="N13" s="154"/>
      <c r="O13" s="154"/>
      <c r="P13" s="154"/>
      <c r="Q13" s="154"/>
      <c r="R13" s="155"/>
      <c r="S13" s="155"/>
      <c r="T13" s="156"/>
      <c r="U13" s="150"/>
      <c r="V13" s="150"/>
      <c r="W13" s="150"/>
      <c r="X13" s="150"/>
      <c r="Y13" s="150"/>
      <c r="AG13" t="s">
        <v>199</v>
      </c>
    </row>
    <row r="14" spans="1:60" x14ac:dyDescent="0.25">
      <c r="A14" s="163">
        <v>5</v>
      </c>
      <c r="B14" s="164" t="s">
        <v>717</v>
      </c>
      <c r="C14" s="173" t="s">
        <v>718</v>
      </c>
      <c r="D14" s="165" t="s">
        <v>267</v>
      </c>
      <c r="E14" s="166">
        <v>1</v>
      </c>
      <c r="F14" s="191"/>
      <c r="G14" s="167">
        <f>F14*E14</f>
        <v>0</v>
      </c>
      <c r="H14" s="167">
        <v>11740</v>
      </c>
      <c r="I14" s="167">
        <v>11740</v>
      </c>
      <c r="J14" s="167">
        <v>0</v>
      </c>
      <c r="K14" s="167">
        <v>0</v>
      </c>
      <c r="L14" s="167">
        <v>12</v>
      </c>
      <c r="M14" s="167">
        <v>13148.8</v>
      </c>
      <c r="N14" s="166">
        <v>0</v>
      </c>
      <c r="O14" s="166">
        <v>0</v>
      </c>
      <c r="P14" s="166">
        <v>0</v>
      </c>
      <c r="Q14" s="166">
        <v>0</v>
      </c>
      <c r="R14" s="167"/>
      <c r="S14" s="167" t="s">
        <v>318</v>
      </c>
      <c r="T14" s="168" t="s">
        <v>319</v>
      </c>
      <c r="U14" s="147">
        <v>0</v>
      </c>
      <c r="V14" s="147">
        <v>0</v>
      </c>
      <c r="W14" s="147"/>
      <c r="X14" s="147" t="s">
        <v>295</v>
      </c>
      <c r="Y14" s="147" t="s">
        <v>206</v>
      </c>
      <c r="Z14" s="141"/>
      <c r="AA14" s="141"/>
      <c r="AB14" s="141"/>
      <c r="AC14" s="141"/>
      <c r="AD14" s="141"/>
      <c r="AE14" s="141"/>
      <c r="AF14" s="141"/>
      <c r="AG14" s="141" t="s">
        <v>455</v>
      </c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x14ac:dyDescent="0.25">
      <c r="A15" s="151" t="s">
        <v>198</v>
      </c>
      <c r="B15" s="152" t="s">
        <v>111</v>
      </c>
      <c r="C15" s="170" t="s">
        <v>112</v>
      </c>
      <c r="D15" s="153"/>
      <c r="E15" s="154"/>
      <c r="F15" s="155"/>
      <c r="G15" s="155">
        <f>G16</f>
        <v>0</v>
      </c>
      <c r="H15" s="155"/>
      <c r="I15" s="155">
        <v>4589.5200000000004</v>
      </c>
      <c r="J15" s="155"/>
      <c r="K15" s="155">
        <v>60722.48</v>
      </c>
      <c r="L15" s="155"/>
      <c r="M15" s="155"/>
      <c r="N15" s="154"/>
      <c r="O15" s="154"/>
      <c r="P15" s="154"/>
      <c r="Q15" s="154"/>
      <c r="R15" s="155"/>
      <c r="S15" s="155"/>
      <c r="T15" s="156"/>
      <c r="U15" s="150"/>
      <c r="V15" s="150"/>
      <c r="W15" s="150"/>
      <c r="X15" s="150"/>
      <c r="Y15" s="150"/>
      <c r="AG15" t="s">
        <v>199</v>
      </c>
    </row>
    <row r="16" spans="1:60" ht="20.399999999999999" x14ac:dyDescent="0.25">
      <c r="A16" s="163">
        <v>6</v>
      </c>
      <c r="B16" s="164" t="s">
        <v>719</v>
      </c>
      <c r="C16" s="173" t="s">
        <v>720</v>
      </c>
      <c r="D16" s="165" t="s">
        <v>236</v>
      </c>
      <c r="E16" s="166">
        <v>104</v>
      </c>
      <c r="F16" s="191"/>
      <c r="G16" s="167">
        <f>F16*E16</f>
        <v>0</v>
      </c>
      <c r="H16" s="167">
        <v>44.13</v>
      </c>
      <c r="I16" s="167">
        <v>4589.5200000000004</v>
      </c>
      <c r="J16" s="167">
        <v>583.87</v>
      </c>
      <c r="K16" s="167">
        <v>60722.48</v>
      </c>
      <c r="L16" s="167">
        <v>12</v>
      </c>
      <c r="M16" s="167">
        <v>73149.440000000002</v>
      </c>
      <c r="N16" s="166">
        <v>1.0499999999999999E-3</v>
      </c>
      <c r="O16" s="166">
        <v>0.10919999999999999</v>
      </c>
      <c r="P16" s="166">
        <v>0</v>
      </c>
      <c r="Q16" s="166">
        <v>0</v>
      </c>
      <c r="R16" s="167"/>
      <c r="S16" s="167" t="s">
        <v>203</v>
      </c>
      <c r="T16" s="168" t="s">
        <v>203</v>
      </c>
      <c r="U16" s="147">
        <v>0.873</v>
      </c>
      <c r="V16" s="147">
        <v>90.792000000000002</v>
      </c>
      <c r="W16" s="147"/>
      <c r="X16" s="147" t="s">
        <v>205</v>
      </c>
      <c r="Y16" s="147" t="s">
        <v>206</v>
      </c>
      <c r="Z16" s="141"/>
      <c r="AA16" s="141"/>
      <c r="AB16" s="141"/>
      <c r="AC16" s="141"/>
      <c r="AD16" s="141"/>
      <c r="AE16" s="141"/>
      <c r="AF16" s="141"/>
      <c r="AG16" s="141" t="s">
        <v>721</v>
      </c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x14ac:dyDescent="0.25">
      <c r="A17" s="151" t="s">
        <v>198</v>
      </c>
      <c r="B17" s="152" t="s">
        <v>115</v>
      </c>
      <c r="C17" s="170" t="s">
        <v>116</v>
      </c>
      <c r="D17" s="153"/>
      <c r="E17" s="154"/>
      <c r="F17" s="155"/>
      <c r="G17" s="155">
        <f>G18+G19+G20+G21+G22+G23+G24</f>
        <v>0</v>
      </c>
      <c r="H17" s="155"/>
      <c r="I17" s="155">
        <v>26864.43</v>
      </c>
      <c r="J17" s="155"/>
      <c r="K17" s="155">
        <v>26866.07</v>
      </c>
      <c r="L17" s="155"/>
      <c r="M17" s="155"/>
      <c r="N17" s="154"/>
      <c r="O17" s="154"/>
      <c r="P17" s="154"/>
      <c r="Q17" s="154"/>
      <c r="R17" s="155"/>
      <c r="S17" s="155"/>
      <c r="T17" s="156"/>
      <c r="U17" s="150"/>
      <c r="V17" s="150"/>
      <c r="W17" s="150"/>
      <c r="X17" s="150"/>
      <c r="Y17" s="150"/>
      <c r="AG17" t="s">
        <v>199</v>
      </c>
    </row>
    <row r="18" spans="1:60" x14ac:dyDescent="0.25">
      <c r="A18" s="163">
        <v>7</v>
      </c>
      <c r="B18" s="164" t="s">
        <v>722</v>
      </c>
      <c r="C18" s="173" t="s">
        <v>723</v>
      </c>
      <c r="D18" s="165" t="s">
        <v>353</v>
      </c>
      <c r="E18" s="166">
        <v>4</v>
      </c>
      <c r="F18" s="191"/>
      <c r="G18" s="167">
        <f t="shared" ref="G18:G24" si="1">F18*E18</f>
        <v>0</v>
      </c>
      <c r="H18" s="167">
        <v>92.55</v>
      </c>
      <c r="I18" s="167">
        <v>370.2</v>
      </c>
      <c r="J18" s="167">
        <v>228.45</v>
      </c>
      <c r="K18" s="167">
        <v>913.8</v>
      </c>
      <c r="L18" s="167">
        <v>12</v>
      </c>
      <c r="M18" s="167">
        <v>1438.08</v>
      </c>
      <c r="N18" s="166">
        <v>4.6999999999999999E-4</v>
      </c>
      <c r="O18" s="166">
        <v>1.8799999999999999E-3</v>
      </c>
      <c r="P18" s="166">
        <v>0</v>
      </c>
      <c r="Q18" s="166">
        <v>0</v>
      </c>
      <c r="R18" s="167"/>
      <c r="S18" s="167" t="s">
        <v>203</v>
      </c>
      <c r="T18" s="168" t="s">
        <v>203</v>
      </c>
      <c r="U18" s="147">
        <v>0.35899999999999999</v>
      </c>
      <c r="V18" s="147">
        <v>1.4359999999999999</v>
      </c>
      <c r="W18" s="147"/>
      <c r="X18" s="147" t="s">
        <v>205</v>
      </c>
      <c r="Y18" s="147" t="s">
        <v>206</v>
      </c>
      <c r="Z18" s="141"/>
      <c r="AA18" s="141"/>
      <c r="AB18" s="141"/>
      <c r="AC18" s="141"/>
      <c r="AD18" s="141"/>
      <c r="AE18" s="141"/>
      <c r="AF18" s="141"/>
      <c r="AG18" s="141" t="s">
        <v>721</v>
      </c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</row>
    <row r="19" spans="1:60" x14ac:dyDescent="0.25">
      <c r="A19" s="163">
        <v>8</v>
      </c>
      <c r="B19" s="164" t="s">
        <v>724</v>
      </c>
      <c r="C19" s="173" t="s">
        <v>725</v>
      </c>
      <c r="D19" s="165" t="s">
        <v>353</v>
      </c>
      <c r="E19" s="166">
        <v>7</v>
      </c>
      <c r="F19" s="191"/>
      <c r="G19" s="167">
        <f t="shared" si="1"/>
        <v>0</v>
      </c>
      <c r="H19" s="167">
        <v>125.79</v>
      </c>
      <c r="I19" s="167">
        <v>880.53000000000009</v>
      </c>
      <c r="J19" s="167">
        <v>287.70999999999998</v>
      </c>
      <c r="K19" s="167">
        <v>2013.9699999999998</v>
      </c>
      <c r="L19" s="167">
        <v>12</v>
      </c>
      <c r="M19" s="167">
        <v>3241.84</v>
      </c>
      <c r="N19" s="166">
        <v>6.9999999999999999E-4</v>
      </c>
      <c r="O19" s="166">
        <v>4.8999999999999998E-3</v>
      </c>
      <c r="P19" s="166">
        <v>0</v>
      </c>
      <c r="Q19" s="166">
        <v>0</v>
      </c>
      <c r="R19" s="167"/>
      <c r="S19" s="167" t="s">
        <v>203</v>
      </c>
      <c r="T19" s="168" t="s">
        <v>203</v>
      </c>
      <c r="U19" s="147">
        <v>0.45200000000000001</v>
      </c>
      <c r="V19" s="147">
        <v>3.1640000000000001</v>
      </c>
      <c r="W19" s="147"/>
      <c r="X19" s="147" t="s">
        <v>205</v>
      </c>
      <c r="Y19" s="147" t="s">
        <v>206</v>
      </c>
      <c r="Z19" s="141"/>
      <c r="AA19" s="141"/>
      <c r="AB19" s="141"/>
      <c r="AC19" s="141"/>
      <c r="AD19" s="141"/>
      <c r="AE19" s="141"/>
      <c r="AF19" s="141"/>
      <c r="AG19" s="141" t="s">
        <v>721</v>
      </c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x14ac:dyDescent="0.25">
      <c r="A20" s="163">
        <v>9</v>
      </c>
      <c r="B20" s="164" t="s">
        <v>726</v>
      </c>
      <c r="C20" s="173" t="s">
        <v>727</v>
      </c>
      <c r="D20" s="165" t="s">
        <v>353</v>
      </c>
      <c r="E20" s="166">
        <v>6</v>
      </c>
      <c r="F20" s="191"/>
      <c r="G20" s="167">
        <f t="shared" si="1"/>
        <v>0</v>
      </c>
      <c r="H20" s="167">
        <v>181.41</v>
      </c>
      <c r="I20" s="167">
        <v>1088.46</v>
      </c>
      <c r="J20" s="167">
        <v>335.59</v>
      </c>
      <c r="K20" s="167">
        <v>2013.54</v>
      </c>
      <c r="L20" s="167">
        <v>12</v>
      </c>
      <c r="M20" s="167">
        <v>3474.24</v>
      </c>
      <c r="N20" s="166">
        <v>5.1999999999999995E-4</v>
      </c>
      <c r="O20" s="166">
        <v>3.1199999999999995E-3</v>
      </c>
      <c r="P20" s="166">
        <v>0</v>
      </c>
      <c r="Q20" s="166">
        <v>0</v>
      </c>
      <c r="R20" s="167"/>
      <c r="S20" s="167" t="s">
        <v>203</v>
      </c>
      <c r="T20" s="168" t="s">
        <v>203</v>
      </c>
      <c r="U20" s="147">
        <v>0.52900000000000003</v>
      </c>
      <c r="V20" s="147">
        <v>3.1740000000000004</v>
      </c>
      <c r="W20" s="147"/>
      <c r="X20" s="147" t="s">
        <v>205</v>
      </c>
      <c r="Y20" s="147" t="s">
        <v>206</v>
      </c>
      <c r="Z20" s="141"/>
      <c r="AA20" s="141"/>
      <c r="AB20" s="141"/>
      <c r="AC20" s="141"/>
      <c r="AD20" s="141"/>
      <c r="AE20" s="141"/>
      <c r="AF20" s="141"/>
      <c r="AG20" s="141" t="s">
        <v>721</v>
      </c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x14ac:dyDescent="0.25">
      <c r="A21" s="163">
        <v>10</v>
      </c>
      <c r="B21" s="164" t="s">
        <v>728</v>
      </c>
      <c r="C21" s="173" t="s">
        <v>729</v>
      </c>
      <c r="D21" s="165" t="s">
        <v>353</v>
      </c>
      <c r="E21" s="166">
        <v>9</v>
      </c>
      <c r="F21" s="191"/>
      <c r="G21" s="167">
        <f t="shared" si="1"/>
        <v>0</v>
      </c>
      <c r="H21" s="167">
        <v>287.39</v>
      </c>
      <c r="I21" s="167">
        <v>2586.5099999999998</v>
      </c>
      <c r="J21" s="167">
        <v>508.61</v>
      </c>
      <c r="K21" s="167">
        <v>4577.49</v>
      </c>
      <c r="L21" s="167">
        <v>12</v>
      </c>
      <c r="M21" s="167">
        <v>8023.68</v>
      </c>
      <c r="N21" s="166">
        <v>1.4400000000000001E-3</v>
      </c>
      <c r="O21" s="166">
        <v>1.2960000000000001E-2</v>
      </c>
      <c r="P21" s="166">
        <v>0</v>
      </c>
      <c r="Q21" s="166">
        <v>0</v>
      </c>
      <c r="R21" s="167"/>
      <c r="S21" s="167" t="s">
        <v>203</v>
      </c>
      <c r="T21" s="168" t="s">
        <v>203</v>
      </c>
      <c r="U21" s="147">
        <v>0.8</v>
      </c>
      <c r="V21" s="147">
        <v>7.2</v>
      </c>
      <c r="W21" s="147"/>
      <c r="X21" s="147" t="s">
        <v>205</v>
      </c>
      <c r="Y21" s="147" t="s">
        <v>206</v>
      </c>
      <c r="Z21" s="141"/>
      <c r="AA21" s="141"/>
      <c r="AB21" s="141"/>
      <c r="AC21" s="141"/>
      <c r="AD21" s="141"/>
      <c r="AE21" s="141"/>
      <c r="AF21" s="141"/>
      <c r="AG21" s="141" t="s">
        <v>721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0" x14ac:dyDescent="0.25">
      <c r="A22" s="163">
        <v>11</v>
      </c>
      <c r="B22" s="164" t="s">
        <v>730</v>
      </c>
      <c r="C22" s="173" t="s">
        <v>731</v>
      </c>
      <c r="D22" s="165" t="s">
        <v>353</v>
      </c>
      <c r="E22" s="166">
        <v>14</v>
      </c>
      <c r="F22" s="191"/>
      <c r="G22" s="167">
        <f t="shared" si="1"/>
        <v>0</v>
      </c>
      <c r="H22" s="167">
        <v>404.39</v>
      </c>
      <c r="I22" s="167">
        <v>5661.46</v>
      </c>
      <c r="J22" s="167">
        <v>508.61</v>
      </c>
      <c r="K22" s="167">
        <v>7120.54</v>
      </c>
      <c r="L22" s="167">
        <v>12</v>
      </c>
      <c r="M22" s="167">
        <v>14315.84</v>
      </c>
      <c r="N22" s="166">
        <v>2.5200000000000001E-3</v>
      </c>
      <c r="O22" s="166">
        <v>3.5279999999999999E-2</v>
      </c>
      <c r="P22" s="166">
        <v>0</v>
      </c>
      <c r="Q22" s="166">
        <v>0</v>
      </c>
      <c r="R22" s="167"/>
      <c r="S22" s="167" t="s">
        <v>203</v>
      </c>
      <c r="T22" s="168" t="s">
        <v>203</v>
      </c>
      <c r="U22" s="147">
        <v>0.8</v>
      </c>
      <c r="V22" s="147">
        <v>11.200000000000001</v>
      </c>
      <c r="W22" s="147"/>
      <c r="X22" s="147" t="s">
        <v>205</v>
      </c>
      <c r="Y22" s="147" t="s">
        <v>206</v>
      </c>
      <c r="Z22" s="141"/>
      <c r="AA22" s="141"/>
      <c r="AB22" s="141"/>
      <c r="AC22" s="141"/>
      <c r="AD22" s="141"/>
      <c r="AE22" s="141"/>
      <c r="AF22" s="141"/>
      <c r="AG22" s="141" t="s">
        <v>721</v>
      </c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0" x14ac:dyDescent="0.25">
      <c r="A23" s="163">
        <v>12</v>
      </c>
      <c r="B23" s="164" t="s">
        <v>732</v>
      </c>
      <c r="C23" s="173" t="s">
        <v>733</v>
      </c>
      <c r="D23" s="165" t="s">
        <v>353</v>
      </c>
      <c r="E23" s="166">
        <v>29</v>
      </c>
      <c r="F23" s="191"/>
      <c r="G23" s="167">
        <f t="shared" si="1"/>
        <v>0</v>
      </c>
      <c r="H23" s="167">
        <v>520.33000000000004</v>
      </c>
      <c r="I23" s="167">
        <v>15089.570000000002</v>
      </c>
      <c r="J23" s="167">
        <v>349.67</v>
      </c>
      <c r="K23" s="167">
        <v>10140.43</v>
      </c>
      <c r="L23" s="167">
        <v>12</v>
      </c>
      <c r="M23" s="167">
        <v>28257.599999999999</v>
      </c>
      <c r="N23" s="166">
        <v>3.5699999999999998E-3</v>
      </c>
      <c r="O23" s="166">
        <v>0.10353</v>
      </c>
      <c r="P23" s="166">
        <v>0</v>
      </c>
      <c r="Q23" s="166">
        <v>0</v>
      </c>
      <c r="R23" s="167"/>
      <c r="S23" s="167" t="s">
        <v>203</v>
      </c>
      <c r="T23" s="168" t="s">
        <v>203</v>
      </c>
      <c r="U23" s="147">
        <v>0.55000000000000004</v>
      </c>
      <c r="V23" s="147">
        <v>15.950000000000001</v>
      </c>
      <c r="W23" s="147"/>
      <c r="X23" s="147" t="s">
        <v>205</v>
      </c>
      <c r="Y23" s="147" t="s">
        <v>206</v>
      </c>
      <c r="Z23" s="141"/>
      <c r="AA23" s="141"/>
      <c r="AB23" s="141"/>
      <c r="AC23" s="141"/>
      <c r="AD23" s="141"/>
      <c r="AE23" s="141"/>
      <c r="AF23" s="141"/>
      <c r="AG23" s="141" t="s">
        <v>721</v>
      </c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0" x14ac:dyDescent="0.25">
      <c r="A24" s="163">
        <v>13</v>
      </c>
      <c r="B24" s="164" t="s">
        <v>734</v>
      </c>
      <c r="C24" s="173" t="s">
        <v>735</v>
      </c>
      <c r="D24" s="165" t="s">
        <v>267</v>
      </c>
      <c r="E24" s="166">
        <v>1</v>
      </c>
      <c r="F24" s="191"/>
      <c r="G24" s="167">
        <f t="shared" si="1"/>
        <v>0</v>
      </c>
      <c r="H24" s="167">
        <v>1187.7</v>
      </c>
      <c r="I24" s="167">
        <v>1187.7</v>
      </c>
      <c r="J24" s="167">
        <v>86.3</v>
      </c>
      <c r="K24" s="167">
        <v>86.3</v>
      </c>
      <c r="L24" s="167">
        <v>12</v>
      </c>
      <c r="M24" s="167">
        <v>1426.88</v>
      </c>
      <c r="N24" s="166">
        <v>8.6999999999999994E-3</v>
      </c>
      <c r="O24" s="166">
        <v>8.6999999999999994E-3</v>
      </c>
      <c r="P24" s="166">
        <v>0</v>
      </c>
      <c r="Q24" s="166">
        <v>0</v>
      </c>
      <c r="R24" s="167"/>
      <c r="S24" s="167" t="s">
        <v>736</v>
      </c>
      <c r="T24" s="168" t="s">
        <v>736</v>
      </c>
      <c r="U24" s="147">
        <v>0.27</v>
      </c>
      <c r="V24" s="147">
        <v>0.27</v>
      </c>
      <c r="W24" s="147"/>
      <c r="X24" s="147" t="s">
        <v>205</v>
      </c>
      <c r="Y24" s="147" t="s">
        <v>206</v>
      </c>
      <c r="Z24" s="141"/>
      <c r="AA24" s="141"/>
      <c r="AB24" s="141"/>
      <c r="AC24" s="141"/>
      <c r="AD24" s="141"/>
      <c r="AE24" s="141"/>
      <c r="AF24" s="141"/>
      <c r="AG24" s="141" t="s">
        <v>721</v>
      </c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x14ac:dyDescent="0.25">
      <c r="A25" s="151" t="s">
        <v>198</v>
      </c>
      <c r="B25" s="152" t="s">
        <v>117</v>
      </c>
      <c r="C25" s="170" t="s">
        <v>118</v>
      </c>
      <c r="D25" s="153"/>
      <c r="E25" s="154"/>
      <c r="F25" s="155"/>
      <c r="G25" s="155">
        <f>G26+G27+G28+G29+G30+G31+G32+G33+G34+G35+G36</f>
        <v>0</v>
      </c>
      <c r="H25" s="155"/>
      <c r="I25" s="155">
        <v>25109.45</v>
      </c>
      <c r="J25" s="155"/>
      <c r="K25" s="155">
        <v>42900.05</v>
      </c>
      <c r="L25" s="155"/>
      <c r="M25" s="155"/>
      <c r="N25" s="154"/>
      <c r="O25" s="154"/>
      <c r="P25" s="154"/>
      <c r="Q25" s="154"/>
      <c r="R25" s="155"/>
      <c r="S25" s="155"/>
      <c r="T25" s="156"/>
      <c r="U25" s="150"/>
      <c r="V25" s="150"/>
      <c r="W25" s="150"/>
      <c r="X25" s="150"/>
      <c r="Y25" s="150"/>
      <c r="AG25" t="s">
        <v>199</v>
      </c>
    </row>
    <row r="26" spans="1:60" ht="20.399999999999999" x14ac:dyDescent="0.25">
      <c r="A26" s="163">
        <v>14</v>
      </c>
      <c r="B26" s="164" t="s">
        <v>737</v>
      </c>
      <c r="C26" s="173" t="s">
        <v>738</v>
      </c>
      <c r="D26" s="165" t="s">
        <v>353</v>
      </c>
      <c r="E26" s="166">
        <v>46</v>
      </c>
      <c r="F26" s="191"/>
      <c r="G26" s="167">
        <f t="shared" ref="G26:G36" si="2">F26*E26</f>
        <v>0</v>
      </c>
      <c r="H26" s="167">
        <v>95.53</v>
      </c>
      <c r="I26" s="167">
        <v>4394.38</v>
      </c>
      <c r="J26" s="167">
        <v>325.47000000000003</v>
      </c>
      <c r="K26" s="167">
        <v>14971.62</v>
      </c>
      <c r="L26" s="167">
        <v>12</v>
      </c>
      <c r="M26" s="167">
        <v>21689.919999999998</v>
      </c>
      <c r="N26" s="166">
        <v>3.9899999999999996E-3</v>
      </c>
      <c r="O26" s="166">
        <v>0.18353999999999998</v>
      </c>
      <c r="P26" s="166">
        <v>0</v>
      </c>
      <c r="Q26" s="166">
        <v>0</v>
      </c>
      <c r="R26" s="167"/>
      <c r="S26" s="167" t="s">
        <v>203</v>
      </c>
      <c r="T26" s="168" t="s">
        <v>203</v>
      </c>
      <c r="U26" s="147">
        <v>0.54290000000000005</v>
      </c>
      <c r="V26" s="147">
        <v>24.973400000000002</v>
      </c>
      <c r="W26" s="147"/>
      <c r="X26" s="147" t="s">
        <v>205</v>
      </c>
      <c r="Y26" s="147" t="s">
        <v>206</v>
      </c>
      <c r="Z26" s="141"/>
      <c r="AA26" s="141"/>
      <c r="AB26" s="141"/>
      <c r="AC26" s="141"/>
      <c r="AD26" s="141"/>
      <c r="AE26" s="141"/>
      <c r="AF26" s="141"/>
      <c r="AG26" s="141" t="s">
        <v>721</v>
      </c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</row>
    <row r="27" spans="1:60" ht="20.399999999999999" x14ac:dyDescent="0.25">
      <c r="A27" s="163">
        <v>15</v>
      </c>
      <c r="B27" s="164" t="s">
        <v>739</v>
      </c>
      <c r="C27" s="173" t="s">
        <v>740</v>
      </c>
      <c r="D27" s="165" t="s">
        <v>353</v>
      </c>
      <c r="E27" s="166">
        <v>24</v>
      </c>
      <c r="F27" s="191"/>
      <c r="G27" s="167">
        <f t="shared" si="2"/>
        <v>0</v>
      </c>
      <c r="H27" s="167">
        <v>130.96</v>
      </c>
      <c r="I27" s="167">
        <v>3143.04</v>
      </c>
      <c r="J27" s="167">
        <v>382.04</v>
      </c>
      <c r="K27" s="167">
        <v>9168.9600000000009</v>
      </c>
      <c r="L27" s="167">
        <v>12</v>
      </c>
      <c r="M27" s="167">
        <v>13789.44</v>
      </c>
      <c r="N27" s="166">
        <v>5.1799999999999997E-3</v>
      </c>
      <c r="O27" s="166">
        <v>0.12431999999999999</v>
      </c>
      <c r="P27" s="166">
        <v>0</v>
      </c>
      <c r="Q27" s="166">
        <v>0</v>
      </c>
      <c r="R27" s="167"/>
      <c r="S27" s="167" t="s">
        <v>203</v>
      </c>
      <c r="T27" s="168" t="s">
        <v>203</v>
      </c>
      <c r="U27" s="147">
        <v>0.63429999999999997</v>
      </c>
      <c r="V27" s="147">
        <v>15.223199999999999</v>
      </c>
      <c r="W27" s="147"/>
      <c r="X27" s="147" t="s">
        <v>205</v>
      </c>
      <c r="Y27" s="147" t="s">
        <v>206</v>
      </c>
      <c r="Z27" s="141"/>
      <c r="AA27" s="141"/>
      <c r="AB27" s="141"/>
      <c r="AC27" s="141"/>
      <c r="AD27" s="141"/>
      <c r="AE27" s="141"/>
      <c r="AF27" s="141"/>
      <c r="AG27" s="141" t="s">
        <v>721</v>
      </c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</row>
    <row r="28" spans="1:60" ht="20.399999999999999" x14ac:dyDescent="0.25">
      <c r="A28" s="163">
        <v>16</v>
      </c>
      <c r="B28" s="164" t="s">
        <v>741</v>
      </c>
      <c r="C28" s="173" t="s">
        <v>742</v>
      </c>
      <c r="D28" s="165" t="s">
        <v>267</v>
      </c>
      <c r="E28" s="166">
        <v>40</v>
      </c>
      <c r="F28" s="191"/>
      <c r="G28" s="167">
        <f t="shared" si="2"/>
        <v>0</v>
      </c>
      <c r="H28" s="167">
        <v>2.35</v>
      </c>
      <c r="I28" s="167">
        <v>94</v>
      </c>
      <c r="J28" s="167">
        <v>61.25</v>
      </c>
      <c r="K28" s="167">
        <v>2450</v>
      </c>
      <c r="L28" s="167">
        <v>12</v>
      </c>
      <c r="M28" s="167">
        <v>2849.28</v>
      </c>
      <c r="N28" s="166">
        <v>8.0000000000000007E-5</v>
      </c>
      <c r="O28" s="166">
        <v>3.2000000000000002E-3</v>
      </c>
      <c r="P28" s="166">
        <v>0</v>
      </c>
      <c r="Q28" s="166">
        <v>0</v>
      </c>
      <c r="R28" s="167"/>
      <c r="S28" s="167" t="s">
        <v>203</v>
      </c>
      <c r="T28" s="168" t="s">
        <v>203</v>
      </c>
      <c r="U28" s="147">
        <v>8.8999999999999996E-2</v>
      </c>
      <c r="V28" s="147">
        <v>3.5599999999999996</v>
      </c>
      <c r="W28" s="147"/>
      <c r="X28" s="147" t="s">
        <v>205</v>
      </c>
      <c r="Y28" s="147" t="s">
        <v>206</v>
      </c>
      <c r="Z28" s="141"/>
      <c r="AA28" s="141"/>
      <c r="AB28" s="141"/>
      <c r="AC28" s="141"/>
      <c r="AD28" s="141"/>
      <c r="AE28" s="141"/>
      <c r="AF28" s="141"/>
      <c r="AG28" s="141" t="s">
        <v>721</v>
      </c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</row>
    <row r="29" spans="1:60" ht="20.399999999999999" x14ac:dyDescent="0.25">
      <c r="A29" s="163">
        <v>17</v>
      </c>
      <c r="B29" s="164" t="s">
        <v>743</v>
      </c>
      <c r="C29" s="173" t="s">
        <v>744</v>
      </c>
      <c r="D29" s="165" t="s">
        <v>267</v>
      </c>
      <c r="E29" s="166">
        <v>50</v>
      </c>
      <c r="F29" s="191"/>
      <c r="G29" s="167">
        <f t="shared" si="2"/>
        <v>0</v>
      </c>
      <c r="H29" s="167">
        <v>2.35</v>
      </c>
      <c r="I29" s="167">
        <v>117.5</v>
      </c>
      <c r="J29" s="167">
        <v>68.55</v>
      </c>
      <c r="K29" s="167">
        <v>3427.5</v>
      </c>
      <c r="L29" s="167">
        <v>12</v>
      </c>
      <c r="M29" s="167">
        <v>3970.4</v>
      </c>
      <c r="N29" s="166">
        <v>8.0000000000000007E-5</v>
      </c>
      <c r="O29" s="166">
        <v>4.0000000000000001E-3</v>
      </c>
      <c r="P29" s="166">
        <v>0</v>
      </c>
      <c r="Q29" s="166">
        <v>0</v>
      </c>
      <c r="R29" s="167"/>
      <c r="S29" s="167" t="s">
        <v>203</v>
      </c>
      <c r="T29" s="168" t="s">
        <v>203</v>
      </c>
      <c r="U29" s="147">
        <v>9.9610000000000004E-2</v>
      </c>
      <c r="V29" s="147">
        <v>4.9805000000000001</v>
      </c>
      <c r="W29" s="147"/>
      <c r="X29" s="147" t="s">
        <v>205</v>
      </c>
      <c r="Y29" s="147" t="s">
        <v>206</v>
      </c>
      <c r="Z29" s="141"/>
      <c r="AA29" s="141"/>
      <c r="AB29" s="141"/>
      <c r="AC29" s="141"/>
      <c r="AD29" s="141"/>
      <c r="AE29" s="141"/>
      <c r="AF29" s="141"/>
      <c r="AG29" s="141" t="s">
        <v>721</v>
      </c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</row>
    <row r="30" spans="1:60" x14ac:dyDescent="0.25">
      <c r="A30" s="163">
        <v>18</v>
      </c>
      <c r="B30" s="164" t="s">
        <v>745</v>
      </c>
      <c r="C30" s="173" t="s">
        <v>746</v>
      </c>
      <c r="D30" s="165" t="s">
        <v>469</v>
      </c>
      <c r="E30" s="166">
        <v>3</v>
      </c>
      <c r="F30" s="191"/>
      <c r="G30" s="167">
        <f t="shared" si="2"/>
        <v>0</v>
      </c>
      <c r="H30" s="167">
        <v>2237.86</v>
      </c>
      <c r="I30" s="167">
        <v>6713.58</v>
      </c>
      <c r="J30" s="167">
        <v>1167.1400000000001</v>
      </c>
      <c r="K30" s="167">
        <v>3501.42</v>
      </c>
      <c r="L30" s="167">
        <v>12</v>
      </c>
      <c r="M30" s="167">
        <v>11440.8</v>
      </c>
      <c r="N30" s="166">
        <v>7.0600000000000003E-3</v>
      </c>
      <c r="O30" s="166">
        <v>2.1180000000000001E-2</v>
      </c>
      <c r="P30" s="166">
        <v>0</v>
      </c>
      <c r="Q30" s="166">
        <v>0</v>
      </c>
      <c r="R30" s="167"/>
      <c r="S30" s="167" t="s">
        <v>203</v>
      </c>
      <c r="T30" s="168" t="s">
        <v>203</v>
      </c>
      <c r="U30" s="147">
        <v>1.7629999999999999</v>
      </c>
      <c r="V30" s="147">
        <v>5.2889999999999997</v>
      </c>
      <c r="W30" s="147"/>
      <c r="X30" s="147" t="s">
        <v>205</v>
      </c>
      <c r="Y30" s="147" t="s">
        <v>206</v>
      </c>
      <c r="Z30" s="141"/>
      <c r="AA30" s="141"/>
      <c r="AB30" s="141"/>
      <c r="AC30" s="141"/>
      <c r="AD30" s="141"/>
      <c r="AE30" s="141"/>
      <c r="AF30" s="141"/>
      <c r="AG30" s="141" t="s">
        <v>721</v>
      </c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</row>
    <row r="31" spans="1:60" x14ac:dyDescent="0.25">
      <c r="A31" s="163">
        <v>19</v>
      </c>
      <c r="B31" s="164" t="s">
        <v>747</v>
      </c>
      <c r="C31" s="173" t="s">
        <v>1177</v>
      </c>
      <c r="D31" s="165" t="s">
        <v>267</v>
      </c>
      <c r="E31" s="166">
        <v>6</v>
      </c>
      <c r="F31" s="191"/>
      <c r="G31" s="167">
        <f t="shared" si="2"/>
        <v>0</v>
      </c>
      <c r="H31" s="167">
        <v>418.18</v>
      </c>
      <c r="I31" s="167">
        <v>2509.08</v>
      </c>
      <c r="J31" s="167">
        <v>80.319999999999993</v>
      </c>
      <c r="K31" s="167">
        <v>481.91999999999996</v>
      </c>
      <c r="L31" s="167">
        <v>12</v>
      </c>
      <c r="M31" s="167">
        <v>3349.92</v>
      </c>
      <c r="N31" s="166">
        <v>2.5000000000000001E-4</v>
      </c>
      <c r="O31" s="166">
        <v>1.5E-3</v>
      </c>
      <c r="P31" s="166">
        <v>0</v>
      </c>
      <c r="Q31" s="166">
        <v>0</v>
      </c>
      <c r="R31" s="167"/>
      <c r="S31" s="167" t="s">
        <v>748</v>
      </c>
      <c r="T31" s="168" t="s">
        <v>748</v>
      </c>
      <c r="U31" s="147">
        <v>0.19850000000000001</v>
      </c>
      <c r="V31" s="147">
        <v>1.1910000000000001</v>
      </c>
      <c r="W31" s="147"/>
      <c r="X31" s="147" t="s">
        <v>205</v>
      </c>
      <c r="Y31" s="147" t="s">
        <v>206</v>
      </c>
      <c r="Z31" s="141"/>
      <c r="AA31" s="141"/>
      <c r="AB31" s="141"/>
      <c r="AC31" s="141"/>
      <c r="AD31" s="141"/>
      <c r="AE31" s="141"/>
      <c r="AF31" s="141"/>
      <c r="AG31" s="141" t="s">
        <v>721</v>
      </c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</row>
    <row r="32" spans="1:60" x14ac:dyDescent="0.25">
      <c r="A32" s="163">
        <v>20</v>
      </c>
      <c r="B32" s="164" t="s">
        <v>749</v>
      </c>
      <c r="C32" s="173" t="s">
        <v>750</v>
      </c>
      <c r="D32" s="165" t="s">
        <v>267</v>
      </c>
      <c r="E32" s="166">
        <v>3</v>
      </c>
      <c r="F32" s="191"/>
      <c r="G32" s="167">
        <f t="shared" si="2"/>
        <v>0</v>
      </c>
      <c r="H32" s="167">
        <v>168.62</v>
      </c>
      <c r="I32" s="167">
        <v>505.86</v>
      </c>
      <c r="J32" s="167">
        <v>168.88</v>
      </c>
      <c r="K32" s="167">
        <v>506.64</v>
      </c>
      <c r="L32" s="167">
        <v>12</v>
      </c>
      <c r="M32" s="167">
        <v>1134</v>
      </c>
      <c r="N32" s="166">
        <v>6.9999999999999999E-4</v>
      </c>
      <c r="O32" s="166">
        <v>2.0999999999999999E-3</v>
      </c>
      <c r="P32" s="166">
        <v>0</v>
      </c>
      <c r="Q32" s="166">
        <v>0</v>
      </c>
      <c r="R32" s="167"/>
      <c r="S32" s="167" t="s">
        <v>203</v>
      </c>
      <c r="T32" s="168" t="s">
        <v>203</v>
      </c>
      <c r="U32" s="147">
        <v>0.30199999999999999</v>
      </c>
      <c r="V32" s="147">
        <v>0.90599999999999992</v>
      </c>
      <c r="W32" s="147"/>
      <c r="X32" s="147" t="s">
        <v>205</v>
      </c>
      <c r="Y32" s="147" t="s">
        <v>206</v>
      </c>
      <c r="Z32" s="141"/>
      <c r="AA32" s="141"/>
      <c r="AB32" s="141"/>
      <c r="AC32" s="141"/>
      <c r="AD32" s="141"/>
      <c r="AE32" s="141"/>
      <c r="AF32" s="141"/>
      <c r="AG32" s="141" t="s">
        <v>721</v>
      </c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</row>
    <row r="33" spans="1:60" x14ac:dyDescent="0.25">
      <c r="A33" s="163">
        <v>21</v>
      </c>
      <c r="B33" s="164" t="s">
        <v>751</v>
      </c>
      <c r="C33" s="173" t="s">
        <v>752</v>
      </c>
      <c r="D33" s="165" t="s">
        <v>267</v>
      </c>
      <c r="E33" s="166">
        <v>4</v>
      </c>
      <c r="F33" s="191"/>
      <c r="G33" s="167">
        <f t="shared" si="2"/>
        <v>0</v>
      </c>
      <c r="H33" s="167">
        <v>76.39</v>
      </c>
      <c r="I33" s="167">
        <v>305.56</v>
      </c>
      <c r="J33" s="167">
        <v>131.61000000000001</v>
      </c>
      <c r="K33" s="167">
        <v>526.44000000000005</v>
      </c>
      <c r="L33" s="167">
        <v>12</v>
      </c>
      <c r="M33" s="167">
        <v>931.84</v>
      </c>
      <c r="N33" s="166">
        <v>6.0000000000000002E-5</v>
      </c>
      <c r="O33" s="166">
        <v>2.4000000000000001E-4</v>
      </c>
      <c r="P33" s="166">
        <v>0</v>
      </c>
      <c r="Q33" s="166">
        <v>0</v>
      </c>
      <c r="R33" s="167"/>
      <c r="S33" s="167" t="s">
        <v>203</v>
      </c>
      <c r="T33" s="168" t="s">
        <v>203</v>
      </c>
      <c r="U33" s="147">
        <v>0.20699999999999999</v>
      </c>
      <c r="V33" s="147">
        <v>0.82799999999999996</v>
      </c>
      <c r="W33" s="147"/>
      <c r="X33" s="147" t="s">
        <v>205</v>
      </c>
      <c r="Y33" s="147" t="s">
        <v>206</v>
      </c>
      <c r="Z33" s="141"/>
      <c r="AA33" s="141"/>
      <c r="AB33" s="141"/>
      <c r="AC33" s="141"/>
      <c r="AD33" s="141"/>
      <c r="AE33" s="141"/>
      <c r="AF33" s="141"/>
      <c r="AG33" s="141" t="s">
        <v>721</v>
      </c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</row>
    <row r="34" spans="1:60" ht="20.399999999999999" x14ac:dyDescent="0.25">
      <c r="A34" s="163">
        <v>22</v>
      </c>
      <c r="B34" s="164" t="s">
        <v>753</v>
      </c>
      <c r="C34" s="173" t="s">
        <v>754</v>
      </c>
      <c r="D34" s="165" t="s">
        <v>267</v>
      </c>
      <c r="E34" s="166">
        <v>3</v>
      </c>
      <c r="F34" s="191"/>
      <c r="G34" s="167">
        <f t="shared" si="2"/>
        <v>0</v>
      </c>
      <c r="H34" s="167">
        <v>1720.15</v>
      </c>
      <c r="I34" s="167">
        <v>5160.4500000000007</v>
      </c>
      <c r="J34" s="167">
        <v>249.85</v>
      </c>
      <c r="K34" s="167">
        <v>749.55</v>
      </c>
      <c r="L34" s="167">
        <v>12</v>
      </c>
      <c r="M34" s="167">
        <v>6619.2</v>
      </c>
      <c r="N34" s="166">
        <v>4.7800000000000004E-3</v>
      </c>
      <c r="O34" s="166">
        <v>1.4340000000000002E-2</v>
      </c>
      <c r="P34" s="166">
        <v>0</v>
      </c>
      <c r="Q34" s="166">
        <v>0</v>
      </c>
      <c r="R34" s="167"/>
      <c r="S34" s="167" t="s">
        <v>203</v>
      </c>
      <c r="T34" s="168" t="s">
        <v>203</v>
      </c>
      <c r="U34" s="147">
        <v>0.39300000000000002</v>
      </c>
      <c r="V34" s="147">
        <v>1.179</v>
      </c>
      <c r="W34" s="147"/>
      <c r="X34" s="147" t="s">
        <v>205</v>
      </c>
      <c r="Y34" s="147" t="s">
        <v>206</v>
      </c>
      <c r="Z34" s="141"/>
      <c r="AA34" s="141"/>
      <c r="AB34" s="141"/>
      <c r="AC34" s="141"/>
      <c r="AD34" s="141"/>
      <c r="AE34" s="141"/>
      <c r="AF34" s="141"/>
      <c r="AG34" s="141" t="s">
        <v>721</v>
      </c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</row>
    <row r="35" spans="1:60" x14ac:dyDescent="0.25">
      <c r="A35" s="163">
        <v>23</v>
      </c>
      <c r="B35" s="164" t="s">
        <v>755</v>
      </c>
      <c r="C35" s="173" t="s">
        <v>756</v>
      </c>
      <c r="D35" s="165" t="s">
        <v>353</v>
      </c>
      <c r="E35" s="166">
        <v>24</v>
      </c>
      <c r="F35" s="191"/>
      <c r="G35" s="167">
        <f t="shared" si="2"/>
        <v>0</v>
      </c>
      <c r="H35" s="167">
        <v>0</v>
      </c>
      <c r="I35" s="167">
        <v>0</v>
      </c>
      <c r="J35" s="167">
        <v>296.5</v>
      </c>
      <c r="K35" s="167">
        <v>7116</v>
      </c>
      <c r="L35" s="167">
        <v>12</v>
      </c>
      <c r="M35" s="167">
        <v>7969.92</v>
      </c>
      <c r="N35" s="166">
        <v>0</v>
      </c>
      <c r="O35" s="166">
        <v>0</v>
      </c>
      <c r="P35" s="166">
        <v>0</v>
      </c>
      <c r="Q35" s="166">
        <v>0</v>
      </c>
      <c r="R35" s="167"/>
      <c r="S35" s="167" t="s">
        <v>318</v>
      </c>
      <c r="T35" s="168" t="s">
        <v>319</v>
      </c>
      <c r="U35" s="147">
        <v>0</v>
      </c>
      <c r="V35" s="147">
        <v>0</v>
      </c>
      <c r="W35" s="147"/>
      <c r="X35" s="147" t="s">
        <v>205</v>
      </c>
      <c r="Y35" s="147" t="s">
        <v>206</v>
      </c>
      <c r="Z35" s="141"/>
      <c r="AA35" s="141"/>
      <c r="AB35" s="141"/>
      <c r="AC35" s="141"/>
      <c r="AD35" s="141"/>
      <c r="AE35" s="141"/>
      <c r="AF35" s="141"/>
      <c r="AG35" s="141" t="s">
        <v>721</v>
      </c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</row>
    <row r="36" spans="1:60" x14ac:dyDescent="0.25">
      <c r="A36" s="163">
        <v>24</v>
      </c>
      <c r="B36" s="164" t="s">
        <v>757</v>
      </c>
      <c r="C36" s="173" t="s">
        <v>758</v>
      </c>
      <c r="D36" s="165" t="s">
        <v>267</v>
      </c>
      <c r="E36" s="166">
        <v>6</v>
      </c>
      <c r="F36" s="191"/>
      <c r="G36" s="167">
        <f t="shared" si="2"/>
        <v>0</v>
      </c>
      <c r="H36" s="167">
        <v>361</v>
      </c>
      <c r="I36" s="167">
        <v>2166</v>
      </c>
      <c r="J36" s="167">
        <v>0</v>
      </c>
      <c r="K36" s="167">
        <v>0</v>
      </c>
      <c r="L36" s="167">
        <v>12</v>
      </c>
      <c r="M36" s="167">
        <v>2425.92</v>
      </c>
      <c r="N36" s="166">
        <v>0</v>
      </c>
      <c r="O36" s="166">
        <v>0</v>
      </c>
      <c r="P36" s="166">
        <v>0</v>
      </c>
      <c r="Q36" s="166">
        <v>0</v>
      </c>
      <c r="R36" s="167"/>
      <c r="S36" s="167" t="s">
        <v>318</v>
      </c>
      <c r="T36" s="168" t="s">
        <v>319</v>
      </c>
      <c r="U36" s="147">
        <v>0</v>
      </c>
      <c r="V36" s="147">
        <v>0</v>
      </c>
      <c r="W36" s="147"/>
      <c r="X36" s="147" t="s">
        <v>295</v>
      </c>
      <c r="Y36" s="147" t="s">
        <v>206</v>
      </c>
      <c r="Z36" s="141"/>
      <c r="AA36" s="141"/>
      <c r="AB36" s="141"/>
      <c r="AC36" s="141"/>
      <c r="AD36" s="141"/>
      <c r="AE36" s="141"/>
      <c r="AF36" s="141"/>
      <c r="AG36" s="141" t="s">
        <v>455</v>
      </c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</row>
    <row r="37" spans="1:60" x14ac:dyDescent="0.25">
      <c r="A37" s="151" t="s">
        <v>198</v>
      </c>
      <c r="B37" s="152" t="s">
        <v>121</v>
      </c>
      <c r="C37" s="170" t="s">
        <v>122</v>
      </c>
      <c r="D37" s="153"/>
      <c r="E37" s="154"/>
      <c r="F37" s="155"/>
      <c r="G37" s="155">
        <f>G38+G39+G40</f>
        <v>0</v>
      </c>
      <c r="H37" s="155"/>
      <c r="I37" s="155">
        <v>41650</v>
      </c>
      <c r="J37" s="155"/>
      <c r="K37" s="155">
        <v>2278.5</v>
      </c>
      <c r="L37" s="155"/>
      <c r="M37" s="155"/>
      <c r="N37" s="154"/>
      <c r="O37" s="154"/>
      <c r="P37" s="154"/>
      <c r="Q37" s="154"/>
      <c r="R37" s="155"/>
      <c r="S37" s="155"/>
      <c r="T37" s="156"/>
      <c r="U37" s="150"/>
      <c r="V37" s="150"/>
      <c r="W37" s="150"/>
      <c r="X37" s="150"/>
      <c r="Y37" s="150"/>
      <c r="AG37" t="s">
        <v>199</v>
      </c>
    </row>
    <row r="38" spans="1:60" x14ac:dyDescent="0.25">
      <c r="A38" s="163">
        <v>25</v>
      </c>
      <c r="B38" s="164" t="s">
        <v>759</v>
      </c>
      <c r="C38" s="173" t="s">
        <v>760</v>
      </c>
      <c r="D38" s="165" t="s">
        <v>239</v>
      </c>
      <c r="E38" s="166">
        <v>1.5</v>
      </c>
      <c r="F38" s="191"/>
      <c r="G38" s="167">
        <f t="shared" ref="G38:G40" si="3">F38*E38</f>
        <v>0</v>
      </c>
      <c r="H38" s="167">
        <v>0</v>
      </c>
      <c r="I38" s="167">
        <v>0</v>
      </c>
      <c r="J38" s="167">
        <v>1519</v>
      </c>
      <c r="K38" s="167">
        <v>2278.5</v>
      </c>
      <c r="L38" s="167">
        <v>12</v>
      </c>
      <c r="M38" s="167">
        <v>2551.92</v>
      </c>
      <c r="N38" s="166">
        <v>0</v>
      </c>
      <c r="O38" s="166">
        <v>0</v>
      </c>
      <c r="P38" s="166">
        <v>0</v>
      </c>
      <c r="Q38" s="166">
        <v>0</v>
      </c>
      <c r="R38" s="167"/>
      <c r="S38" s="167" t="s">
        <v>203</v>
      </c>
      <c r="T38" s="168" t="s">
        <v>203</v>
      </c>
      <c r="U38" s="147">
        <v>2.3639999999999999</v>
      </c>
      <c r="V38" s="147">
        <v>3.5459999999999998</v>
      </c>
      <c r="W38" s="147"/>
      <c r="X38" s="147" t="s">
        <v>205</v>
      </c>
      <c r="Y38" s="147" t="s">
        <v>206</v>
      </c>
      <c r="Z38" s="141"/>
      <c r="AA38" s="141"/>
      <c r="AB38" s="141"/>
      <c r="AC38" s="141"/>
      <c r="AD38" s="141"/>
      <c r="AE38" s="141"/>
      <c r="AF38" s="141"/>
      <c r="AG38" s="141" t="s">
        <v>721</v>
      </c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</row>
    <row r="39" spans="1:60" x14ac:dyDescent="0.25">
      <c r="A39" s="163">
        <v>26</v>
      </c>
      <c r="B39" s="164" t="s">
        <v>761</v>
      </c>
      <c r="C39" s="173" t="s">
        <v>762</v>
      </c>
      <c r="D39" s="165" t="s">
        <v>469</v>
      </c>
      <c r="E39" s="166">
        <v>1</v>
      </c>
      <c r="F39" s="191"/>
      <c r="G39" s="167">
        <f t="shared" si="3"/>
        <v>0</v>
      </c>
      <c r="H39" s="167">
        <v>11000</v>
      </c>
      <c r="I39" s="167">
        <v>11000</v>
      </c>
      <c r="J39" s="167">
        <v>0</v>
      </c>
      <c r="K39" s="167">
        <v>0</v>
      </c>
      <c r="L39" s="167">
        <v>12</v>
      </c>
      <c r="M39" s="167">
        <v>12320</v>
      </c>
      <c r="N39" s="166">
        <v>0</v>
      </c>
      <c r="O39" s="166">
        <v>0</v>
      </c>
      <c r="P39" s="166">
        <v>0</v>
      </c>
      <c r="Q39" s="166">
        <v>0</v>
      </c>
      <c r="R39" s="167"/>
      <c r="S39" s="167" t="s">
        <v>318</v>
      </c>
      <c r="T39" s="168" t="s">
        <v>319</v>
      </c>
      <c r="U39" s="147">
        <v>0</v>
      </c>
      <c r="V39" s="147">
        <v>0</v>
      </c>
      <c r="W39" s="147"/>
      <c r="X39" s="147" t="s">
        <v>295</v>
      </c>
      <c r="Y39" s="147" t="s">
        <v>206</v>
      </c>
      <c r="Z39" s="141"/>
      <c r="AA39" s="141"/>
      <c r="AB39" s="141"/>
      <c r="AC39" s="141"/>
      <c r="AD39" s="141"/>
      <c r="AE39" s="141"/>
      <c r="AF39" s="141"/>
      <c r="AG39" s="141" t="s">
        <v>455</v>
      </c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</row>
    <row r="40" spans="1:60" x14ac:dyDescent="0.25">
      <c r="A40" s="163">
        <v>27</v>
      </c>
      <c r="B40" s="164" t="s">
        <v>763</v>
      </c>
      <c r="C40" s="173" t="s">
        <v>764</v>
      </c>
      <c r="D40" s="165" t="s">
        <v>469</v>
      </c>
      <c r="E40" s="166">
        <v>1</v>
      </c>
      <c r="F40" s="191"/>
      <c r="G40" s="167">
        <f t="shared" si="3"/>
        <v>0</v>
      </c>
      <c r="H40" s="167">
        <v>30650</v>
      </c>
      <c r="I40" s="167">
        <v>30650</v>
      </c>
      <c r="J40" s="167">
        <v>0</v>
      </c>
      <c r="K40" s="167">
        <v>0</v>
      </c>
      <c r="L40" s="167">
        <v>12</v>
      </c>
      <c r="M40" s="167">
        <v>34328</v>
      </c>
      <c r="N40" s="166">
        <v>0</v>
      </c>
      <c r="O40" s="166">
        <v>0</v>
      </c>
      <c r="P40" s="166">
        <v>0</v>
      </c>
      <c r="Q40" s="166">
        <v>0</v>
      </c>
      <c r="R40" s="167"/>
      <c r="S40" s="167" t="s">
        <v>318</v>
      </c>
      <c r="T40" s="168" t="s">
        <v>319</v>
      </c>
      <c r="U40" s="147">
        <v>0</v>
      </c>
      <c r="V40" s="147">
        <v>0</v>
      </c>
      <c r="W40" s="147"/>
      <c r="X40" s="147" t="s">
        <v>295</v>
      </c>
      <c r="Y40" s="147" t="s">
        <v>206</v>
      </c>
      <c r="Z40" s="141"/>
      <c r="AA40" s="141"/>
      <c r="AB40" s="141"/>
      <c r="AC40" s="141"/>
      <c r="AD40" s="141"/>
      <c r="AE40" s="141"/>
      <c r="AF40" s="141"/>
      <c r="AG40" s="141" t="s">
        <v>455</v>
      </c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</row>
    <row r="41" spans="1:60" x14ac:dyDescent="0.25">
      <c r="A41" s="151" t="s">
        <v>198</v>
      </c>
      <c r="B41" s="152" t="s">
        <v>123</v>
      </c>
      <c r="C41" s="170" t="s">
        <v>124</v>
      </c>
      <c r="D41" s="153"/>
      <c r="E41" s="154"/>
      <c r="F41" s="155"/>
      <c r="G41" s="155">
        <f>G42+G43+G44+G45+G46+G47+G48</f>
        <v>0</v>
      </c>
      <c r="H41" s="155"/>
      <c r="I41" s="155">
        <v>60032.07</v>
      </c>
      <c r="J41" s="155"/>
      <c r="K41" s="155">
        <v>13959.93</v>
      </c>
      <c r="L41" s="155"/>
      <c r="M41" s="155"/>
      <c r="N41" s="154"/>
      <c r="O41" s="154"/>
      <c r="P41" s="154"/>
      <c r="Q41" s="154"/>
      <c r="R41" s="155"/>
      <c r="S41" s="155"/>
      <c r="T41" s="156"/>
      <c r="U41" s="150"/>
      <c r="V41" s="150"/>
      <c r="W41" s="150"/>
      <c r="X41" s="150"/>
      <c r="Y41" s="150"/>
      <c r="AG41" t="s">
        <v>199</v>
      </c>
    </row>
    <row r="42" spans="1:60" x14ac:dyDescent="0.25">
      <c r="A42" s="163">
        <v>28</v>
      </c>
      <c r="B42" s="164" t="s">
        <v>765</v>
      </c>
      <c r="C42" s="173" t="s">
        <v>766</v>
      </c>
      <c r="D42" s="165" t="s">
        <v>469</v>
      </c>
      <c r="E42" s="166">
        <v>3</v>
      </c>
      <c r="F42" s="191"/>
      <c r="G42" s="167">
        <f t="shared" ref="G42:G48" si="4">F42*E42</f>
        <v>0</v>
      </c>
      <c r="H42" s="167">
        <v>168.49</v>
      </c>
      <c r="I42" s="167">
        <v>505.47</v>
      </c>
      <c r="J42" s="167">
        <v>958.51</v>
      </c>
      <c r="K42" s="167">
        <v>2875.5299999999997</v>
      </c>
      <c r="L42" s="167">
        <v>12</v>
      </c>
      <c r="M42" s="167">
        <v>3786.72</v>
      </c>
      <c r="N42" s="166">
        <v>1.41E-3</v>
      </c>
      <c r="O42" s="166">
        <v>4.2300000000000003E-3</v>
      </c>
      <c r="P42" s="166">
        <v>0</v>
      </c>
      <c r="Q42" s="166">
        <v>0</v>
      </c>
      <c r="R42" s="167"/>
      <c r="S42" s="167" t="s">
        <v>203</v>
      </c>
      <c r="T42" s="168" t="s">
        <v>203</v>
      </c>
      <c r="U42" s="147">
        <v>1.575</v>
      </c>
      <c r="V42" s="147">
        <v>4.7249999999999996</v>
      </c>
      <c r="W42" s="147"/>
      <c r="X42" s="147" t="s">
        <v>205</v>
      </c>
      <c r="Y42" s="147" t="s">
        <v>206</v>
      </c>
      <c r="Z42" s="141"/>
      <c r="AA42" s="141"/>
      <c r="AB42" s="141"/>
      <c r="AC42" s="141"/>
      <c r="AD42" s="141"/>
      <c r="AE42" s="141"/>
      <c r="AF42" s="141"/>
      <c r="AG42" s="141" t="s">
        <v>721</v>
      </c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</row>
    <row r="43" spans="1:60" x14ac:dyDescent="0.25">
      <c r="A43" s="163">
        <v>29</v>
      </c>
      <c r="B43" s="164" t="s">
        <v>767</v>
      </c>
      <c r="C43" s="173" t="s">
        <v>768</v>
      </c>
      <c r="D43" s="165" t="s">
        <v>469</v>
      </c>
      <c r="E43" s="166">
        <v>6</v>
      </c>
      <c r="F43" s="191"/>
      <c r="G43" s="167">
        <f t="shared" si="4"/>
        <v>0</v>
      </c>
      <c r="H43" s="167">
        <v>54.35</v>
      </c>
      <c r="I43" s="167">
        <v>326.10000000000002</v>
      </c>
      <c r="J43" s="167">
        <v>144.65</v>
      </c>
      <c r="K43" s="167">
        <v>867.90000000000009</v>
      </c>
      <c r="L43" s="167">
        <v>12</v>
      </c>
      <c r="M43" s="167">
        <v>1337.28</v>
      </c>
      <c r="N43" s="166">
        <v>8.0000000000000007E-5</v>
      </c>
      <c r="O43" s="166">
        <v>4.8000000000000007E-4</v>
      </c>
      <c r="P43" s="166">
        <v>0</v>
      </c>
      <c r="Q43" s="166">
        <v>0</v>
      </c>
      <c r="R43" s="167"/>
      <c r="S43" s="167" t="s">
        <v>203</v>
      </c>
      <c r="T43" s="168" t="s">
        <v>203</v>
      </c>
      <c r="U43" s="147">
        <v>0.22700000000000001</v>
      </c>
      <c r="V43" s="147">
        <v>1.3620000000000001</v>
      </c>
      <c r="W43" s="147"/>
      <c r="X43" s="147" t="s">
        <v>205</v>
      </c>
      <c r="Y43" s="147" t="s">
        <v>206</v>
      </c>
      <c r="Z43" s="141"/>
      <c r="AA43" s="141"/>
      <c r="AB43" s="141"/>
      <c r="AC43" s="141"/>
      <c r="AD43" s="141"/>
      <c r="AE43" s="141"/>
      <c r="AF43" s="141"/>
      <c r="AG43" s="141" t="s">
        <v>721</v>
      </c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</row>
    <row r="44" spans="1:60" ht="20.399999999999999" x14ac:dyDescent="0.25">
      <c r="A44" s="163">
        <v>30</v>
      </c>
      <c r="B44" s="164" t="s">
        <v>769</v>
      </c>
      <c r="C44" s="173" t="s">
        <v>770</v>
      </c>
      <c r="D44" s="165" t="s">
        <v>267</v>
      </c>
      <c r="E44" s="166">
        <v>6</v>
      </c>
      <c r="F44" s="191"/>
      <c r="G44" s="167">
        <f t="shared" si="4"/>
        <v>0</v>
      </c>
      <c r="H44" s="167">
        <v>480.61</v>
      </c>
      <c r="I44" s="167">
        <v>2883.66</v>
      </c>
      <c r="J44" s="167">
        <v>156.38999999999999</v>
      </c>
      <c r="K44" s="167">
        <v>938.33999999999992</v>
      </c>
      <c r="L44" s="167">
        <v>12</v>
      </c>
      <c r="M44" s="167">
        <v>4280.6400000000003</v>
      </c>
      <c r="N44" s="166">
        <v>2.2000000000000001E-4</v>
      </c>
      <c r="O44" s="166">
        <v>1.32E-3</v>
      </c>
      <c r="P44" s="166">
        <v>0</v>
      </c>
      <c r="Q44" s="166">
        <v>0</v>
      </c>
      <c r="R44" s="167"/>
      <c r="S44" s="167" t="s">
        <v>203</v>
      </c>
      <c r="T44" s="168" t="s">
        <v>203</v>
      </c>
      <c r="U44" s="147">
        <v>0.246</v>
      </c>
      <c r="V44" s="147">
        <v>1.476</v>
      </c>
      <c r="W44" s="147"/>
      <c r="X44" s="147" t="s">
        <v>205</v>
      </c>
      <c r="Y44" s="147" t="s">
        <v>206</v>
      </c>
      <c r="Z44" s="141"/>
      <c r="AA44" s="141"/>
      <c r="AB44" s="141"/>
      <c r="AC44" s="141"/>
      <c r="AD44" s="141"/>
      <c r="AE44" s="141"/>
      <c r="AF44" s="141"/>
      <c r="AG44" s="141" t="s">
        <v>721</v>
      </c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</row>
    <row r="45" spans="1:60" x14ac:dyDescent="0.25">
      <c r="A45" s="163">
        <v>31</v>
      </c>
      <c r="B45" s="164" t="s">
        <v>771</v>
      </c>
      <c r="C45" s="173" t="s">
        <v>772</v>
      </c>
      <c r="D45" s="165" t="s">
        <v>267</v>
      </c>
      <c r="E45" s="166">
        <v>3</v>
      </c>
      <c r="F45" s="191"/>
      <c r="G45" s="167">
        <f t="shared" si="4"/>
        <v>0</v>
      </c>
      <c r="H45" s="167">
        <v>3487.16</v>
      </c>
      <c r="I45" s="167">
        <v>10461.48</v>
      </c>
      <c r="J45" s="167">
        <v>1387.84</v>
      </c>
      <c r="K45" s="167">
        <v>4163.5199999999995</v>
      </c>
      <c r="L45" s="167">
        <v>12</v>
      </c>
      <c r="M45" s="167">
        <v>16380</v>
      </c>
      <c r="N45" s="166">
        <v>6.4099999999999999E-3</v>
      </c>
      <c r="O45" s="166">
        <v>1.9230000000000001E-2</v>
      </c>
      <c r="P45" s="166">
        <v>0</v>
      </c>
      <c r="Q45" s="166">
        <v>0</v>
      </c>
      <c r="R45" s="167"/>
      <c r="S45" s="167" t="s">
        <v>203</v>
      </c>
      <c r="T45" s="168" t="s">
        <v>203</v>
      </c>
      <c r="U45" s="147">
        <v>2.1550799999999999</v>
      </c>
      <c r="V45" s="147">
        <v>6.4652399999999997</v>
      </c>
      <c r="W45" s="147"/>
      <c r="X45" s="147" t="s">
        <v>287</v>
      </c>
      <c r="Y45" s="147" t="s">
        <v>206</v>
      </c>
      <c r="Z45" s="141"/>
      <c r="AA45" s="141"/>
      <c r="AB45" s="141"/>
      <c r="AC45" s="141"/>
      <c r="AD45" s="141"/>
      <c r="AE45" s="141"/>
      <c r="AF45" s="141"/>
      <c r="AG45" s="141" t="s">
        <v>773</v>
      </c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</row>
    <row r="46" spans="1:60" x14ac:dyDescent="0.25">
      <c r="A46" s="163">
        <v>32</v>
      </c>
      <c r="B46" s="164" t="s">
        <v>774</v>
      </c>
      <c r="C46" s="173" t="s">
        <v>775</v>
      </c>
      <c r="D46" s="165" t="s">
        <v>267</v>
      </c>
      <c r="E46" s="166">
        <v>3</v>
      </c>
      <c r="F46" s="191"/>
      <c r="G46" s="167">
        <f t="shared" si="4"/>
        <v>0</v>
      </c>
      <c r="H46" s="167">
        <v>7860.12</v>
      </c>
      <c r="I46" s="167">
        <v>23580.36</v>
      </c>
      <c r="J46" s="167">
        <v>1704.88</v>
      </c>
      <c r="K46" s="167">
        <v>5114.6400000000003</v>
      </c>
      <c r="L46" s="167">
        <v>12</v>
      </c>
      <c r="M46" s="167">
        <v>32138.400000000001</v>
      </c>
      <c r="N46" s="166">
        <v>3.0929999999999999E-2</v>
      </c>
      <c r="O46" s="166">
        <v>9.2789999999999997E-2</v>
      </c>
      <c r="P46" s="166">
        <v>0</v>
      </c>
      <c r="Q46" s="166">
        <v>0</v>
      </c>
      <c r="R46" s="167"/>
      <c r="S46" s="167" t="s">
        <v>203</v>
      </c>
      <c r="T46" s="168" t="s">
        <v>203</v>
      </c>
      <c r="U46" s="147">
        <v>2.6531600000000002</v>
      </c>
      <c r="V46" s="147">
        <v>7.959480000000001</v>
      </c>
      <c r="W46" s="147"/>
      <c r="X46" s="147" t="s">
        <v>287</v>
      </c>
      <c r="Y46" s="147" t="s">
        <v>206</v>
      </c>
      <c r="Z46" s="141"/>
      <c r="AA46" s="141"/>
      <c r="AB46" s="141"/>
      <c r="AC46" s="141"/>
      <c r="AD46" s="141"/>
      <c r="AE46" s="141"/>
      <c r="AF46" s="141"/>
      <c r="AG46" s="141" t="s">
        <v>773</v>
      </c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</row>
    <row r="47" spans="1:60" x14ac:dyDescent="0.25">
      <c r="A47" s="163">
        <v>33</v>
      </c>
      <c r="B47" s="164" t="s">
        <v>776</v>
      </c>
      <c r="C47" s="173" t="s">
        <v>777</v>
      </c>
      <c r="D47" s="165" t="s">
        <v>267</v>
      </c>
      <c r="E47" s="166">
        <v>3</v>
      </c>
      <c r="F47" s="191"/>
      <c r="G47" s="167">
        <f t="shared" si="4"/>
        <v>0</v>
      </c>
      <c r="H47" s="167">
        <v>3305</v>
      </c>
      <c r="I47" s="167">
        <v>9915</v>
      </c>
      <c r="J47" s="167">
        <v>0</v>
      </c>
      <c r="K47" s="167">
        <v>0</v>
      </c>
      <c r="L47" s="167">
        <v>12</v>
      </c>
      <c r="M47" s="167">
        <v>11104.8</v>
      </c>
      <c r="N47" s="166">
        <v>0</v>
      </c>
      <c r="O47" s="166">
        <v>0</v>
      </c>
      <c r="P47" s="166">
        <v>0</v>
      </c>
      <c r="Q47" s="166">
        <v>0</v>
      </c>
      <c r="R47" s="167"/>
      <c r="S47" s="167" t="s">
        <v>318</v>
      </c>
      <c r="T47" s="168" t="s">
        <v>319</v>
      </c>
      <c r="U47" s="147">
        <v>0</v>
      </c>
      <c r="V47" s="147">
        <v>0</v>
      </c>
      <c r="W47" s="147"/>
      <c r="X47" s="147" t="s">
        <v>295</v>
      </c>
      <c r="Y47" s="147" t="s">
        <v>206</v>
      </c>
      <c r="Z47" s="141"/>
      <c r="AA47" s="141"/>
      <c r="AB47" s="141"/>
      <c r="AC47" s="141"/>
      <c r="AD47" s="141"/>
      <c r="AE47" s="141"/>
      <c r="AF47" s="141"/>
      <c r="AG47" s="141" t="s">
        <v>455</v>
      </c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</row>
    <row r="48" spans="1:60" x14ac:dyDescent="0.25">
      <c r="A48" s="157">
        <v>34</v>
      </c>
      <c r="B48" s="158" t="s">
        <v>778</v>
      </c>
      <c r="C48" s="171" t="s">
        <v>779</v>
      </c>
      <c r="D48" s="159" t="s">
        <v>267</v>
      </c>
      <c r="E48" s="160">
        <v>3</v>
      </c>
      <c r="F48" s="192"/>
      <c r="G48" s="161">
        <f t="shared" si="4"/>
        <v>0</v>
      </c>
      <c r="H48" s="161">
        <v>4120</v>
      </c>
      <c r="I48" s="161">
        <v>12360</v>
      </c>
      <c r="J48" s="161">
        <v>0</v>
      </c>
      <c r="K48" s="161">
        <v>0</v>
      </c>
      <c r="L48" s="161">
        <v>12</v>
      </c>
      <c r="M48" s="161">
        <v>13843.2</v>
      </c>
      <c r="N48" s="160">
        <v>0</v>
      </c>
      <c r="O48" s="160">
        <v>0</v>
      </c>
      <c r="P48" s="160">
        <v>0</v>
      </c>
      <c r="Q48" s="160">
        <v>0</v>
      </c>
      <c r="R48" s="161"/>
      <c r="S48" s="161" t="s">
        <v>318</v>
      </c>
      <c r="T48" s="162" t="s">
        <v>319</v>
      </c>
      <c r="U48" s="147">
        <v>0</v>
      </c>
      <c r="V48" s="147">
        <v>0</v>
      </c>
      <c r="W48" s="147"/>
      <c r="X48" s="147" t="s">
        <v>295</v>
      </c>
      <c r="Y48" s="147" t="s">
        <v>206</v>
      </c>
      <c r="Z48" s="141"/>
      <c r="AA48" s="141"/>
      <c r="AB48" s="141"/>
      <c r="AC48" s="141"/>
      <c r="AD48" s="141"/>
      <c r="AE48" s="141"/>
      <c r="AF48" s="141"/>
      <c r="AG48" s="141" t="s">
        <v>455</v>
      </c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</row>
    <row r="49" spans="1:33" x14ac:dyDescent="0.25">
      <c r="A49" s="3"/>
      <c r="B49" s="4"/>
      <c r="C49" s="17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12</v>
      </c>
      <c r="AF49">
        <v>21</v>
      </c>
      <c r="AG49" t="s">
        <v>184</v>
      </c>
    </row>
    <row r="50" spans="1:33" x14ac:dyDescent="0.25">
      <c r="C50" s="193" t="s">
        <v>1180</v>
      </c>
      <c r="D50" s="10"/>
      <c r="G50" s="194">
        <f>G41+G37+G25+G17+G15+G13+G8</f>
        <v>0</v>
      </c>
      <c r="AG50" t="s">
        <v>709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3" activePane="bottomLeft" state="frozen"/>
      <selection pane="bottomLeft" activeCell="C27" sqref="C27"/>
    </sheetView>
  </sheetViews>
  <sheetFormatPr defaultRowHeight="13.2" x14ac:dyDescent="0.25"/>
  <cols>
    <col min="1" max="1" width="3.44140625" customWidth="1"/>
    <col min="2" max="2" width="12.6640625" style="114" customWidth="1"/>
    <col min="3" max="3" width="38.33203125" style="11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0" t="s">
        <v>7</v>
      </c>
      <c r="B1" s="260"/>
      <c r="C1" s="260"/>
      <c r="D1" s="260"/>
      <c r="E1" s="260"/>
      <c r="F1" s="260"/>
      <c r="G1" s="260"/>
      <c r="AG1" t="s">
        <v>172</v>
      </c>
    </row>
    <row r="2" spans="1:60" ht="25.05" customHeight="1" x14ac:dyDescent="0.25">
      <c r="A2" s="133" t="s">
        <v>8</v>
      </c>
      <c r="B2" s="46" t="s">
        <v>43</v>
      </c>
      <c r="C2" s="261" t="s">
        <v>44</v>
      </c>
      <c r="D2" s="262"/>
      <c r="E2" s="262"/>
      <c r="F2" s="262"/>
      <c r="G2" s="263"/>
      <c r="AG2" t="s">
        <v>173</v>
      </c>
    </row>
    <row r="3" spans="1:60" ht="25.05" customHeight="1" x14ac:dyDescent="0.25">
      <c r="A3" s="133" t="s">
        <v>9</v>
      </c>
      <c r="B3" s="46" t="s">
        <v>51</v>
      </c>
      <c r="C3" s="261" t="s">
        <v>52</v>
      </c>
      <c r="D3" s="262"/>
      <c r="E3" s="262"/>
      <c r="F3" s="262"/>
      <c r="G3" s="263"/>
      <c r="AC3" s="114" t="s">
        <v>173</v>
      </c>
      <c r="AG3" t="s">
        <v>174</v>
      </c>
    </row>
    <row r="4" spans="1:60" ht="25.05" customHeight="1" x14ac:dyDescent="0.25">
      <c r="A4" s="134" t="s">
        <v>10</v>
      </c>
      <c r="B4" s="135" t="s">
        <v>53</v>
      </c>
      <c r="C4" s="264" t="s">
        <v>52</v>
      </c>
      <c r="D4" s="265"/>
      <c r="E4" s="265"/>
      <c r="F4" s="265"/>
      <c r="G4" s="266"/>
      <c r="AG4" t="s">
        <v>175</v>
      </c>
    </row>
    <row r="5" spans="1:60" x14ac:dyDescent="0.25">
      <c r="D5" s="10"/>
    </row>
    <row r="6" spans="1:60" ht="39.6" x14ac:dyDescent="0.25">
      <c r="A6" s="137" t="s">
        <v>176</v>
      </c>
      <c r="B6" s="139" t="s">
        <v>177</v>
      </c>
      <c r="C6" s="139" t="s">
        <v>178</v>
      </c>
      <c r="D6" s="138" t="s">
        <v>179</v>
      </c>
      <c r="E6" s="137" t="s">
        <v>180</v>
      </c>
      <c r="F6" s="136" t="s">
        <v>181</v>
      </c>
      <c r="G6" s="137" t="s">
        <v>31</v>
      </c>
      <c r="H6" s="140" t="s">
        <v>32</v>
      </c>
      <c r="I6" s="140" t="s">
        <v>182</v>
      </c>
      <c r="J6" s="140" t="s">
        <v>33</v>
      </c>
      <c r="K6" s="140" t="s">
        <v>183</v>
      </c>
      <c r="L6" s="140" t="s">
        <v>184</v>
      </c>
      <c r="M6" s="140" t="s">
        <v>185</v>
      </c>
      <c r="N6" s="140" t="s">
        <v>186</v>
      </c>
      <c r="O6" s="140" t="s">
        <v>187</v>
      </c>
      <c r="P6" s="140" t="s">
        <v>188</v>
      </c>
      <c r="Q6" s="140" t="s">
        <v>189</v>
      </c>
      <c r="R6" s="140" t="s">
        <v>190</v>
      </c>
      <c r="S6" s="140" t="s">
        <v>191</v>
      </c>
      <c r="T6" s="140" t="s">
        <v>192</v>
      </c>
      <c r="U6" s="140" t="s">
        <v>193</v>
      </c>
      <c r="V6" s="140" t="s">
        <v>194</v>
      </c>
      <c r="W6" s="140" t="s">
        <v>195</v>
      </c>
      <c r="X6" s="140" t="s">
        <v>196</v>
      </c>
      <c r="Y6" s="140" t="s">
        <v>197</v>
      </c>
    </row>
    <row r="7" spans="1:60" hidden="1" x14ac:dyDescent="0.25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x14ac:dyDescent="0.25">
      <c r="A8" s="151" t="s">
        <v>198</v>
      </c>
      <c r="B8" s="152" t="s">
        <v>93</v>
      </c>
      <c r="C8" s="170" t="s">
        <v>94</v>
      </c>
      <c r="D8" s="153"/>
      <c r="E8" s="154"/>
      <c r="F8" s="155"/>
      <c r="G8" s="155">
        <f>G9</f>
        <v>0</v>
      </c>
      <c r="H8" s="155"/>
      <c r="I8" s="155">
        <v>37261.800000000003</v>
      </c>
      <c r="J8" s="155"/>
      <c r="K8" s="155">
        <v>54988.2</v>
      </c>
      <c r="L8" s="155"/>
      <c r="M8" s="155"/>
      <c r="N8" s="154"/>
      <c r="O8" s="154"/>
      <c r="P8" s="154"/>
      <c r="Q8" s="154"/>
      <c r="R8" s="155"/>
      <c r="S8" s="155"/>
      <c r="T8" s="156"/>
      <c r="U8" s="150"/>
      <c r="V8" s="150"/>
      <c r="W8" s="150"/>
      <c r="X8" s="150"/>
      <c r="Y8" s="150"/>
      <c r="AG8" t="s">
        <v>199</v>
      </c>
    </row>
    <row r="9" spans="1:60" x14ac:dyDescent="0.25">
      <c r="A9" s="163">
        <v>1</v>
      </c>
      <c r="B9" s="164" t="s">
        <v>780</v>
      </c>
      <c r="C9" s="173" t="s">
        <v>781</v>
      </c>
      <c r="D9" s="165" t="s">
        <v>407</v>
      </c>
      <c r="E9" s="166">
        <v>45</v>
      </c>
      <c r="F9" s="191"/>
      <c r="G9" s="167">
        <f>F9*E9</f>
        <v>0</v>
      </c>
      <c r="H9" s="167">
        <v>828.04</v>
      </c>
      <c r="I9" s="167">
        <v>37261.799999999996</v>
      </c>
      <c r="J9" s="167">
        <v>1221.96</v>
      </c>
      <c r="K9" s="167">
        <v>54988.200000000004</v>
      </c>
      <c r="L9" s="167">
        <v>12</v>
      </c>
      <c r="M9" s="167">
        <v>103320</v>
      </c>
      <c r="N9" s="166">
        <v>3.09131</v>
      </c>
      <c r="O9" s="166">
        <v>139.10894999999999</v>
      </c>
      <c r="P9" s="166">
        <v>0</v>
      </c>
      <c r="Q9" s="166">
        <v>0</v>
      </c>
      <c r="R9" s="167"/>
      <c r="S9" s="167" t="s">
        <v>318</v>
      </c>
      <c r="T9" s="168" t="s">
        <v>319</v>
      </c>
      <c r="U9" s="147">
        <v>17.134450000000001</v>
      </c>
      <c r="V9" s="147">
        <v>771.05025000000001</v>
      </c>
      <c r="W9" s="147"/>
      <c r="X9" s="147" t="s">
        <v>287</v>
      </c>
      <c r="Y9" s="147" t="s">
        <v>206</v>
      </c>
      <c r="Z9" s="141"/>
      <c r="AA9" s="141"/>
      <c r="AB9" s="141"/>
      <c r="AC9" s="141"/>
      <c r="AD9" s="141"/>
      <c r="AE9" s="141"/>
      <c r="AF9" s="141"/>
      <c r="AG9" s="141" t="s">
        <v>288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x14ac:dyDescent="0.25">
      <c r="A10" s="151" t="s">
        <v>198</v>
      </c>
      <c r="B10" s="152" t="s">
        <v>119</v>
      </c>
      <c r="C10" s="170" t="s">
        <v>120</v>
      </c>
      <c r="D10" s="153"/>
      <c r="E10" s="154"/>
      <c r="F10" s="155"/>
      <c r="G10" s="155">
        <f>G11+G12+G13+G14+G15+G16+G17+G18+G19+G20+G21+G22+G23+G24+G25+G26+G27+G28+G29+G30+G31+G32+G33+G34+G35+G36</f>
        <v>0</v>
      </c>
      <c r="H10" s="155"/>
      <c r="I10" s="155">
        <v>0</v>
      </c>
      <c r="J10" s="155"/>
      <c r="K10" s="155">
        <v>190255.26</v>
      </c>
      <c r="L10" s="155"/>
      <c r="M10" s="155"/>
      <c r="N10" s="154"/>
      <c r="O10" s="154"/>
      <c r="P10" s="154"/>
      <c r="Q10" s="154"/>
      <c r="R10" s="155"/>
      <c r="S10" s="155"/>
      <c r="T10" s="156"/>
      <c r="U10" s="150"/>
      <c r="V10" s="150"/>
      <c r="W10" s="150"/>
      <c r="X10" s="150"/>
      <c r="Y10" s="150"/>
      <c r="AG10" t="s">
        <v>199</v>
      </c>
    </row>
    <row r="11" spans="1:60" x14ac:dyDescent="0.25">
      <c r="A11" s="163">
        <v>2</v>
      </c>
      <c r="B11" s="164" t="s">
        <v>782</v>
      </c>
      <c r="C11" s="173" t="s">
        <v>783</v>
      </c>
      <c r="D11" s="165" t="s">
        <v>407</v>
      </c>
      <c r="E11" s="166">
        <v>1</v>
      </c>
      <c r="F11" s="191"/>
      <c r="G11" s="167">
        <f t="shared" ref="G11:G36" si="0">F11*E11</f>
        <v>0</v>
      </c>
      <c r="H11" s="167">
        <v>0</v>
      </c>
      <c r="I11" s="167">
        <v>0</v>
      </c>
      <c r="J11" s="167">
        <v>208</v>
      </c>
      <c r="K11" s="167">
        <v>208</v>
      </c>
      <c r="L11" s="167">
        <v>12</v>
      </c>
      <c r="M11" s="167">
        <v>232.96</v>
      </c>
      <c r="N11" s="166">
        <v>0</v>
      </c>
      <c r="O11" s="166">
        <v>0</v>
      </c>
      <c r="P11" s="166">
        <v>0</v>
      </c>
      <c r="Q11" s="166">
        <v>0</v>
      </c>
      <c r="R11" s="167"/>
      <c r="S11" s="167" t="s">
        <v>318</v>
      </c>
      <c r="T11" s="168" t="s">
        <v>319</v>
      </c>
      <c r="U11" s="147">
        <v>0</v>
      </c>
      <c r="V11" s="147">
        <v>0</v>
      </c>
      <c r="W11" s="147"/>
      <c r="X11" s="147" t="s">
        <v>205</v>
      </c>
      <c r="Y11" s="147" t="s">
        <v>206</v>
      </c>
      <c r="Z11" s="141"/>
      <c r="AA11" s="141"/>
      <c r="AB11" s="141"/>
      <c r="AC11" s="141"/>
      <c r="AD11" s="141"/>
      <c r="AE11" s="141"/>
      <c r="AF11" s="141"/>
      <c r="AG11" s="141" t="s">
        <v>213</v>
      </c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x14ac:dyDescent="0.25">
      <c r="A12" s="163">
        <v>3</v>
      </c>
      <c r="B12" s="164" t="s">
        <v>784</v>
      </c>
      <c r="C12" s="173" t="s">
        <v>785</v>
      </c>
      <c r="D12" s="165" t="s">
        <v>407</v>
      </c>
      <c r="E12" s="166">
        <v>18</v>
      </c>
      <c r="F12" s="191"/>
      <c r="G12" s="167">
        <f t="shared" si="0"/>
        <v>0</v>
      </c>
      <c r="H12" s="167">
        <v>0</v>
      </c>
      <c r="I12" s="167">
        <v>0</v>
      </c>
      <c r="J12" s="167">
        <v>363</v>
      </c>
      <c r="K12" s="167">
        <v>6534</v>
      </c>
      <c r="L12" s="167">
        <v>12</v>
      </c>
      <c r="M12" s="167">
        <v>7318.08</v>
      </c>
      <c r="N12" s="166">
        <v>0</v>
      </c>
      <c r="O12" s="166">
        <v>0</v>
      </c>
      <c r="P12" s="166">
        <v>0</v>
      </c>
      <c r="Q12" s="166">
        <v>0</v>
      </c>
      <c r="R12" s="167"/>
      <c r="S12" s="167" t="s">
        <v>318</v>
      </c>
      <c r="T12" s="168" t="s">
        <v>319</v>
      </c>
      <c r="U12" s="147">
        <v>0</v>
      </c>
      <c r="V12" s="147">
        <v>0</v>
      </c>
      <c r="W12" s="147"/>
      <c r="X12" s="147" t="s">
        <v>205</v>
      </c>
      <c r="Y12" s="147" t="s">
        <v>206</v>
      </c>
      <c r="Z12" s="141"/>
      <c r="AA12" s="141"/>
      <c r="AB12" s="141"/>
      <c r="AC12" s="141"/>
      <c r="AD12" s="141"/>
      <c r="AE12" s="141"/>
      <c r="AF12" s="141"/>
      <c r="AG12" s="141" t="s">
        <v>213</v>
      </c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</row>
    <row r="13" spans="1:60" x14ac:dyDescent="0.25">
      <c r="A13" s="163">
        <v>4</v>
      </c>
      <c r="B13" s="164" t="s">
        <v>786</v>
      </c>
      <c r="C13" s="173" t="s">
        <v>787</v>
      </c>
      <c r="D13" s="165" t="s">
        <v>407</v>
      </c>
      <c r="E13" s="166">
        <v>3</v>
      </c>
      <c r="F13" s="191"/>
      <c r="G13" s="167">
        <f t="shared" si="0"/>
        <v>0</v>
      </c>
      <c r="H13" s="167">
        <v>0</v>
      </c>
      <c r="I13" s="167">
        <v>0</v>
      </c>
      <c r="J13" s="167">
        <v>442</v>
      </c>
      <c r="K13" s="167">
        <v>1326</v>
      </c>
      <c r="L13" s="167">
        <v>12</v>
      </c>
      <c r="M13" s="167">
        <v>1485.12</v>
      </c>
      <c r="N13" s="166">
        <v>0</v>
      </c>
      <c r="O13" s="166">
        <v>0</v>
      </c>
      <c r="P13" s="166">
        <v>0</v>
      </c>
      <c r="Q13" s="166">
        <v>0</v>
      </c>
      <c r="R13" s="167"/>
      <c r="S13" s="167" t="s">
        <v>318</v>
      </c>
      <c r="T13" s="168" t="s">
        <v>319</v>
      </c>
      <c r="U13" s="147">
        <v>0</v>
      </c>
      <c r="V13" s="147">
        <v>0</v>
      </c>
      <c r="W13" s="147"/>
      <c r="X13" s="147" t="s">
        <v>205</v>
      </c>
      <c r="Y13" s="147" t="s">
        <v>206</v>
      </c>
      <c r="Z13" s="141"/>
      <c r="AA13" s="141"/>
      <c r="AB13" s="141"/>
      <c r="AC13" s="141"/>
      <c r="AD13" s="141"/>
      <c r="AE13" s="141"/>
      <c r="AF13" s="141"/>
      <c r="AG13" s="141" t="s">
        <v>213</v>
      </c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</row>
    <row r="14" spans="1:60" x14ac:dyDescent="0.25">
      <c r="A14" s="163">
        <v>5</v>
      </c>
      <c r="B14" s="164" t="s">
        <v>788</v>
      </c>
      <c r="C14" s="173" t="s">
        <v>789</v>
      </c>
      <c r="D14" s="165" t="s">
        <v>407</v>
      </c>
      <c r="E14" s="166">
        <v>174</v>
      </c>
      <c r="F14" s="191"/>
      <c r="G14" s="167">
        <f t="shared" si="0"/>
        <v>0</v>
      </c>
      <c r="H14" s="167">
        <v>0</v>
      </c>
      <c r="I14" s="167">
        <v>0</v>
      </c>
      <c r="J14" s="167">
        <v>175</v>
      </c>
      <c r="K14" s="167">
        <v>30450</v>
      </c>
      <c r="L14" s="167">
        <v>12</v>
      </c>
      <c r="M14" s="167">
        <v>34104</v>
      </c>
      <c r="N14" s="166">
        <v>0</v>
      </c>
      <c r="O14" s="166">
        <v>0</v>
      </c>
      <c r="P14" s="166">
        <v>0</v>
      </c>
      <c r="Q14" s="166">
        <v>0</v>
      </c>
      <c r="R14" s="167"/>
      <c r="S14" s="167" t="s">
        <v>318</v>
      </c>
      <c r="T14" s="168" t="s">
        <v>319</v>
      </c>
      <c r="U14" s="147">
        <v>0</v>
      </c>
      <c r="V14" s="147">
        <v>0</v>
      </c>
      <c r="W14" s="147"/>
      <c r="X14" s="147" t="s">
        <v>205</v>
      </c>
      <c r="Y14" s="147" t="s">
        <v>206</v>
      </c>
      <c r="Z14" s="141"/>
      <c r="AA14" s="141"/>
      <c r="AB14" s="141"/>
      <c r="AC14" s="141"/>
      <c r="AD14" s="141"/>
      <c r="AE14" s="141"/>
      <c r="AF14" s="141"/>
      <c r="AG14" s="141" t="s">
        <v>213</v>
      </c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x14ac:dyDescent="0.25">
      <c r="A15" s="163">
        <v>6</v>
      </c>
      <c r="B15" s="164" t="s">
        <v>790</v>
      </c>
      <c r="C15" s="173" t="s">
        <v>791</v>
      </c>
      <c r="D15" s="165" t="s">
        <v>407</v>
      </c>
      <c r="E15" s="166">
        <v>8</v>
      </c>
      <c r="F15" s="191"/>
      <c r="G15" s="167">
        <f t="shared" si="0"/>
        <v>0</v>
      </c>
      <c r="H15" s="167">
        <v>0</v>
      </c>
      <c r="I15" s="167">
        <v>0</v>
      </c>
      <c r="J15" s="167">
        <v>582</v>
      </c>
      <c r="K15" s="167">
        <v>4656</v>
      </c>
      <c r="L15" s="167">
        <v>12</v>
      </c>
      <c r="M15" s="167">
        <v>5214.72</v>
      </c>
      <c r="N15" s="166">
        <v>0</v>
      </c>
      <c r="O15" s="166">
        <v>0</v>
      </c>
      <c r="P15" s="166">
        <v>0</v>
      </c>
      <c r="Q15" s="166">
        <v>0</v>
      </c>
      <c r="R15" s="167"/>
      <c r="S15" s="167" t="s">
        <v>318</v>
      </c>
      <c r="T15" s="168" t="s">
        <v>319</v>
      </c>
      <c r="U15" s="147">
        <v>0</v>
      </c>
      <c r="V15" s="147">
        <v>0</v>
      </c>
      <c r="W15" s="147"/>
      <c r="X15" s="147" t="s">
        <v>205</v>
      </c>
      <c r="Y15" s="147" t="s">
        <v>206</v>
      </c>
      <c r="Z15" s="141"/>
      <c r="AA15" s="141"/>
      <c r="AB15" s="141"/>
      <c r="AC15" s="141"/>
      <c r="AD15" s="141"/>
      <c r="AE15" s="141"/>
      <c r="AF15" s="141"/>
      <c r="AG15" s="141" t="s">
        <v>213</v>
      </c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</row>
    <row r="16" spans="1:60" ht="20.399999999999999" x14ac:dyDescent="0.25">
      <c r="A16" s="163">
        <v>7</v>
      </c>
      <c r="B16" s="164" t="s">
        <v>792</v>
      </c>
      <c r="C16" s="173" t="s">
        <v>793</v>
      </c>
      <c r="D16" s="165" t="s">
        <v>407</v>
      </c>
      <c r="E16" s="166">
        <v>10</v>
      </c>
      <c r="F16" s="191"/>
      <c r="G16" s="167">
        <f t="shared" si="0"/>
        <v>0</v>
      </c>
      <c r="H16" s="167">
        <v>0</v>
      </c>
      <c r="I16" s="167">
        <v>0</v>
      </c>
      <c r="J16" s="167">
        <v>270</v>
      </c>
      <c r="K16" s="167">
        <v>2700</v>
      </c>
      <c r="L16" s="167">
        <v>12</v>
      </c>
      <c r="M16" s="167">
        <v>3024</v>
      </c>
      <c r="N16" s="166">
        <v>0</v>
      </c>
      <c r="O16" s="166">
        <v>0</v>
      </c>
      <c r="P16" s="166">
        <v>0</v>
      </c>
      <c r="Q16" s="166">
        <v>0</v>
      </c>
      <c r="R16" s="167"/>
      <c r="S16" s="167" t="s">
        <v>318</v>
      </c>
      <c r="T16" s="168" t="s">
        <v>319</v>
      </c>
      <c r="U16" s="147">
        <v>0</v>
      </c>
      <c r="V16" s="147">
        <v>0</v>
      </c>
      <c r="W16" s="147"/>
      <c r="X16" s="147" t="s">
        <v>205</v>
      </c>
      <c r="Y16" s="147" t="s">
        <v>206</v>
      </c>
      <c r="Z16" s="141"/>
      <c r="AA16" s="141"/>
      <c r="AB16" s="141"/>
      <c r="AC16" s="141"/>
      <c r="AD16" s="141"/>
      <c r="AE16" s="141"/>
      <c r="AF16" s="141"/>
      <c r="AG16" s="141" t="s">
        <v>213</v>
      </c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x14ac:dyDescent="0.25">
      <c r="A17" s="163">
        <v>8</v>
      </c>
      <c r="B17" s="164" t="s">
        <v>794</v>
      </c>
      <c r="C17" s="173" t="s">
        <v>795</v>
      </c>
      <c r="D17" s="165" t="s">
        <v>369</v>
      </c>
      <c r="E17" s="166">
        <v>3</v>
      </c>
      <c r="F17" s="191"/>
      <c r="G17" s="167">
        <f t="shared" si="0"/>
        <v>0</v>
      </c>
      <c r="H17" s="167">
        <v>0</v>
      </c>
      <c r="I17" s="167">
        <v>0</v>
      </c>
      <c r="J17" s="167">
        <v>299</v>
      </c>
      <c r="K17" s="167">
        <v>897</v>
      </c>
      <c r="L17" s="167">
        <v>12</v>
      </c>
      <c r="M17" s="167">
        <v>1004.64</v>
      </c>
      <c r="N17" s="166">
        <v>0</v>
      </c>
      <c r="O17" s="166">
        <v>0</v>
      </c>
      <c r="P17" s="166">
        <v>0</v>
      </c>
      <c r="Q17" s="166">
        <v>0</v>
      </c>
      <c r="R17" s="167"/>
      <c r="S17" s="167" t="s">
        <v>318</v>
      </c>
      <c r="T17" s="168" t="s">
        <v>319</v>
      </c>
      <c r="U17" s="147">
        <v>0</v>
      </c>
      <c r="V17" s="147">
        <v>0</v>
      </c>
      <c r="W17" s="147"/>
      <c r="X17" s="147" t="s">
        <v>205</v>
      </c>
      <c r="Y17" s="147" t="s">
        <v>206</v>
      </c>
      <c r="Z17" s="141"/>
      <c r="AA17" s="141"/>
      <c r="AB17" s="141"/>
      <c r="AC17" s="141"/>
      <c r="AD17" s="141"/>
      <c r="AE17" s="141"/>
      <c r="AF17" s="141"/>
      <c r="AG17" s="141" t="s">
        <v>213</v>
      </c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</row>
    <row r="18" spans="1:60" x14ac:dyDescent="0.25">
      <c r="A18" s="163">
        <v>9</v>
      </c>
      <c r="B18" s="164" t="s">
        <v>796</v>
      </c>
      <c r="C18" s="173" t="s">
        <v>797</v>
      </c>
      <c r="D18" s="165" t="s">
        <v>369</v>
      </c>
      <c r="E18" s="166">
        <v>3</v>
      </c>
      <c r="F18" s="191"/>
      <c r="G18" s="167">
        <f t="shared" si="0"/>
        <v>0</v>
      </c>
      <c r="H18" s="167">
        <v>0</v>
      </c>
      <c r="I18" s="167">
        <v>0</v>
      </c>
      <c r="J18" s="167">
        <v>260</v>
      </c>
      <c r="K18" s="167">
        <v>780</v>
      </c>
      <c r="L18" s="167">
        <v>12</v>
      </c>
      <c r="M18" s="167">
        <v>873.6</v>
      </c>
      <c r="N18" s="166">
        <v>0</v>
      </c>
      <c r="O18" s="166">
        <v>0</v>
      </c>
      <c r="P18" s="166">
        <v>0</v>
      </c>
      <c r="Q18" s="166">
        <v>0</v>
      </c>
      <c r="R18" s="167"/>
      <c r="S18" s="167" t="s">
        <v>318</v>
      </c>
      <c r="T18" s="168" t="s">
        <v>319</v>
      </c>
      <c r="U18" s="147">
        <v>0</v>
      </c>
      <c r="V18" s="147">
        <v>0</v>
      </c>
      <c r="W18" s="147"/>
      <c r="X18" s="147" t="s">
        <v>205</v>
      </c>
      <c r="Y18" s="147" t="s">
        <v>206</v>
      </c>
      <c r="Z18" s="141"/>
      <c r="AA18" s="141"/>
      <c r="AB18" s="141"/>
      <c r="AC18" s="141"/>
      <c r="AD18" s="141"/>
      <c r="AE18" s="141"/>
      <c r="AF18" s="141"/>
      <c r="AG18" s="141" t="s">
        <v>213</v>
      </c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</row>
    <row r="19" spans="1:60" x14ac:dyDescent="0.25">
      <c r="A19" s="163">
        <v>10</v>
      </c>
      <c r="B19" s="164" t="s">
        <v>798</v>
      </c>
      <c r="C19" s="173" t="s">
        <v>799</v>
      </c>
      <c r="D19" s="165" t="s">
        <v>369</v>
      </c>
      <c r="E19" s="166">
        <v>6</v>
      </c>
      <c r="F19" s="191"/>
      <c r="G19" s="167">
        <f t="shared" si="0"/>
        <v>0</v>
      </c>
      <c r="H19" s="167">
        <v>0</v>
      </c>
      <c r="I19" s="167">
        <v>0</v>
      </c>
      <c r="J19" s="167">
        <v>326</v>
      </c>
      <c r="K19" s="167">
        <v>1956</v>
      </c>
      <c r="L19" s="167">
        <v>12</v>
      </c>
      <c r="M19" s="167">
        <v>2190.7199999999998</v>
      </c>
      <c r="N19" s="166">
        <v>0</v>
      </c>
      <c r="O19" s="166">
        <v>0</v>
      </c>
      <c r="P19" s="166">
        <v>0</v>
      </c>
      <c r="Q19" s="166">
        <v>0</v>
      </c>
      <c r="R19" s="167"/>
      <c r="S19" s="167" t="s">
        <v>318</v>
      </c>
      <c r="T19" s="168" t="s">
        <v>319</v>
      </c>
      <c r="U19" s="147">
        <v>0</v>
      </c>
      <c r="V19" s="147">
        <v>0</v>
      </c>
      <c r="W19" s="147"/>
      <c r="X19" s="147" t="s">
        <v>205</v>
      </c>
      <c r="Y19" s="147" t="s">
        <v>206</v>
      </c>
      <c r="Z19" s="141"/>
      <c r="AA19" s="141"/>
      <c r="AB19" s="141"/>
      <c r="AC19" s="141"/>
      <c r="AD19" s="141"/>
      <c r="AE19" s="141"/>
      <c r="AF19" s="141"/>
      <c r="AG19" s="141" t="s">
        <v>213</v>
      </c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x14ac:dyDescent="0.25">
      <c r="A20" s="163">
        <v>11</v>
      </c>
      <c r="B20" s="164" t="s">
        <v>800</v>
      </c>
      <c r="C20" s="173" t="s">
        <v>801</v>
      </c>
      <c r="D20" s="165" t="s">
        <v>369</v>
      </c>
      <c r="E20" s="166">
        <v>5</v>
      </c>
      <c r="F20" s="191"/>
      <c r="G20" s="167">
        <f t="shared" si="0"/>
        <v>0</v>
      </c>
      <c r="H20" s="167">
        <v>0</v>
      </c>
      <c r="I20" s="167">
        <v>0</v>
      </c>
      <c r="J20" s="167">
        <v>452</v>
      </c>
      <c r="K20" s="167">
        <v>2260</v>
      </c>
      <c r="L20" s="167">
        <v>12</v>
      </c>
      <c r="M20" s="167">
        <v>2531.1999999999998</v>
      </c>
      <c r="N20" s="166">
        <v>0</v>
      </c>
      <c r="O20" s="166">
        <v>0</v>
      </c>
      <c r="P20" s="166">
        <v>0</v>
      </c>
      <c r="Q20" s="166">
        <v>0</v>
      </c>
      <c r="R20" s="167"/>
      <c r="S20" s="167" t="s">
        <v>318</v>
      </c>
      <c r="T20" s="168" t="s">
        <v>319</v>
      </c>
      <c r="U20" s="147">
        <v>0</v>
      </c>
      <c r="V20" s="147">
        <v>0</v>
      </c>
      <c r="W20" s="147"/>
      <c r="X20" s="147" t="s">
        <v>205</v>
      </c>
      <c r="Y20" s="147" t="s">
        <v>206</v>
      </c>
      <c r="Z20" s="141"/>
      <c r="AA20" s="141"/>
      <c r="AB20" s="141"/>
      <c r="AC20" s="141"/>
      <c r="AD20" s="141"/>
      <c r="AE20" s="141"/>
      <c r="AF20" s="141"/>
      <c r="AG20" s="141" t="s">
        <v>213</v>
      </c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x14ac:dyDescent="0.25">
      <c r="A21" s="163">
        <v>12</v>
      </c>
      <c r="B21" s="164" t="s">
        <v>802</v>
      </c>
      <c r="C21" s="173" t="s">
        <v>803</v>
      </c>
      <c r="D21" s="165" t="s">
        <v>369</v>
      </c>
      <c r="E21" s="166">
        <v>10</v>
      </c>
      <c r="F21" s="191"/>
      <c r="G21" s="167">
        <f t="shared" si="0"/>
        <v>0</v>
      </c>
      <c r="H21" s="167">
        <v>0</v>
      </c>
      <c r="I21" s="167">
        <v>0</v>
      </c>
      <c r="J21" s="167">
        <v>1378</v>
      </c>
      <c r="K21" s="167">
        <v>13780</v>
      </c>
      <c r="L21" s="167">
        <v>12</v>
      </c>
      <c r="M21" s="167">
        <v>15433.6</v>
      </c>
      <c r="N21" s="166">
        <v>0</v>
      </c>
      <c r="O21" s="166">
        <v>0</v>
      </c>
      <c r="P21" s="166">
        <v>0</v>
      </c>
      <c r="Q21" s="166">
        <v>0</v>
      </c>
      <c r="R21" s="167"/>
      <c r="S21" s="167" t="s">
        <v>318</v>
      </c>
      <c r="T21" s="168" t="s">
        <v>319</v>
      </c>
      <c r="U21" s="147">
        <v>0</v>
      </c>
      <c r="V21" s="147">
        <v>0</v>
      </c>
      <c r="W21" s="147"/>
      <c r="X21" s="147" t="s">
        <v>205</v>
      </c>
      <c r="Y21" s="147" t="s">
        <v>206</v>
      </c>
      <c r="Z21" s="141"/>
      <c r="AA21" s="141"/>
      <c r="AB21" s="141"/>
      <c r="AC21" s="141"/>
      <c r="AD21" s="141"/>
      <c r="AE21" s="141"/>
      <c r="AF21" s="141"/>
      <c r="AG21" s="141" t="s">
        <v>213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0" x14ac:dyDescent="0.25">
      <c r="A22" s="163">
        <v>13</v>
      </c>
      <c r="B22" s="164" t="s">
        <v>804</v>
      </c>
      <c r="C22" s="173" t="s">
        <v>805</v>
      </c>
      <c r="D22" s="165" t="s">
        <v>369</v>
      </c>
      <c r="E22" s="166">
        <v>3</v>
      </c>
      <c r="F22" s="191"/>
      <c r="G22" s="167">
        <f t="shared" si="0"/>
        <v>0</v>
      </c>
      <c r="H22" s="167">
        <v>0</v>
      </c>
      <c r="I22" s="167">
        <v>0</v>
      </c>
      <c r="J22" s="167">
        <v>1378</v>
      </c>
      <c r="K22" s="167">
        <v>4134</v>
      </c>
      <c r="L22" s="167">
        <v>12</v>
      </c>
      <c r="M22" s="167">
        <v>4630.08</v>
      </c>
      <c r="N22" s="166">
        <v>0</v>
      </c>
      <c r="O22" s="166">
        <v>0</v>
      </c>
      <c r="P22" s="166">
        <v>0</v>
      </c>
      <c r="Q22" s="166">
        <v>0</v>
      </c>
      <c r="R22" s="167"/>
      <c r="S22" s="167" t="s">
        <v>318</v>
      </c>
      <c r="T22" s="168" t="s">
        <v>319</v>
      </c>
      <c r="U22" s="147">
        <v>0</v>
      </c>
      <c r="V22" s="147">
        <v>0</v>
      </c>
      <c r="W22" s="147"/>
      <c r="X22" s="147" t="s">
        <v>205</v>
      </c>
      <c r="Y22" s="147" t="s">
        <v>206</v>
      </c>
      <c r="Z22" s="141"/>
      <c r="AA22" s="141"/>
      <c r="AB22" s="141"/>
      <c r="AC22" s="141"/>
      <c r="AD22" s="141"/>
      <c r="AE22" s="141"/>
      <c r="AF22" s="141"/>
      <c r="AG22" s="141" t="s">
        <v>213</v>
      </c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0" ht="20.399999999999999" x14ac:dyDescent="0.25">
      <c r="A23" s="163">
        <v>14</v>
      </c>
      <c r="B23" s="164" t="s">
        <v>806</v>
      </c>
      <c r="C23" s="173" t="s">
        <v>807</v>
      </c>
      <c r="D23" s="165" t="s">
        <v>369</v>
      </c>
      <c r="E23" s="166">
        <v>1</v>
      </c>
      <c r="F23" s="191"/>
      <c r="G23" s="167">
        <f t="shared" si="0"/>
        <v>0</v>
      </c>
      <c r="H23" s="167">
        <v>0</v>
      </c>
      <c r="I23" s="167">
        <v>0</v>
      </c>
      <c r="J23" s="167">
        <v>6734</v>
      </c>
      <c r="K23" s="167">
        <v>6734</v>
      </c>
      <c r="L23" s="167">
        <v>12</v>
      </c>
      <c r="M23" s="167">
        <v>7542.08</v>
      </c>
      <c r="N23" s="166">
        <v>0</v>
      </c>
      <c r="O23" s="166">
        <v>0</v>
      </c>
      <c r="P23" s="166">
        <v>0</v>
      </c>
      <c r="Q23" s="166">
        <v>0</v>
      </c>
      <c r="R23" s="167"/>
      <c r="S23" s="167" t="s">
        <v>318</v>
      </c>
      <c r="T23" s="168" t="s">
        <v>319</v>
      </c>
      <c r="U23" s="147">
        <v>0</v>
      </c>
      <c r="V23" s="147">
        <v>0</v>
      </c>
      <c r="W23" s="147"/>
      <c r="X23" s="147" t="s">
        <v>205</v>
      </c>
      <c r="Y23" s="147" t="s">
        <v>206</v>
      </c>
      <c r="Z23" s="141"/>
      <c r="AA23" s="141"/>
      <c r="AB23" s="141"/>
      <c r="AC23" s="141"/>
      <c r="AD23" s="141"/>
      <c r="AE23" s="141"/>
      <c r="AF23" s="141"/>
      <c r="AG23" s="141" t="s">
        <v>213</v>
      </c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0" x14ac:dyDescent="0.25">
      <c r="A24" s="163">
        <v>15</v>
      </c>
      <c r="B24" s="164" t="s">
        <v>808</v>
      </c>
      <c r="C24" s="173" t="s">
        <v>809</v>
      </c>
      <c r="D24" s="165" t="s">
        <v>369</v>
      </c>
      <c r="E24" s="166">
        <v>1</v>
      </c>
      <c r="F24" s="191"/>
      <c r="G24" s="167">
        <f t="shared" si="0"/>
        <v>0</v>
      </c>
      <c r="H24" s="167">
        <v>0</v>
      </c>
      <c r="I24" s="167">
        <v>0</v>
      </c>
      <c r="J24" s="167">
        <v>2990</v>
      </c>
      <c r="K24" s="167">
        <v>2990</v>
      </c>
      <c r="L24" s="167">
        <v>12</v>
      </c>
      <c r="M24" s="167">
        <v>3348.8</v>
      </c>
      <c r="N24" s="166">
        <v>0</v>
      </c>
      <c r="O24" s="166">
        <v>0</v>
      </c>
      <c r="P24" s="166">
        <v>0</v>
      </c>
      <c r="Q24" s="166">
        <v>0</v>
      </c>
      <c r="R24" s="167"/>
      <c r="S24" s="167" t="s">
        <v>318</v>
      </c>
      <c r="T24" s="168" t="s">
        <v>319</v>
      </c>
      <c r="U24" s="147">
        <v>0</v>
      </c>
      <c r="V24" s="147">
        <v>0</v>
      </c>
      <c r="W24" s="147"/>
      <c r="X24" s="147" t="s">
        <v>205</v>
      </c>
      <c r="Y24" s="147" t="s">
        <v>206</v>
      </c>
      <c r="Z24" s="141"/>
      <c r="AA24" s="141"/>
      <c r="AB24" s="141"/>
      <c r="AC24" s="141"/>
      <c r="AD24" s="141"/>
      <c r="AE24" s="141"/>
      <c r="AF24" s="141"/>
      <c r="AG24" s="141" t="s">
        <v>213</v>
      </c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ht="20.399999999999999" x14ac:dyDescent="0.25">
      <c r="A25" s="163">
        <v>16</v>
      </c>
      <c r="B25" s="164" t="s">
        <v>810</v>
      </c>
      <c r="C25" s="173" t="s">
        <v>811</v>
      </c>
      <c r="D25" s="165" t="s">
        <v>369</v>
      </c>
      <c r="E25" s="166">
        <v>2</v>
      </c>
      <c r="F25" s="191"/>
      <c r="G25" s="167">
        <f t="shared" si="0"/>
        <v>0</v>
      </c>
      <c r="H25" s="167">
        <v>0</v>
      </c>
      <c r="I25" s="167">
        <v>0</v>
      </c>
      <c r="J25" s="167">
        <v>2990</v>
      </c>
      <c r="K25" s="167">
        <v>5980</v>
      </c>
      <c r="L25" s="167">
        <v>12</v>
      </c>
      <c r="M25" s="167">
        <v>6697.6</v>
      </c>
      <c r="N25" s="166">
        <v>0</v>
      </c>
      <c r="O25" s="166">
        <v>0</v>
      </c>
      <c r="P25" s="166">
        <v>0</v>
      </c>
      <c r="Q25" s="166">
        <v>0</v>
      </c>
      <c r="R25" s="167"/>
      <c r="S25" s="167" t="s">
        <v>318</v>
      </c>
      <c r="T25" s="168" t="s">
        <v>319</v>
      </c>
      <c r="U25" s="147">
        <v>0</v>
      </c>
      <c r="V25" s="147">
        <v>0</v>
      </c>
      <c r="W25" s="147"/>
      <c r="X25" s="147" t="s">
        <v>205</v>
      </c>
      <c r="Y25" s="147" t="s">
        <v>206</v>
      </c>
      <c r="Z25" s="141"/>
      <c r="AA25" s="141"/>
      <c r="AB25" s="141"/>
      <c r="AC25" s="141"/>
      <c r="AD25" s="141"/>
      <c r="AE25" s="141"/>
      <c r="AF25" s="141"/>
      <c r="AG25" s="141" t="s">
        <v>213</v>
      </c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x14ac:dyDescent="0.25">
      <c r="A26" s="163">
        <v>17</v>
      </c>
      <c r="B26" s="164" t="s">
        <v>812</v>
      </c>
      <c r="C26" s="173" t="s">
        <v>813</v>
      </c>
      <c r="D26" s="165" t="s">
        <v>369</v>
      </c>
      <c r="E26" s="166">
        <v>5</v>
      </c>
      <c r="F26" s="191"/>
      <c r="G26" s="167">
        <f t="shared" si="0"/>
        <v>0</v>
      </c>
      <c r="H26" s="167">
        <v>0</v>
      </c>
      <c r="I26" s="167">
        <v>0</v>
      </c>
      <c r="J26" s="167">
        <v>2600</v>
      </c>
      <c r="K26" s="167">
        <v>13000</v>
      </c>
      <c r="L26" s="167">
        <v>12</v>
      </c>
      <c r="M26" s="167">
        <v>14560</v>
      </c>
      <c r="N26" s="166">
        <v>0</v>
      </c>
      <c r="O26" s="166">
        <v>0</v>
      </c>
      <c r="P26" s="166">
        <v>0</v>
      </c>
      <c r="Q26" s="166">
        <v>0</v>
      </c>
      <c r="R26" s="167"/>
      <c r="S26" s="167" t="s">
        <v>318</v>
      </c>
      <c r="T26" s="168" t="s">
        <v>319</v>
      </c>
      <c r="U26" s="147">
        <v>0</v>
      </c>
      <c r="V26" s="147">
        <v>0</v>
      </c>
      <c r="W26" s="147"/>
      <c r="X26" s="147" t="s">
        <v>205</v>
      </c>
      <c r="Y26" s="147" t="s">
        <v>206</v>
      </c>
      <c r="Z26" s="141"/>
      <c r="AA26" s="141"/>
      <c r="AB26" s="141"/>
      <c r="AC26" s="141"/>
      <c r="AD26" s="141"/>
      <c r="AE26" s="141"/>
      <c r="AF26" s="141"/>
      <c r="AG26" s="141" t="s">
        <v>213</v>
      </c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</row>
    <row r="27" spans="1:60" x14ac:dyDescent="0.25">
      <c r="A27" s="163">
        <v>18</v>
      </c>
      <c r="B27" s="164" t="s">
        <v>814</v>
      </c>
      <c r="C27" s="173" t="s">
        <v>1181</v>
      </c>
      <c r="D27" s="165" t="s">
        <v>369</v>
      </c>
      <c r="E27" s="166">
        <v>5</v>
      </c>
      <c r="F27" s="191"/>
      <c r="G27" s="167">
        <f t="shared" si="0"/>
        <v>0</v>
      </c>
      <c r="H27" s="167">
        <v>0</v>
      </c>
      <c r="I27" s="167">
        <v>0</v>
      </c>
      <c r="J27" s="167">
        <v>1950</v>
      </c>
      <c r="K27" s="167">
        <v>9750</v>
      </c>
      <c r="L27" s="167">
        <v>12</v>
      </c>
      <c r="M27" s="167">
        <v>10920</v>
      </c>
      <c r="N27" s="166">
        <v>0</v>
      </c>
      <c r="O27" s="166">
        <v>0</v>
      </c>
      <c r="P27" s="166">
        <v>0</v>
      </c>
      <c r="Q27" s="166">
        <v>0</v>
      </c>
      <c r="R27" s="167"/>
      <c r="S27" s="167" t="s">
        <v>318</v>
      </c>
      <c r="T27" s="168" t="s">
        <v>319</v>
      </c>
      <c r="U27" s="147">
        <v>0</v>
      </c>
      <c r="V27" s="147">
        <v>0</v>
      </c>
      <c r="W27" s="147"/>
      <c r="X27" s="147" t="s">
        <v>205</v>
      </c>
      <c r="Y27" s="147" t="s">
        <v>206</v>
      </c>
      <c r="Z27" s="141"/>
      <c r="AA27" s="141"/>
      <c r="AB27" s="141"/>
      <c r="AC27" s="141"/>
      <c r="AD27" s="141"/>
      <c r="AE27" s="141"/>
      <c r="AF27" s="141"/>
      <c r="AG27" s="141" t="s">
        <v>213</v>
      </c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</row>
    <row r="28" spans="1:60" ht="20.399999999999999" x14ac:dyDescent="0.25">
      <c r="A28" s="163">
        <v>19</v>
      </c>
      <c r="B28" s="164" t="s">
        <v>815</v>
      </c>
      <c r="C28" s="173" t="s">
        <v>816</v>
      </c>
      <c r="D28" s="165" t="s">
        <v>580</v>
      </c>
      <c r="E28" s="166">
        <v>20</v>
      </c>
      <c r="F28" s="191"/>
      <c r="G28" s="167">
        <f t="shared" si="0"/>
        <v>0</v>
      </c>
      <c r="H28" s="167">
        <v>0</v>
      </c>
      <c r="I28" s="167">
        <v>0</v>
      </c>
      <c r="J28" s="167">
        <v>76</v>
      </c>
      <c r="K28" s="167">
        <v>1520</v>
      </c>
      <c r="L28" s="167">
        <v>12</v>
      </c>
      <c r="M28" s="167">
        <v>1702.4</v>
      </c>
      <c r="N28" s="166">
        <v>0</v>
      </c>
      <c r="O28" s="166">
        <v>0</v>
      </c>
      <c r="P28" s="166">
        <v>0</v>
      </c>
      <c r="Q28" s="166">
        <v>0</v>
      </c>
      <c r="R28" s="167"/>
      <c r="S28" s="167" t="s">
        <v>318</v>
      </c>
      <c r="T28" s="168" t="s">
        <v>319</v>
      </c>
      <c r="U28" s="147">
        <v>0</v>
      </c>
      <c r="V28" s="147">
        <v>0</v>
      </c>
      <c r="W28" s="147"/>
      <c r="X28" s="147" t="s">
        <v>205</v>
      </c>
      <c r="Y28" s="147" t="s">
        <v>206</v>
      </c>
      <c r="Z28" s="141"/>
      <c r="AA28" s="141"/>
      <c r="AB28" s="141"/>
      <c r="AC28" s="141"/>
      <c r="AD28" s="141"/>
      <c r="AE28" s="141"/>
      <c r="AF28" s="141"/>
      <c r="AG28" s="141" t="s">
        <v>213</v>
      </c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</row>
    <row r="29" spans="1:60" x14ac:dyDescent="0.25">
      <c r="A29" s="163">
        <v>20</v>
      </c>
      <c r="B29" s="164" t="s">
        <v>817</v>
      </c>
      <c r="C29" s="173" t="s">
        <v>818</v>
      </c>
      <c r="D29" s="165" t="s">
        <v>580</v>
      </c>
      <c r="E29" s="166">
        <v>20</v>
      </c>
      <c r="F29" s="191"/>
      <c r="G29" s="167">
        <f t="shared" si="0"/>
        <v>0</v>
      </c>
      <c r="H29" s="167">
        <v>0</v>
      </c>
      <c r="I29" s="167">
        <v>0</v>
      </c>
      <c r="J29" s="167">
        <v>176</v>
      </c>
      <c r="K29" s="167">
        <v>3520</v>
      </c>
      <c r="L29" s="167">
        <v>12</v>
      </c>
      <c r="M29" s="167">
        <v>3942.4</v>
      </c>
      <c r="N29" s="166">
        <v>0</v>
      </c>
      <c r="O29" s="166">
        <v>0</v>
      </c>
      <c r="P29" s="166">
        <v>0</v>
      </c>
      <c r="Q29" s="166">
        <v>0</v>
      </c>
      <c r="R29" s="167"/>
      <c r="S29" s="167" t="s">
        <v>318</v>
      </c>
      <c r="T29" s="168" t="s">
        <v>319</v>
      </c>
      <c r="U29" s="147">
        <v>0</v>
      </c>
      <c r="V29" s="147">
        <v>0</v>
      </c>
      <c r="W29" s="147"/>
      <c r="X29" s="147" t="s">
        <v>205</v>
      </c>
      <c r="Y29" s="147" t="s">
        <v>206</v>
      </c>
      <c r="Z29" s="141"/>
      <c r="AA29" s="141"/>
      <c r="AB29" s="141"/>
      <c r="AC29" s="141"/>
      <c r="AD29" s="141"/>
      <c r="AE29" s="141"/>
      <c r="AF29" s="141"/>
      <c r="AG29" s="141" t="s">
        <v>213</v>
      </c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</row>
    <row r="30" spans="1:60" x14ac:dyDescent="0.25">
      <c r="A30" s="163">
        <v>21</v>
      </c>
      <c r="B30" s="164" t="s">
        <v>819</v>
      </c>
      <c r="C30" s="173" t="s">
        <v>820</v>
      </c>
      <c r="D30" s="165" t="s">
        <v>369</v>
      </c>
      <c r="E30" s="166">
        <v>6</v>
      </c>
      <c r="F30" s="191"/>
      <c r="G30" s="167">
        <f t="shared" si="0"/>
        <v>0</v>
      </c>
      <c r="H30" s="167">
        <v>0</v>
      </c>
      <c r="I30" s="167">
        <v>0</v>
      </c>
      <c r="J30" s="167">
        <v>6630</v>
      </c>
      <c r="K30" s="167">
        <v>39780</v>
      </c>
      <c r="L30" s="167">
        <v>12</v>
      </c>
      <c r="M30" s="167">
        <v>44553.599999999999</v>
      </c>
      <c r="N30" s="166">
        <v>0</v>
      </c>
      <c r="O30" s="166">
        <v>0</v>
      </c>
      <c r="P30" s="166">
        <v>0</v>
      </c>
      <c r="Q30" s="166">
        <v>0</v>
      </c>
      <c r="R30" s="167"/>
      <c r="S30" s="167" t="s">
        <v>318</v>
      </c>
      <c r="T30" s="168" t="s">
        <v>319</v>
      </c>
      <c r="U30" s="147">
        <v>0</v>
      </c>
      <c r="V30" s="147">
        <v>0</v>
      </c>
      <c r="W30" s="147"/>
      <c r="X30" s="147" t="s">
        <v>205</v>
      </c>
      <c r="Y30" s="147" t="s">
        <v>206</v>
      </c>
      <c r="Z30" s="141"/>
      <c r="AA30" s="141"/>
      <c r="AB30" s="141"/>
      <c r="AC30" s="141"/>
      <c r="AD30" s="141"/>
      <c r="AE30" s="141"/>
      <c r="AF30" s="141"/>
      <c r="AG30" s="141" t="s">
        <v>213</v>
      </c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</row>
    <row r="31" spans="1:60" ht="20.399999999999999" x14ac:dyDescent="0.25">
      <c r="A31" s="163">
        <v>22</v>
      </c>
      <c r="B31" s="164" t="s">
        <v>821</v>
      </c>
      <c r="C31" s="173" t="s">
        <v>822</v>
      </c>
      <c r="D31" s="165" t="s">
        <v>407</v>
      </c>
      <c r="E31" s="166">
        <v>214</v>
      </c>
      <c r="F31" s="191"/>
      <c r="G31" s="167">
        <f t="shared" si="0"/>
        <v>0</v>
      </c>
      <c r="H31" s="167">
        <v>0</v>
      </c>
      <c r="I31" s="167">
        <v>0</v>
      </c>
      <c r="J31" s="167">
        <v>53</v>
      </c>
      <c r="K31" s="167">
        <v>11342</v>
      </c>
      <c r="L31" s="167">
        <v>12</v>
      </c>
      <c r="M31" s="167">
        <v>12703.04</v>
      </c>
      <c r="N31" s="166">
        <v>0</v>
      </c>
      <c r="O31" s="166">
        <v>0</v>
      </c>
      <c r="P31" s="166">
        <v>0</v>
      </c>
      <c r="Q31" s="166">
        <v>0</v>
      </c>
      <c r="R31" s="167"/>
      <c r="S31" s="167" t="s">
        <v>318</v>
      </c>
      <c r="T31" s="168" t="s">
        <v>319</v>
      </c>
      <c r="U31" s="147">
        <v>0</v>
      </c>
      <c r="V31" s="147">
        <v>0</v>
      </c>
      <c r="W31" s="147"/>
      <c r="X31" s="147" t="s">
        <v>205</v>
      </c>
      <c r="Y31" s="147" t="s">
        <v>206</v>
      </c>
      <c r="Z31" s="141"/>
      <c r="AA31" s="141"/>
      <c r="AB31" s="141"/>
      <c r="AC31" s="141"/>
      <c r="AD31" s="141"/>
      <c r="AE31" s="141"/>
      <c r="AF31" s="141"/>
      <c r="AG31" s="141" t="s">
        <v>213</v>
      </c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</row>
    <row r="32" spans="1:60" ht="20.399999999999999" x14ac:dyDescent="0.25">
      <c r="A32" s="163">
        <v>23</v>
      </c>
      <c r="B32" s="164" t="s">
        <v>823</v>
      </c>
      <c r="C32" s="173" t="s">
        <v>824</v>
      </c>
      <c r="D32" s="165" t="s">
        <v>453</v>
      </c>
      <c r="E32" s="166">
        <v>5</v>
      </c>
      <c r="F32" s="191"/>
      <c r="G32" s="167">
        <f t="shared" si="0"/>
        <v>0</v>
      </c>
      <c r="H32" s="167">
        <v>0</v>
      </c>
      <c r="I32" s="167">
        <v>0</v>
      </c>
      <c r="J32" s="167">
        <v>390</v>
      </c>
      <c r="K32" s="167">
        <v>1950</v>
      </c>
      <c r="L32" s="167">
        <v>12</v>
      </c>
      <c r="M32" s="167">
        <v>2184</v>
      </c>
      <c r="N32" s="166">
        <v>0</v>
      </c>
      <c r="O32" s="166">
        <v>0</v>
      </c>
      <c r="P32" s="166">
        <v>0</v>
      </c>
      <c r="Q32" s="166">
        <v>0</v>
      </c>
      <c r="R32" s="167"/>
      <c r="S32" s="167" t="s">
        <v>318</v>
      </c>
      <c r="T32" s="168" t="s">
        <v>319</v>
      </c>
      <c r="U32" s="147">
        <v>0</v>
      </c>
      <c r="V32" s="147">
        <v>0</v>
      </c>
      <c r="W32" s="147"/>
      <c r="X32" s="147" t="s">
        <v>205</v>
      </c>
      <c r="Y32" s="147" t="s">
        <v>206</v>
      </c>
      <c r="Z32" s="141"/>
      <c r="AA32" s="141"/>
      <c r="AB32" s="141"/>
      <c r="AC32" s="141"/>
      <c r="AD32" s="141"/>
      <c r="AE32" s="141"/>
      <c r="AF32" s="141"/>
      <c r="AG32" s="141" t="s">
        <v>213</v>
      </c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</row>
    <row r="33" spans="1:60" x14ac:dyDescent="0.25">
      <c r="A33" s="163">
        <v>24</v>
      </c>
      <c r="B33" s="164" t="s">
        <v>825</v>
      </c>
      <c r="C33" s="173" t="s">
        <v>826</v>
      </c>
      <c r="D33" s="165" t="s">
        <v>421</v>
      </c>
      <c r="E33" s="166">
        <v>10</v>
      </c>
      <c r="F33" s="191"/>
      <c r="G33" s="167">
        <f t="shared" si="0"/>
        <v>0</v>
      </c>
      <c r="H33" s="167">
        <v>0</v>
      </c>
      <c r="I33" s="167">
        <v>0</v>
      </c>
      <c r="J33" s="167">
        <v>500</v>
      </c>
      <c r="K33" s="167">
        <v>5000</v>
      </c>
      <c r="L33" s="167">
        <v>12</v>
      </c>
      <c r="M33" s="167">
        <v>5600</v>
      </c>
      <c r="N33" s="166">
        <v>0</v>
      </c>
      <c r="O33" s="166">
        <v>0</v>
      </c>
      <c r="P33" s="166">
        <v>0</v>
      </c>
      <c r="Q33" s="166">
        <v>0</v>
      </c>
      <c r="R33" s="167"/>
      <c r="S33" s="167" t="s">
        <v>318</v>
      </c>
      <c r="T33" s="168" t="s">
        <v>319</v>
      </c>
      <c r="U33" s="147">
        <v>0</v>
      </c>
      <c r="V33" s="147">
        <v>0</v>
      </c>
      <c r="W33" s="147"/>
      <c r="X33" s="147" t="s">
        <v>205</v>
      </c>
      <c r="Y33" s="147" t="s">
        <v>206</v>
      </c>
      <c r="Z33" s="141"/>
      <c r="AA33" s="141"/>
      <c r="AB33" s="141"/>
      <c r="AC33" s="141"/>
      <c r="AD33" s="141"/>
      <c r="AE33" s="141"/>
      <c r="AF33" s="141"/>
      <c r="AG33" s="141" t="s">
        <v>213</v>
      </c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</row>
    <row r="34" spans="1:60" x14ac:dyDescent="0.25">
      <c r="A34" s="163">
        <v>25</v>
      </c>
      <c r="B34" s="164" t="s">
        <v>827</v>
      </c>
      <c r="C34" s="173" t="s">
        <v>828</v>
      </c>
      <c r="D34" s="165" t="s">
        <v>421</v>
      </c>
      <c r="E34" s="166">
        <v>10</v>
      </c>
      <c r="F34" s="191"/>
      <c r="G34" s="167">
        <f t="shared" si="0"/>
        <v>0</v>
      </c>
      <c r="H34" s="167">
        <v>0</v>
      </c>
      <c r="I34" s="167">
        <v>0</v>
      </c>
      <c r="J34" s="167">
        <v>500</v>
      </c>
      <c r="K34" s="167">
        <v>5000</v>
      </c>
      <c r="L34" s="167">
        <v>12</v>
      </c>
      <c r="M34" s="167">
        <v>5600</v>
      </c>
      <c r="N34" s="166">
        <v>0</v>
      </c>
      <c r="O34" s="166">
        <v>0</v>
      </c>
      <c r="P34" s="166">
        <v>0</v>
      </c>
      <c r="Q34" s="166">
        <v>0</v>
      </c>
      <c r="R34" s="167"/>
      <c r="S34" s="167" t="s">
        <v>318</v>
      </c>
      <c r="T34" s="168" t="s">
        <v>319</v>
      </c>
      <c r="U34" s="147">
        <v>0</v>
      </c>
      <c r="V34" s="147">
        <v>0</v>
      </c>
      <c r="W34" s="147"/>
      <c r="X34" s="147" t="s">
        <v>205</v>
      </c>
      <c r="Y34" s="147" t="s">
        <v>206</v>
      </c>
      <c r="Z34" s="141"/>
      <c r="AA34" s="141"/>
      <c r="AB34" s="141"/>
      <c r="AC34" s="141"/>
      <c r="AD34" s="141"/>
      <c r="AE34" s="141"/>
      <c r="AF34" s="141"/>
      <c r="AG34" s="141" t="s">
        <v>213</v>
      </c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</row>
    <row r="35" spans="1:60" x14ac:dyDescent="0.25">
      <c r="A35" s="163">
        <v>26</v>
      </c>
      <c r="B35" s="164" t="s">
        <v>829</v>
      </c>
      <c r="C35" s="173" t="s">
        <v>830</v>
      </c>
      <c r="D35" s="165" t="s">
        <v>421</v>
      </c>
      <c r="E35" s="166">
        <v>24</v>
      </c>
      <c r="F35" s="191"/>
      <c r="G35" s="167">
        <f t="shared" si="0"/>
        <v>0</v>
      </c>
      <c r="H35" s="167">
        <v>0</v>
      </c>
      <c r="I35" s="167">
        <v>0</v>
      </c>
      <c r="J35" s="167">
        <v>455</v>
      </c>
      <c r="K35" s="167">
        <v>10920</v>
      </c>
      <c r="L35" s="167">
        <v>12</v>
      </c>
      <c r="M35" s="167">
        <v>12230.4</v>
      </c>
      <c r="N35" s="166">
        <v>0</v>
      </c>
      <c r="O35" s="166">
        <v>0</v>
      </c>
      <c r="P35" s="166">
        <v>0</v>
      </c>
      <c r="Q35" s="166">
        <v>0</v>
      </c>
      <c r="R35" s="167"/>
      <c r="S35" s="167" t="s">
        <v>318</v>
      </c>
      <c r="T35" s="168" t="s">
        <v>319</v>
      </c>
      <c r="U35" s="147">
        <v>0</v>
      </c>
      <c r="V35" s="147">
        <v>0</v>
      </c>
      <c r="W35" s="147"/>
      <c r="X35" s="147" t="s">
        <v>205</v>
      </c>
      <c r="Y35" s="147" t="s">
        <v>206</v>
      </c>
      <c r="Z35" s="141"/>
      <c r="AA35" s="141"/>
      <c r="AB35" s="141"/>
      <c r="AC35" s="141"/>
      <c r="AD35" s="141"/>
      <c r="AE35" s="141"/>
      <c r="AF35" s="141"/>
      <c r="AG35" s="141" t="s">
        <v>213</v>
      </c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</row>
    <row r="36" spans="1:60" x14ac:dyDescent="0.25">
      <c r="A36" s="157">
        <v>27</v>
      </c>
      <c r="B36" s="158" t="s">
        <v>831</v>
      </c>
      <c r="C36" s="171" t="s">
        <v>832</v>
      </c>
      <c r="D36" s="159" t="s">
        <v>0</v>
      </c>
      <c r="E36" s="160">
        <v>1871.67</v>
      </c>
      <c r="F36" s="192"/>
      <c r="G36" s="161">
        <f t="shared" si="0"/>
        <v>0</v>
      </c>
      <c r="H36" s="161">
        <v>0</v>
      </c>
      <c r="I36" s="161">
        <v>0</v>
      </c>
      <c r="J36" s="161">
        <v>1.65</v>
      </c>
      <c r="K36" s="161">
        <v>3088.2554999999998</v>
      </c>
      <c r="L36" s="161">
        <v>12</v>
      </c>
      <c r="M36" s="161">
        <v>3458.8512000000001</v>
      </c>
      <c r="N36" s="160">
        <v>0</v>
      </c>
      <c r="O36" s="160">
        <v>0</v>
      </c>
      <c r="P36" s="160">
        <v>0</v>
      </c>
      <c r="Q36" s="160">
        <v>0</v>
      </c>
      <c r="R36" s="161"/>
      <c r="S36" s="161" t="s">
        <v>203</v>
      </c>
      <c r="T36" s="162" t="s">
        <v>203</v>
      </c>
      <c r="U36" s="147">
        <v>0</v>
      </c>
      <c r="V36" s="147">
        <v>0</v>
      </c>
      <c r="W36" s="147"/>
      <c r="X36" s="147" t="s">
        <v>429</v>
      </c>
      <c r="Y36" s="147" t="s">
        <v>206</v>
      </c>
      <c r="Z36" s="141"/>
      <c r="AA36" s="141"/>
      <c r="AB36" s="141"/>
      <c r="AC36" s="141"/>
      <c r="AD36" s="141"/>
      <c r="AE36" s="141"/>
      <c r="AF36" s="141"/>
      <c r="AG36" s="141" t="s">
        <v>430</v>
      </c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</row>
    <row r="37" spans="1:60" x14ac:dyDescent="0.25">
      <c r="A37" s="3"/>
      <c r="B37" s="4"/>
      <c r="C37" s="17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12</v>
      </c>
      <c r="AF37">
        <v>21</v>
      </c>
      <c r="AG37" t="s">
        <v>184</v>
      </c>
    </row>
    <row r="38" spans="1:60" x14ac:dyDescent="0.25">
      <c r="C38" s="193" t="s">
        <v>1180</v>
      </c>
      <c r="D38" s="10"/>
      <c r="G38" s="194">
        <f>G10+G8</f>
        <v>0</v>
      </c>
      <c r="AG38" t="s">
        <v>709</v>
      </c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8" activePane="bottomLeft" state="frozen"/>
      <selection pane="bottomLeft" activeCell="C113" sqref="C113"/>
    </sheetView>
  </sheetViews>
  <sheetFormatPr defaultRowHeight="13.2" x14ac:dyDescent="0.25"/>
  <cols>
    <col min="1" max="1" width="3.44140625" customWidth="1"/>
    <col min="2" max="2" width="12.6640625" style="114" customWidth="1"/>
    <col min="3" max="3" width="38.33203125" style="11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0" t="s">
        <v>7</v>
      </c>
      <c r="B1" s="260"/>
      <c r="C1" s="260"/>
      <c r="D1" s="260"/>
      <c r="E1" s="260"/>
      <c r="F1" s="260"/>
      <c r="G1" s="260"/>
      <c r="AG1" t="s">
        <v>172</v>
      </c>
    </row>
    <row r="2" spans="1:60" ht="25.05" customHeight="1" x14ac:dyDescent="0.25">
      <c r="A2" s="133" t="s">
        <v>8</v>
      </c>
      <c r="B2" s="46" t="s">
        <v>43</v>
      </c>
      <c r="C2" s="261" t="s">
        <v>44</v>
      </c>
      <c r="D2" s="262"/>
      <c r="E2" s="262"/>
      <c r="F2" s="262"/>
      <c r="G2" s="263"/>
      <c r="AG2" t="s">
        <v>173</v>
      </c>
    </row>
    <row r="3" spans="1:60" ht="25.05" customHeight="1" x14ac:dyDescent="0.25">
      <c r="A3" s="133" t="s">
        <v>9</v>
      </c>
      <c r="B3" s="46" t="s">
        <v>54</v>
      </c>
      <c r="C3" s="261" t="s">
        <v>55</v>
      </c>
      <c r="D3" s="262"/>
      <c r="E3" s="262"/>
      <c r="F3" s="262"/>
      <c r="G3" s="263"/>
      <c r="AC3" s="114" t="s">
        <v>173</v>
      </c>
      <c r="AG3" t="s">
        <v>174</v>
      </c>
    </row>
    <row r="4" spans="1:60" ht="25.05" customHeight="1" x14ac:dyDescent="0.25">
      <c r="A4" s="134" t="s">
        <v>10</v>
      </c>
      <c r="B4" s="135" t="s">
        <v>53</v>
      </c>
      <c r="C4" s="264" t="s">
        <v>56</v>
      </c>
      <c r="D4" s="265"/>
      <c r="E4" s="265"/>
      <c r="F4" s="265"/>
      <c r="G4" s="266"/>
      <c r="AG4" t="s">
        <v>175</v>
      </c>
    </row>
    <row r="5" spans="1:60" x14ac:dyDescent="0.25">
      <c r="D5" s="10"/>
    </row>
    <row r="6" spans="1:60" ht="39.6" x14ac:dyDescent="0.25">
      <c r="A6" s="137" t="s">
        <v>176</v>
      </c>
      <c r="B6" s="139" t="s">
        <v>177</v>
      </c>
      <c r="C6" s="139" t="s">
        <v>178</v>
      </c>
      <c r="D6" s="138" t="s">
        <v>179</v>
      </c>
      <c r="E6" s="137" t="s">
        <v>180</v>
      </c>
      <c r="F6" s="136" t="s">
        <v>181</v>
      </c>
      <c r="G6" s="137" t="s">
        <v>31</v>
      </c>
      <c r="H6" s="140" t="s">
        <v>32</v>
      </c>
      <c r="I6" s="140" t="s">
        <v>182</v>
      </c>
      <c r="J6" s="140" t="s">
        <v>33</v>
      </c>
      <c r="K6" s="140" t="s">
        <v>183</v>
      </c>
      <c r="L6" s="140" t="s">
        <v>184</v>
      </c>
      <c r="M6" s="140" t="s">
        <v>185</v>
      </c>
      <c r="N6" s="140" t="s">
        <v>186</v>
      </c>
      <c r="O6" s="140" t="s">
        <v>187</v>
      </c>
      <c r="P6" s="140" t="s">
        <v>188</v>
      </c>
      <c r="Q6" s="140" t="s">
        <v>189</v>
      </c>
      <c r="R6" s="140" t="s">
        <v>190</v>
      </c>
      <c r="S6" s="140" t="s">
        <v>191</v>
      </c>
      <c r="T6" s="140" t="s">
        <v>192</v>
      </c>
      <c r="U6" s="140" t="s">
        <v>193</v>
      </c>
      <c r="V6" s="140" t="s">
        <v>194</v>
      </c>
      <c r="W6" s="140" t="s">
        <v>195</v>
      </c>
      <c r="X6" s="140" t="s">
        <v>196</v>
      </c>
      <c r="Y6" s="140" t="s">
        <v>197</v>
      </c>
    </row>
    <row r="7" spans="1:60" hidden="1" x14ac:dyDescent="0.25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x14ac:dyDescent="0.25">
      <c r="A8" s="151" t="s">
        <v>198</v>
      </c>
      <c r="B8" s="152" t="s">
        <v>163</v>
      </c>
      <c r="C8" s="170" t="s">
        <v>164</v>
      </c>
      <c r="D8" s="153"/>
      <c r="E8" s="154"/>
      <c r="F8" s="155"/>
      <c r="G8" s="155">
        <f>G9+G10+G11+G12+G13+G14+G15+G16+G17+G18+G19+G20+G21+G22+G23+G24+G25+G26+G27+G28+G29+G30+G31+G32+G33+G34+G35+G36+G37+G38+G39+G40+G41+G42+G43+G44+G45+G46+G47+G48+G49+G50+G51+G52+G53+G54+G55+G56+G57+G58+G59+G60+G61+G62+G63+G64+G65+G66+G67+G68+G69+G70+G71+G72+G73+G74+G75+G76+G77+G78+G79+G80+G81+G82+G83+G84+G85+G86+G87+G88+G89+G90+G91+G92+G93+G94+G95+G96++G97+G98+G99+G100+G101+G102+G103+G104+G105</f>
        <v>0</v>
      </c>
      <c r="H8" s="155"/>
      <c r="I8" s="155">
        <v>7247.05</v>
      </c>
      <c r="J8" s="155"/>
      <c r="K8" s="155">
        <v>611171.62</v>
      </c>
      <c r="L8" s="155"/>
      <c r="M8" s="155"/>
      <c r="N8" s="154"/>
      <c r="O8" s="154"/>
      <c r="P8" s="154"/>
      <c r="Q8" s="154"/>
      <c r="R8" s="155"/>
      <c r="S8" s="155"/>
      <c r="T8" s="156"/>
      <c r="U8" s="150"/>
      <c r="V8" s="150"/>
      <c r="W8" s="150"/>
      <c r="X8" s="150"/>
      <c r="Y8" s="150"/>
      <c r="AG8" t="s">
        <v>199</v>
      </c>
    </row>
    <row r="9" spans="1:60" x14ac:dyDescent="0.25">
      <c r="A9" s="163">
        <v>1</v>
      </c>
      <c r="B9" s="164" t="s">
        <v>782</v>
      </c>
      <c r="C9" s="173" t="s">
        <v>833</v>
      </c>
      <c r="D9" s="165" t="s">
        <v>353</v>
      </c>
      <c r="E9" s="166">
        <v>50</v>
      </c>
      <c r="F9" s="191"/>
      <c r="G9" s="167">
        <f>F9*E9</f>
        <v>0</v>
      </c>
      <c r="H9" s="167">
        <v>0</v>
      </c>
      <c r="I9" s="167">
        <v>0</v>
      </c>
      <c r="J9" s="167">
        <v>40.380000000000003</v>
      </c>
      <c r="K9" s="167">
        <v>2019.0000000000002</v>
      </c>
      <c r="L9" s="167">
        <v>12</v>
      </c>
      <c r="M9" s="167">
        <v>2261.2800000000002</v>
      </c>
      <c r="N9" s="166">
        <v>0</v>
      </c>
      <c r="O9" s="166">
        <v>0</v>
      </c>
      <c r="P9" s="166">
        <v>0</v>
      </c>
      <c r="Q9" s="166">
        <v>0</v>
      </c>
      <c r="R9" s="167"/>
      <c r="S9" s="167" t="s">
        <v>318</v>
      </c>
      <c r="T9" s="168" t="s">
        <v>319</v>
      </c>
      <c r="U9" s="147">
        <v>0</v>
      </c>
      <c r="V9" s="147">
        <v>0</v>
      </c>
      <c r="W9" s="147"/>
      <c r="X9" s="147" t="s">
        <v>205</v>
      </c>
      <c r="Y9" s="147" t="s">
        <v>206</v>
      </c>
      <c r="Z9" s="141"/>
      <c r="AA9" s="141"/>
      <c r="AB9" s="141"/>
      <c r="AC9" s="141"/>
      <c r="AD9" s="141"/>
      <c r="AE9" s="141"/>
      <c r="AF9" s="141"/>
      <c r="AG9" s="141" t="s">
        <v>712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x14ac:dyDescent="0.25">
      <c r="A10" s="163">
        <v>2</v>
      </c>
      <c r="B10" s="164" t="s">
        <v>784</v>
      </c>
      <c r="C10" s="173" t="s">
        <v>834</v>
      </c>
      <c r="D10" s="165" t="s">
        <v>835</v>
      </c>
      <c r="E10" s="166">
        <v>180</v>
      </c>
      <c r="F10" s="191"/>
      <c r="G10" s="167">
        <f t="shared" ref="G10:G73" si="0">F10*E10</f>
        <v>0</v>
      </c>
      <c r="H10" s="167">
        <v>0</v>
      </c>
      <c r="I10" s="167">
        <v>0</v>
      </c>
      <c r="J10" s="167">
        <v>39.53</v>
      </c>
      <c r="K10" s="167">
        <v>7115.4000000000005</v>
      </c>
      <c r="L10" s="167">
        <v>12</v>
      </c>
      <c r="M10" s="167">
        <v>7969.2479999999996</v>
      </c>
      <c r="N10" s="166">
        <v>0</v>
      </c>
      <c r="O10" s="166">
        <v>0</v>
      </c>
      <c r="P10" s="166">
        <v>0</v>
      </c>
      <c r="Q10" s="166">
        <v>0</v>
      </c>
      <c r="R10" s="167"/>
      <c r="S10" s="167" t="s">
        <v>318</v>
      </c>
      <c r="T10" s="168" t="s">
        <v>319</v>
      </c>
      <c r="U10" s="147">
        <v>0</v>
      </c>
      <c r="V10" s="147">
        <v>0</v>
      </c>
      <c r="W10" s="147"/>
      <c r="X10" s="147" t="s">
        <v>205</v>
      </c>
      <c r="Y10" s="147" t="s">
        <v>206</v>
      </c>
      <c r="Z10" s="141"/>
      <c r="AA10" s="141"/>
      <c r="AB10" s="141"/>
      <c r="AC10" s="141"/>
      <c r="AD10" s="141"/>
      <c r="AE10" s="141"/>
      <c r="AF10" s="141"/>
      <c r="AG10" s="141" t="s">
        <v>712</v>
      </c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x14ac:dyDescent="0.25">
      <c r="A11" s="163">
        <v>3</v>
      </c>
      <c r="B11" s="164" t="s">
        <v>786</v>
      </c>
      <c r="C11" s="173" t="s">
        <v>836</v>
      </c>
      <c r="D11" s="165" t="s">
        <v>835</v>
      </c>
      <c r="E11" s="166">
        <v>50</v>
      </c>
      <c r="F11" s="191"/>
      <c r="G11" s="167">
        <f t="shared" si="0"/>
        <v>0</v>
      </c>
      <c r="H11" s="167">
        <v>0</v>
      </c>
      <c r="I11" s="167">
        <v>0</v>
      </c>
      <c r="J11" s="167">
        <v>82.45</v>
      </c>
      <c r="K11" s="167">
        <v>4122.5</v>
      </c>
      <c r="L11" s="167">
        <v>12</v>
      </c>
      <c r="M11" s="167">
        <v>4617.2</v>
      </c>
      <c r="N11" s="166">
        <v>0</v>
      </c>
      <c r="O11" s="166">
        <v>0</v>
      </c>
      <c r="P11" s="166">
        <v>0</v>
      </c>
      <c r="Q11" s="166">
        <v>0</v>
      </c>
      <c r="R11" s="167"/>
      <c r="S11" s="167" t="s">
        <v>318</v>
      </c>
      <c r="T11" s="168" t="s">
        <v>319</v>
      </c>
      <c r="U11" s="147">
        <v>0</v>
      </c>
      <c r="V11" s="147">
        <v>0</v>
      </c>
      <c r="W11" s="147"/>
      <c r="X11" s="147" t="s">
        <v>205</v>
      </c>
      <c r="Y11" s="147" t="s">
        <v>206</v>
      </c>
      <c r="Z11" s="141"/>
      <c r="AA11" s="141"/>
      <c r="AB11" s="141"/>
      <c r="AC11" s="141"/>
      <c r="AD11" s="141"/>
      <c r="AE11" s="141"/>
      <c r="AF11" s="141"/>
      <c r="AG11" s="141" t="s">
        <v>712</v>
      </c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x14ac:dyDescent="0.25">
      <c r="A12" s="163">
        <v>4</v>
      </c>
      <c r="B12" s="164" t="s">
        <v>788</v>
      </c>
      <c r="C12" s="173" t="s">
        <v>837</v>
      </c>
      <c r="D12" s="165" t="s">
        <v>835</v>
      </c>
      <c r="E12" s="166">
        <v>30</v>
      </c>
      <c r="F12" s="191"/>
      <c r="G12" s="167">
        <f t="shared" si="0"/>
        <v>0</v>
      </c>
      <c r="H12" s="167">
        <v>0</v>
      </c>
      <c r="I12" s="167">
        <v>0</v>
      </c>
      <c r="J12" s="167">
        <v>87.55</v>
      </c>
      <c r="K12" s="167">
        <v>2626.5</v>
      </c>
      <c r="L12" s="167">
        <v>12</v>
      </c>
      <c r="M12" s="167">
        <v>2941.68</v>
      </c>
      <c r="N12" s="166">
        <v>0</v>
      </c>
      <c r="O12" s="166">
        <v>0</v>
      </c>
      <c r="P12" s="166">
        <v>0</v>
      </c>
      <c r="Q12" s="166">
        <v>0</v>
      </c>
      <c r="R12" s="167"/>
      <c r="S12" s="167" t="s">
        <v>318</v>
      </c>
      <c r="T12" s="168" t="s">
        <v>319</v>
      </c>
      <c r="U12" s="147">
        <v>0</v>
      </c>
      <c r="V12" s="147">
        <v>0</v>
      </c>
      <c r="W12" s="147"/>
      <c r="X12" s="147" t="s">
        <v>205</v>
      </c>
      <c r="Y12" s="147" t="s">
        <v>206</v>
      </c>
      <c r="Z12" s="141"/>
      <c r="AA12" s="141"/>
      <c r="AB12" s="141"/>
      <c r="AC12" s="141"/>
      <c r="AD12" s="141"/>
      <c r="AE12" s="141"/>
      <c r="AF12" s="141"/>
      <c r="AG12" s="141" t="s">
        <v>712</v>
      </c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</row>
    <row r="13" spans="1:60" x14ac:dyDescent="0.25">
      <c r="A13" s="163">
        <v>5</v>
      </c>
      <c r="B13" s="164" t="s">
        <v>790</v>
      </c>
      <c r="C13" s="173" t="s">
        <v>838</v>
      </c>
      <c r="D13" s="165" t="s">
        <v>835</v>
      </c>
      <c r="E13" s="166">
        <v>5</v>
      </c>
      <c r="F13" s="191"/>
      <c r="G13" s="167">
        <f t="shared" si="0"/>
        <v>0</v>
      </c>
      <c r="H13" s="167">
        <v>0</v>
      </c>
      <c r="I13" s="167">
        <v>0</v>
      </c>
      <c r="J13" s="167">
        <v>101.15</v>
      </c>
      <c r="K13" s="167">
        <v>505.75</v>
      </c>
      <c r="L13" s="167">
        <v>12</v>
      </c>
      <c r="M13" s="167">
        <v>566.44000000000005</v>
      </c>
      <c r="N13" s="166">
        <v>0</v>
      </c>
      <c r="O13" s="166">
        <v>0</v>
      </c>
      <c r="P13" s="166">
        <v>0</v>
      </c>
      <c r="Q13" s="166">
        <v>0</v>
      </c>
      <c r="R13" s="167"/>
      <c r="S13" s="167" t="s">
        <v>318</v>
      </c>
      <c r="T13" s="168" t="s">
        <v>319</v>
      </c>
      <c r="U13" s="147">
        <v>0</v>
      </c>
      <c r="V13" s="147">
        <v>0</v>
      </c>
      <c r="W13" s="147"/>
      <c r="X13" s="147" t="s">
        <v>205</v>
      </c>
      <c r="Y13" s="147" t="s">
        <v>206</v>
      </c>
      <c r="Z13" s="141"/>
      <c r="AA13" s="141"/>
      <c r="AB13" s="141"/>
      <c r="AC13" s="141"/>
      <c r="AD13" s="141"/>
      <c r="AE13" s="141"/>
      <c r="AF13" s="141"/>
      <c r="AG13" s="141" t="s">
        <v>712</v>
      </c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</row>
    <row r="14" spans="1:60" x14ac:dyDescent="0.25">
      <c r="A14" s="163">
        <v>6</v>
      </c>
      <c r="B14" s="164" t="s">
        <v>792</v>
      </c>
      <c r="C14" s="173" t="s">
        <v>839</v>
      </c>
      <c r="D14" s="165" t="s">
        <v>835</v>
      </c>
      <c r="E14" s="166">
        <v>170</v>
      </c>
      <c r="F14" s="191"/>
      <c r="G14" s="167">
        <f t="shared" si="0"/>
        <v>0</v>
      </c>
      <c r="H14" s="167">
        <v>0</v>
      </c>
      <c r="I14" s="167">
        <v>0</v>
      </c>
      <c r="J14" s="167">
        <v>24.65</v>
      </c>
      <c r="K14" s="167">
        <v>4190.5</v>
      </c>
      <c r="L14" s="167">
        <v>12</v>
      </c>
      <c r="M14" s="167">
        <v>4693.3599999999997</v>
      </c>
      <c r="N14" s="166">
        <v>0</v>
      </c>
      <c r="O14" s="166">
        <v>0</v>
      </c>
      <c r="P14" s="166">
        <v>0</v>
      </c>
      <c r="Q14" s="166">
        <v>0</v>
      </c>
      <c r="R14" s="167"/>
      <c r="S14" s="167" t="s">
        <v>318</v>
      </c>
      <c r="T14" s="168" t="s">
        <v>319</v>
      </c>
      <c r="U14" s="147">
        <v>0</v>
      </c>
      <c r="V14" s="147">
        <v>0</v>
      </c>
      <c r="W14" s="147"/>
      <c r="X14" s="147" t="s">
        <v>205</v>
      </c>
      <c r="Y14" s="147" t="s">
        <v>206</v>
      </c>
      <c r="Z14" s="141"/>
      <c r="AA14" s="141"/>
      <c r="AB14" s="141"/>
      <c r="AC14" s="141"/>
      <c r="AD14" s="141"/>
      <c r="AE14" s="141"/>
      <c r="AF14" s="141"/>
      <c r="AG14" s="141" t="s">
        <v>712</v>
      </c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x14ac:dyDescent="0.25">
      <c r="A15" s="163">
        <v>7</v>
      </c>
      <c r="B15" s="164" t="s">
        <v>794</v>
      </c>
      <c r="C15" s="173" t="s">
        <v>840</v>
      </c>
      <c r="D15" s="165" t="s">
        <v>835</v>
      </c>
      <c r="E15" s="166">
        <v>50</v>
      </c>
      <c r="F15" s="191"/>
      <c r="G15" s="167">
        <f t="shared" si="0"/>
        <v>0</v>
      </c>
      <c r="H15" s="167">
        <v>0</v>
      </c>
      <c r="I15" s="167">
        <v>0</v>
      </c>
      <c r="J15" s="167">
        <v>27.63</v>
      </c>
      <c r="K15" s="167">
        <v>1381.5</v>
      </c>
      <c r="L15" s="167">
        <v>12</v>
      </c>
      <c r="M15" s="167">
        <v>1547.28</v>
      </c>
      <c r="N15" s="166">
        <v>0</v>
      </c>
      <c r="O15" s="166">
        <v>0</v>
      </c>
      <c r="P15" s="166">
        <v>0</v>
      </c>
      <c r="Q15" s="166">
        <v>0</v>
      </c>
      <c r="R15" s="167"/>
      <c r="S15" s="167" t="s">
        <v>318</v>
      </c>
      <c r="T15" s="168" t="s">
        <v>319</v>
      </c>
      <c r="U15" s="147">
        <v>0</v>
      </c>
      <c r="V15" s="147">
        <v>0</v>
      </c>
      <c r="W15" s="147"/>
      <c r="X15" s="147" t="s">
        <v>205</v>
      </c>
      <c r="Y15" s="147" t="s">
        <v>206</v>
      </c>
      <c r="Z15" s="141"/>
      <c r="AA15" s="141"/>
      <c r="AB15" s="141"/>
      <c r="AC15" s="141"/>
      <c r="AD15" s="141"/>
      <c r="AE15" s="141"/>
      <c r="AF15" s="141"/>
      <c r="AG15" s="141" t="s">
        <v>712</v>
      </c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</row>
    <row r="16" spans="1:60" x14ac:dyDescent="0.25">
      <c r="A16" s="163">
        <v>8</v>
      </c>
      <c r="B16" s="164" t="s">
        <v>796</v>
      </c>
      <c r="C16" s="173" t="s">
        <v>841</v>
      </c>
      <c r="D16" s="165" t="s">
        <v>835</v>
      </c>
      <c r="E16" s="166">
        <v>16</v>
      </c>
      <c r="F16" s="191"/>
      <c r="G16" s="167">
        <f t="shared" si="0"/>
        <v>0</v>
      </c>
      <c r="H16" s="167">
        <v>0</v>
      </c>
      <c r="I16" s="167">
        <v>0</v>
      </c>
      <c r="J16" s="167">
        <v>86.7</v>
      </c>
      <c r="K16" s="167">
        <v>1387.2</v>
      </c>
      <c r="L16" s="167">
        <v>12</v>
      </c>
      <c r="M16" s="167">
        <v>1553.664</v>
      </c>
      <c r="N16" s="166">
        <v>0</v>
      </c>
      <c r="O16" s="166">
        <v>0</v>
      </c>
      <c r="P16" s="166">
        <v>0</v>
      </c>
      <c r="Q16" s="166">
        <v>0</v>
      </c>
      <c r="R16" s="167"/>
      <c r="S16" s="167" t="s">
        <v>318</v>
      </c>
      <c r="T16" s="168" t="s">
        <v>319</v>
      </c>
      <c r="U16" s="147">
        <v>0</v>
      </c>
      <c r="V16" s="147">
        <v>0</v>
      </c>
      <c r="W16" s="147"/>
      <c r="X16" s="147" t="s">
        <v>205</v>
      </c>
      <c r="Y16" s="147" t="s">
        <v>206</v>
      </c>
      <c r="Z16" s="141"/>
      <c r="AA16" s="141"/>
      <c r="AB16" s="141"/>
      <c r="AC16" s="141"/>
      <c r="AD16" s="141"/>
      <c r="AE16" s="141"/>
      <c r="AF16" s="141"/>
      <c r="AG16" s="141" t="s">
        <v>712</v>
      </c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x14ac:dyDescent="0.25">
      <c r="A17" s="163">
        <v>9</v>
      </c>
      <c r="B17" s="164" t="s">
        <v>798</v>
      </c>
      <c r="C17" s="173" t="s">
        <v>842</v>
      </c>
      <c r="D17" s="165" t="s">
        <v>835</v>
      </c>
      <c r="E17" s="166">
        <v>10</v>
      </c>
      <c r="F17" s="191"/>
      <c r="G17" s="167">
        <f t="shared" si="0"/>
        <v>0</v>
      </c>
      <c r="H17" s="167">
        <v>0</v>
      </c>
      <c r="I17" s="167">
        <v>0</v>
      </c>
      <c r="J17" s="167">
        <v>272</v>
      </c>
      <c r="K17" s="167">
        <v>2720</v>
      </c>
      <c r="L17" s="167">
        <v>12</v>
      </c>
      <c r="M17" s="167">
        <v>3046.4</v>
      </c>
      <c r="N17" s="166">
        <v>0</v>
      </c>
      <c r="O17" s="166">
        <v>0</v>
      </c>
      <c r="P17" s="166">
        <v>0</v>
      </c>
      <c r="Q17" s="166">
        <v>0</v>
      </c>
      <c r="R17" s="167"/>
      <c r="S17" s="167" t="s">
        <v>318</v>
      </c>
      <c r="T17" s="168" t="s">
        <v>319</v>
      </c>
      <c r="U17" s="147">
        <v>0</v>
      </c>
      <c r="V17" s="147">
        <v>0</v>
      </c>
      <c r="W17" s="147"/>
      <c r="X17" s="147" t="s">
        <v>205</v>
      </c>
      <c r="Y17" s="147" t="s">
        <v>206</v>
      </c>
      <c r="Z17" s="141"/>
      <c r="AA17" s="141"/>
      <c r="AB17" s="141"/>
      <c r="AC17" s="141"/>
      <c r="AD17" s="141"/>
      <c r="AE17" s="141"/>
      <c r="AF17" s="141"/>
      <c r="AG17" s="141" t="s">
        <v>712</v>
      </c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</row>
    <row r="18" spans="1:60" x14ac:dyDescent="0.25">
      <c r="A18" s="163">
        <v>10</v>
      </c>
      <c r="B18" s="164" t="s">
        <v>800</v>
      </c>
      <c r="C18" s="173" t="s">
        <v>843</v>
      </c>
      <c r="D18" s="165" t="s">
        <v>835</v>
      </c>
      <c r="E18" s="166">
        <v>3</v>
      </c>
      <c r="F18" s="191"/>
      <c r="G18" s="167">
        <f t="shared" si="0"/>
        <v>0</v>
      </c>
      <c r="H18" s="167">
        <v>132.6</v>
      </c>
      <c r="I18" s="167">
        <v>397.79999999999995</v>
      </c>
      <c r="J18" s="167">
        <v>0</v>
      </c>
      <c r="K18" s="167">
        <v>0</v>
      </c>
      <c r="L18" s="167">
        <v>12</v>
      </c>
      <c r="M18" s="167">
        <v>445.536</v>
      </c>
      <c r="N18" s="166">
        <v>0</v>
      </c>
      <c r="O18" s="166">
        <v>0</v>
      </c>
      <c r="P18" s="166">
        <v>0</v>
      </c>
      <c r="Q18" s="166">
        <v>0</v>
      </c>
      <c r="R18" s="167"/>
      <c r="S18" s="167" t="s">
        <v>318</v>
      </c>
      <c r="T18" s="168" t="s">
        <v>319</v>
      </c>
      <c r="U18" s="147">
        <v>0</v>
      </c>
      <c r="V18" s="147">
        <v>0</v>
      </c>
      <c r="W18" s="147"/>
      <c r="X18" s="147" t="s">
        <v>295</v>
      </c>
      <c r="Y18" s="147" t="s">
        <v>206</v>
      </c>
      <c r="Z18" s="141"/>
      <c r="AA18" s="141"/>
      <c r="AB18" s="141"/>
      <c r="AC18" s="141"/>
      <c r="AD18" s="141"/>
      <c r="AE18" s="141"/>
      <c r="AF18" s="141"/>
      <c r="AG18" s="141" t="s">
        <v>455</v>
      </c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</row>
    <row r="19" spans="1:60" x14ac:dyDescent="0.25">
      <c r="A19" s="163">
        <v>11</v>
      </c>
      <c r="B19" s="164" t="s">
        <v>802</v>
      </c>
      <c r="C19" s="173" t="s">
        <v>844</v>
      </c>
      <c r="D19" s="165" t="s">
        <v>835</v>
      </c>
      <c r="E19" s="166">
        <v>15</v>
      </c>
      <c r="F19" s="191"/>
      <c r="G19" s="167">
        <f t="shared" si="0"/>
        <v>0</v>
      </c>
      <c r="H19" s="167">
        <v>0</v>
      </c>
      <c r="I19" s="167">
        <v>0</v>
      </c>
      <c r="J19" s="167">
        <v>63.75</v>
      </c>
      <c r="K19" s="167">
        <v>956.25</v>
      </c>
      <c r="L19" s="167">
        <v>12</v>
      </c>
      <c r="M19" s="167">
        <v>1071</v>
      </c>
      <c r="N19" s="166">
        <v>0</v>
      </c>
      <c r="O19" s="166">
        <v>0</v>
      </c>
      <c r="P19" s="166">
        <v>0</v>
      </c>
      <c r="Q19" s="166">
        <v>0</v>
      </c>
      <c r="R19" s="167"/>
      <c r="S19" s="167" t="s">
        <v>318</v>
      </c>
      <c r="T19" s="168" t="s">
        <v>319</v>
      </c>
      <c r="U19" s="147">
        <v>0</v>
      </c>
      <c r="V19" s="147">
        <v>0</v>
      </c>
      <c r="W19" s="147"/>
      <c r="X19" s="147" t="s">
        <v>205</v>
      </c>
      <c r="Y19" s="147" t="s">
        <v>206</v>
      </c>
      <c r="Z19" s="141"/>
      <c r="AA19" s="141"/>
      <c r="AB19" s="141"/>
      <c r="AC19" s="141"/>
      <c r="AD19" s="141"/>
      <c r="AE19" s="141"/>
      <c r="AF19" s="141"/>
      <c r="AG19" s="141" t="s">
        <v>712</v>
      </c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x14ac:dyDescent="0.25">
      <c r="A20" s="163">
        <v>12</v>
      </c>
      <c r="B20" s="164" t="s">
        <v>804</v>
      </c>
      <c r="C20" s="173" t="s">
        <v>845</v>
      </c>
      <c r="D20" s="165" t="s">
        <v>835</v>
      </c>
      <c r="E20" s="166">
        <v>13</v>
      </c>
      <c r="F20" s="191"/>
      <c r="G20" s="167">
        <f t="shared" si="0"/>
        <v>0</v>
      </c>
      <c r="H20" s="167">
        <v>0</v>
      </c>
      <c r="I20" s="167">
        <v>0</v>
      </c>
      <c r="J20" s="167">
        <v>73.099999999999994</v>
      </c>
      <c r="K20" s="167">
        <v>950.3</v>
      </c>
      <c r="L20" s="167">
        <v>12</v>
      </c>
      <c r="M20" s="167">
        <v>1064.336</v>
      </c>
      <c r="N20" s="166">
        <v>0</v>
      </c>
      <c r="O20" s="166">
        <v>0</v>
      </c>
      <c r="P20" s="166">
        <v>0</v>
      </c>
      <c r="Q20" s="166">
        <v>0</v>
      </c>
      <c r="R20" s="167"/>
      <c r="S20" s="167" t="s">
        <v>318</v>
      </c>
      <c r="T20" s="168" t="s">
        <v>319</v>
      </c>
      <c r="U20" s="147">
        <v>0</v>
      </c>
      <c r="V20" s="147">
        <v>0</v>
      </c>
      <c r="W20" s="147"/>
      <c r="X20" s="147" t="s">
        <v>205</v>
      </c>
      <c r="Y20" s="147" t="s">
        <v>206</v>
      </c>
      <c r="Z20" s="141"/>
      <c r="AA20" s="141"/>
      <c r="AB20" s="141"/>
      <c r="AC20" s="141"/>
      <c r="AD20" s="141"/>
      <c r="AE20" s="141"/>
      <c r="AF20" s="141"/>
      <c r="AG20" s="141" t="s">
        <v>712</v>
      </c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x14ac:dyDescent="0.25">
      <c r="A21" s="163">
        <v>13</v>
      </c>
      <c r="B21" s="164" t="s">
        <v>806</v>
      </c>
      <c r="C21" s="173" t="s">
        <v>846</v>
      </c>
      <c r="D21" s="165" t="s">
        <v>835</v>
      </c>
      <c r="E21" s="166">
        <v>6</v>
      </c>
      <c r="F21" s="191"/>
      <c r="G21" s="167">
        <f t="shared" si="0"/>
        <v>0</v>
      </c>
      <c r="H21" s="167">
        <v>0</v>
      </c>
      <c r="I21" s="167">
        <v>0</v>
      </c>
      <c r="J21" s="167">
        <v>146.19999999999999</v>
      </c>
      <c r="K21" s="167">
        <v>877.19999999999993</v>
      </c>
      <c r="L21" s="167">
        <v>12</v>
      </c>
      <c r="M21" s="167">
        <v>982.46400000000006</v>
      </c>
      <c r="N21" s="166">
        <v>0</v>
      </c>
      <c r="O21" s="166">
        <v>0</v>
      </c>
      <c r="P21" s="166">
        <v>0</v>
      </c>
      <c r="Q21" s="166">
        <v>0</v>
      </c>
      <c r="R21" s="167"/>
      <c r="S21" s="167" t="s">
        <v>318</v>
      </c>
      <c r="T21" s="168" t="s">
        <v>319</v>
      </c>
      <c r="U21" s="147">
        <v>0</v>
      </c>
      <c r="V21" s="147">
        <v>0</v>
      </c>
      <c r="W21" s="147"/>
      <c r="X21" s="147" t="s">
        <v>205</v>
      </c>
      <c r="Y21" s="147" t="s">
        <v>206</v>
      </c>
      <c r="Z21" s="141"/>
      <c r="AA21" s="141"/>
      <c r="AB21" s="141"/>
      <c r="AC21" s="141"/>
      <c r="AD21" s="141"/>
      <c r="AE21" s="141"/>
      <c r="AF21" s="141"/>
      <c r="AG21" s="141" t="s">
        <v>712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0" x14ac:dyDescent="0.25">
      <c r="A22" s="163">
        <v>14</v>
      </c>
      <c r="B22" s="164" t="s">
        <v>808</v>
      </c>
      <c r="C22" s="173" t="s">
        <v>847</v>
      </c>
      <c r="D22" s="165" t="s">
        <v>835</v>
      </c>
      <c r="E22" s="166">
        <v>6</v>
      </c>
      <c r="F22" s="191"/>
      <c r="G22" s="167">
        <f t="shared" si="0"/>
        <v>0</v>
      </c>
      <c r="H22" s="167">
        <v>0</v>
      </c>
      <c r="I22" s="167">
        <v>0</v>
      </c>
      <c r="J22" s="167">
        <v>73.099999999999994</v>
      </c>
      <c r="K22" s="167">
        <v>438.59999999999997</v>
      </c>
      <c r="L22" s="167">
        <v>12</v>
      </c>
      <c r="M22" s="167">
        <v>491.23200000000003</v>
      </c>
      <c r="N22" s="166">
        <v>0</v>
      </c>
      <c r="O22" s="166">
        <v>0</v>
      </c>
      <c r="P22" s="166">
        <v>0</v>
      </c>
      <c r="Q22" s="166">
        <v>0</v>
      </c>
      <c r="R22" s="167"/>
      <c r="S22" s="167" t="s">
        <v>318</v>
      </c>
      <c r="T22" s="168" t="s">
        <v>319</v>
      </c>
      <c r="U22" s="147">
        <v>0</v>
      </c>
      <c r="V22" s="147">
        <v>0</v>
      </c>
      <c r="W22" s="147"/>
      <c r="X22" s="147" t="s">
        <v>205</v>
      </c>
      <c r="Y22" s="147" t="s">
        <v>206</v>
      </c>
      <c r="Z22" s="141"/>
      <c r="AA22" s="141"/>
      <c r="AB22" s="141"/>
      <c r="AC22" s="141"/>
      <c r="AD22" s="141"/>
      <c r="AE22" s="141"/>
      <c r="AF22" s="141"/>
      <c r="AG22" s="141" t="s">
        <v>712</v>
      </c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0" x14ac:dyDescent="0.25">
      <c r="A23" s="163">
        <v>15</v>
      </c>
      <c r="B23" s="164" t="s">
        <v>810</v>
      </c>
      <c r="C23" s="173" t="s">
        <v>848</v>
      </c>
      <c r="D23" s="165" t="s">
        <v>835</v>
      </c>
      <c r="E23" s="166">
        <v>3</v>
      </c>
      <c r="F23" s="191"/>
      <c r="G23" s="167">
        <f t="shared" si="0"/>
        <v>0</v>
      </c>
      <c r="H23" s="167">
        <v>0</v>
      </c>
      <c r="I23" s="167">
        <v>0</v>
      </c>
      <c r="J23" s="167">
        <v>81.599999999999994</v>
      </c>
      <c r="K23" s="167">
        <v>244.79999999999998</v>
      </c>
      <c r="L23" s="167">
        <v>12</v>
      </c>
      <c r="M23" s="167">
        <v>274.17599999999999</v>
      </c>
      <c r="N23" s="166">
        <v>0</v>
      </c>
      <c r="O23" s="166">
        <v>0</v>
      </c>
      <c r="P23" s="166">
        <v>0</v>
      </c>
      <c r="Q23" s="166">
        <v>0</v>
      </c>
      <c r="R23" s="167"/>
      <c r="S23" s="167" t="s">
        <v>318</v>
      </c>
      <c r="T23" s="168" t="s">
        <v>319</v>
      </c>
      <c r="U23" s="147">
        <v>0</v>
      </c>
      <c r="V23" s="147">
        <v>0</v>
      </c>
      <c r="W23" s="147"/>
      <c r="X23" s="147" t="s">
        <v>205</v>
      </c>
      <c r="Y23" s="147" t="s">
        <v>206</v>
      </c>
      <c r="Z23" s="141"/>
      <c r="AA23" s="141"/>
      <c r="AB23" s="141"/>
      <c r="AC23" s="141"/>
      <c r="AD23" s="141"/>
      <c r="AE23" s="141"/>
      <c r="AF23" s="141"/>
      <c r="AG23" s="141" t="s">
        <v>712</v>
      </c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0" x14ac:dyDescent="0.25">
      <c r="A24" s="163">
        <v>16</v>
      </c>
      <c r="B24" s="164" t="s">
        <v>812</v>
      </c>
      <c r="C24" s="173" t="s">
        <v>849</v>
      </c>
      <c r="D24" s="165" t="s">
        <v>835</v>
      </c>
      <c r="E24" s="166">
        <v>3</v>
      </c>
      <c r="F24" s="191"/>
      <c r="G24" s="167">
        <f t="shared" si="0"/>
        <v>0</v>
      </c>
      <c r="H24" s="167">
        <v>0</v>
      </c>
      <c r="I24" s="167">
        <v>0</v>
      </c>
      <c r="J24" s="167">
        <v>191.25</v>
      </c>
      <c r="K24" s="167">
        <v>573.75</v>
      </c>
      <c r="L24" s="167">
        <v>12</v>
      </c>
      <c r="M24" s="167">
        <v>642.6</v>
      </c>
      <c r="N24" s="166">
        <v>0</v>
      </c>
      <c r="O24" s="166">
        <v>0</v>
      </c>
      <c r="P24" s="166">
        <v>0</v>
      </c>
      <c r="Q24" s="166">
        <v>0</v>
      </c>
      <c r="R24" s="167"/>
      <c r="S24" s="167" t="s">
        <v>318</v>
      </c>
      <c r="T24" s="168" t="s">
        <v>319</v>
      </c>
      <c r="U24" s="147">
        <v>0</v>
      </c>
      <c r="V24" s="147">
        <v>0</v>
      </c>
      <c r="W24" s="147"/>
      <c r="X24" s="147" t="s">
        <v>205</v>
      </c>
      <c r="Y24" s="147" t="s">
        <v>206</v>
      </c>
      <c r="Z24" s="141"/>
      <c r="AA24" s="141"/>
      <c r="AB24" s="141"/>
      <c r="AC24" s="141"/>
      <c r="AD24" s="141"/>
      <c r="AE24" s="141"/>
      <c r="AF24" s="141"/>
      <c r="AG24" s="141" t="s">
        <v>712</v>
      </c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x14ac:dyDescent="0.25">
      <c r="A25" s="163">
        <v>17</v>
      </c>
      <c r="B25" s="164" t="s">
        <v>814</v>
      </c>
      <c r="C25" s="173" t="s">
        <v>850</v>
      </c>
      <c r="D25" s="165" t="s">
        <v>835</v>
      </c>
      <c r="E25" s="166">
        <v>120</v>
      </c>
      <c r="F25" s="191"/>
      <c r="G25" s="167">
        <f t="shared" si="0"/>
        <v>0</v>
      </c>
      <c r="H25" s="167">
        <v>0</v>
      </c>
      <c r="I25" s="167">
        <v>0</v>
      </c>
      <c r="J25" s="167">
        <v>119</v>
      </c>
      <c r="K25" s="167">
        <v>14280</v>
      </c>
      <c r="L25" s="167">
        <v>12</v>
      </c>
      <c r="M25" s="167">
        <v>15993.6</v>
      </c>
      <c r="N25" s="166">
        <v>0</v>
      </c>
      <c r="O25" s="166">
        <v>0</v>
      </c>
      <c r="P25" s="166">
        <v>0</v>
      </c>
      <c r="Q25" s="166">
        <v>0</v>
      </c>
      <c r="R25" s="167"/>
      <c r="S25" s="167" t="s">
        <v>318</v>
      </c>
      <c r="T25" s="168" t="s">
        <v>319</v>
      </c>
      <c r="U25" s="147">
        <v>0</v>
      </c>
      <c r="V25" s="147">
        <v>0</v>
      </c>
      <c r="W25" s="147"/>
      <c r="X25" s="147" t="s">
        <v>205</v>
      </c>
      <c r="Y25" s="147" t="s">
        <v>206</v>
      </c>
      <c r="Z25" s="141"/>
      <c r="AA25" s="141"/>
      <c r="AB25" s="141"/>
      <c r="AC25" s="141"/>
      <c r="AD25" s="141"/>
      <c r="AE25" s="141"/>
      <c r="AF25" s="141"/>
      <c r="AG25" s="141" t="s">
        <v>712</v>
      </c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x14ac:dyDescent="0.25">
      <c r="A26" s="163">
        <v>18</v>
      </c>
      <c r="B26" s="164" t="s">
        <v>815</v>
      </c>
      <c r="C26" s="173" t="s">
        <v>851</v>
      </c>
      <c r="D26" s="165" t="s">
        <v>835</v>
      </c>
      <c r="E26" s="166">
        <v>15</v>
      </c>
      <c r="F26" s="191"/>
      <c r="G26" s="167">
        <f t="shared" si="0"/>
        <v>0</v>
      </c>
      <c r="H26" s="167">
        <v>0</v>
      </c>
      <c r="I26" s="167">
        <v>0</v>
      </c>
      <c r="J26" s="167">
        <v>119</v>
      </c>
      <c r="K26" s="167">
        <v>1785</v>
      </c>
      <c r="L26" s="167">
        <v>12</v>
      </c>
      <c r="M26" s="167">
        <v>1999.2</v>
      </c>
      <c r="N26" s="166">
        <v>0</v>
      </c>
      <c r="O26" s="166">
        <v>0</v>
      </c>
      <c r="P26" s="166">
        <v>0</v>
      </c>
      <c r="Q26" s="166">
        <v>0</v>
      </c>
      <c r="R26" s="167"/>
      <c r="S26" s="167" t="s">
        <v>318</v>
      </c>
      <c r="T26" s="168" t="s">
        <v>319</v>
      </c>
      <c r="U26" s="147">
        <v>0</v>
      </c>
      <c r="V26" s="147">
        <v>0</v>
      </c>
      <c r="W26" s="147"/>
      <c r="X26" s="147" t="s">
        <v>205</v>
      </c>
      <c r="Y26" s="147" t="s">
        <v>206</v>
      </c>
      <c r="Z26" s="141"/>
      <c r="AA26" s="141"/>
      <c r="AB26" s="141"/>
      <c r="AC26" s="141"/>
      <c r="AD26" s="141"/>
      <c r="AE26" s="141"/>
      <c r="AF26" s="141"/>
      <c r="AG26" s="141" t="s">
        <v>712</v>
      </c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</row>
    <row r="27" spans="1:60" x14ac:dyDescent="0.25">
      <c r="A27" s="163">
        <v>19</v>
      </c>
      <c r="B27" s="164" t="s">
        <v>817</v>
      </c>
      <c r="C27" s="173" t="s">
        <v>852</v>
      </c>
      <c r="D27" s="165" t="s">
        <v>835</v>
      </c>
      <c r="E27" s="166">
        <v>3</v>
      </c>
      <c r="F27" s="191"/>
      <c r="G27" s="167">
        <f t="shared" si="0"/>
        <v>0</v>
      </c>
      <c r="H27" s="167">
        <v>0</v>
      </c>
      <c r="I27" s="167">
        <v>0</v>
      </c>
      <c r="J27" s="167">
        <v>6.8</v>
      </c>
      <c r="K27" s="167">
        <v>20.399999999999999</v>
      </c>
      <c r="L27" s="167">
        <v>12</v>
      </c>
      <c r="M27" s="167">
        <v>22.847999999999999</v>
      </c>
      <c r="N27" s="166">
        <v>0</v>
      </c>
      <c r="O27" s="166">
        <v>0</v>
      </c>
      <c r="P27" s="166">
        <v>0</v>
      </c>
      <c r="Q27" s="166">
        <v>0</v>
      </c>
      <c r="R27" s="167"/>
      <c r="S27" s="167" t="s">
        <v>318</v>
      </c>
      <c r="T27" s="168" t="s">
        <v>319</v>
      </c>
      <c r="U27" s="147">
        <v>0</v>
      </c>
      <c r="V27" s="147">
        <v>0</v>
      </c>
      <c r="W27" s="147"/>
      <c r="X27" s="147" t="s">
        <v>205</v>
      </c>
      <c r="Y27" s="147" t="s">
        <v>206</v>
      </c>
      <c r="Z27" s="141"/>
      <c r="AA27" s="141"/>
      <c r="AB27" s="141"/>
      <c r="AC27" s="141"/>
      <c r="AD27" s="141"/>
      <c r="AE27" s="141"/>
      <c r="AF27" s="141"/>
      <c r="AG27" s="141" t="s">
        <v>712</v>
      </c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</row>
    <row r="28" spans="1:60" x14ac:dyDescent="0.25">
      <c r="A28" s="163">
        <v>20</v>
      </c>
      <c r="B28" s="164" t="s">
        <v>819</v>
      </c>
      <c r="C28" s="173" t="s">
        <v>853</v>
      </c>
      <c r="D28" s="165" t="s">
        <v>835</v>
      </c>
      <c r="E28" s="166">
        <v>1</v>
      </c>
      <c r="F28" s="191"/>
      <c r="G28" s="167">
        <f t="shared" si="0"/>
        <v>0</v>
      </c>
      <c r="H28" s="167">
        <v>225.25</v>
      </c>
      <c r="I28" s="167">
        <v>225.25</v>
      </c>
      <c r="J28" s="167">
        <v>0</v>
      </c>
      <c r="K28" s="167">
        <v>0</v>
      </c>
      <c r="L28" s="167">
        <v>12</v>
      </c>
      <c r="M28" s="167">
        <v>252.28</v>
      </c>
      <c r="N28" s="166">
        <v>0</v>
      </c>
      <c r="O28" s="166">
        <v>0</v>
      </c>
      <c r="P28" s="166">
        <v>0</v>
      </c>
      <c r="Q28" s="166">
        <v>0</v>
      </c>
      <c r="R28" s="167"/>
      <c r="S28" s="167" t="s">
        <v>318</v>
      </c>
      <c r="T28" s="168" t="s">
        <v>319</v>
      </c>
      <c r="U28" s="147">
        <v>0</v>
      </c>
      <c r="V28" s="147">
        <v>0</v>
      </c>
      <c r="W28" s="147"/>
      <c r="X28" s="147" t="s">
        <v>295</v>
      </c>
      <c r="Y28" s="147" t="s">
        <v>206</v>
      </c>
      <c r="Z28" s="141"/>
      <c r="AA28" s="141"/>
      <c r="AB28" s="141"/>
      <c r="AC28" s="141"/>
      <c r="AD28" s="141"/>
      <c r="AE28" s="141"/>
      <c r="AF28" s="141"/>
      <c r="AG28" s="141" t="s">
        <v>455</v>
      </c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</row>
    <row r="29" spans="1:60" x14ac:dyDescent="0.25">
      <c r="A29" s="163">
        <v>21</v>
      </c>
      <c r="B29" s="164" t="s">
        <v>821</v>
      </c>
      <c r="C29" s="173" t="s">
        <v>854</v>
      </c>
      <c r="D29" s="165" t="s">
        <v>835</v>
      </c>
      <c r="E29" s="166">
        <v>9</v>
      </c>
      <c r="F29" s="191"/>
      <c r="G29" s="167">
        <f t="shared" si="0"/>
        <v>0</v>
      </c>
      <c r="H29" s="167">
        <v>0</v>
      </c>
      <c r="I29" s="167">
        <v>0</v>
      </c>
      <c r="J29" s="167">
        <v>233.75</v>
      </c>
      <c r="K29" s="167">
        <v>2103.75</v>
      </c>
      <c r="L29" s="167">
        <v>12</v>
      </c>
      <c r="M29" s="167">
        <v>2356.1999999999998</v>
      </c>
      <c r="N29" s="166">
        <v>0</v>
      </c>
      <c r="O29" s="166">
        <v>0</v>
      </c>
      <c r="P29" s="166">
        <v>0</v>
      </c>
      <c r="Q29" s="166">
        <v>0</v>
      </c>
      <c r="R29" s="167"/>
      <c r="S29" s="167" t="s">
        <v>318</v>
      </c>
      <c r="T29" s="168" t="s">
        <v>319</v>
      </c>
      <c r="U29" s="147">
        <v>0</v>
      </c>
      <c r="V29" s="147">
        <v>0</v>
      </c>
      <c r="W29" s="147"/>
      <c r="X29" s="147" t="s">
        <v>205</v>
      </c>
      <c r="Y29" s="147" t="s">
        <v>206</v>
      </c>
      <c r="Z29" s="141"/>
      <c r="AA29" s="141"/>
      <c r="AB29" s="141"/>
      <c r="AC29" s="141"/>
      <c r="AD29" s="141"/>
      <c r="AE29" s="141"/>
      <c r="AF29" s="141"/>
      <c r="AG29" s="141" t="s">
        <v>712</v>
      </c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</row>
    <row r="30" spans="1:60" x14ac:dyDescent="0.25">
      <c r="A30" s="163">
        <v>22</v>
      </c>
      <c r="B30" s="164" t="s">
        <v>823</v>
      </c>
      <c r="C30" s="173" t="s">
        <v>855</v>
      </c>
      <c r="D30" s="165" t="s">
        <v>835</v>
      </c>
      <c r="E30" s="166">
        <v>6</v>
      </c>
      <c r="F30" s="191"/>
      <c r="G30" s="167">
        <f t="shared" si="0"/>
        <v>0</v>
      </c>
      <c r="H30" s="167">
        <v>0</v>
      </c>
      <c r="I30" s="167">
        <v>0</v>
      </c>
      <c r="J30" s="167">
        <v>395.25</v>
      </c>
      <c r="K30" s="167">
        <v>2371.5</v>
      </c>
      <c r="L30" s="167">
        <v>12</v>
      </c>
      <c r="M30" s="167">
        <v>2656.08</v>
      </c>
      <c r="N30" s="166">
        <v>0</v>
      </c>
      <c r="O30" s="166">
        <v>0</v>
      </c>
      <c r="P30" s="166">
        <v>0</v>
      </c>
      <c r="Q30" s="166">
        <v>0</v>
      </c>
      <c r="R30" s="167"/>
      <c r="S30" s="167" t="s">
        <v>318</v>
      </c>
      <c r="T30" s="168" t="s">
        <v>319</v>
      </c>
      <c r="U30" s="147">
        <v>0</v>
      </c>
      <c r="V30" s="147">
        <v>0</v>
      </c>
      <c r="W30" s="147"/>
      <c r="X30" s="147" t="s">
        <v>205</v>
      </c>
      <c r="Y30" s="147" t="s">
        <v>206</v>
      </c>
      <c r="Z30" s="141"/>
      <c r="AA30" s="141"/>
      <c r="AB30" s="141"/>
      <c r="AC30" s="141"/>
      <c r="AD30" s="141"/>
      <c r="AE30" s="141"/>
      <c r="AF30" s="141"/>
      <c r="AG30" s="141" t="s">
        <v>712</v>
      </c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</row>
    <row r="31" spans="1:60" x14ac:dyDescent="0.25">
      <c r="A31" s="163">
        <v>23</v>
      </c>
      <c r="B31" s="164" t="s">
        <v>825</v>
      </c>
      <c r="C31" s="173" t="s">
        <v>856</v>
      </c>
      <c r="D31" s="165" t="s">
        <v>835</v>
      </c>
      <c r="E31" s="166">
        <v>1</v>
      </c>
      <c r="F31" s="191"/>
      <c r="G31" s="167">
        <f t="shared" si="0"/>
        <v>0</v>
      </c>
      <c r="H31" s="167">
        <v>0</v>
      </c>
      <c r="I31" s="167">
        <v>0</v>
      </c>
      <c r="J31" s="167">
        <v>408</v>
      </c>
      <c r="K31" s="167">
        <v>408</v>
      </c>
      <c r="L31" s="167">
        <v>12</v>
      </c>
      <c r="M31" s="167">
        <v>456.96</v>
      </c>
      <c r="N31" s="166">
        <v>0</v>
      </c>
      <c r="O31" s="166">
        <v>0</v>
      </c>
      <c r="P31" s="166">
        <v>0</v>
      </c>
      <c r="Q31" s="166">
        <v>0</v>
      </c>
      <c r="R31" s="167"/>
      <c r="S31" s="167" t="s">
        <v>318</v>
      </c>
      <c r="T31" s="168" t="s">
        <v>319</v>
      </c>
      <c r="U31" s="147">
        <v>0</v>
      </c>
      <c r="V31" s="147">
        <v>0</v>
      </c>
      <c r="W31" s="147"/>
      <c r="X31" s="147" t="s">
        <v>205</v>
      </c>
      <c r="Y31" s="147" t="s">
        <v>206</v>
      </c>
      <c r="Z31" s="141"/>
      <c r="AA31" s="141"/>
      <c r="AB31" s="141"/>
      <c r="AC31" s="141"/>
      <c r="AD31" s="141"/>
      <c r="AE31" s="141"/>
      <c r="AF31" s="141"/>
      <c r="AG31" s="141" t="s">
        <v>712</v>
      </c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</row>
    <row r="32" spans="1:60" x14ac:dyDescent="0.25">
      <c r="A32" s="163">
        <v>24</v>
      </c>
      <c r="B32" s="164" t="s">
        <v>827</v>
      </c>
      <c r="C32" s="173" t="s">
        <v>857</v>
      </c>
      <c r="D32" s="165" t="s">
        <v>835</v>
      </c>
      <c r="E32" s="166">
        <v>11</v>
      </c>
      <c r="F32" s="191"/>
      <c r="G32" s="167">
        <f t="shared" si="0"/>
        <v>0</v>
      </c>
      <c r="H32" s="167">
        <v>0</v>
      </c>
      <c r="I32" s="167">
        <v>0</v>
      </c>
      <c r="J32" s="167">
        <v>416.5</v>
      </c>
      <c r="K32" s="167">
        <v>4581.5</v>
      </c>
      <c r="L32" s="167">
        <v>12</v>
      </c>
      <c r="M32" s="167">
        <v>5131.28</v>
      </c>
      <c r="N32" s="166">
        <v>0</v>
      </c>
      <c r="O32" s="166">
        <v>0</v>
      </c>
      <c r="P32" s="166">
        <v>0</v>
      </c>
      <c r="Q32" s="166">
        <v>0</v>
      </c>
      <c r="R32" s="167"/>
      <c r="S32" s="167" t="s">
        <v>318</v>
      </c>
      <c r="T32" s="168" t="s">
        <v>319</v>
      </c>
      <c r="U32" s="147">
        <v>0</v>
      </c>
      <c r="V32" s="147">
        <v>0</v>
      </c>
      <c r="W32" s="147"/>
      <c r="X32" s="147" t="s">
        <v>205</v>
      </c>
      <c r="Y32" s="147" t="s">
        <v>206</v>
      </c>
      <c r="Z32" s="141"/>
      <c r="AA32" s="141"/>
      <c r="AB32" s="141"/>
      <c r="AC32" s="141"/>
      <c r="AD32" s="141"/>
      <c r="AE32" s="141"/>
      <c r="AF32" s="141"/>
      <c r="AG32" s="141" t="s">
        <v>712</v>
      </c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</row>
    <row r="33" spans="1:60" x14ac:dyDescent="0.25">
      <c r="A33" s="163">
        <v>25</v>
      </c>
      <c r="B33" s="164" t="s">
        <v>829</v>
      </c>
      <c r="C33" s="173" t="s">
        <v>858</v>
      </c>
      <c r="D33" s="165" t="s">
        <v>835</v>
      </c>
      <c r="E33" s="166">
        <v>6</v>
      </c>
      <c r="F33" s="191"/>
      <c r="G33" s="167">
        <f t="shared" si="0"/>
        <v>0</v>
      </c>
      <c r="H33" s="167">
        <v>0</v>
      </c>
      <c r="I33" s="167">
        <v>0</v>
      </c>
      <c r="J33" s="167">
        <v>416.5</v>
      </c>
      <c r="K33" s="167">
        <v>2499</v>
      </c>
      <c r="L33" s="167">
        <v>12</v>
      </c>
      <c r="M33" s="167">
        <v>2798.88</v>
      </c>
      <c r="N33" s="166">
        <v>0</v>
      </c>
      <c r="O33" s="166">
        <v>0</v>
      </c>
      <c r="P33" s="166">
        <v>0</v>
      </c>
      <c r="Q33" s="166">
        <v>0</v>
      </c>
      <c r="R33" s="167"/>
      <c r="S33" s="167" t="s">
        <v>318</v>
      </c>
      <c r="T33" s="168" t="s">
        <v>319</v>
      </c>
      <c r="U33" s="147">
        <v>0</v>
      </c>
      <c r="V33" s="147">
        <v>0</v>
      </c>
      <c r="W33" s="147"/>
      <c r="X33" s="147" t="s">
        <v>205</v>
      </c>
      <c r="Y33" s="147" t="s">
        <v>206</v>
      </c>
      <c r="Z33" s="141"/>
      <c r="AA33" s="141"/>
      <c r="AB33" s="141"/>
      <c r="AC33" s="141"/>
      <c r="AD33" s="141"/>
      <c r="AE33" s="141"/>
      <c r="AF33" s="141"/>
      <c r="AG33" s="141" t="s">
        <v>712</v>
      </c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</row>
    <row r="34" spans="1:60" x14ac:dyDescent="0.25">
      <c r="A34" s="163">
        <v>26</v>
      </c>
      <c r="B34" s="164" t="s">
        <v>859</v>
      </c>
      <c r="C34" s="173" t="s">
        <v>860</v>
      </c>
      <c r="D34" s="165" t="s">
        <v>353</v>
      </c>
      <c r="E34" s="166">
        <v>8</v>
      </c>
      <c r="F34" s="191"/>
      <c r="G34" s="167">
        <f t="shared" si="0"/>
        <v>0</v>
      </c>
      <c r="H34" s="167">
        <v>0</v>
      </c>
      <c r="I34" s="167">
        <v>0</v>
      </c>
      <c r="J34" s="167">
        <v>238</v>
      </c>
      <c r="K34" s="167">
        <v>1904</v>
      </c>
      <c r="L34" s="167">
        <v>12</v>
      </c>
      <c r="M34" s="167">
        <v>2132.48</v>
      </c>
      <c r="N34" s="166">
        <v>0</v>
      </c>
      <c r="O34" s="166">
        <v>0</v>
      </c>
      <c r="P34" s="166">
        <v>0</v>
      </c>
      <c r="Q34" s="166">
        <v>0</v>
      </c>
      <c r="R34" s="167"/>
      <c r="S34" s="167" t="s">
        <v>318</v>
      </c>
      <c r="T34" s="168" t="s">
        <v>319</v>
      </c>
      <c r="U34" s="147">
        <v>0</v>
      </c>
      <c r="V34" s="147">
        <v>0</v>
      </c>
      <c r="W34" s="147"/>
      <c r="X34" s="147" t="s">
        <v>205</v>
      </c>
      <c r="Y34" s="147" t="s">
        <v>206</v>
      </c>
      <c r="Z34" s="141"/>
      <c r="AA34" s="141"/>
      <c r="AB34" s="141"/>
      <c r="AC34" s="141"/>
      <c r="AD34" s="141"/>
      <c r="AE34" s="141"/>
      <c r="AF34" s="141"/>
      <c r="AG34" s="141" t="s">
        <v>712</v>
      </c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</row>
    <row r="35" spans="1:60" x14ac:dyDescent="0.25">
      <c r="A35" s="163">
        <v>27</v>
      </c>
      <c r="B35" s="164" t="s">
        <v>861</v>
      </c>
      <c r="C35" s="173" t="s">
        <v>1178</v>
      </c>
      <c r="D35" s="165" t="s">
        <v>835</v>
      </c>
      <c r="E35" s="166">
        <v>15</v>
      </c>
      <c r="F35" s="191"/>
      <c r="G35" s="167">
        <f t="shared" si="0"/>
        <v>0</v>
      </c>
      <c r="H35" s="167">
        <v>0</v>
      </c>
      <c r="I35" s="167">
        <v>0</v>
      </c>
      <c r="J35" s="167">
        <v>123.25</v>
      </c>
      <c r="K35" s="167">
        <v>1848.75</v>
      </c>
      <c r="L35" s="167">
        <v>12</v>
      </c>
      <c r="M35" s="167">
        <v>2070.6</v>
      </c>
      <c r="N35" s="166">
        <v>0</v>
      </c>
      <c r="O35" s="166">
        <v>0</v>
      </c>
      <c r="P35" s="166">
        <v>0</v>
      </c>
      <c r="Q35" s="166">
        <v>0</v>
      </c>
      <c r="R35" s="167"/>
      <c r="S35" s="167" t="s">
        <v>318</v>
      </c>
      <c r="T35" s="168" t="s">
        <v>319</v>
      </c>
      <c r="U35" s="147">
        <v>0</v>
      </c>
      <c r="V35" s="147">
        <v>0</v>
      </c>
      <c r="W35" s="147"/>
      <c r="X35" s="147" t="s">
        <v>205</v>
      </c>
      <c r="Y35" s="147" t="s">
        <v>206</v>
      </c>
      <c r="Z35" s="141"/>
      <c r="AA35" s="141"/>
      <c r="AB35" s="141"/>
      <c r="AC35" s="141"/>
      <c r="AD35" s="141"/>
      <c r="AE35" s="141"/>
      <c r="AF35" s="141"/>
      <c r="AG35" s="141" t="s">
        <v>712</v>
      </c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</row>
    <row r="36" spans="1:60" x14ac:dyDescent="0.25">
      <c r="A36" s="163">
        <v>28</v>
      </c>
      <c r="B36" s="164" t="s">
        <v>862</v>
      </c>
      <c r="C36" s="173" t="s">
        <v>863</v>
      </c>
      <c r="D36" s="165" t="s">
        <v>353</v>
      </c>
      <c r="E36" s="166">
        <v>50</v>
      </c>
      <c r="F36" s="191"/>
      <c r="G36" s="167">
        <f t="shared" si="0"/>
        <v>0</v>
      </c>
      <c r="H36" s="167">
        <v>0</v>
      </c>
      <c r="I36" s="167">
        <v>0</v>
      </c>
      <c r="J36" s="167">
        <v>23.8</v>
      </c>
      <c r="K36" s="167">
        <v>1190</v>
      </c>
      <c r="L36" s="167">
        <v>12</v>
      </c>
      <c r="M36" s="167">
        <v>1332.8</v>
      </c>
      <c r="N36" s="166">
        <v>0</v>
      </c>
      <c r="O36" s="166">
        <v>0</v>
      </c>
      <c r="P36" s="166">
        <v>0</v>
      </c>
      <c r="Q36" s="166">
        <v>0</v>
      </c>
      <c r="R36" s="167"/>
      <c r="S36" s="167" t="s">
        <v>318</v>
      </c>
      <c r="T36" s="168" t="s">
        <v>319</v>
      </c>
      <c r="U36" s="147">
        <v>0</v>
      </c>
      <c r="V36" s="147">
        <v>0</v>
      </c>
      <c r="W36" s="147"/>
      <c r="X36" s="147" t="s">
        <v>205</v>
      </c>
      <c r="Y36" s="147" t="s">
        <v>206</v>
      </c>
      <c r="Z36" s="141"/>
      <c r="AA36" s="141"/>
      <c r="AB36" s="141"/>
      <c r="AC36" s="141"/>
      <c r="AD36" s="141"/>
      <c r="AE36" s="141"/>
      <c r="AF36" s="141"/>
      <c r="AG36" s="141" t="s">
        <v>712</v>
      </c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</row>
    <row r="37" spans="1:60" x14ac:dyDescent="0.25">
      <c r="A37" s="163">
        <v>29</v>
      </c>
      <c r="B37" s="164" t="s">
        <v>864</v>
      </c>
      <c r="C37" s="173" t="s">
        <v>865</v>
      </c>
      <c r="D37" s="165" t="s">
        <v>353</v>
      </c>
      <c r="E37" s="166">
        <v>15</v>
      </c>
      <c r="F37" s="191"/>
      <c r="G37" s="167">
        <f t="shared" si="0"/>
        <v>0</v>
      </c>
      <c r="H37" s="167">
        <v>0</v>
      </c>
      <c r="I37" s="167">
        <v>0</v>
      </c>
      <c r="J37" s="167">
        <v>23.8</v>
      </c>
      <c r="K37" s="167">
        <v>357</v>
      </c>
      <c r="L37" s="167">
        <v>12</v>
      </c>
      <c r="M37" s="167">
        <v>399.84</v>
      </c>
      <c r="N37" s="166">
        <v>0</v>
      </c>
      <c r="O37" s="166">
        <v>0</v>
      </c>
      <c r="P37" s="166">
        <v>0</v>
      </c>
      <c r="Q37" s="166">
        <v>0</v>
      </c>
      <c r="R37" s="167"/>
      <c r="S37" s="167" t="s">
        <v>318</v>
      </c>
      <c r="T37" s="168" t="s">
        <v>319</v>
      </c>
      <c r="U37" s="147">
        <v>0</v>
      </c>
      <c r="V37" s="147">
        <v>0</v>
      </c>
      <c r="W37" s="147"/>
      <c r="X37" s="147" t="s">
        <v>205</v>
      </c>
      <c r="Y37" s="147" t="s">
        <v>206</v>
      </c>
      <c r="Z37" s="141"/>
      <c r="AA37" s="141"/>
      <c r="AB37" s="141"/>
      <c r="AC37" s="141"/>
      <c r="AD37" s="141"/>
      <c r="AE37" s="141"/>
      <c r="AF37" s="141"/>
      <c r="AG37" s="141" t="s">
        <v>712</v>
      </c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</row>
    <row r="38" spans="1:60" x14ac:dyDescent="0.25">
      <c r="A38" s="163">
        <v>30</v>
      </c>
      <c r="B38" s="164" t="s">
        <v>866</v>
      </c>
      <c r="C38" s="173" t="s">
        <v>867</v>
      </c>
      <c r="D38" s="165" t="s">
        <v>353</v>
      </c>
      <c r="E38" s="166">
        <v>5</v>
      </c>
      <c r="F38" s="191"/>
      <c r="G38" s="167">
        <f t="shared" si="0"/>
        <v>0</v>
      </c>
      <c r="H38" s="167">
        <v>0</v>
      </c>
      <c r="I38" s="167">
        <v>0</v>
      </c>
      <c r="J38" s="167">
        <v>23.8</v>
      </c>
      <c r="K38" s="167">
        <v>119</v>
      </c>
      <c r="L38" s="167">
        <v>12</v>
      </c>
      <c r="M38" s="167">
        <v>133.28</v>
      </c>
      <c r="N38" s="166">
        <v>0</v>
      </c>
      <c r="O38" s="166">
        <v>0</v>
      </c>
      <c r="P38" s="166">
        <v>0</v>
      </c>
      <c r="Q38" s="166">
        <v>0</v>
      </c>
      <c r="R38" s="167"/>
      <c r="S38" s="167" t="s">
        <v>318</v>
      </c>
      <c r="T38" s="168" t="s">
        <v>319</v>
      </c>
      <c r="U38" s="147">
        <v>0</v>
      </c>
      <c r="V38" s="147">
        <v>0</v>
      </c>
      <c r="W38" s="147"/>
      <c r="X38" s="147" t="s">
        <v>205</v>
      </c>
      <c r="Y38" s="147" t="s">
        <v>206</v>
      </c>
      <c r="Z38" s="141"/>
      <c r="AA38" s="141"/>
      <c r="AB38" s="141"/>
      <c r="AC38" s="141"/>
      <c r="AD38" s="141"/>
      <c r="AE38" s="141"/>
      <c r="AF38" s="141"/>
      <c r="AG38" s="141" t="s">
        <v>712</v>
      </c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</row>
    <row r="39" spans="1:60" x14ac:dyDescent="0.25">
      <c r="A39" s="163">
        <v>31</v>
      </c>
      <c r="B39" s="164" t="s">
        <v>868</v>
      </c>
      <c r="C39" s="173" t="s">
        <v>869</v>
      </c>
      <c r="D39" s="165" t="s">
        <v>353</v>
      </c>
      <c r="E39" s="166">
        <v>550</v>
      </c>
      <c r="F39" s="191"/>
      <c r="G39" s="167">
        <f t="shared" si="0"/>
        <v>0</v>
      </c>
      <c r="H39" s="167">
        <v>0</v>
      </c>
      <c r="I39" s="167">
        <v>0</v>
      </c>
      <c r="J39" s="167">
        <v>27.2</v>
      </c>
      <c r="K39" s="167">
        <v>14960</v>
      </c>
      <c r="L39" s="167">
        <v>12</v>
      </c>
      <c r="M39" s="167">
        <v>16755.2</v>
      </c>
      <c r="N39" s="166">
        <v>0</v>
      </c>
      <c r="O39" s="166">
        <v>0</v>
      </c>
      <c r="P39" s="166">
        <v>0</v>
      </c>
      <c r="Q39" s="166">
        <v>0</v>
      </c>
      <c r="R39" s="167"/>
      <c r="S39" s="167" t="s">
        <v>318</v>
      </c>
      <c r="T39" s="168" t="s">
        <v>319</v>
      </c>
      <c r="U39" s="147">
        <v>0</v>
      </c>
      <c r="V39" s="147">
        <v>0</v>
      </c>
      <c r="W39" s="147"/>
      <c r="X39" s="147" t="s">
        <v>205</v>
      </c>
      <c r="Y39" s="147" t="s">
        <v>206</v>
      </c>
      <c r="Z39" s="141"/>
      <c r="AA39" s="141"/>
      <c r="AB39" s="141"/>
      <c r="AC39" s="141"/>
      <c r="AD39" s="141"/>
      <c r="AE39" s="141"/>
      <c r="AF39" s="141"/>
      <c r="AG39" s="141" t="s">
        <v>712</v>
      </c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</row>
    <row r="40" spans="1:60" x14ac:dyDescent="0.25">
      <c r="A40" s="163">
        <v>32</v>
      </c>
      <c r="B40" s="164" t="s">
        <v>870</v>
      </c>
      <c r="C40" s="173" t="s">
        <v>871</v>
      </c>
      <c r="D40" s="165" t="s">
        <v>353</v>
      </c>
      <c r="E40" s="166">
        <v>140</v>
      </c>
      <c r="F40" s="191"/>
      <c r="G40" s="167">
        <f t="shared" si="0"/>
        <v>0</v>
      </c>
      <c r="H40" s="167">
        <v>0</v>
      </c>
      <c r="I40" s="167">
        <v>0</v>
      </c>
      <c r="J40" s="167">
        <v>27.2</v>
      </c>
      <c r="K40" s="167">
        <v>3808</v>
      </c>
      <c r="L40" s="167">
        <v>12</v>
      </c>
      <c r="M40" s="167">
        <v>4264.96</v>
      </c>
      <c r="N40" s="166">
        <v>0</v>
      </c>
      <c r="O40" s="166">
        <v>0</v>
      </c>
      <c r="P40" s="166">
        <v>0</v>
      </c>
      <c r="Q40" s="166">
        <v>0</v>
      </c>
      <c r="R40" s="167"/>
      <c r="S40" s="167" t="s">
        <v>318</v>
      </c>
      <c r="T40" s="168" t="s">
        <v>319</v>
      </c>
      <c r="U40" s="147">
        <v>0</v>
      </c>
      <c r="V40" s="147">
        <v>0</v>
      </c>
      <c r="W40" s="147"/>
      <c r="X40" s="147" t="s">
        <v>205</v>
      </c>
      <c r="Y40" s="147" t="s">
        <v>206</v>
      </c>
      <c r="Z40" s="141"/>
      <c r="AA40" s="141"/>
      <c r="AB40" s="141"/>
      <c r="AC40" s="141"/>
      <c r="AD40" s="141"/>
      <c r="AE40" s="141"/>
      <c r="AF40" s="141"/>
      <c r="AG40" s="141" t="s">
        <v>712</v>
      </c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</row>
    <row r="41" spans="1:60" x14ac:dyDescent="0.25">
      <c r="A41" s="163">
        <v>33</v>
      </c>
      <c r="B41" s="164" t="s">
        <v>872</v>
      </c>
      <c r="C41" s="173" t="s">
        <v>873</v>
      </c>
      <c r="D41" s="165" t="s">
        <v>353</v>
      </c>
      <c r="E41" s="166">
        <v>100</v>
      </c>
      <c r="F41" s="191"/>
      <c r="G41" s="167">
        <f t="shared" si="0"/>
        <v>0</v>
      </c>
      <c r="H41" s="167">
        <v>0</v>
      </c>
      <c r="I41" s="167">
        <v>0</v>
      </c>
      <c r="J41" s="167">
        <v>27.2</v>
      </c>
      <c r="K41" s="167">
        <v>2720</v>
      </c>
      <c r="L41" s="167">
        <v>12</v>
      </c>
      <c r="M41" s="167">
        <v>3046.4</v>
      </c>
      <c r="N41" s="166">
        <v>0</v>
      </c>
      <c r="O41" s="166">
        <v>0</v>
      </c>
      <c r="P41" s="166">
        <v>0</v>
      </c>
      <c r="Q41" s="166">
        <v>0</v>
      </c>
      <c r="R41" s="167"/>
      <c r="S41" s="167" t="s">
        <v>318</v>
      </c>
      <c r="T41" s="168" t="s">
        <v>319</v>
      </c>
      <c r="U41" s="147">
        <v>0</v>
      </c>
      <c r="V41" s="147">
        <v>0</v>
      </c>
      <c r="W41" s="147"/>
      <c r="X41" s="147" t="s">
        <v>205</v>
      </c>
      <c r="Y41" s="147" t="s">
        <v>206</v>
      </c>
      <c r="Z41" s="141"/>
      <c r="AA41" s="141"/>
      <c r="AB41" s="141"/>
      <c r="AC41" s="141"/>
      <c r="AD41" s="141"/>
      <c r="AE41" s="141"/>
      <c r="AF41" s="141"/>
      <c r="AG41" s="141" t="s">
        <v>712</v>
      </c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</row>
    <row r="42" spans="1:60" x14ac:dyDescent="0.25">
      <c r="A42" s="163">
        <v>34</v>
      </c>
      <c r="B42" s="164" t="s">
        <v>874</v>
      </c>
      <c r="C42" s="173" t="s">
        <v>875</v>
      </c>
      <c r="D42" s="165" t="s">
        <v>353</v>
      </c>
      <c r="E42" s="166">
        <v>900</v>
      </c>
      <c r="F42" s="191"/>
      <c r="G42" s="167">
        <f t="shared" si="0"/>
        <v>0</v>
      </c>
      <c r="H42" s="167">
        <v>0</v>
      </c>
      <c r="I42" s="167">
        <v>0</v>
      </c>
      <c r="J42" s="167">
        <v>27.2</v>
      </c>
      <c r="K42" s="167">
        <v>24480</v>
      </c>
      <c r="L42" s="167">
        <v>12</v>
      </c>
      <c r="M42" s="167">
        <v>27417.599999999999</v>
      </c>
      <c r="N42" s="166">
        <v>0</v>
      </c>
      <c r="O42" s="166">
        <v>0</v>
      </c>
      <c r="P42" s="166">
        <v>0</v>
      </c>
      <c r="Q42" s="166">
        <v>0</v>
      </c>
      <c r="R42" s="167"/>
      <c r="S42" s="167" t="s">
        <v>318</v>
      </c>
      <c r="T42" s="168" t="s">
        <v>319</v>
      </c>
      <c r="U42" s="147">
        <v>0</v>
      </c>
      <c r="V42" s="147">
        <v>0</v>
      </c>
      <c r="W42" s="147"/>
      <c r="X42" s="147" t="s">
        <v>205</v>
      </c>
      <c r="Y42" s="147" t="s">
        <v>206</v>
      </c>
      <c r="Z42" s="141"/>
      <c r="AA42" s="141"/>
      <c r="AB42" s="141"/>
      <c r="AC42" s="141"/>
      <c r="AD42" s="141"/>
      <c r="AE42" s="141"/>
      <c r="AF42" s="141"/>
      <c r="AG42" s="141" t="s">
        <v>712</v>
      </c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</row>
    <row r="43" spans="1:60" x14ac:dyDescent="0.25">
      <c r="A43" s="163">
        <v>35</v>
      </c>
      <c r="B43" s="164" t="s">
        <v>876</v>
      </c>
      <c r="C43" s="173" t="s">
        <v>877</v>
      </c>
      <c r="D43" s="165" t="s">
        <v>353</v>
      </c>
      <c r="E43" s="166">
        <v>30</v>
      </c>
      <c r="F43" s="191"/>
      <c r="G43" s="167">
        <f t="shared" si="0"/>
        <v>0</v>
      </c>
      <c r="H43" s="167">
        <v>0</v>
      </c>
      <c r="I43" s="167">
        <v>0</v>
      </c>
      <c r="J43" s="167">
        <v>27.2</v>
      </c>
      <c r="K43" s="167">
        <v>816</v>
      </c>
      <c r="L43" s="167">
        <v>12</v>
      </c>
      <c r="M43" s="167">
        <v>913.92</v>
      </c>
      <c r="N43" s="166">
        <v>0</v>
      </c>
      <c r="O43" s="166">
        <v>0</v>
      </c>
      <c r="P43" s="166">
        <v>0</v>
      </c>
      <c r="Q43" s="166">
        <v>0</v>
      </c>
      <c r="R43" s="167"/>
      <c r="S43" s="167" t="s">
        <v>318</v>
      </c>
      <c r="T43" s="168" t="s">
        <v>319</v>
      </c>
      <c r="U43" s="147">
        <v>0</v>
      </c>
      <c r="V43" s="147">
        <v>0</v>
      </c>
      <c r="W43" s="147"/>
      <c r="X43" s="147" t="s">
        <v>205</v>
      </c>
      <c r="Y43" s="147" t="s">
        <v>206</v>
      </c>
      <c r="Z43" s="141"/>
      <c r="AA43" s="141"/>
      <c r="AB43" s="141"/>
      <c r="AC43" s="141"/>
      <c r="AD43" s="141"/>
      <c r="AE43" s="141"/>
      <c r="AF43" s="141"/>
      <c r="AG43" s="141" t="s">
        <v>712</v>
      </c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</row>
    <row r="44" spans="1:60" x14ac:dyDescent="0.25">
      <c r="A44" s="163">
        <v>36</v>
      </c>
      <c r="B44" s="164" t="s">
        <v>878</v>
      </c>
      <c r="C44" s="173" t="s">
        <v>879</v>
      </c>
      <c r="D44" s="165" t="s">
        <v>353</v>
      </c>
      <c r="E44" s="166">
        <v>60</v>
      </c>
      <c r="F44" s="191"/>
      <c r="G44" s="167">
        <f t="shared" si="0"/>
        <v>0</v>
      </c>
      <c r="H44" s="167">
        <v>0</v>
      </c>
      <c r="I44" s="167">
        <v>0</v>
      </c>
      <c r="J44" s="167">
        <v>28.05</v>
      </c>
      <c r="K44" s="167">
        <v>1683</v>
      </c>
      <c r="L44" s="167">
        <v>12</v>
      </c>
      <c r="M44" s="167">
        <v>1884.96</v>
      </c>
      <c r="N44" s="166">
        <v>0</v>
      </c>
      <c r="O44" s="166">
        <v>0</v>
      </c>
      <c r="P44" s="166">
        <v>0</v>
      </c>
      <c r="Q44" s="166">
        <v>0</v>
      </c>
      <c r="R44" s="167"/>
      <c r="S44" s="167" t="s">
        <v>318</v>
      </c>
      <c r="T44" s="168" t="s">
        <v>319</v>
      </c>
      <c r="U44" s="147">
        <v>0</v>
      </c>
      <c r="V44" s="147">
        <v>0</v>
      </c>
      <c r="W44" s="147"/>
      <c r="X44" s="147" t="s">
        <v>205</v>
      </c>
      <c r="Y44" s="147" t="s">
        <v>206</v>
      </c>
      <c r="Z44" s="141"/>
      <c r="AA44" s="141"/>
      <c r="AB44" s="141"/>
      <c r="AC44" s="141"/>
      <c r="AD44" s="141"/>
      <c r="AE44" s="141"/>
      <c r="AF44" s="141"/>
      <c r="AG44" s="141" t="s">
        <v>712</v>
      </c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</row>
    <row r="45" spans="1:60" x14ac:dyDescent="0.25">
      <c r="A45" s="163">
        <v>37</v>
      </c>
      <c r="B45" s="164" t="s">
        <v>880</v>
      </c>
      <c r="C45" s="173" t="s">
        <v>881</v>
      </c>
      <c r="D45" s="165" t="s">
        <v>353</v>
      </c>
      <c r="E45" s="166">
        <v>190</v>
      </c>
      <c r="F45" s="191"/>
      <c r="G45" s="167">
        <f t="shared" si="0"/>
        <v>0</v>
      </c>
      <c r="H45" s="167">
        <v>0</v>
      </c>
      <c r="I45" s="167">
        <v>0</v>
      </c>
      <c r="J45" s="167">
        <v>40.799999999999997</v>
      </c>
      <c r="K45" s="167">
        <v>7751.9999999999991</v>
      </c>
      <c r="L45" s="167">
        <v>12</v>
      </c>
      <c r="M45" s="167">
        <v>8682.24</v>
      </c>
      <c r="N45" s="166">
        <v>0</v>
      </c>
      <c r="O45" s="166">
        <v>0</v>
      </c>
      <c r="P45" s="166">
        <v>0</v>
      </c>
      <c r="Q45" s="166">
        <v>0</v>
      </c>
      <c r="R45" s="167"/>
      <c r="S45" s="167" t="s">
        <v>318</v>
      </c>
      <c r="T45" s="168" t="s">
        <v>319</v>
      </c>
      <c r="U45" s="147">
        <v>0</v>
      </c>
      <c r="V45" s="147">
        <v>0</v>
      </c>
      <c r="W45" s="147"/>
      <c r="X45" s="147" t="s">
        <v>205</v>
      </c>
      <c r="Y45" s="147" t="s">
        <v>206</v>
      </c>
      <c r="Z45" s="141"/>
      <c r="AA45" s="141"/>
      <c r="AB45" s="141"/>
      <c r="AC45" s="141"/>
      <c r="AD45" s="141"/>
      <c r="AE45" s="141"/>
      <c r="AF45" s="141"/>
      <c r="AG45" s="141" t="s">
        <v>712</v>
      </c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</row>
    <row r="46" spans="1:60" x14ac:dyDescent="0.25">
      <c r="A46" s="163">
        <v>38</v>
      </c>
      <c r="B46" s="164" t="s">
        <v>882</v>
      </c>
      <c r="C46" s="173" t="s">
        <v>883</v>
      </c>
      <c r="D46" s="165" t="s">
        <v>353</v>
      </c>
      <c r="E46" s="166">
        <v>15</v>
      </c>
      <c r="F46" s="191"/>
      <c r="G46" s="167">
        <f t="shared" si="0"/>
        <v>0</v>
      </c>
      <c r="H46" s="167">
        <v>0</v>
      </c>
      <c r="I46" s="167">
        <v>0</v>
      </c>
      <c r="J46" s="167">
        <v>48.45</v>
      </c>
      <c r="K46" s="167">
        <v>726.75</v>
      </c>
      <c r="L46" s="167">
        <v>12</v>
      </c>
      <c r="M46" s="167">
        <v>813.96</v>
      </c>
      <c r="N46" s="166">
        <v>0</v>
      </c>
      <c r="O46" s="166">
        <v>0</v>
      </c>
      <c r="P46" s="166">
        <v>0</v>
      </c>
      <c r="Q46" s="166">
        <v>0</v>
      </c>
      <c r="R46" s="167"/>
      <c r="S46" s="167" t="s">
        <v>318</v>
      </c>
      <c r="T46" s="168" t="s">
        <v>319</v>
      </c>
      <c r="U46" s="147">
        <v>0</v>
      </c>
      <c r="V46" s="147">
        <v>0</v>
      </c>
      <c r="W46" s="147"/>
      <c r="X46" s="147" t="s">
        <v>205</v>
      </c>
      <c r="Y46" s="147" t="s">
        <v>206</v>
      </c>
      <c r="Z46" s="141"/>
      <c r="AA46" s="141"/>
      <c r="AB46" s="141"/>
      <c r="AC46" s="141"/>
      <c r="AD46" s="141"/>
      <c r="AE46" s="141"/>
      <c r="AF46" s="141"/>
      <c r="AG46" s="141" t="s">
        <v>712</v>
      </c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</row>
    <row r="47" spans="1:60" x14ac:dyDescent="0.25">
      <c r="A47" s="163">
        <v>39</v>
      </c>
      <c r="B47" s="164" t="s">
        <v>884</v>
      </c>
      <c r="C47" s="173" t="s">
        <v>885</v>
      </c>
      <c r="D47" s="165" t="s">
        <v>353</v>
      </c>
      <c r="E47" s="166">
        <v>10</v>
      </c>
      <c r="F47" s="191"/>
      <c r="G47" s="167">
        <f t="shared" si="0"/>
        <v>0</v>
      </c>
      <c r="H47" s="167">
        <v>0</v>
      </c>
      <c r="I47" s="167">
        <v>0</v>
      </c>
      <c r="J47" s="167">
        <v>31.45</v>
      </c>
      <c r="K47" s="167">
        <v>314.5</v>
      </c>
      <c r="L47" s="167">
        <v>12</v>
      </c>
      <c r="M47" s="167">
        <v>352.24</v>
      </c>
      <c r="N47" s="166">
        <v>0</v>
      </c>
      <c r="O47" s="166">
        <v>0</v>
      </c>
      <c r="P47" s="166">
        <v>0</v>
      </c>
      <c r="Q47" s="166">
        <v>0</v>
      </c>
      <c r="R47" s="167"/>
      <c r="S47" s="167" t="s">
        <v>318</v>
      </c>
      <c r="T47" s="168" t="s">
        <v>319</v>
      </c>
      <c r="U47" s="147">
        <v>0</v>
      </c>
      <c r="V47" s="147">
        <v>0</v>
      </c>
      <c r="W47" s="147"/>
      <c r="X47" s="147" t="s">
        <v>205</v>
      </c>
      <c r="Y47" s="147" t="s">
        <v>206</v>
      </c>
      <c r="Z47" s="141"/>
      <c r="AA47" s="141"/>
      <c r="AB47" s="141"/>
      <c r="AC47" s="141"/>
      <c r="AD47" s="141"/>
      <c r="AE47" s="141"/>
      <c r="AF47" s="141"/>
      <c r="AG47" s="141" t="s">
        <v>712</v>
      </c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</row>
    <row r="48" spans="1:60" x14ac:dyDescent="0.25">
      <c r="A48" s="163">
        <v>40</v>
      </c>
      <c r="B48" s="164" t="s">
        <v>886</v>
      </c>
      <c r="C48" s="173" t="s">
        <v>887</v>
      </c>
      <c r="D48" s="165" t="s">
        <v>353</v>
      </c>
      <c r="E48" s="166">
        <v>40</v>
      </c>
      <c r="F48" s="191"/>
      <c r="G48" s="167">
        <f t="shared" si="0"/>
        <v>0</v>
      </c>
      <c r="H48" s="167">
        <v>0</v>
      </c>
      <c r="I48" s="167">
        <v>0</v>
      </c>
      <c r="J48" s="167">
        <v>51</v>
      </c>
      <c r="K48" s="167">
        <v>2040</v>
      </c>
      <c r="L48" s="167">
        <v>12</v>
      </c>
      <c r="M48" s="167">
        <v>2284.8000000000002</v>
      </c>
      <c r="N48" s="166">
        <v>0</v>
      </c>
      <c r="O48" s="166">
        <v>0</v>
      </c>
      <c r="P48" s="166">
        <v>0</v>
      </c>
      <c r="Q48" s="166">
        <v>0</v>
      </c>
      <c r="R48" s="167"/>
      <c r="S48" s="167" t="s">
        <v>318</v>
      </c>
      <c r="T48" s="168" t="s">
        <v>319</v>
      </c>
      <c r="U48" s="147">
        <v>0</v>
      </c>
      <c r="V48" s="147">
        <v>0</v>
      </c>
      <c r="W48" s="147"/>
      <c r="X48" s="147" t="s">
        <v>205</v>
      </c>
      <c r="Y48" s="147" t="s">
        <v>206</v>
      </c>
      <c r="Z48" s="141"/>
      <c r="AA48" s="141"/>
      <c r="AB48" s="141"/>
      <c r="AC48" s="141"/>
      <c r="AD48" s="141"/>
      <c r="AE48" s="141"/>
      <c r="AF48" s="141"/>
      <c r="AG48" s="141" t="s">
        <v>712</v>
      </c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</row>
    <row r="49" spans="1:60" x14ac:dyDescent="0.25">
      <c r="A49" s="163">
        <v>41</v>
      </c>
      <c r="B49" s="164" t="s">
        <v>888</v>
      </c>
      <c r="C49" s="173" t="s">
        <v>889</v>
      </c>
      <c r="D49" s="165" t="s">
        <v>835</v>
      </c>
      <c r="E49" s="166">
        <v>67</v>
      </c>
      <c r="F49" s="191"/>
      <c r="G49" s="167">
        <f t="shared" si="0"/>
        <v>0</v>
      </c>
      <c r="H49" s="167">
        <v>0</v>
      </c>
      <c r="I49" s="167">
        <v>0</v>
      </c>
      <c r="J49" s="167">
        <v>10.199999999999999</v>
      </c>
      <c r="K49" s="167">
        <v>683.4</v>
      </c>
      <c r="L49" s="167">
        <v>12</v>
      </c>
      <c r="M49" s="167">
        <v>765.40800000000002</v>
      </c>
      <c r="N49" s="166">
        <v>0</v>
      </c>
      <c r="O49" s="166">
        <v>0</v>
      </c>
      <c r="P49" s="166">
        <v>0</v>
      </c>
      <c r="Q49" s="166">
        <v>0</v>
      </c>
      <c r="R49" s="167"/>
      <c r="S49" s="167" t="s">
        <v>318</v>
      </c>
      <c r="T49" s="168" t="s">
        <v>319</v>
      </c>
      <c r="U49" s="147">
        <v>0</v>
      </c>
      <c r="V49" s="147">
        <v>0</v>
      </c>
      <c r="W49" s="147"/>
      <c r="X49" s="147" t="s">
        <v>205</v>
      </c>
      <c r="Y49" s="147" t="s">
        <v>206</v>
      </c>
      <c r="Z49" s="141"/>
      <c r="AA49" s="141"/>
      <c r="AB49" s="141"/>
      <c r="AC49" s="141"/>
      <c r="AD49" s="141"/>
      <c r="AE49" s="141"/>
      <c r="AF49" s="141"/>
      <c r="AG49" s="141" t="s">
        <v>712</v>
      </c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</row>
    <row r="50" spans="1:60" x14ac:dyDescent="0.25">
      <c r="A50" s="163">
        <v>42</v>
      </c>
      <c r="B50" s="164" t="s">
        <v>890</v>
      </c>
      <c r="C50" s="173" t="s">
        <v>891</v>
      </c>
      <c r="D50" s="165" t="s">
        <v>835</v>
      </c>
      <c r="E50" s="166">
        <v>100</v>
      </c>
      <c r="F50" s="191"/>
      <c r="G50" s="167">
        <f t="shared" si="0"/>
        <v>0</v>
      </c>
      <c r="H50" s="167">
        <v>0</v>
      </c>
      <c r="I50" s="167">
        <v>0</v>
      </c>
      <c r="J50" s="167">
        <v>34.43</v>
      </c>
      <c r="K50" s="167">
        <v>3443</v>
      </c>
      <c r="L50" s="167">
        <v>12</v>
      </c>
      <c r="M50" s="167">
        <v>3856.16</v>
      </c>
      <c r="N50" s="166">
        <v>0</v>
      </c>
      <c r="O50" s="166">
        <v>0</v>
      </c>
      <c r="P50" s="166">
        <v>0</v>
      </c>
      <c r="Q50" s="166">
        <v>0</v>
      </c>
      <c r="R50" s="167"/>
      <c r="S50" s="167" t="s">
        <v>318</v>
      </c>
      <c r="T50" s="168" t="s">
        <v>319</v>
      </c>
      <c r="U50" s="147">
        <v>0</v>
      </c>
      <c r="V50" s="147">
        <v>0</v>
      </c>
      <c r="W50" s="147"/>
      <c r="X50" s="147" t="s">
        <v>205</v>
      </c>
      <c r="Y50" s="147" t="s">
        <v>206</v>
      </c>
      <c r="Z50" s="141"/>
      <c r="AA50" s="141"/>
      <c r="AB50" s="141"/>
      <c r="AC50" s="141"/>
      <c r="AD50" s="141"/>
      <c r="AE50" s="141"/>
      <c r="AF50" s="141"/>
      <c r="AG50" s="141" t="s">
        <v>712</v>
      </c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</row>
    <row r="51" spans="1:60" x14ac:dyDescent="0.25">
      <c r="A51" s="163">
        <v>43</v>
      </c>
      <c r="B51" s="164" t="s">
        <v>892</v>
      </c>
      <c r="C51" s="173" t="s">
        <v>893</v>
      </c>
      <c r="D51" s="165" t="s">
        <v>835</v>
      </c>
      <c r="E51" s="166">
        <v>4</v>
      </c>
      <c r="F51" s="191"/>
      <c r="G51" s="167">
        <f t="shared" si="0"/>
        <v>0</v>
      </c>
      <c r="H51" s="167">
        <v>0</v>
      </c>
      <c r="I51" s="167">
        <v>0</v>
      </c>
      <c r="J51" s="167">
        <v>132.52000000000001</v>
      </c>
      <c r="K51" s="167">
        <v>530.08000000000004</v>
      </c>
      <c r="L51" s="167">
        <v>12</v>
      </c>
      <c r="M51" s="167">
        <v>593.68960000000004</v>
      </c>
      <c r="N51" s="166">
        <v>0</v>
      </c>
      <c r="O51" s="166">
        <v>0</v>
      </c>
      <c r="P51" s="166">
        <v>0</v>
      </c>
      <c r="Q51" s="166">
        <v>0</v>
      </c>
      <c r="R51" s="167"/>
      <c r="S51" s="167" t="s">
        <v>318</v>
      </c>
      <c r="T51" s="168" t="s">
        <v>319</v>
      </c>
      <c r="U51" s="147">
        <v>0</v>
      </c>
      <c r="V51" s="147">
        <v>0</v>
      </c>
      <c r="W51" s="147"/>
      <c r="X51" s="147" t="s">
        <v>205</v>
      </c>
      <c r="Y51" s="147" t="s">
        <v>206</v>
      </c>
      <c r="Z51" s="141"/>
      <c r="AA51" s="141"/>
      <c r="AB51" s="141"/>
      <c r="AC51" s="141"/>
      <c r="AD51" s="141"/>
      <c r="AE51" s="141"/>
      <c r="AF51" s="141"/>
      <c r="AG51" s="141" t="s">
        <v>712</v>
      </c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</row>
    <row r="52" spans="1:60" x14ac:dyDescent="0.25">
      <c r="A52" s="163">
        <v>44</v>
      </c>
      <c r="B52" s="164" t="s">
        <v>894</v>
      </c>
      <c r="C52" s="173" t="s">
        <v>895</v>
      </c>
      <c r="D52" s="165" t="s">
        <v>835</v>
      </c>
      <c r="E52" s="166">
        <v>150</v>
      </c>
      <c r="F52" s="191"/>
      <c r="G52" s="167">
        <f t="shared" si="0"/>
        <v>0</v>
      </c>
      <c r="H52" s="167">
        <v>0</v>
      </c>
      <c r="I52" s="167">
        <v>0</v>
      </c>
      <c r="J52" s="167">
        <v>14.88</v>
      </c>
      <c r="K52" s="167">
        <v>2232</v>
      </c>
      <c r="L52" s="167">
        <v>12</v>
      </c>
      <c r="M52" s="167">
        <v>2499.84</v>
      </c>
      <c r="N52" s="166">
        <v>0</v>
      </c>
      <c r="O52" s="166">
        <v>0</v>
      </c>
      <c r="P52" s="166">
        <v>0</v>
      </c>
      <c r="Q52" s="166">
        <v>0</v>
      </c>
      <c r="R52" s="167"/>
      <c r="S52" s="167" t="s">
        <v>318</v>
      </c>
      <c r="T52" s="168" t="s">
        <v>319</v>
      </c>
      <c r="U52" s="147">
        <v>0</v>
      </c>
      <c r="V52" s="147">
        <v>0</v>
      </c>
      <c r="W52" s="147"/>
      <c r="X52" s="147" t="s">
        <v>205</v>
      </c>
      <c r="Y52" s="147" t="s">
        <v>206</v>
      </c>
      <c r="Z52" s="141"/>
      <c r="AA52" s="141"/>
      <c r="AB52" s="141"/>
      <c r="AC52" s="141"/>
      <c r="AD52" s="141"/>
      <c r="AE52" s="141"/>
      <c r="AF52" s="141"/>
      <c r="AG52" s="141" t="s">
        <v>712</v>
      </c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</row>
    <row r="53" spans="1:60" x14ac:dyDescent="0.25">
      <c r="A53" s="163">
        <v>45</v>
      </c>
      <c r="B53" s="164" t="s">
        <v>896</v>
      </c>
      <c r="C53" s="173" t="s">
        <v>897</v>
      </c>
      <c r="D53" s="165" t="s">
        <v>353</v>
      </c>
      <c r="E53" s="166">
        <v>5</v>
      </c>
      <c r="F53" s="191"/>
      <c r="G53" s="167">
        <f t="shared" si="0"/>
        <v>0</v>
      </c>
      <c r="H53" s="167">
        <v>0</v>
      </c>
      <c r="I53" s="167">
        <v>0</v>
      </c>
      <c r="J53" s="167">
        <v>174.25</v>
      </c>
      <c r="K53" s="167">
        <v>871.25</v>
      </c>
      <c r="L53" s="167">
        <v>12</v>
      </c>
      <c r="M53" s="167">
        <v>975.8</v>
      </c>
      <c r="N53" s="166">
        <v>0</v>
      </c>
      <c r="O53" s="166">
        <v>0</v>
      </c>
      <c r="P53" s="166">
        <v>0</v>
      </c>
      <c r="Q53" s="166">
        <v>0</v>
      </c>
      <c r="R53" s="167"/>
      <c r="S53" s="167" t="s">
        <v>318</v>
      </c>
      <c r="T53" s="168" t="s">
        <v>319</v>
      </c>
      <c r="U53" s="147">
        <v>0</v>
      </c>
      <c r="V53" s="147">
        <v>0</v>
      </c>
      <c r="W53" s="147"/>
      <c r="X53" s="147" t="s">
        <v>205</v>
      </c>
      <c r="Y53" s="147" t="s">
        <v>206</v>
      </c>
      <c r="Z53" s="141"/>
      <c r="AA53" s="141"/>
      <c r="AB53" s="141"/>
      <c r="AC53" s="141"/>
      <c r="AD53" s="141"/>
      <c r="AE53" s="141"/>
      <c r="AF53" s="141"/>
      <c r="AG53" s="141" t="s">
        <v>712</v>
      </c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</row>
    <row r="54" spans="1:60" x14ac:dyDescent="0.25">
      <c r="A54" s="163">
        <v>46</v>
      </c>
      <c r="B54" s="164" t="s">
        <v>898</v>
      </c>
      <c r="C54" s="173" t="s">
        <v>899</v>
      </c>
      <c r="D54" s="165" t="s">
        <v>353</v>
      </c>
      <c r="E54" s="166">
        <v>5</v>
      </c>
      <c r="F54" s="191"/>
      <c r="G54" s="167">
        <f t="shared" si="0"/>
        <v>0</v>
      </c>
      <c r="H54" s="167">
        <v>0</v>
      </c>
      <c r="I54" s="167">
        <v>0</v>
      </c>
      <c r="J54" s="167">
        <v>65.45</v>
      </c>
      <c r="K54" s="167">
        <v>327.25</v>
      </c>
      <c r="L54" s="167">
        <v>12</v>
      </c>
      <c r="M54" s="167">
        <v>366.52</v>
      </c>
      <c r="N54" s="166">
        <v>0</v>
      </c>
      <c r="O54" s="166">
        <v>0</v>
      </c>
      <c r="P54" s="166">
        <v>0</v>
      </c>
      <c r="Q54" s="166">
        <v>0</v>
      </c>
      <c r="R54" s="167"/>
      <c r="S54" s="167" t="s">
        <v>318</v>
      </c>
      <c r="T54" s="168" t="s">
        <v>319</v>
      </c>
      <c r="U54" s="147">
        <v>0</v>
      </c>
      <c r="V54" s="147">
        <v>0</v>
      </c>
      <c r="W54" s="147"/>
      <c r="X54" s="147" t="s">
        <v>205</v>
      </c>
      <c r="Y54" s="147" t="s">
        <v>206</v>
      </c>
      <c r="Z54" s="141"/>
      <c r="AA54" s="141"/>
      <c r="AB54" s="141"/>
      <c r="AC54" s="141"/>
      <c r="AD54" s="141"/>
      <c r="AE54" s="141"/>
      <c r="AF54" s="141"/>
      <c r="AG54" s="141" t="s">
        <v>712</v>
      </c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</row>
    <row r="55" spans="1:60" x14ac:dyDescent="0.25">
      <c r="A55" s="163">
        <v>47</v>
      </c>
      <c r="B55" s="164" t="s">
        <v>900</v>
      </c>
      <c r="C55" s="173" t="s">
        <v>901</v>
      </c>
      <c r="D55" s="165" t="s">
        <v>902</v>
      </c>
      <c r="E55" s="166">
        <v>1</v>
      </c>
      <c r="F55" s="191"/>
      <c r="G55" s="167">
        <f t="shared" si="0"/>
        <v>0</v>
      </c>
      <c r="H55" s="167">
        <v>0</v>
      </c>
      <c r="I55" s="167">
        <v>0</v>
      </c>
      <c r="J55" s="167">
        <v>21250</v>
      </c>
      <c r="K55" s="167">
        <v>21250</v>
      </c>
      <c r="L55" s="167">
        <v>12</v>
      </c>
      <c r="M55" s="167">
        <v>23800</v>
      </c>
      <c r="N55" s="166">
        <v>0</v>
      </c>
      <c r="O55" s="166">
        <v>0</v>
      </c>
      <c r="P55" s="166">
        <v>0</v>
      </c>
      <c r="Q55" s="166">
        <v>0</v>
      </c>
      <c r="R55" s="167"/>
      <c r="S55" s="167" t="s">
        <v>318</v>
      </c>
      <c r="T55" s="168" t="s">
        <v>319</v>
      </c>
      <c r="U55" s="147">
        <v>0</v>
      </c>
      <c r="V55" s="147">
        <v>0</v>
      </c>
      <c r="W55" s="147"/>
      <c r="X55" s="147" t="s">
        <v>205</v>
      </c>
      <c r="Y55" s="147" t="s">
        <v>206</v>
      </c>
      <c r="Z55" s="141"/>
      <c r="AA55" s="141"/>
      <c r="AB55" s="141"/>
      <c r="AC55" s="141"/>
      <c r="AD55" s="141"/>
      <c r="AE55" s="141"/>
      <c r="AF55" s="141"/>
      <c r="AG55" s="141" t="s">
        <v>712</v>
      </c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</row>
    <row r="56" spans="1:60" x14ac:dyDescent="0.25">
      <c r="A56" s="163">
        <v>48</v>
      </c>
      <c r="B56" s="164" t="s">
        <v>903</v>
      </c>
      <c r="C56" s="173" t="s">
        <v>904</v>
      </c>
      <c r="D56" s="165" t="s">
        <v>902</v>
      </c>
      <c r="E56" s="166">
        <v>1</v>
      </c>
      <c r="F56" s="191"/>
      <c r="G56" s="167">
        <f t="shared" si="0"/>
        <v>0</v>
      </c>
      <c r="H56" s="167">
        <v>0</v>
      </c>
      <c r="I56" s="167">
        <v>0</v>
      </c>
      <c r="J56" s="167">
        <v>12580</v>
      </c>
      <c r="K56" s="167">
        <v>12580</v>
      </c>
      <c r="L56" s="167">
        <v>12</v>
      </c>
      <c r="M56" s="167">
        <v>14089.6</v>
      </c>
      <c r="N56" s="166">
        <v>0</v>
      </c>
      <c r="O56" s="166">
        <v>0</v>
      </c>
      <c r="P56" s="166">
        <v>0</v>
      </c>
      <c r="Q56" s="166">
        <v>0</v>
      </c>
      <c r="R56" s="167"/>
      <c r="S56" s="167" t="s">
        <v>318</v>
      </c>
      <c r="T56" s="168" t="s">
        <v>319</v>
      </c>
      <c r="U56" s="147">
        <v>0</v>
      </c>
      <c r="V56" s="147">
        <v>0</v>
      </c>
      <c r="W56" s="147"/>
      <c r="X56" s="147" t="s">
        <v>205</v>
      </c>
      <c r="Y56" s="147" t="s">
        <v>206</v>
      </c>
      <c r="Z56" s="141"/>
      <c r="AA56" s="141"/>
      <c r="AB56" s="141"/>
      <c r="AC56" s="141"/>
      <c r="AD56" s="141"/>
      <c r="AE56" s="141"/>
      <c r="AF56" s="141"/>
      <c r="AG56" s="141" t="s">
        <v>712</v>
      </c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</row>
    <row r="57" spans="1:60" x14ac:dyDescent="0.25">
      <c r="A57" s="163">
        <v>49</v>
      </c>
      <c r="B57" s="164" t="s">
        <v>905</v>
      </c>
      <c r="C57" s="173" t="s">
        <v>1179</v>
      </c>
      <c r="D57" s="165" t="s">
        <v>353</v>
      </c>
      <c r="E57" s="166">
        <v>50</v>
      </c>
      <c r="F57" s="191"/>
      <c r="G57" s="167">
        <f t="shared" si="0"/>
        <v>0</v>
      </c>
      <c r="H57" s="167">
        <v>0</v>
      </c>
      <c r="I57" s="167">
        <v>0</v>
      </c>
      <c r="J57" s="167">
        <v>35</v>
      </c>
      <c r="K57" s="167">
        <v>1750</v>
      </c>
      <c r="L57" s="167">
        <v>12</v>
      </c>
      <c r="M57" s="167">
        <v>1960</v>
      </c>
      <c r="N57" s="166">
        <v>0</v>
      </c>
      <c r="O57" s="166">
        <v>0</v>
      </c>
      <c r="P57" s="166">
        <v>0</v>
      </c>
      <c r="Q57" s="166">
        <v>0</v>
      </c>
      <c r="R57" s="167"/>
      <c r="S57" s="167" t="s">
        <v>318</v>
      </c>
      <c r="T57" s="168" t="s">
        <v>319</v>
      </c>
      <c r="U57" s="147">
        <v>0</v>
      </c>
      <c r="V57" s="147">
        <v>0</v>
      </c>
      <c r="W57" s="147"/>
      <c r="X57" s="147" t="s">
        <v>205</v>
      </c>
      <c r="Y57" s="147" t="s">
        <v>206</v>
      </c>
      <c r="Z57" s="141"/>
      <c r="AA57" s="141"/>
      <c r="AB57" s="141"/>
      <c r="AC57" s="141"/>
      <c r="AD57" s="141"/>
      <c r="AE57" s="141"/>
      <c r="AF57" s="141"/>
      <c r="AG57" s="141" t="s">
        <v>712</v>
      </c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</row>
    <row r="58" spans="1:60" x14ac:dyDescent="0.25">
      <c r="A58" s="163">
        <v>50</v>
      </c>
      <c r="B58" s="164" t="s">
        <v>906</v>
      </c>
      <c r="C58" s="173" t="s">
        <v>907</v>
      </c>
      <c r="D58" s="165" t="s">
        <v>267</v>
      </c>
      <c r="E58" s="166">
        <v>180</v>
      </c>
      <c r="F58" s="191"/>
      <c r="G58" s="167">
        <f t="shared" si="0"/>
        <v>0</v>
      </c>
      <c r="H58" s="167">
        <v>10.5</v>
      </c>
      <c r="I58" s="167">
        <v>1890</v>
      </c>
      <c r="J58" s="167">
        <v>0</v>
      </c>
      <c r="K58" s="167">
        <v>0</v>
      </c>
      <c r="L58" s="167">
        <v>12</v>
      </c>
      <c r="M58" s="167">
        <v>2116.8000000000002</v>
      </c>
      <c r="N58" s="166">
        <v>0</v>
      </c>
      <c r="O58" s="166">
        <v>0</v>
      </c>
      <c r="P58" s="166">
        <v>0</v>
      </c>
      <c r="Q58" s="166">
        <v>0</v>
      </c>
      <c r="R58" s="167" t="s">
        <v>294</v>
      </c>
      <c r="S58" s="167" t="s">
        <v>203</v>
      </c>
      <c r="T58" s="168" t="s">
        <v>319</v>
      </c>
      <c r="U58" s="147">
        <v>0</v>
      </c>
      <c r="V58" s="147">
        <v>0</v>
      </c>
      <c r="W58" s="147"/>
      <c r="X58" s="147" t="s">
        <v>295</v>
      </c>
      <c r="Y58" s="147" t="s">
        <v>206</v>
      </c>
      <c r="Z58" s="141"/>
      <c r="AA58" s="141"/>
      <c r="AB58" s="141"/>
      <c r="AC58" s="141"/>
      <c r="AD58" s="141"/>
      <c r="AE58" s="141"/>
      <c r="AF58" s="141"/>
      <c r="AG58" s="141" t="s">
        <v>455</v>
      </c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</row>
    <row r="59" spans="1:60" x14ac:dyDescent="0.25">
      <c r="A59" s="163">
        <v>51</v>
      </c>
      <c r="B59" s="164" t="s">
        <v>908</v>
      </c>
      <c r="C59" s="173" t="s">
        <v>909</v>
      </c>
      <c r="D59" s="165" t="s">
        <v>835</v>
      </c>
      <c r="E59" s="166">
        <v>50</v>
      </c>
      <c r="F59" s="191"/>
      <c r="G59" s="167">
        <f t="shared" si="0"/>
        <v>0</v>
      </c>
      <c r="H59" s="167">
        <v>0</v>
      </c>
      <c r="I59" s="167">
        <v>0</v>
      </c>
      <c r="J59" s="167">
        <v>19</v>
      </c>
      <c r="K59" s="167">
        <v>950</v>
      </c>
      <c r="L59" s="167">
        <v>12</v>
      </c>
      <c r="M59" s="167">
        <v>1064</v>
      </c>
      <c r="N59" s="166">
        <v>0</v>
      </c>
      <c r="O59" s="166">
        <v>0</v>
      </c>
      <c r="P59" s="166">
        <v>0</v>
      </c>
      <c r="Q59" s="166">
        <v>0</v>
      </c>
      <c r="R59" s="167"/>
      <c r="S59" s="167" t="s">
        <v>318</v>
      </c>
      <c r="T59" s="168" t="s">
        <v>319</v>
      </c>
      <c r="U59" s="147">
        <v>0</v>
      </c>
      <c r="V59" s="147">
        <v>0</v>
      </c>
      <c r="W59" s="147"/>
      <c r="X59" s="147" t="s">
        <v>205</v>
      </c>
      <c r="Y59" s="147" t="s">
        <v>206</v>
      </c>
      <c r="Z59" s="141"/>
      <c r="AA59" s="141"/>
      <c r="AB59" s="141"/>
      <c r="AC59" s="141"/>
      <c r="AD59" s="141"/>
      <c r="AE59" s="141"/>
      <c r="AF59" s="141"/>
      <c r="AG59" s="141" t="s">
        <v>712</v>
      </c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</row>
    <row r="60" spans="1:60" x14ac:dyDescent="0.25">
      <c r="A60" s="163">
        <v>52</v>
      </c>
      <c r="B60" s="164" t="s">
        <v>910</v>
      </c>
      <c r="C60" s="173" t="s">
        <v>911</v>
      </c>
      <c r="D60" s="165" t="s">
        <v>835</v>
      </c>
      <c r="E60" s="166">
        <v>19.98</v>
      </c>
      <c r="F60" s="191"/>
      <c r="G60" s="167">
        <f t="shared" si="0"/>
        <v>0</v>
      </c>
      <c r="H60" s="167">
        <v>0</v>
      </c>
      <c r="I60" s="167">
        <v>0</v>
      </c>
      <c r="J60" s="167">
        <v>38</v>
      </c>
      <c r="K60" s="167">
        <v>759.24</v>
      </c>
      <c r="L60" s="167">
        <v>12</v>
      </c>
      <c r="M60" s="167">
        <v>850.34879999999998</v>
      </c>
      <c r="N60" s="166">
        <v>0</v>
      </c>
      <c r="O60" s="166">
        <v>0</v>
      </c>
      <c r="P60" s="166">
        <v>0</v>
      </c>
      <c r="Q60" s="166">
        <v>0</v>
      </c>
      <c r="R60" s="167"/>
      <c r="S60" s="167" t="s">
        <v>318</v>
      </c>
      <c r="T60" s="168" t="s">
        <v>319</v>
      </c>
      <c r="U60" s="147">
        <v>0</v>
      </c>
      <c r="V60" s="147">
        <v>0</v>
      </c>
      <c r="W60" s="147"/>
      <c r="X60" s="147" t="s">
        <v>205</v>
      </c>
      <c r="Y60" s="147" t="s">
        <v>206</v>
      </c>
      <c r="Z60" s="141"/>
      <c r="AA60" s="141"/>
      <c r="AB60" s="141"/>
      <c r="AC60" s="141"/>
      <c r="AD60" s="141"/>
      <c r="AE60" s="141"/>
      <c r="AF60" s="141"/>
      <c r="AG60" s="141" t="s">
        <v>712</v>
      </c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</row>
    <row r="61" spans="1:60" x14ac:dyDescent="0.25">
      <c r="A61" s="163">
        <v>53</v>
      </c>
      <c r="B61" s="164" t="s">
        <v>912</v>
      </c>
      <c r="C61" s="173" t="s">
        <v>913</v>
      </c>
      <c r="D61" s="165" t="s">
        <v>835</v>
      </c>
      <c r="E61" s="166">
        <v>5</v>
      </c>
      <c r="F61" s="191"/>
      <c r="G61" s="167">
        <f t="shared" si="0"/>
        <v>0</v>
      </c>
      <c r="H61" s="167">
        <v>0</v>
      </c>
      <c r="I61" s="167">
        <v>0</v>
      </c>
      <c r="J61" s="167">
        <v>126</v>
      </c>
      <c r="K61" s="167">
        <v>630</v>
      </c>
      <c r="L61" s="167">
        <v>12</v>
      </c>
      <c r="M61" s="167">
        <v>705.6</v>
      </c>
      <c r="N61" s="166">
        <v>0</v>
      </c>
      <c r="O61" s="166">
        <v>0</v>
      </c>
      <c r="P61" s="166">
        <v>0</v>
      </c>
      <c r="Q61" s="166">
        <v>0</v>
      </c>
      <c r="R61" s="167"/>
      <c r="S61" s="167" t="s">
        <v>318</v>
      </c>
      <c r="T61" s="168" t="s">
        <v>319</v>
      </c>
      <c r="U61" s="147">
        <v>0</v>
      </c>
      <c r="V61" s="147">
        <v>0</v>
      </c>
      <c r="W61" s="147"/>
      <c r="X61" s="147" t="s">
        <v>205</v>
      </c>
      <c r="Y61" s="147" t="s">
        <v>206</v>
      </c>
      <c r="Z61" s="141"/>
      <c r="AA61" s="141"/>
      <c r="AB61" s="141"/>
      <c r="AC61" s="141"/>
      <c r="AD61" s="141"/>
      <c r="AE61" s="141"/>
      <c r="AF61" s="141"/>
      <c r="AG61" s="141" t="s">
        <v>712</v>
      </c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</row>
    <row r="62" spans="1:60" x14ac:dyDescent="0.25">
      <c r="A62" s="163">
        <v>54</v>
      </c>
      <c r="B62" s="164" t="s">
        <v>914</v>
      </c>
      <c r="C62" s="173" t="s">
        <v>915</v>
      </c>
      <c r="D62" s="165" t="s">
        <v>835</v>
      </c>
      <c r="E62" s="166">
        <v>1</v>
      </c>
      <c r="F62" s="191"/>
      <c r="G62" s="167">
        <f t="shared" si="0"/>
        <v>0</v>
      </c>
      <c r="H62" s="167">
        <v>0</v>
      </c>
      <c r="I62" s="167">
        <v>0</v>
      </c>
      <c r="J62" s="167">
        <v>243</v>
      </c>
      <c r="K62" s="167">
        <v>243</v>
      </c>
      <c r="L62" s="167">
        <v>12</v>
      </c>
      <c r="M62" s="167">
        <v>272.16000000000003</v>
      </c>
      <c r="N62" s="166">
        <v>0</v>
      </c>
      <c r="O62" s="166">
        <v>0</v>
      </c>
      <c r="P62" s="166">
        <v>0</v>
      </c>
      <c r="Q62" s="166">
        <v>0</v>
      </c>
      <c r="R62" s="167"/>
      <c r="S62" s="167" t="s">
        <v>318</v>
      </c>
      <c r="T62" s="168" t="s">
        <v>319</v>
      </c>
      <c r="U62" s="147">
        <v>0</v>
      </c>
      <c r="V62" s="147">
        <v>0</v>
      </c>
      <c r="W62" s="147"/>
      <c r="X62" s="147" t="s">
        <v>205</v>
      </c>
      <c r="Y62" s="147" t="s">
        <v>206</v>
      </c>
      <c r="Z62" s="141"/>
      <c r="AA62" s="141"/>
      <c r="AB62" s="141"/>
      <c r="AC62" s="141"/>
      <c r="AD62" s="141"/>
      <c r="AE62" s="141"/>
      <c r="AF62" s="141"/>
      <c r="AG62" s="141" t="s">
        <v>712</v>
      </c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</row>
    <row r="63" spans="1:60" x14ac:dyDescent="0.25">
      <c r="A63" s="163">
        <v>55</v>
      </c>
      <c r="B63" s="164" t="s">
        <v>916</v>
      </c>
      <c r="C63" s="173" t="s">
        <v>917</v>
      </c>
      <c r="D63" s="165" t="s">
        <v>835</v>
      </c>
      <c r="E63" s="166">
        <v>120</v>
      </c>
      <c r="F63" s="191"/>
      <c r="G63" s="167">
        <f t="shared" si="0"/>
        <v>0</v>
      </c>
      <c r="H63" s="167">
        <v>0</v>
      </c>
      <c r="I63" s="167">
        <v>0</v>
      </c>
      <c r="J63" s="167">
        <v>256</v>
      </c>
      <c r="K63" s="167">
        <v>30720</v>
      </c>
      <c r="L63" s="167">
        <v>12</v>
      </c>
      <c r="M63" s="167">
        <v>34406.400000000001</v>
      </c>
      <c r="N63" s="166">
        <v>0</v>
      </c>
      <c r="O63" s="166">
        <v>0</v>
      </c>
      <c r="P63" s="166">
        <v>0</v>
      </c>
      <c r="Q63" s="166">
        <v>0</v>
      </c>
      <c r="R63" s="167"/>
      <c r="S63" s="167" t="s">
        <v>318</v>
      </c>
      <c r="T63" s="168" t="s">
        <v>319</v>
      </c>
      <c r="U63" s="147">
        <v>0</v>
      </c>
      <c r="V63" s="147">
        <v>0</v>
      </c>
      <c r="W63" s="147"/>
      <c r="X63" s="147" t="s">
        <v>205</v>
      </c>
      <c r="Y63" s="147" t="s">
        <v>206</v>
      </c>
      <c r="Z63" s="141"/>
      <c r="AA63" s="141"/>
      <c r="AB63" s="141"/>
      <c r="AC63" s="141"/>
      <c r="AD63" s="141"/>
      <c r="AE63" s="141"/>
      <c r="AF63" s="141"/>
      <c r="AG63" s="141" t="s">
        <v>712</v>
      </c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</row>
    <row r="64" spans="1:60" x14ac:dyDescent="0.25">
      <c r="A64" s="163">
        <v>56</v>
      </c>
      <c r="B64" s="164" t="s">
        <v>918</v>
      </c>
      <c r="C64" s="173" t="s">
        <v>919</v>
      </c>
      <c r="D64" s="165" t="s">
        <v>835</v>
      </c>
      <c r="E64" s="166">
        <v>15</v>
      </c>
      <c r="F64" s="191"/>
      <c r="G64" s="167">
        <f t="shared" si="0"/>
        <v>0</v>
      </c>
      <c r="H64" s="167">
        <v>0</v>
      </c>
      <c r="I64" s="167">
        <v>0</v>
      </c>
      <c r="J64" s="167">
        <v>299</v>
      </c>
      <c r="K64" s="167">
        <v>4485</v>
      </c>
      <c r="L64" s="167">
        <v>12</v>
      </c>
      <c r="M64" s="167">
        <v>5023.2</v>
      </c>
      <c r="N64" s="166">
        <v>0</v>
      </c>
      <c r="O64" s="166">
        <v>0</v>
      </c>
      <c r="P64" s="166">
        <v>0</v>
      </c>
      <c r="Q64" s="166">
        <v>0</v>
      </c>
      <c r="R64" s="167"/>
      <c r="S64" s="167" t="s">
        <v>318</v>
      </c>
      <c r="T64" s="168" t="s">
        <v>319</v>
      </c>
      <c r="U64" s="147">
        <v>0</v>
      </c>
      <c r="V64" s="147">
        <v>0</v>
      </c>
      <c r="W64" s="147"/>
      <c r="X64" s="147" t="s">
        <v>205</v>
      </c>
      <c r="Y64" s="147" t="s">
        <v>206</v>
      </c>
      <c r="Z64" s="141"/>
      <c r="AA64" s="141"/>
      <c r="AB64" s="141"/>
      <c r="AC64" s="141"/>
      <c r="AD64" s="141"/>
      <c r="AE64" s="141"/>
      <c r="AF64" s="141"/>
      <c r="AG64" s="141" t="s">
        <v>712</v>
      </c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</row>
    <row r="65" spans="1:60" x14ac:dyDescent="0.25">
      <c r="A65" s="163">
        <v>57</v>
      </c>
      <c r="B65" s="164" t="s">
        <v>920</v>
      </c>
      <c r="C65" s="173" t="s">
        <v>921</v>
      </c>
      <c r="D65" s="165" t="s">
        <v>835</v>
      </c>
      <c r="E65" s="166">
        <v>3</v>
      </c>
      <c r="F65" s="191"/>
      <c r="G65" s="167">
        <f t="shared" si="0"/>
        <v>0</v>
      </c>
      <c r="H65" s="167">
        <v>0</v>
      </c>
      <c r="I65" s="167">
        <v>0</v>
      </c>
      <c r="J65" s="167">
        <v>205</v>
      </c>
      <c r="K65" s="167">
        <v>615</v>
      </c>
      <c r="L65" s="167">
        <v>12</v>
      </c>
      <c r="M65" s="167">
        <v>688.8</v>
      </c>
      <c r="N65" s="166">
        <v>0</v>
      </c>
      <c r="O65" s="166">
        <v>0</v>
      </c>
      <c r="P65" s="166">
        <v>0</v>
      </c>
      <c r="Q65" s="166">
        <v>0</v>
      </c>
      <c r="R65" s="167"/>
      <c r="S65" s="167" t="s">
        <v>318</v>
      </c>
      <c r="T65" s="168" t="s">
        <v>319</v>
      </c>
      <c r="U65" s="147">
        <v>0</v>
      </c>
      <c r="V65" s="147">
        <v>0</v>
      </c>
      <c r="W65" s="147"/>
      <c r="X65" s="147" t="s">
        <v>205</v>
      </c>
      <c r="Y65" s="147" t="s">
        <v>206</v>
      </c>
      <c r="Z65" s="141"/>
      <c r="AA65" s="141"/>
      <c r="AB65" s="141"/>
      <c r="AC65" s="141"/>
      <c r="AD65" s="141"/>
      <c r="AE65" s="141"/>
      <c r="AF65" s="141"/>
      <c r="AG65" s="141" t="s">
        <v>712</v>
      </c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</row>
    <row r="66" spans="1:60" x14ac:dyDescent="0.25">
      <c r="A66" s="163">
        <v>58</v>
      </c>
      <c r="B66" s="164" t="s">
        <v>922</v>
      </c>
      <c r="C66" s="173" t="s">
        <v>923</v>
      </c>
      <c r="D66" s="165" t="s">
        <v>835</v>
      </c>
      <c r="E66" s="166">
        <v>15</v>
      </c>
      <c r="F66" s="191"/>
      <c r="G66" s="167">
        <f t="shared" si="0"/>
        <v>0</v>
      </c>
      <c r="H66" s="167">
        <v>0</v>
      </c>
      <c r="I66" s="167">
        <v>0</v>
      </c>
      <c r="J66" s="167">
        <v>224</v>
      </c>
      <c r="K66" s="167">
        <v>3360</v>
      </c>
      <c r="L66" s="167">
        <v>12</v>
      </c>
      <c r="M66" s="167">
        <v>3763.2</v>
      </c>
      <c r="N66" s="166">
        <v>0</v>
      </c>
      <c r="O66" s="166">
        <v>0</v>
      </c>
      <c r="P66" s="166">
        <v>0</v>
      </c>
      <c r="Q66" s="166">
        <v>0</v>
      </c>
      <c r="R66" s="167"/>
      <c r="S66" s="167" t="s">
        <v>318</v>
      </c>
      <c r="T66" s="168" t="s">
        <v>319</v>
      </c>
      <c r="U66" s="147">
        <v>0</v>
      </c>
      <c r="V66" s="147">
        <v>0</v>
      </c>
      <c r="W66" s="147"/>
      <c r="X66" s="147" t="s">
        <v>205</v>
      </c>
      <c r="Y66" s="147" t="s">
        <v>206</v>
      </c>
      <c r="Z66" s="141"/>
      <c r="AA66" s="141"/>
      <c r="AB66" s="141"/>
      <c r="AC66" s="141"/>
      <c r="AD66" s="141"/>
      <c r="AE66" s="141"/>
      <c r="AF66" s="141"/>
      <c r="AG66" s="141" t="s">
        <v>712</v>
      </c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</row>
    <row r="67" spans="1:60" x14ac:dyDescent="0.25">
      <c r="A67" s="163">
        <v>59</v>
      </c>
      <c r="B67" s="164" t="s">
        <v>924</v>
      </c>
      <c r="C67" s="173" t="s">
        <v>925</v>
      </c>
      <c r="D67" s="165" t="s">
        <v>835</v>
      </c>
      <c r="E67" s="166">
        <v>13</v>
      </c>
      <c r="F67" s="191"/>
      <c r="G67" s="167">
        <f t="shared" si="0"/>
        <v>0</v>
      </c>
      <c r="H67" s="167">
        <v>0</v>
      </c>
      <c r="I67" s="167">
        <v>0</v>
      </c>
      <c r="J67" s="167">
        <v>258</v>
      </c>
      <c r="K67" s="167">
        <v>3354</v>
      </c>
      <c r="L67" s="167">
        <v>12</v>
      </c>
      <c r="M67" s="167">
        <v>3756.48</v>
      </c>
      <c r="N67" s="166">
        <v>0</v>
      </c>
      <c r="O67" s="166">
        <v>0</v>
      </c>
      <c r="P67" s="166">
        <v>0</v>
      </c>
      <c r="Q67" s="166">
        <v>0</v>
      </c>
      <c r="R67" s="167"/>
      <c r="S67" s="167" t="s">
        <v>318</v>
      </c>
      <c r="T67" s="168" t="s">
        <v>319</v>
      </c>
      <c r="U67" s="147">
        <v>0</v>
      </c>
      <c r="V67" s="147">
        <v>0</v>
      </c>
      <c r="W67" s="147"/>
      <c r="X67" s="147" t="s">
        <v>205</v>
      </c>
      <c r="Y67" s="147" t="s">
        <v>206</v>
      </c>
      <c r="Z67" s="141"/>
      <c r="AA67" s="141"/>
      <c r="AB67" s="141"/>
      <c r="AC67" s="141"/>
      <c r="AD67" s="141"/>
      <c r="AE67" s="141"/>
      <c r="AF67" s="141"/>
      <c r="AG67" s="141" t="s">
        <v>712</v>
      </c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</row>
    <row r="68" spans="1:60" x14ac:dyDescent="0.25">
      <c r="A68" s="163">
        <v>60</v>
      </c>
      <c r="B68" s="164" t="s">
        <v>926</v>
      </c>
      <c r="C68" s="173" t="s">
        <v>927</v>
      </c>
      <c r="D68" s="165" t="s">
        <v>835</v>
      </c>
      <c r="E68" s="166">
        <v>6</v>
      </c>
      <c r="F68" s="191"/>
      <c r="G68" s="167">
        <f t="shared" si="0"/>
        <v>0</v>
      </c>
      <c r="H68" s="167">
        <v>339</v>
      </c>
      <c r="I68" s="167">
        <v>2034</v>
      </c>
      <c r="J68" s="167">
        <v>0</v>
      </c>
      <c r="K68" s="167">
        <v>0</v>
      </c>
      <c r="L68" s="167">
        <v>12</v>
      </c>
      <c r="M68" s="167">
        <v>2278.08</v>
      </c>
      <c r="N68" s="166">
        <v>0</v>
      </c>
      <c r="O68" s="166">
        <v>0</v>
      </c>
      <c r="P68" s="166">
        <v>0</v>
      </c>
      <c r="Q68" s="166">
        <v>0</v>
      </c>
      <c r="R68" s="167"/>
      <c r="S68" s="167" t="s">
        <v>318</v>
      </c>
      <c r="T68" s="168" t="s">
        <v>319</v>
      </c>
      <c r="U68" s="147">
        <v>0</v>
      </c>
      <c r="V68" s="147">
        <v>0</v>
      </c>
      <c r="W68" s="147"/>
      <c r="X68" s="147" t="s">
        <v>295</v>
      </c>
      <c r="Y68" s="147" t="s">
        <v>206</v>
      </c>
      <c r="Z68" s="141"/>
      <c r="AA68" s="141"/>
      <c r="AB68" s="141"/>
      <c r="AC68" s="141"/>
      <c r="AD68" s="141"/>
      <c r="AE68" s="141"/>
      <c r="AF68" s="141"/>
      <c r="AG68" s="141" t="s">
        <v>455</v>
      </c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</row>
    <row r="69" spans="1:60" x14ac:dyDescent="0.25">
      <c r="A69" s="163">
        <v>61</v>
      </c>
      <c r="B69" s="164" t="s">
        <v>928</v>
      </c>
      <c r="C69" s="173" t="s">
        <v>929</v>
      </c>
      <c r="D69" s="165" t="s">
        <v>835</v>
      </c>
      <c r="E69" s="166">
        <v>6</v>
      </c>
      <c r="F69" s="191"/>
      <c r="G69" s="167">
        <f t="shared" si="0"/>
        <v>0</v>
      </c>
      <c r="H69" s="167">
        <v>0</v>
      </c>
      <c r="I69" s="167">
        <v>0</v>
      </c>
      <c r="J69" s="167">
        <v>220</v>
      </c>
      <c r="K69" s="167">
        <v>1320</v>
      </c>
      <c r="L69" s="167">
        <v>12</v>
      </c>
      <c r="M69" s="167">
        <v>1478.4</v>
      </c>
      <c r="N69" s="166">
        <v>0</v>
      </c>
      <c r="O69" s="166">
        <v>0</v>
      </c>
      <c r="P69" s="166">
        <v>0</v>
      </c>
      <c r="Q69" s="166">
        <v>0</v>
      </c>
      <c r="R69" s="167"/>
      <c r="S69" s="167" t="s">
        <v>318</v>
      </c>
      <c r="T69" s="168" t="s">
        <v>319</v>
      </c>
      <c r="U69" s="147">
        <v>0</v>
      </c>
      <c r="V69" s="147">
        <v>0</v>
      </c>
      <c r="W69" s="147"/>
      <c r="X69" s="147" t="s">
        <v>205</v>
      </c>
      <c r="Y69" s="147" t="s">
        <v>206</v>
      </c>
      <c r="Z69" s="141"/>
      <c r="AA69" s="141"/>
      <c r="AB69" s="141"/>
      <c r="AC69" s="141"/>
      <c r="AD69" s="141"/>
      <c r="AE69" s="141"/>
      <c r="AF69" s="141"/>
      <c r="AG69" s="141" t="s">
        <v>712</v>
      </c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</row>
    <row r="70" spans="1:60" x14ac:dyDescent="0.25">
      <c r="A70" s="163">
        <v>62</v>
      </c>
      <c r="B70" s="164" t="s">
        <v>930</v>
      </c>
      <c r="C70" s="173" t="s">
        <v>931</v>
      </c>
      <c r="D70" s="165" t="s">
        <v>835</v>
      </c>
      <c r="E70" s="166">
        <v>3</v>
      </c>
      <c r="F70" s="191"/>
      <c r="G70" s="167">
        <f t="shared" si="0"/>
        <v>0</v>
      </c>
      <c r="H70" s="167">
        <v>0</v>
      </c>
      <c r="I70" s="167">
        <v>0</v>
      </c>
      <c r="J70" s="167">
        <v>220</v>
      </c>
      <c r="K70" s="167">
        <v>660</v>
      </c>
      <c r="L70" s="167">
        <v>12</v>
      </c>
      <c r="M70" s="167">
        <v>739.2</v>
      </c>
      <c r="N70" s="166">
        <v>0</v>
      </c>
      <c r="O70" s="166">
        <v>0</v>
      </c>
      <c r="P70" s="166">
        <v>0</v>
      </c>
      <c r="Q70" s="166">
        <v>0</v>
      </c>
      <c r="R70" s="167"/>
      <c r="S70" s="167" t="s">
        <v>318</v>
      </c>
      <c r="T70" s="168" t="s">
        <v>319</v>
      </c>
      <c r="U70" s="147">
        <v>0</v>
      </c>
      <c r="V70" s="147">
        <v>0</v>
      </c>
      <c r="W70" s="147"/>
      <c r="X70" s="147" t="s">
        <v>205</v>
      </c>
      <c r="Y70" s="147" t="s">
        <v>206</v>
      </c>
      <c r="Z70" s="141"/>
      <c r="AA70" s="141"/>
      <c r="AB70" s="141"/>
      <c r="AC70" s="141"/>
      <c r="AD70" s="141"/>
      <c r="AE70" s="141"/>
      <c r="AF70" s="141"/>
      <c r="AG70" s="141" t="s">
        <v>712</v>
      </c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</row>
    <row r="71" spans="1:60" x14ac:dyDescent="0.25">
      <c r="A71" s="163">
        <v>63</v>
      </c>
      <c r="B71" s="164" t="s">
        <v>932</v>
      </c>
      <c r="C71" s="173" t="s">
        <v>933</v>
      </c>
      <c r="D71" s="165" t="s">
        <v>835</v>
      </c>
      <c r="E71" s="166">
        <v>3</v>
      </c>
      <c r="F71" s="191"/>
      <c r="G71" s="167">
        <f t="shared" si="0"/>
        <v>0</v>
      </c>
      <c r="H71" s="167">
        <v>0</v>
      </c>
      <c r="I71" s="167">
        <v>0</v>
      </c>
      <c r="J71" s="167">
        <v>853</v>
      </c>
      <c r="K71" s="167">
        <v>2559</v>
      </c>
      <c r="L71" s="167">
        <v>12</v>
      </c>
      <c r="M71" s="167">
        <v>2866.08</v>
      </c>
      <c r="N71" s="166">
        <v>0</v>
      </c>
      <c r="O71" s="166">
        <v>0</v>
      </c>
      <c r="P71" s="166">
        <v>0</v>
      </c>
      <c r="Q71" s="166">
        <v>0</v>
      </c>
      <c r="R71" s="167"/>
      <c r="S71" s="167" t="s">
        <v>318</v>
      </c>
      <c r="T71" s="168" t="s">
        <v>319</v>
      </c>
      <c r="U71" s="147">
        <v>0</v>
      </c>
      <c r="V71" s="147">
        <v>0</v>
      </c>
      <c r="W71" s="147"/>
      <c r="X71" s="147" t="s">
        <v>205</v>
      </c>
      <c r="Y71" s="147" t="s">
        <v>206</v>
      </c>
      <c r="Z71" s="141"/>
      <c r="AA71" s="141"/>
      <c r="AB71" s="141"/>
      <c r="AC71" s="141"/>
      <c r="AD71" s="141"/>
      <c r="AE71" s="141"/>
      <c r="AF71" s="141"/>
      <c r="AG71" s="141" t="s">
        <v>712</v>
      </c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</row>
    <row r="72" spans="1:60" x14ac:dyDescent="0.25">
      <c r="A72" s="163">
        <v>64</v>
      </c>
      <c r="B72" s="164" t="s">
        <v>934</v>
      </c>
      <c r="C72" s="173" t="s">
        <v>935</v>
      </c>
      <c r="D72" s="165" t="s">
        <v>835</v>
      </c>
      <c r="E72" s="166">
        <v>4</v>
      </c>
      <c r="F72" s="191"/>
      <c r="G72" s="167">
        <f t="shared" si="0"/>
        <v>0</v>
      </c>
      <c r="H72" s="167">
        <v>0</v>
      </c>
      <c r="I72" s="167">
        <v>0</v>
      </c>
      <c r="J72" s="167">
        <v>1050</v>
      </c>
      <c r="K72" s="167">
        <v>4200</v>
      </c>
      <c r="L72" s="167">
        <v>12</v>
      </c>
      <c r="M72" s="167">
        <v>4704</v>
      </c>
      <c r="N72" s="166">
        <v>0</v>
      </c>
      <c r="O72" s="166">
        <v>0</v>
      </c>
      <c r="P72" s="166">
        <v>0</v>
      </c>
      <c r="Q72" s="166">
        <v>0</v>
      </c>
      <c r="R72" s="167"/>
      <c r="S72" s="167" t="s">
        <v>318</v>
      </c>
      <c r="T72" s="168" t="s">
        <v>319</v>
      </c>
      <c r="U72" s="147">
        <v>0</v>
      </c>
      <c r="V72" s="147">
        <v>0</v>
      </c>
      <c r="W72" s="147"/>
      <c r="X72" s="147" t="s">
        <v>205</v>
      </c>
      <c r="Y72" s="147" t="s">
        <v>206</v>
      </c>
      <c r="Z72" s="141"/>
      <c r="AA72" s="141"/>
      <c r="AB72" s="141"/>
      <c r="AC72" s="141"/>
      <c r="AD72" s="141"/>
      <c r="AE72" s="141"/>
      <c r="AF72" s="141"/>
      <c r="AG72" s="141" t="s">
        <v>712</v>
      </c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</row>
    <row r="73" spans="1:60" x14ac:dyDescent="0.25">
      <c r="A73" s="163">
        <v>65</v>
      </c>
      <c r="B73" s="164" t="s">
        <v>936</v>
      </c>
      <c r="C73" s="173" t="s">
        <v>937</v>
      </c>
      <c r="D73" s="165" t="s">
        <v>835</v>
      </c>
      <c r="E73" s="166">
        <v>1</v>
      </c>
      <c r="F73" s="191"/>
      <c r="G73" s="167">
        <f t="shared" si="0"/>
        <v>0</v>
      </c>
      <c r="H73" s="167">
        <v>0</v>
      </c>
      <c r="I73" s="167">
        <v>0</v>
      </c>
      <c r="J73" s="167">
        <v>970</v>
      </c>
      <c r="K73" s="167">
        <v>970</v>
      </c>
      <c r="L73" s="167">
        <v>12</v>
      </c>
      <c r="M73" s="167">
        <v>1086.4000000000001</v>
      </c>
      <c r="N73" s="166">
        <v>0</v>
      </c>
      <c r="O73" s="166">
        <v>0</v>
      </c>
      <c r="P73" s="166">
        <v>0</v>
      </c>
      <c r="Q73" s="166">
        <v>0</v>
      </c>
      <c r="R73" s="167"/>
      <c r="S73" s="167" t="s">
        <v>318</v>
      </c>
      <c r="T73" s="168" t="s">
        <v>319</v>
      </c>
      <c r="U73" s="147">
        <v>0</v>
      </c>
      <c r="V73" s="147">
        <v>0</v>
      </c>
      <c r="W73" s="147"/>
      <c r="X73" s="147" t="s">
        <v>205</v>
      </c>
      <c r="Y73" s="147" t="s">
        <v>206</v>
      </c>
      <c r="Z73" s="141"/>
      <c r="AA73" s="141"/>
      <c r="AB73" s="141"/>
      <c r="AC73" s="141"/>
      <c r="AD73" s="141"/>
      <c r="AE73" s="141"/>
      <c r="AF73" s="141"/>
      <c r="AG73" s="141" t="s">
        <v>712</v>
      </c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</row>
    <row r="74" spans="1:60" x14ac:dyDescent="0.25">
      <c r="A74" s="163">
        <v>66</v>
      </c>
      <c r="B74" s="164" t="s">
        <v>938</v>
      </c>
      <c r="C74" s="173" t="s">
        <v>939</v>
      </c>
      <c r="D74" s="165" t="s">
        <v>353</v>
      </c>
      <c r="E74" s="166">
        <v>8</v>
      </c>
      <c r="F74" s="191"/>
      <c r="G74" s="167">
        <f t="shared" ref="G74:G105" si="1">F74*E74</f>
        <v>0</v>
      </c>
      <c r="H74" s="167">
        <v>0</v>
      </c>
      <c r="I74" s="167">
        <v>0</v>
      </c>
      <c r="J74" s="167">
        <v>58</v>
      </c>
      <c r="K74" s="167">
        <v>464</v>
      </c>
      <c r="L74" s="167">
        <v>12</v>
      </c>
      <c r="M74" s="167">
        <v>519.67999999999995</v>
      </c>
      <c r="N74" s="166">
        <v>0</v>
      </c>
      <c r="O74" s="166">
        <v>0</v>
      </c>
      <c r="P74" s="166">
        <v>0</v>
      </c>
      <c r="Q74" s="166">
        <v>0</v>
      </c>
      <c r="R74" s="167"/>
      <c r="S74" s="167" t="s">
        <v>318</v>
      </c>
      <c r="T74" s="168" t="s">
        <v>319</v>
      </c>
      <c r="U74" s="147">
        <v>0</v>
      </c>
      <c r="V74" s="147">
        <v>0</v>
      </c>
      <c r="W74" s="147"/>
      <c r="X74" s="147" t="s">
        <v>205</v>
      </c>
      <c r="Y74" s="147" t="s">
        <v>206</v>
      </c>
      <c r="Z74" s="141"/>
      <c r="AA74" s="141"/>
      <c r="AB74" s="141"/>
      <c r="AC74" s="141"/>
      <c r="AD74" s="141"/>
      <c r="AE74" s="141"/>
      <c r="AF74" s="141"/>
      <c r="AG74" s="141" t="s">
        <v>712</v>
      </c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</row>
    <row r="75" spans="1:60" x14ac:dyDescent="0.25">
      <c r="A75" s="163">
        <v>67</v>
      </c>
      <c r="B75" s="164" t="s">
        <v>940</v>
      </c>
      <c r="C75" s="173" t="s">
        <v>941</v>
      </c>
      <c r="D75" s="165" t="s">
        <v>835</v>
      </c>
      <c r="E75" s="166">
        <v>15</v>
      </c>
      <c r="F75" s="191"/>
      <c r="G75" s="167">
        <f t="shared" si="1"/>
        <v>0</v>
      </c>
      <c r="H75" s="167">
        <v>0</v>
      </c>
      <c r="I75" s="167">
        <v>0</v>
      </c>
      <c r="J75" s="167">
        <v>36</v>
      </c>
      <c r="K75" s="167">
        <v>540</v>
      </c>
      <c r="L75" s="167">
        <v>12</v>
      </c>
      <c r="M75" s="167">
        <v>604.79999999999995</v>
      </c>
      <c r="N75" s="166">
        <v>0</v>
      </c>
      <c r="O75" s="166">
        <v>0</v>
      </c>
      <c r="P75" s="166">
        <v>0</v>
      </c>
      <c r="Q75" s="166">
        <v>0</v>
      </c>
      <c r="R75" s="167"/>
      <c r="S75" s="167" t="s">
        <v>318</v>
      </c>
      <c r="T75" s="168" t="s">
        <v>319</v>
      </c>
      <c r="U75" s="147">
        <v>0</v>
      </c>
      <c r="V75" s="147">
        <v>0</v>
      </c>
      <c r="W75" s="147"/>
      <c r="X75" s="147" t="s">
        <v>205</v>
      </c>
      <c r="Y75" s="147" t="s">
        <v>206</v>
      </c>
      <c r="Z75" s="141"/>
      <c r="AA75" s="141"/>
      <c r="AB75" s="141"/>
      <c r="AC75" s="141"/>
      <c r="AD75" s="141"/>
      <c r="AE75" s="141"/>
      <c r="AF75" s="141"/>
      <c r="AG75" s="141" t="s">
        <v>712</v>
      </c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</row>
    <row r="76" spans="1:60" x14ac:dyDescent="0.25">
      <c r="A76" s="163">
        <v>68</v>
      </c>
      <c r="B76" s="164" t="s">
        <v>942</v>
      </c>
      <c r="C76" s="173" t="s">
        <v>943</v>
      </c>
      <c r="D76" s="165" t="s">
        <v>353</v>
      </c>
      <c r="E76" s="166">
        <v>50</v>
      </c>
      <c r="F76" s="191"/>
      <c r="G76" s="167">
        <f t="shared" si="1"/>
        <v>0</v>
      </c>
      <c r="H76" s="167">
        <v>0</v>
      </c>
      <c r="I76" s="167">
        <v>0</v>
      </c>
      <c r="J76" s="167">
        <v>20</v>
      </c>
      <c r="K76" s="167">
        <v>1000</v>
      </c>
      <c r="L76" s="167">
        <v>12</v>
      </c>
      <c r="M76" s="167">
        <v>1120</v>
      </c>
      <c r="N76" s="166">
        <v>0</v>
      </c>
      <c r="O76" s="166">
        <v>0</v>
      </c>
      <c r="P76" s="166">
        <v>0</v>
      </c>
      <c r="Q76" s="166">
        <v>0</v>
      </c>
      <c r="R76" s="167"/>
      <c r="S76" s="167" t="s">
        <v>318</v>
      </c>
      <c r="T76" s="168" t="s">
        <v>319</v>
      </c>
      <c r="U76" s="147">
        <v>0</v>
      </c>
      <c r="V76" s="147">
        <v>0</v>
      </c>
      <c r="W76" s="147"/>
      <c r="X76" s="147" t="s">
        <v>205</v>
      </c>
      <c r="Y76" s="147" t="s">
        <v>206</v>
      </c>
      <c r="Z76" s="141"/>
      <c r="AA76" s="141"/>
      <c r="AB76" s="141"/>
      <c r="AC76" s="141"/>
      <c r="AD76" s="141"/>
      <c r="AE76" s="141"/>
      <c r="AF76" s="141"/>
      <c r="AG76" s="141" t="s">
        <v>712</v>
      </c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</row>
    <row r="77" spans="1:60" x14ac:dyDescent="0.25">
      <c r="A77" s="163">
        <v>69</v>
      </c>
      <c r="B77" s="164" t="s">
        <v>944</v>
      </c>
      <c r="C77" s="173" t="s">
        <v>945</v>
      </c>
      <c r="D77" s="165" t="s">
        <v>353</v>
      </c>
      <c r="E77" s="166">
        <v>15</v>
      </c>
      <c r="F77" s="191"/>
      <c r="G77" s="167">
        <f t="shared" si="1"/>
        <v>0</v>
      </c>
      <c r="H77" s="167">
        <v>0</v>
      </c>
      <c r="I77" s="167">
        <v>0</v>
      </c>
      <c r="J77" s="167">
        <v>48</v>
      </c>
      <c r="K77" s="167">
        <v>720</v>
      </c>
      <c r="L77" s="167">
        <v>12</v>
      </c>
      <c r="M77" s="167">
        <v>806.4</v>
      </c>
      <c r="N77" s="166">
        <v>0</v>
      </c>
      <c r="O77" s="166">
        <v>0</v>
      </c>
      <c r="P77" s="166">
        <v>0</v>
      </c>
      <c r="Q77" s="166">
        <v>0</v>
      </c>
      <c r="R77" s="167"/>
      <c r="S77" s="167" t="s">
        <v>318</v>
      </c>
      <c r="T77" s="168" t="s">
        <v>319</v>
      </c>
      <c r="U77" s="147">
        <v>0</v>
      </c>
      <c r="V77" s="147">
        <v>0</v>
      </c>
      <c r="W77" s="147"/>
      <c r="X77" s="147" t="s">
        <v>205</v>
      </c>
      <c r="Y77" s="147" t="s">
        <v>206</v>
      </c>
      <c r="Z77" s="141"/>
      <c r="AA77" s="141"/>
      <c r="AB77" s="141"/>
      <c r="AC77" s="141"/>
      <c r="AD77" s="141"/>
      <c r="AE77" s="141"/>
      <c r="AF77" s="141"/>
      <c r="AG77" s="141" t="s">
        <v>712</v>
      </c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</row>
    <row r="78" spans="1:60" x14ac:dyDescent="0.25">
      <c r="A78" s="163">
        <v>70</v>
      </c>
      <c r="B78" s="164" t="s">
        <v>946</v>
      </c>
      <c r="C78" s="173" t="s">
        <v>947</v>
      </c>
      <c r="D78" s="165" t="s">
        <v>353</v>
      </c>
      <c r="E78" s="166">
        <v>5</v>
      </c>
      <c r="F78" s="191"/>
      <c r="G78" s="167">
        <f t="shared" si="1"/>
        <v>0</v>
      </c>
      <c r="H78" s="167">
        <v>0</v>
      </c>
      <c r="I78" s="167">
        <v>0</v>
      </c>
      <c r="J78" s="167">
        <v>112</v>
      </c>
      <c r="K78" s="167">
        <v>560</v>
      </c>
      <c r="L78" s="167">
        <v>12</v>
      </c>
      <c r="M78" s="167">
        <v>627.20000000000005</v>
      </c>
      <c r="N78" s="166">
        <v>0</v>
      </c>
      <c r="O78" s="166">
        <v>0</v>
      </c>
      <c r="P78" s="166">
        <v>0</v>
      </c>
      <c r="Q78" s="166">
        <v>0</v>
      </c>
      <c r="R78" s="167"/>
      <c r="S78" s="167" t="s">
        <v>318</v>
      </c>
      <c r="T78" s="168" t="s">
        <v>319</v>
      </c>
      <c r="U78" s="147">
        <v>0</v>
      </c>
      <c r="V78" s="147">
        <v>0</v>
      </c>
      <c r="W78" s="147"/>
      <c r="X78" s="147" t="s">
        <v>205</v>
      </c>
      <c r="Y78" s="147" t="s">
        <v>206</v>
      </c>
      <c r="Z78" s="141"/>
      <c r="AA78" s="141"/>
      <c r="AB78" s="141"/>
      <c r="AC78" s="141"/>
      <c r="AD78" s="141"/>
      <c r="AE78" s="141"/>
      <c r="AF78" s="141"/>
      <c r="AG78" s="141" t="s">
        <v>712</v>
      </c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</row>
    <row r="79" spans="1:60" x14ac:dyDescent="0.25">
      <c r="A79" s="163">
        <v>71</v>
      </c>
      <c r="B79" s="164" t="s">
        <v>948</v>
      </c>
      <c r="C79" s="173" t="s">
        <v>949</v>
      </c>
      <c r="D79" s="165" t="s">
        <v>353</v>
      </c>
      <c r="E79" s="166">
        <v>140</v>
      </c>
      <c r="F79" s="191"/>
      <c r="G79" s="167">
        <f t="shared" si="1"/>
        <v>0</v>
      </c>
      <c r="H79" s="167">
        <v>0</v>
      </c>
      <c r="I79" s="167">
        <v>0</v>
      </c>
      <c r="J79" s="167">
        <v>21</v>
      </c>
      <c r="K79" s="167">
        <v>2940</v>
      </c>
      <c r="L79" s="167">
        <v>12</v>
      </c>
      <c r="M79" s="167">
        <v>3292.8</v>
      </c>
      <c r="N79" s="166">
        <v>0</v>
      </c>
      <c r="O79" s="166">
        <v>0</v>
      </c>
      <c r="P79" s="166">
        <v>0</v>
      </c>
      <c r="Q79" s="166">
        <v>0</v>
      </c>
      <c r="R79" s="167"/>
      <c r="S79" s="167" t="s">
        <v>318</v>
      </c>
      <c r="T79" s="168" t="s">
        <v>319</v>
      </c>
      <c r="U79" s="147">
        <v>0</v>
      </c>
      <c r="V79" s="147">
        <v>0</v>
      </c>
      <c r="W79" s="147"/>
      <c r="X79" s="147" t="s">
        <v>205</v>
      </c>
      <c r="Y79" s="147" t="s">
        <v>206</v>
      </c>
      <c r="Z79" s="141"/>
      <c r="AA79" s="141"/>
      <c r="AB79" s="141"/>
      <c r="AC79" s="141"/>
      <c r="AD79" s="141"/>
      <c r="AE79" s="141"/>
      <c r="AF79" s="141"/>
      <c r="AG79" s="141" t="s">
        <v>712</v>
      </c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</row>
    <row r="80" spans="1:60" x14ac:dyDescent="0.25">
      <c r="A80" s="163">
        <v>72</v>
      </c>
      <c r="B80" s="164" t="s">
        <v>950</v>
      </c>
      <c r="C80" s="173" t="s">
        <v>951</v>
      </c>
      <c r="D80" s="165" t="s">
        <v>353</v>
      </c>
      <c r="E80" s="166">
        <v>100</v>
      </c>
      <c r="F80" s="191"/>
      <c r="G80" s="167">
        <f t="shared" si="1"/>
        <v>0</v>
      </c>
      <c r="H80" s="167">
        <v>0</v>
      </c>
      <c r="I80" s="167">
        <v>0</v>
      </c>
      <c r="J80" s="167">
        <v>22</v>
      </c>
      <c r="K80" s="167">
        <v>2200</v>
      </c>
      <c r="L80" s="167">
        <v>12</v>
      </c>
      <c r="M80" s="167">
        <v>2464</v>
      </c>
      <c r="N80" s="166">
        <v>0</v>
      </c>
      <c r="O80" s="166">
        <v>0</v>
      </c>
      <c r="P80" s="166">
        <v>0</v>
      </c>
      <c r="Q80" s="166">
        <v>0</v>
      </c>
      <c r="R80" s="167"/>
      <c r="S80" s="167" t="s">
        <v>318</v>
      </c>
      <c r="T80" s="168" t="s">
        <v>319</v>
      </c>
      <c r="U80" s="147">
        <v>0</v>
      </c>
      <c r="V80" s="147">
        <v>0</v>
      </c>
      <c r="W80" s="147"/>
      <c r="X80" s="147" t="s">
        <v>205</v>
      </c>
      <c r="Y80" s="147" t="s">
        <v>206</v>
      </c>
      <c r="Z80" s="141"/>
      <c r="AA80" s="141"/>
      <c r="AB80" s="141"/>
      <c r="AC80" s="141"/>
      <c r="AD80" s="141"/>
      <c r="AE80" s="141"/>
      <c r="AF80" s="141"/>
      <c r="AG80" s="141" t="s">
        <v>712</v>
      </c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</row>
    <row r="81" spans="1:60" x14ac:dyDescent="0.25">
      <c r="A81" s="163">
        <v>73</v>
      </c>
      <c r="B81" s="164" t="s">
        <v>952</v>
      </c>
      <c r="C81" s="173" t="s">
        <v>953</v>
      </c>
      <c r="D81" s="165" t="s">
        <v>353</v>
      </c>
      <c r="E81" s="166">
        <v>550</v>
      </c>
      <c r="F81" s="191"/>
      <c r="G81" s="167">
        <f t="shared" si="1"/>
        <v>0</v>
      </c>
      <c r="H81" s="167">
        <v>0</v>
      </c>
      <c r="I81" s="167">
        <v>0</v>
      </c>
      <c r="J81" s="167">
        <v>21</v>
      </c>
      <c r="K81" s="167">
        <v>11550</v>
      </c>
      <c r="L81" s="167">
        <v>12</v>
      </c>
      <c r="M81" s="167">
        <v>12936</v>
      </c>
      <c r="N81" s="166">
        <v>0</v>
      </c>
      <c r="O81" s="166">
        <v>0</v>
      </c>
      <c r="P81" s="166">
        <v>0</v>
      </c>
      <c r="Q81" s="166">
        <v>0</v>
      </c>
      <c r="R81" s="167"/>
      <c r="S81" s="167" t="s">
        <v>318</v>
      </c>
      <c r="T81" s="168" t="s">
        <v>319</v>
      </c>
      <c r="U81" s="147">
        <v>0</v>
      </c>
      <c r="V81" s="147">
        <v>0</v>
      </c>
      <c r="W81" s="147"/>
      <c r="X81" s="147" t="s">
        <v>205</v>
      </c>
      <c r="Y81" s="147" t="s">
        <v>206</v>
      </c>
      <c r="Z81" s="141"/>
      <c r="AA81" s="141"/>
      <c r="AB81" s="141"/>
      <c r="AC81" s="141"/>
      <c r="AD81" s="141"/>
      <c r="AE81" s="141"/>
      <c r="AF81" s="141"/>
      <c r="AG81" s="141" t="s">
        <v>712</v>
      </c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</row>
    <row r="82" spans="1:60" x14ac:dyDescent="0.25">
      <c r="A82" s="163">
        <v>74</v>
      </c>
      <c r="B82" s="164" t="s">
        <v>954</v>
      </c>
      <c r="C82" s="173" t="s">
        <v>955</v>
      </c>
      <c r="D82" s="165" t="s">
        <v>353</v>
      </c>
      <c r="E82" s="166">
        <v>900</v>
      </c>
      <c r="F82" s="191"/>
      <c r="G82" s="167">
        <f t="shared" si="1"/>
        <v>0</v>
      </c>
      <c r="H82" s="167">
        <v>0</v>
      </c>
      <c r="I82" s="167">
        <v>0</v>
      </c>
      <c r="J82" s="167">
        <v>35</v>
      </c>
      <c r="K82" s="167">
        <v>31500</v>
      </c>
      <c r="L82" s="167">
        <v>12</v>
      </c>
      <c r="M82" s="167">
        <v>35280</v>
      </c>
      <c r="N82" s="166">
        <v>0</v>
      </c>
      <c r="O82" s="166">
        <v>0</v>
      </c>
      <c r="P82" s="166">
        <v>0</v>
      </c>
      <c r="Q82" s="166">
        <v>0</v>
      </c>
      <c r="R82" s="167"/>
      <c r="S82" s="167" t="s">
        <v>318</v>
      </c>
      <c r="T82" s="168" t="s">
        <v>319</v>
      </c>
      <c r="U82" s="147">
        <v>0</v>
      </c>
      <c r="V82" s="147">
        <v>0</v>
      </c>
      <c r="W82" s="147"/>
      <c r="X82" s="147" t="s">
        <v>205</v>
      </c>
      <c r="Y82" s="147" t="s">
        <v>206</v>
      </c>
      <c r="Z82" s="141"/>
      <c r="AA82" s="141"/>
      <c r="AB82" s="141"/>
      <c r="AC82" s="141"/>
      <c r="AD82" s="141"/>
      <c r="AE82" s="141"/>
      <c r="AF82" s="141"/>
      <c r="AG82" s="141" t="s">
        <v>712</v>
      </c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</row>
    <row r="83" spans="1:60" x14ac:dyDescent="0.25">
      <c r="A83" s="163">
        <v>75</v>
      </c>
      <c r="B83" s="164" t="s">
        <v>956</v>
      </c>
      <c r="C83" s="173" t="s">
        <v>957</v>
      </c>
      <c r="D83" s="165" t="s">
        <v>353</v>
      </c>
      <c r="E83" s="166">
        <v>15</v>
      </c>
      <c r="F83" s="191"/>
      <c r="G83" s="167">
        <f t="shared" si="1"/>
        <v>0</v>
      </c>
      <c r="H83" s="167">
        <v>0</v>
      </c>
      <c r="I83" s="167">
        <v>0</v>
      </c>
      <c r="J83" s="167">
        <v>595</v>
      </c>
      <c r="K83" s="167">
        <v>8925</v>
      </c>
      <c r="L83" s="167">
        <v>12</v>
      </c>
      <c r="M83" s="167">
        <v>9996</v>
      </c>
      <c r="N83" s="166">
        <v>0</v>
      </c>
      <c r="O83" s="166">
        <v>0</v>
      </c>
      <c r="P83" s="166">
        <v>0</v>
      </c>
      <c r="Q83" s="166">
        <v>0</v>
      </c>
      <c r="R83" s="167"/>
      <c r="S83" s="167" t="s">
        <v>318</v>
      </c>
      <c r="T83" s="168" t="s">
        <v>319</v>
      </c>
      <c r="U83" s="147">
        <v>0</v>
      </c>
      <c r="V83" s="147">
        <v>0</v>
      </c>
      <c r="W83" s="147"/>
      <c r="X83" s="147" t="s">
        <v>205</v>
      </c>
      <c r="Y83" s="147" t="s">
        <v>206</v>
      </c>
      <c r="Z83" s="141"/>
      <c r="AA83" s="141"/>
      <c r="AB83" s="141"/>
      <c r="AC83" s="141"/>
      <c r="AD83" s="141"/>
      <c r="AE83" s="141"/>
      <c r="AF83" s="141"/>
      <c r="AG83" s="141" t="s">
        <v>712</v>
      </c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</row>
    <row r="84" spans="1:60" x14ac:dyDescent="0.25">
      <c r="A84" s="163">
        <v>76</v>
      </c>
      <c r="B84" s="164" t="s">
        <v>958</v>
      </c>
      <c r="C84" s="173" t="s">
        <v>959</v>
      </c>
      <c r="D84" s="165" t="s">
        <v>353</v>
      </c>
      <c r="E84" s="166">
        <v>30</v>
      </c>
      <c r="F84" s="191"/>
      <c r="G84" s="167">
        <f t="shared" si="1"/>
        <v>0</v>
      </c>
      <c r="H84" s="167">
        <v>0</v>
      </c>
      <c r="I84" s="167">
        <v>0</v>
      </c>
      <c r="J84" s="167">
        <v>35</v>
      </c>
      <c r="K84" s="167">
        <v>1050</v>
      </c>
      <c r="L84" s="167">
        <v>12</v>
      </c>
      <c r="M84" s="167">
        <v>1176</v>
      </c>
      <c r="N84" s="166">
        <v>0</v>
      </c>
      <c r="O84" s="166">
        <v>0</v>
      </c>
      <c r="P84" s="166">
        <v>0</v>
      </c>
      <c r="Q84" s="166">
        <v>0</v>
      </c>
      <c r="R84" s="167"/>
      <c r="S84" s="167" t="s">
        <v>318</v>
      </c>
      <c r="T84" s="168" t="s">
        <v>319</v>
      </c>
      <c r="U84" s="147">
        <v>0</v>
      </c>
      <c r="V84" s="147">
        <v>0</v>
      </c>
      <c r="W84" s="147"/>
      <c r="X84" s="147" t="s">
        <v>205</v>
      </c>
      <c r="Y84" s="147" t="s">
        <v>206</v>
      </c>
      <c r="Z84" s="141"/>
      <c r="AA84" s="141"/>
      <c r="AB84" s="141"/>
      <c r="AC84" s="141"/>
      <c r="AD84" s="141"/>
      <c r="AE84" s="141"/>
      <c r="AF84" s="141"/>
      <c r="AG84" s="141" t="s">
        <v>712</v>
      </c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</row>
    <row r="85" spans="1:60" x14ac:dyDescent="0.25">
      <c r="A85" s="163">
        <v>77</v>
      </c>
      <c r="B85" s="164" t="s">
        <v>960</v>
      </c>
      <c r="C85" s="173" t="s">
        <v>961</v>
      </c>
      <c r="D85" s="165" t="s">
        <v>353</v>
      </c>
      <c r="E85" s="166">
        <v>60</v>
      </c>
      <c r="F85" s="191"/>
      <c r="G85" s="167">
        <f t="shared" si="1"/>
        <v>0</v>
      </c>
      <c r="H85" s="167">
        <v>0</v>
      </c>
      <c r="I85" s="167">
        <v>0</v>
      </c>
      <c r="J85" s="167">
        <v>57</v>
      </c>
      <c r="K85" s="167">
        <v>3420</v>
      </c>
      <c r="L85" s="167">
        <v>12</v>
      </c>
      <c r="M85" s="167">
        <v>3830.4</v>
      </c>
      <c r="N85" s="166">
        <v>0</v>
      </c>
      <c r="O85" s="166">
        <v>0</v>
      </c>
      <c r="P85" s="166">
        <v>0</v>
      </c>
      <c r="Q85" s="166">
        <v>0</v>
      </c>
      <c r="R85" s="167"/>
      <c r="S85" s="167" t="s">
        <v>318</v>
      </c>
      <c r="T85" s="168" t="s">
        <v>319</v>
      </c>
      <c r="U85" s="147">
        <v>0</v>
      </c>
      <c r="V85" s="147">
        <v>0</v>
      </c>
      <c r="W85" s="147"/>
      <c r="X85" s="147" t="s">
        <v>205</v>
      </c>
      <c r="Y85" s="147" t="s">
        <v>206</v>
      </c>
      <c r="Z85" s="141"/>
      <c r="AA85" s="141"/>
      <c r="AB85" s="141"/>
      <c r="AC85" s="141"/>
      <c r="AD85" s="141"/>
      <c r="AE85" s="141"/>
      <c r="AF85" s="141"/>
      <c r="AG85" s="141" t="s">
        <v>712</v>
      </c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</row>
    <row r="86" spans="1:60" x14ac:dyDescent="0.25">
      <c r="A86" s="163">
        <v>78</v>
      </c>
      <c r="B86" s="164" t="s">
        <v>962</v>
      </c>
      <c r="C86" s="173" t="s">
        <v>963</v>
      </c>
      <c r="D86" s="165" t="s">
        <v>353</v>
      </c>
      <c r="E86" s="166">
        <v>190</v>
      </c>
      <c r="F86" s="191"/>
      <c r="G86" s="167">
        <f t="shared" si="1"/>
        <v>0</v>
      </c>
      <c r="H86" s="167">
        <v>0</v>
      </c>
      <c r="I86" s="167">
        <v>0</v>
      </c>
      <c r="J86" s="167">
        <v>129</v>
      </c>
      <c r="K86" s="167">
        <v>24510</v>
      </c>
      <c r="L86" s="167">
        <v>12</v>
      </c>
      <c r="M86" s="167">
        <v>27451.200000000001</v>
      </c>
      <c r="N86" s="166">
        <v>0</v>
      </c>
      <c r="O86" s="166">
        <v>0</v>
      </c>
      <c r="P86" s="166">
        <v>0</v>
      </c>
      <c r="Q86" s="166">
        <v>0</v>
      </c>
      <c r="R86" s="167"/>
      <c r="S86" s="167" t="s">
        <v>318</v>
      </c>
      <c r="T86" s="168" t="s">
        <v>319</v>
      </c>
      <c r="U86" s="147">
        <v>0</v>
      </c>
      <c r="V86" s="147">
        <v>0</v>
      </c>
      <c r="W86" s="147"/>
      <c r="X86" s="147" t="s">
        <v>205</v>
      </c>
      <c r="Y86" s="147" t="s">
        <v>206</v>
      </c>
      <c r="Z86" s="141"/>
      <c r="AA86" s="141"/>
      <c r="AB86" s="141"/>
      <c r="AC86" s="141"/>
      <c r="AD86" s="141"/>
      <c r="AE86" s="141"/>
      <c r="AF86" s="141"/>
      <c r="AG86" s="141" t="s">
        <v>712</v>
      </c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</row>
    <row r="87" spans="1:60" x14ac:dyDescent="0.25">
      <c r="A87" s="163">
        <v>79</v>
      </c>
      <c r="B87" s="164" t="s">
        <v>964</v>
      </c>
      <c r="C87" s="173" t="s">
        <v>965</v>
      </c>
      <c r="D87" s="165" t="s">
        <v>835</v>
      </c>
      <c r="E87" s="166">
        <v>3</v>
      </c>
      <c r="F87" s="191"/>
      <c r="G87" s="167">
        <f t="shared" si="1"/>
        <v>0</v>
      </c>
      <c r="H87" s="167">
        <v>0</v>
      </c>
      <c r="I87" s="167">
        <v>0</v>
      </c>
      <c r="J87" s="167">
        <v>145</v>
      </c>
      <c r="K87" s="167">
        <v>435</v>
      </c>
      <c r="L87" s="167">
        <v>12</v>
      </c>
      <c r="M87" s="167">
        <v>487.2</v>
      </c>
      <c r="N87" s="166">
        <v>0</v>
      </c>
      <c r="O87" s="166">
        <v>0</v>
      </c>
      <c r="P87" s="166">
        <v>0</v>
      </c>
      <c r="Q87" s="166">
        <v>0</v>
      </c>
      <c r="R87" s="167"/>
      <c r="S87" s="167" t="s">
        <v>318</v>
      </c>
      <c r="T87" s="168" t="s">
        <v>319</v>
      </c>
      <c r="U87" s="147">
        <v>0</v>
      </c>
      <c r="V87" s="147">
        <v>0</v>
      </c>
      <c r="W87" s="147"/>
      <c r="X87" s="147" t="s">
        <v>205</v>
      </c>
      <c r="Y87" s="147" t="s">
        <v>206</v>
      </c>
      <c r="Z87" s="141"/>
      <c r="AA87" s="141"/>
      <c r="AB87" s="141"/>
      <c r="AC87" s="141"/>
      <c r="AD87" s="141"/>
      <c r="AE87" s="141"/>
      <c r="AF87" s="141"/>
      <c r="AG87" s="141" t="s">
        <v>712</v>
      </c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</row>
    <row r="88" spans="1:60" x14ac:dyDescent="0.25">
      <c r="A88" s="163">
        <v>80</v>
      </c>
      <c r="B88" s="164" t="s">
        <v>966</v>
      </c>
      <c r="C88" s="173" t="s">
        <v>967</v>
      </c>
      <c r="D88" s="165" t="s">
        <v>835</v>
      </c>
      <c r="E88" s="166">
        <v>9</v>
      </c>
      <c r="F88" s="191"/>
      <c r="G88" s="167">
        <f t="shared" si="1"/>
        <v>0</v>
      </c>
      <c r="H88" s="167">
        <v>300</v>
      </c>
      <c r="I88" s="167">
        <v>2700</v>
      </c>
      <c r="J88" s="167">
        <v>0</v>
      </c>
      <c r="K88" s="167">
        <v>0</v>
      </c>
      <c r="L88" s="167">
        <v>12</v>
      </c>
      <c r="M88" s="167">
        <v>3024</v>
      </c>
      <c r="N88" s="166">
        <v>0</v>
      </c>
      <c r="O88" s="166">
        <v>0</v>
      </c>
      <c r="P88" s="166">
        <v>0</v>
      </c>
      <c r="Q88" s="166">
        <v>0</v>
      </c>
      <c r="R88" s="167"/>
      <c r="S88" s="167" t="s">
        <v>318</v>
      </c>
      <c r="T88" s="168" t="s">
        <v>319</v>
      </c>
      <c r="U88" s="147">
        <v>0</v>
      </c>
      <c r="V88" s="147">
        <v>0</v>
      </c>
      <c r="W88" s="147"/>
      <c r="X88" s="147" t="s">
        <v>295</v>
      </c>
      <c r="Y88" s="147" t="s">
        <v>206</v>
      </c>
      <c r="Z88" s="141"/>
      <c r="AA88" s="141"/>
      <c r="AB88" s="141"/>
      <c r="AC88" s="141"/>
      <c r="AD88" s="141"/>
      <c r="AE88" s="141"/>
      <c r="AF88" s="141"/>
      <c r="AG88" s="141" t="s">
        <v>455</v>
      </c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</row>
    <row r="89" spans="1:60" x14ac:dyDescent="0.25">
      <c r="A89" s="163">
        <v>81</v>
      </c>
      <c r="B89" s="164" t="s">
        <v>968</v>
      </c>
      <c r="C89" s="173" t="s">
        <v>969</v>
      </c>
      <c r="D89" s="165" t="s">
        <v>970</v>
      </c>
      <c r="E89" s="166">
        <v>67</v>
      </c>
      <c r="F89" s="191"/>
      <c r="G89" s="167">
        <f t="shared" si="1"/>
        <v>0</v>
      </c>
      <c r="H89" s="167">
        <v>0</v>
      </c>
      <c r="I89" s="167">
        <v>0</v>
      </c>
      <c r="J89" s="167">
        <v>25</v>
      </c>
      <c r="K89" s="167">
        <v>1675</v>
      </c>
      <c r="L89" s="167">
        <v>12</v>
      </c>
      <c r="M89" s="167">
        <v>1876</v>
      </c>
      <c r="N89" s="166">
        <v>0</v>
      </c>
      <c r="O89" s="166">
        <v>0</v>
      </c>
      <c r="P89" s="166">
        <v>0</v>
      </c>
      <c r="Q89" s="166">
        <v>0</v>
      </c>
      <c r="R89" s="167"/>
      <c r="S89" s="167" t="s">
        <v>203</v>
      </c>
      <c r="T89" s="168" t="s">
        <v>319</v>
      </c>
      <c r="U89" s="147">
        <v>0</v>
      </c>
      <c r="V89" s="147">
        <v>0</v>
      </c>
      <c r="W89" s="147"/>
      <c r="X89" s="147" t="s">
        <v>287</v>
      </c>
      <c r="Y89" s="147" t="s">
        <v>206</v>
      </c>
      <c r="Z89" s="141"/>
      <c r="AA89" s="141"/>
      <c r="AB89" s="141"/>
      <c r="AC89" s="141"/>
      <c r="AD89" s="141"/>
      <c r="AE89" s="141"/>
      <c r="AF89" s="141"/>
      <c r="AG89" s="141" t="s">
        <v>288</v>
      </c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</row>
    <row r="90" spans="1:60" x14ac:dyDescent="0.25">
      <c r="A90" s="163">
        <v>82</v>
      </c>
      <c r="B90" s="164" t="s">
        <v>971</v>
      </c>
      <c r="C90" s="173" t="s">
        <v>972</v>
      </c>
      <c r="D90" s="165" t="s">
        <v>835</v>
      </c>
      <c r="E90" s="166">
        <v>100</v>
      </c>
      <c r="F90" s="191"/>
      <c r="G90" s="167">
        <f t="shared" si="1"/>
        <v>0</v>
      </c>
      <c r="H90" s="167">
        <v>0</v>
      </c>
      <c r="I90" s="167">
        <v>0</v>
      </c>
      <c r="J90" s="167">
        <v>2.5</v>
      </c>
      <c r="K90" s="167">
        <v>250</v>
      </c>
      <c r="L90" s="167">
        <v>12</v>
      </c>
      <c r="M90" s="167">
        <v>280</v>
      </c>
      <c r="N90" s="166">
        <v>0</v>
      </c>
      <c r="O90" s="166">
        <v>0</v>
      </c>
      <c r="P90" s="166">
        <v>0</v>
      </c>
      <c r="Q90" s="166">
        <v>0</v>
      </c>
      <c r="R90" s="167"/>
      <c r="S90" s="167" t="s">
        <v>318</v>
      </c>
      <c r="T90" s="168" t="s">
        <v>319</v>
      </c>
      <c r="U90" s="147">
        <v>0</v>
      </c>
      <c r="V90" s="147">
        <v>0</v>
      </c>
      <c r="W90" s="147"/>
      <c r="X90" s="147" t="s">
        <v>205</v>
      </c>
      <c r="Y90" s="147" t="s">
        <v>206</v>
      </c>
      <c r="Z90" s="141"/>
      <c r="AA90" s="141"/>
      <c r="AB90" s="141"/>
      <c r="AC90" s="141"/>
      <c r="AD90" s="141"/>
      <c r="AE90" s="141"/>
      <c r="AF90" s="141"/>
      <c r="AG90" s="141" t="s">
        <v>712</v>
      </c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</row>
    <row r="91" spans="1:60" x14ac:dyDescent="0.25">
      <c r="A91" s="163">
        <v>83</v>
      </c>
      <c r="B91" s="164" t="s">
        <v>973</v>
      </c>
      <c r="C91" s="173" t="s">
        <v>974</v>
      </c>
      <c r="D91" s="165" t="s">
        <v>835</v>
      </c>
      <c r="E91" s="166">
        <v>4</v>
      </c>
      <c r="F91" s="191"/>
      <c r="G91" s="167">
        <f t="shared" si="1"/>
        <v>0</v>
      </c>
      <c r="H91" s="167">
        <v>0</v>
      </c>
      <c r="I91" s="167">
        <v>0</v>
      </c>
      <c r="J91" s="167">
        <v>1499</v>
      </c>
      <c r="K91" s="167">
        <v>5996</v>
      </c>
      <c r="L91" s="167">
        <v>12</v>
      </c>
      <c r="M91" s="167">
        <v>6715.52</v>
      </c>
      <c r="N91" s="166">
        <v>0</v>
      </c>
      <c r="O91" s="166">
        <v>0</v>
      </c>
      <c r="P91" s="166">
        <v>0</v>
      </c>
      <c r="Q91" s="166">
        <v>0</v>
      </c>
      <c r="R91" s="167"/>
      <c r="S91" s="167" t="s">
        <v>318</v>
      </c>
      <c r="T91" s="168" t="s">
        <v>319</v>
      </c>
      <c r="U91" s="147">
        <v>0</v>
      </c>
      <c r="V91" s="147">
        <v>0</v>
      </c>
      <c r="W91" s="147"/>
      <c r="X91" s="147" t="s">
        <v>205</v>
      </c>
      <c r="Y91" s="147" t="s">
        <v>206</v>
      </c>
      <c r="Z91" s="141"/>
      <c r="AA91" s="141"/>
      <c r="AB91" s="141"/>
      <c r="AC91" s="141"/>
      <c r="AD91" s="141"/>
      <c r="AE91" s="141"/>
      <c r="AF91" s="141"/>
      <c r="AG91" s="141" t="s">
        <v>712</v>
      </c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</row>
    <row r="92" spans="1:60" x14ac:dyDescent="0.25">
      <c r="A92" s="163">
        <v>84</v>
      </c>
      <c r="B92" s="164" t="s">
        <v>975</v>
      </c>
      <c r="C92" s="173" t="s">
        <v>976</v>
      </c>
      <c r="D92" s="165" t="s">
        <v>835</v>
      </c>
      <c r="E92" s="166">
        <v>2</v>
      </c>
      <c r="F92" s="191"/>
      <c r="G92" s="167">
        <f t="shared" si="1"/>
        <v>0</v>
      </c>
      <c r="H92" s="167">
        <v>0</v>
      </c>
      <c r="I92" s="167">
        <v>0</v>
      </c>
      <c r="J92" s="167">
        <v>1450</v>
      </c>
      <c r="K92" s="167">
        <v>2900</v>
      </c>
      <c r="L92" s="167">
        <v>12</v>
      </c>
      <c r="M92" s="167">
        <v>3248</v>
      </c>
      <c r="N92" s="166">
        <v>0</v>
      </c>
      <c r="O92" s="166">
        <v>0</v>
      </c>
      <c r="P92" s="166">
        <v>0</v>
      </c>
      <c r="Q92" s="166">
        <v>0</v>
      </c>
      <c r="R92" s="167"/>
      <c r="S92" s="167" t="s">
        <v>318</v>
      </c>
      <c r="T92" s="168" t="s">
        <v>319</v>
      </c>
      <c r="U92" s="147">
        <v>0</v>
      </c>
      <c r="V92" s="147">
        <v>0</v>
      </c>
      <c r="W92" s="147"/>
      <c r="X92" s="147" t="s">
        <v>205</v>
      </c>
      <c r="Y92" s="147" t="s">
        <v>206</v>
      </c>
      <c r="Z92" s="141"/>
      <c r="AA92" s="141"/>
      <c r="AB92" s="141"/>
      <c r="AC92" s="141"/>
      <c r="AD92" s="141"/>
      <c r="AE92" s="141"/>
      <c r="AF92" s="141"/>
      <c r="AG92" s="141" t="s">
        <v>712</v>
      </c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</row>
    <row r="93" spans="1:60" x14ac:dyDescent="0.25">
      <c r="A93" s="163">
        <v>85</v>
      </c>
      <c r="B93" s="164" t="s">
        <v>977</v>
      </c>
      <c r="C93" s="173" t="s">
        <v>978</v>
      </c>
      <c r="D93" s="165" t="s">
        <v>835</v>
      </c>
      <c r="E93" s="166">
        <v>9</v>
      </c>
      <c r="F93" s="191"/>
      <c r="G93" s="167">
        <f t="shared" si="1"/>
        <v>0</v>
      </c>
      <c r="H93" s="167">
        <v>0</v>
      </c>
      <c r="I93" s="167">
        <v>0</v>
      </c>
      <c r="J93" s="167">
        <v>980</v>
      </c>
      <c r="K93" s="167">
        <v>8820</v>
      </c>
      <c r="L93" s="167">
        <v>12</v>
      </c>
      <c r="M93" s="167">
        <v>9878.4</v>
      </c>
      <c r="N93" s="166">
        <v>0</v>
      </c>
      <c r="O93" s="166">
        <v>0</v>
      </c>
      <c r="P93" s="166">
        <v>0</v>
      </c>
      <c r="Q93" s="166">
        <v>0</v>
      </c>
      <c r="R93" s="167"/>
      <c r="S93" s="167" t="s">
        <v>318</v>
      </c>
      <c r="T93" s="168" t="s">
        <v>319</v>
      </c>
      <c r="U93" s="147">
        <v>0</v>
      </c>
      <c r="V93" s="147">
        <v>0</v>
      </c>
      <c r="W93" s="147"/>
      <c r="X93" s="147" t="s">
        <v>205</v>
      </c>
      <c r="Y93" s="147" t="s">
        <v>206</v>
      </c>
      <c r="Z93" s="141"/>
      <c r="AA93" s="141"/>
      <c r="AB93" s="141"/>
      <c r="AC93" s="141"/>
      <c r="AD93" s="141"/>
      <c r="AE93" s="141"/>
      <c r="AF93" s="141"/>
      <c r="AG93" s="141" t="s">
        <v>712</v>
      </c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</row>
    <row r="94" spans="1:60" x14ac:dyDescent="0.25">
      <c r="A94" s="163">
        <v>86</v>
      </c>
      <c r="B94" s="164" t="s">
        <v>979</v>
      </c>
      <c r="C94" s="173" t="s">
        <v>980</v>
      </c>
      <c r="D94" s="165" t="s">
        <v>835</v>
      </c>
      <c r="E94" s="166">
        <v>2</v>
      </c>
      <c r="F94" s="191"/>
      <c r="G94" s="167">
        <f t="shared" si="1"/>
        <v>0</v>
      </c>
      <c r="H94" s="167">
        <v>0</v>
      </c>
      <c r="I94" s="167">
        <v>0</v>
      </c>
      <c r="J94" s="167">
        <v>2335</v>
      </c>
      <c r="K94" s="167">
        <v>4670</v>
      </c>
      <c r="L94" s="167">
        <v>12</v>
      </c>
      <c r="M94" s="167">
        <v>5230.3999999999996</v>
      </c>
      <c r="N94" s="166">
        <v>0</v>
      </c>
      <c r="O94" s="166">
        <v>0</v>
      </c>
      <c r="P94" s="166">
        <v>0</v>
      </c>
      <c r="Q94" s="166">
        <v>0</v>
      </c>
      <c r="R94" s="167"/>
      <c r="S94" s="167" t="s">
        <v>318</v>
      </c>
      <c r="T94" s="168" t="s">
        <v>319</v>
      </c>
      <c r="U94" s="147">
        <v>0</v>
      </c>
      <c r="V94" s="147">
        <v>0</v>
      </c>
      <c r="W94" s="147"/>
      <c r="X94" s="147" t="s">
        <v>205</v>
      </c>
      <c r="Y94" s="147" t="s">
        <v>206</v>
      </c>
      <c r="Z94" s="141"/>
      <c r="AA94" s="141"/>
      <c r="AB94" s="141"/>
      <c r="AC94" s="141"/>
      <c r="AD94" s="141"/>
      <c r="AE94" s="141"/>
      <c r="AF94" s="141"/>
      <c r="AG94" s="141" t="s">
        <v>712</v>
      </c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</row>
    <row r="95" spans="1:60" x14ac:dyDescent="0.25">
      <c r="A95" s="163">
        <v>87</v>
      </c>
      <c r="B95" s="164" t="s">
        <v>981</v>
      </c>
      <c r="C95" s="173" t="s">
        <v>982</v>
      </c>
      <c r="D95" s="165" t="s">
        <v>835</v>
      </c>
      <c r="E95" s="166">
        <v>300</v>
      </c>
      <c r="F95" s="191"/>
      <c r="G95" s="167">
        <f t="shared" si="1"/>
        <v>0</v>
      </c>
      <c r="H95" s="167">
        <v>0</v>
      </c>
      <c r="I95" s="167">
        <v>0</v>
      </c>
      <c r="J95" s="167">
        <v>5</v>
      </c>
      <c r="K95" s="167">
        <v>1500</v>
      </c>
      <c r="L95" s="167">
        <v>12</v>
      </c>
      <c r="M95" s="167">
        <v>1680</v>
      </c>
      <c r="N95" s="166">
        <v>0</v>
      </c>
      <c r="O95" s="166">
        <v>0</v>
      </c>
      <c r="P95" s="166">
        <v>0</v>
      </c>
      <c r="Q95" s="166">
        <v>0</v>
      </c>
      <c r="R95" s="167"/>
      <c r="S95" s="167" t="s">
        <v>318</v>
      </c>
      <c r="T95" s="168" t="s">
        <v>319</v>
      </c>
      <c r="U95" s="147">
        <v>0</v>
      </c>
      <c r="V95" s="147">
        <v>0</v>
      </c>
      <c r="W95" s="147"/>
      <c r="X95" s="147" t="s">
        <v>205</v>
      </c>
      <c r="Y95" s="147" t="s">
        <v>206</v>
      </c>
      <c r="Z95" s="141"/>
      <c r="AA95" s="141"/>
      <c r="AB95" s="141"/>
      <c r="AC95" s="141"/>
      <c r="AD95" s="141"/>
      <c r="AE95" s="141"/>
      <c r="AF95" s="141"/>
      <c r="AG95" s="141" t="s">
        <v>712</v>
      </c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</row>
    <row r="96" spans="1:60" x14ac:dyDescent="0.25">
      <c r="A96" s="163">
        <v>88</v>
      </c>
      <c r="B96" s="164" t="s">
        <v>983</v>
      </c>
      <c r="C96" s="173" t="s">
        <v>885</v>
      </c>
      <c r="D96" s="165" t="s">
        <v>353</v>
      </c>
      <c r="E96" s="166">
        <v>10</v>
      </c>
      <c r="F96" s="191"/>
      <c r="G96" s="167">
        <f t="shared" si="1"/>
        <v>0</v>
      </c>
      <c r="H96" s="167">
        <v>0</v>
      </c>
      <c r="I96" s="167">
        <v>0</v>
      </c>
      <c r="J96" s="167">
        <v>75</v>
      </c>
      <c r="K96" s="167">
        <v>750</v>
      </c>
      <c r="L96" s="167">
        <v>12</v>
      </c>
      <c r="M96" s="167">
        <v>840</v>
      </c>
      <c r="N96" s="166">
        <v>0</v>
      </c>
      <c r="O96" s="166">
        <v>0</v>
      </c>
      <c r="P96" s="166">
        <v>0</v>
      </c>
      <c r="Q96" s="166">
        <v>0</v>
      </c>
      <c r="R96" s="167"/>
      <c r="S96" s="167" t="s">
        <v>318</v>
      </c>
      <c r="T96" s="168" t="s">
        <v>319</v>
      </c>
      <c r="U96" s="147">
        <v>0</v>
      </c>
      <c r="V96" s="147">
        <v>0</v>
      </c>
      <c r="W96" s="147"/>
      <c r="X96" s="147" t="s">
        <v>205</v>
      </c>
      <c r="Y96" s="147" t="s">
        <v>206</v>
      </c>
      <c r="Z96" s="141"/>
      <c r="AA96" s="141"/>
      <c r="AB96" s="141"/>
      <c r="AC96" s="141"/>
      <c r="AD96" s="141"/>
      <c r="AE96" s="141"/>
      <c r="AF96" s="141"/>
      <c r="AG96" s="141" t="s">
        <v>712</v>
      </c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</row>
    <row r="97" spans="1:60" x14ac:dyDescent="0.25">
      <c r="A97" s="163">
        <v>89</v>
      </c>
      <c r="B97" s="164" t="s">
        <v>984</v>
      </c>
      <c r="C97" s="173" t="s">
        <v>887</v>
      </c>
      <c r="D97" s="165" t="s">
        <v>353</v>
      </c>
      <c r="E97" s="166">
        <v>40</v>
      </c>
      <c r="F97" s="191"/>
      <c r="G97" s="167">
        <f t="shared" si="1"/>
        <v>0</v>
      </c>
      <c r="H97" s="167">
        <v>0</v>
      </c>
      <c r="I97" s="167">
        <v>0</v>
      </c>
      <c r="J97" s="167">
        <v>44</v>
      </c>
      <c r="K97" s="167">
        <v>1760</v>
      </c>
      <c r="L97" s="167">
        <v>12</v>
      </c>
      <c r="M97" s="167">
        <v>1971.2</v>
      </c>
      <c r="N97" s="166">
        <v>0</v>
      </c>
      <c r="O97" s="166">
        <v>0</v>
      </c>
      <c r="P97" s="166">
        <v>0</v>
      </c>
      <c r="Q97" s="166">
        <v>0</v>
      </c>
      <c r="R97" s="167"/>
      <c r="S97" s="167" t="s">
        <v>318</v>
      </c>
      <c r="T97" s="168" t="s">
        <v>319</v>
      </c>
      <c r="U97" s="147">
        <v>0</v>
      </c>
      <c r="V97" s="147">
        <v>0</v>
      </c>
      <c r="W97" s="147"/>
      <c r="X97" s="147" t="s">
        <v>205</v>
      </c>
      <c r="Y97" s="147" t="s">
        <v>206</v>
      </c>
      <c r="Z97" s="141"/>
      <c r="AA97" s="141"/>
      <c r="AB97" s="141"/>
      <c r="AC97" s="141"/>
      <c r="AD97" s="141"/>
      <c r="AE97" s="141"/>
      <c r="AF97" s="141"/>
      <c r="AG97" s="141" t="s">
        <v>712</v>
      </c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</row>
    <row r="98" spans="1:60" x14ac:dyDescent="0.25">
      <c r="A98" s="163">
        <v>90</v>
      </c>
      <c r="B98" s="164" t="s">
        <v>985</v>
      </c>
      <c r="C98" s="173" t="s">
        <v>986</v>
      </c>
      <c r="D98" s="165" t="s">
        <v>835</v>
      </c>
      <c r="E98" s="166">
        <v>1</v>
      </c>
      <c r="F98" s="191"/>
      <c r="G98" s="167">
        <f t="shared" si="1"/>
        <v>0</v>
      </c>
      <c r="H98" s="167">
        <v>0</v>
      </c>
      <c r="I98" s="167">
        <v>0</v>
      </c>
      <c r="J98" s="167">
        <v>25655</v>
      </c>
      <c r="K98" s="167">
        <v>25655</v>
      </c>
      <c r="L98" s="167">
        <v>12</v>
      </c>
      <c r="M98" s="167">
        <v>28733.599999999999</v>
      </c>
      <c r="N98" s="166">
        <v>0</v>
      </c>
      <c r="O98" s="166">
        <v>0</v>
      </c>
      <c r="P98" s="166">
        <v>0</v>
      </c>
      <c r="Q98" s="166">
        <v>0</v>
      </c>
      <c r="R98" s="167"/>
      <c r="S98" s="167" t="s">
        <v>318</v>
      </c>
      <c r="T98" s="168" t="s">
        <v>319</v>
      </c>
      <c r="U98" s="147">
        <v>0</v>
      </c>
      <c r="V98" s="147">
        <v>0</v>
      </c>
      <c r="W98" s="147"/>
      <c r="X98" s="147" t="s">
        <v>205</v>
      </c>
      <c r="Y98" s="147" t="s">
        <v>206</v>
      </c>
      <c r="Z98" s="141"/>
      <c r="AA98" s="141"/>
      <c r="AB98" s="141"/>
      <c r="AC98" s="141"/>
      <c r="AD98" s="141"/>
      <c r="AE98" s="141"/>
      <c r="AF98" s="141"/>
      <c r="AG98" s="141" t="s">
        <v>712</v>
      </c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</row>
    <row r="99" spans="1:60" x14ac:dyDescent="0.25">
      <c r="A99" s="163">
        <v>91</v>
      </c>
      <c r="B99" s="164" t="s">
        <v>987</v>
      </c>
      <c r="C99" s="173" t="s">
        <v>988</v>
      </c>
      <c r="D99" s="165" t="s">
        <v>835</v>
      </c>
      <c r="E99" s="166">
        <v>1</v>
      </c>
      <c r="F99" s="191"/>
      <c r="G99" s="167">
        <f t="shared" si="1"/>
        <v>0</v>
      </c>
      <c r="H99" s="167">
        <v>0</v>
      </c>
      <c r="I99" s="167">
        <v>0</v>
      </c>
      <c r="J99" s="167">
        <v>66000</v>
      </c>
      <c r="K99" s="167">
        <v>66000</v>
      </c>
      <c r="L99" s="167">
        <v>12</v>
      </c>
      <c r="M99" s="167">
        <v>73920</v>
      </c>
      <c r="N99" s="166">
        <v>0</v>
      </c>
      <c r="O99" s="166">
        <v>0</v>
      </c>
      <c r="P99" s="166">
        <v>0</v>
      </c>
      <c r="Q99" s="166">
        <v>0</v>
      </c>
      <c r="R99" s="167"/>
      <c r="S99" s="167" t="s">
        <v>318</v>
      </c>
      <c r="T99" s="168" t="s">
        <v>319</v>
      </c>
      <c r="U99" s="147">
        <v>0</v>
      </c>
      <c r="V99" s="147">
        <v>0</v>
      </c>
      <c r="W99" s="147"/>
      <c r="X99" s="147" t="s">
        <v>205</v>
      </c>
      <c r="Y99" s="147" t="s">
        <v>206</v>
      </c>
      <c r="Z99" s="141"/>
      <c r="AA99" s="141"/>
      <c r="AB99" s="141"/>
      <c r="AC99" s="141"/>
      <c r="AD99" s="141"/>
      <c r="AE99" s="141"/>
      <c r="AF99" s="141"/>
      <c r="AG99" s="141" t="s">
        <v>712</v>
      </c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</row>
    <row r="100" spans="1:60" x14ac:dyDescent="0.25">
      <c r="A100" s="163">
        <v>92</v>
      </c>
      <c r="B100" s="164" t="s">
        <v>989</v>
      </c>
      <c r="C100" s="173" t="s">
        <v>990</v>
      </c>
      <c r="D100" s="165" t="s">
        <v>835</v>
      </c>
      <c r="E100" s="166">
        <v>1</v>
      </c>
      <c r="F100" s="191"/>
      <c r="G100" s="167">
        <f t="shared" si="1"/>
        <v>0</v>
      </c>
      <c r="H100" s="167">
        <v>0</v>
      </c>
      <c r="I100" s="167">
        <v>0</v>
      </c>
      <c r="J100" s="167">
        <v>37000</v>
      </c>
      <c r="K100" s="167">
        <v>37000</v>
      </c>
      <c r="L100" s="167">
        <v>12</v>
      </c>
      <c r="M100" s="167">
        <v>41440</v>
      </c>
      <c r="N100" s="166">
        <v>0</v>
      </c>
      <c r="O100" s="166">
        <v>0</v>
      </c>
      <c r="P100" s="166">
        <v>0</v>
      </c>
      <c r="Q100" s="166">
        <v>0</v>
      </c>
      <c r="R100" s="167"/>
      <c r="S100" s="167" t="s">
        <v>318</v>
      </c>
      <c r="T100" s="168" t="s">
        <v>319</v>
      </c>
      <c r="U100" s="147">
        <v>0</v>
      </c>
      <c r="V100" s="147">
        <v>0</v>
      </c>
      <c r="W100" s="147"/>
      <c r="X100" s="147" t="s">
        <v>205</v>
      </c>
      <c r="Y100" s="147" t="s">
        <v>206</v>
      </c>
      <c r="Z100" s="141"/>
      <c r="AA100" s="141"/>
      <c r="AB100" s="141"/>
      <c r="AC100" s="141"/>
      <c r="AD100" s="141"/>
      <c r="AE100" s="141"/>
      <c r="AF100" s="141"/>
      <c r="AG100" s="141" t="s">
        <v>712</v>
      </c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</row>
    <row r="101" spans="1:60" x14ac:dyDescent="0.25">
      <c r="A101" s="163">
        <v>93</v>
      </c>
      <c r="B101" s="164" t="s">
        <v>991</v>
      </c>
      <c r="C101" s="173" t="s">
        <v>992</v>
      </c>
      <c r="D101" s="165" t="s">
        <v>835</v>
      </c>
      <c r="E101" s="166">
        <v>3</v>
      </c>
      <c r="F101" s="191"/>
      <c r="G101" s="167">
        <f t="shared" si="1"/>
        <v>0</v>
      </c>
      <c r="H101" s="167">
        <v>0</v>
      </c>
      <c r="I101" s="167">
        <v>0</v>
      </c>
      <c r="J101" s="167">
        <v>37000</v>
      </c>
      <c r="K101" s="167">
        <v>111000</v>
      </c>
      <c r="L101" s="167">
        <v>12</v>
      </c>
      <c r="M101" s="167">
        <v>124320</v>
      </c>
      <c r="N101" s="166">
        <v>0</v>
      </c>
      <c r="O101" s="166">
        <v>0</v>
      </c>
      <c r="P101" s="166">
        <v>0</v>
      </c>
      <c r="Q101" s="166">
        <v>0</v>
      </c>
      <c r="R101" s="167"/>
      <c r="S101" s="167" t="s">
        <v>318</v>
      </c>
      <c r="T101" s="168" t="s">
        <v>319</v>
      </c>
      <c r="U101" s="147">
        <v>0</v>
      </c>
      <c r="V101" s="147">
        <v>0</v>
      </c>
      <c r="W101" s="147"/>
      <c r="X101" s="147" t="s">
        <v>205</v>
      </c>
      <c r="Y101" s="147" t="s">
        <v>206</v>
      </c>
      <c r="Z101" s="141"/>
      <c r="AA101" s="141"/>
      <c r="AB101" s="141"/>
      <c r="AC101" s="141"/>
      <c r="AD101" s="141"/>
      <c r="AE101" s="141"/>
      <c r="AF101" s="141"/>
      <c r="AG101" s="141" t="s">
        <v>712</v>
      </c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</row>
    <row r="102" spans="1:60" x14ac:dyDescent="0.25">
      <c r="A102" s="163">
        <v>94</v>
      </c>
      <c r="B102" s="164" t="s">
        <v>993</v>
      </c>
      <c r="C102" s="173" t="s">
        <v>994</v>
      </c>
      <c r="D102" s="165" t="s">
        <v>469</v>
      </c>
      <c r="E102" s="166">
        <v>1</v>
      </c>
      <c r="F102" s="191"/>
      <c r="G102" s="167">
        <f t="shared" si="1"/>
        <v>0</v>
      </c>
      <c r="H102" s="167">
        <v>0</v>
      </c>
      <c r="I102" s="167">
        <v>0</v>
      </c>
      <c r="J102" s="167">
        <v>9300</v>
      </c>
      <c r="K102" s="167">
        <v>9300</v>
      </c>
      <c r="L102" s="167">
        <v>12</v>
      </c>
      <c r="M102" s="167">
        <v>10416</v>
      </c>
      <c r="N102" s="166">
        <v>0</v>
      </c>
      <c r="O102" s="166">
        <v>0</v>
      </c>
      <c r="P102" s="166">
        <v>0</v>
      </c>
      <c r="Q102" s="166">
        <v>0</v>
      </c>
      <c r="R102" s="167"/>
      <c r="S102" s="167" t="s">
        <v>318</v>
      </c>
      <c r="T102" s="168" t="s">
        <v>319</v>
      </c>
      <c r="U102" s="147">
        <v>0</v>
      </c>
      <c r="V102" s="147">
        <v>0</v>
      </c>
      <c r="W102" s="147"/>
      <c r="X102" s="147" t="s">
        <v>205</v>
      </c>
      <c r="Y102" s="147" t="s">
        <v>206</v>
      </c>
      <c r="Z102" s="141"/>
      <c r="AA102" s="141"/>
      <c r="AB102" s="141"/>
      <c r="AC102" s="141"/>
      <c r="AD102" s="141"/>
      <c r="AE102" s="141"/>
      <c r="AF102" s="141"/>
      <c r="AG102" s="141" t="s">
        <v>712</v>
      </c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</row>
    <row r="103" spans="1:60" x14ac:dyDescent="0.25">
      <c r="A103" s="163">
        <v>95</v>
      </c>
      <c r="B103" s="164" t="s">
        <v>995</v>
      </c>
      <c r="C103" s="173" t="s">
        <v>996</v>
      </c>
      <c r="D103" s="165" t="s">
        <v>469</v>
      </c>
      <c r="E103" s="166">
        <v>1</v>
      </c>
      <c r="F103" s="191"/>
      <c r="G103" s="167">
        <f t="shared" si="1"/>
        <v>0</v>
      </c>
      <c r="H103" s="167">
        <v>0</v>
      </c>
      <c r="I103" s="167">
        <v>0</v>
      </c>
      <c r="J103" s="167">
        <v>2350</v>
      </c>
      <c r="K103" s="167">
        <v>2350</v>
      </c>
      <c r="L103" s="167">
        <v>12</v>
      </c>
      <c r="M103" s="167">
        <v>2632</v>
      </c>
      <c r="N103" s="166">
        <v>0</v>
      </c>
      <c r="O103" s="166">
        <v>0</v>
      </c>
      <c r="P103" s="166">
        <v>0</v>
      </c>
      <c r="Q103" s="166">
        <v>0</v>
      </c>
      <c r="R103" s="167"/>
      <c r="S103" s="167" t="s">
        <v>318</v>
      </c>
      <c r="T103" s="168" t="s">
        <v>319</v>
      </c>
      <c r="U103" s="147">
        <v>0</v>
      </c>
      <c r="V103" s="147">
        <v>0</v>
      </c>
      <c r="W103" s="147"/>
      <c r="X103" s="147" t="s">
        <v>205</v>
      </c>
      <c r="Y103" s="147" t="s">
        <v>206</v>
      </c>
      <c r="Z103" s="141"/>
      <c r="AA103" s="141"/>
      <c r="AB103" s="141"/>
      <c r="AC103" s="141"/>
      <c r="AD103" s="141"/>
      <c r="AE103" s="141"/>
      <c r="AF103" s="141"/>
      <c r="AG103" s="141" t="s">
        <v>712</v>
      </c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</row>
    <row r="104" spans="1:60" x14ac:dyDescent="0.25">
      <c r="A104" s="163">
        <v>96</v>
      </c>
      <c r="B104" s="164" t="s">
        <v>997</v>
      </c>
      <c r="C104" s="173" t="s">
        <v>998</v>
      </c>
      <c r="D104" s="165" t="s">
        <v>469</v>
      </c>
      <c r="E104" s="166">
        <v>1</v>
      </c>
      <c r="F104" s="191"/>
      <c r="G104" s="167">
        <f t="shared" si="1"/>
        <v>0</v>
      </c>
      <c r="H104" s="167">
        <v>0</v>
      </c>
      <c r="I104" s="167">
        <v>0</v>
      </c>
      <c r="J104" s="167">
        <v>12220</v>
      </c>
      <c r="K104" s="167">
        <v>12220</v>
      </c>
      <c r="L104" s="167">
        <v>12</v>
      </c>
      <c r="M104" s="167">
        <v>13686.4</v>
      </c>
      <c r="N104" s="166">
        <v>0</v>
      </c>
      <c r="O104" s="166">
        <v>0</v>
      </c>
      <c r="P104" s="166">
        <v>0</v>
      </c>
      <c r="Q104" s="166">
        <v>0</v>
      </c>
      <c r="R104" s="167"/>
      <c r="S104" s="167" t="s">
        <v>318</v>
      </c>
      <c r="T104" s="168" t="s">
        <v>319</v>
      </c>
      <c r="U104" s="147">
        <v>0</v>
      </c>
      <c r="V104" s="147">
        <v>0</v>
      </c>
      <c r="W104" s="147"/>
      <c r="X104" s="147" t="s">
        <v>205</v>
      </c>
      <c r="Y104" s="147" t="s">
        <v>206</v>
      </c>
      <c r="Z104" s="141"/>
      <c r="AA104" s="141"/>
      <c r="AB104" s="141"/>
      <c r="AC104" s="141"/>
      <c r="AD104" s="141"/>
      <c r="AE104" s="141"/>
      <c r="AF104" s="141"/>
      <c r="AG104" s="141" t="s">
        <v>712</v>
      </c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</row>
    <row r="105" spans="1:60" x14ac:dyDescent="0.25">
      <c r="A105" s="157">
        <v>97</v>
      </c>
      <c r="B105" s="158" t="s">
        <v>999</v>
      </c>
      <c r="C105" s="171" t="s">
        <v>1000</v>
      </c>
      <c r="D105" s="159" t="s">
        <v>469</v>
      </c>
      <c r="E105" s="160">
        <v>1</v>
      </c>
      <c r="F105" s="192"/>
      <c r="G105" s="161">
        <f t="shared" si="1"/>
        <v>0</v>
      </c>
      <c r="H105" s="161">
        <v>0</v>
      </c>
      <c r="I105" s="161">
        <v>0</v>
      </c>
      <c r="J105" s="161">
        <v>8142</v>
      </c>
      <c r="K105" s="161">
        <v>8142</v>
      </c>
      <c r="L105" s="161">
        <v>12</v>
      </c>
      <c r="M105" s="161">
        <v>9119.0400000000009</v>
      </c>
      <c r="N105" s="160">
        <v>0</v>
      </c>
      <c r="O105" s="160">
        <v>0</v>
      </c>
      <c r="P105" s="160">
        <v>0</v>
      </c>
      <c r="Q105" s="160">
        <v>0</v>
      </c>
      <c r="R105" s="161"/>
      <c r="S105" s="161" t="s">
        <v>318</v>
      </c>
      <c r="T105" s="162" t="s">
        <v>319</v>
      </c>
      <c r="U105" s="147">
        <v>0</v>
      </c>
      <c r="V105" s="147">
        <v>0</v>
      </c>
      <c r="W105" s="147"/>
      <c r="X105" s="147" t="s">
        <v>205</v>
      </c>
      <c r="Y105" s="147" t="s">
        <v>206</v>
      </c>
      <c r="Z105" s="141"/>
      <c r="AA105" s="141"/>
      <c r="AB105" s="141"/>
      <c r="AC105" s="141"/>
      <c r="AD105" s="141"/>
      <c r="AE105" s="141"/>
      <c r="AF105" s="141"/>
      <c r="AG105" s="141" t="s">
        <v>712</v>
      </c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</row>
    <row r="106" spans="1:60" x14ac:dyDescent="0.25">
      <c r="A106" s="3"/>
      <c r="B106" s="4"/>
      <c r="C106" s="174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v>12</v>
      </c>
      <c r="AF106">
        <v>21</v>
      </c>
      <c r="AG106" t="s">
        <v>184</v>
      </c>
    </row>
    <row r="107" spans="1:60" x14ac:dyDescent="0.25">
      <c r="C107" s="193" t="s">
        <v>1180</v>
      </c>
      <c r="D107" s="10"/>
      <c r="G107" s="194">
        <f>G8</f>
        <v>0</v>
      </c>
      <c r="AG107" t="s">
        <v>709</v>
      </c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1" activePane="bottomLeft" state="frozen"/>
      <selection pane="bottomLeft" activeCell="AD66" sqref="AD66"/>
    </sheetView>
  </sheetViews>
  <sheetFormatPr defaultRowHeight="13.2" outlineLevelRow="1" x14ac:dyDescent="0.25"/>
  <cols>
    <col min="1" max="1" width="3.44140625" customWidth="1"/>
    <col min="2" max="2" width="12.6640625" style="114" customWidth="1"/>
    <col min="3" max="3" width="38.33203125" style="11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0" t="s">
        <v>7</v>
      </c>
      <c r="B1" s="260"/>
      <c r="C1" s="260"/>
      <c r="D1" s="260"/>
      <c r="E1" s="260"/>
      <c r="F1" s="260"/>
      <c r="G1" s="260"/>
      <c r="AG1" t="s">
        <v>172</v>
      </c>
    </row>
    <row r="2" spans="1:60" ht="25.05" customHeight="1" x14ac:dyDescent="0.25">
      <c r="A2" s="133" t="s">
        <v>8</v>
      </c>
      <c r="B2" s="46" t="s">
        <v>43</v>
      </c>
      <c r="C2" s="261" t="s">
        <v>44</v>
      </c>
      <c r="D2" s="262"/>
      <c r="E2" s="262"/>
      <c r="F2" s="262"/>
      <c r="G2" s="263"/>
      <c r="AG2" t="s">
        <v>173</v>
      </c>
    </row>
    <row r="3" spans="1:60" ht="25.05" customHeight="1" x14ac:dyDescent="0.25">
      <c r="A3" s="133" t="s">
        <v>9</v>
      </c>
      <c r="B3" s="46" t="s">
        <v>57</v>
      </c>
      <c r="C3" s="261" t="s">
        <v>58</v>
      </c>
      <c r="D3" s="262"/>
      <c r="E3" s="262"/>
      <c r="F3" s="262"/>
      <c r="G3" s="263"/>
      <c r="AC3" s="114" t="s">
        <v>173</v>
      </c>
      <c r="AG3" t="s">
        <v>174</v>
      </c>
    </row>
    <row r="4" spans="1:60" ht="25.05" customHeight="1" x14ac:dyDescent="0.25">
      <c r="A4" s="134" t="s">
        <v>10</v>
      </c>
      <c r="B4" s="135" t="s">
        <v>59</v>
      </c>
      <c r="C4" s="264" t="s">
        <v>58</v>
      </c>
      <c r="D4" s="265"/>
      <c r="E4" s="265"/>
      <c r="F4" s="265"/>
      <c r="G4" s="266"/>
      <c r="AG4" t="s">
        <v>175</v>
      </c>
    </row>
    <row r="5" spans="1:60" x14ac:dyDescent="0.25">
      <c r="D5" s="10"/>
    </row>
    <row r="6" spans="1:60" ht="39.6" x14ac:dyDescent="0.25">
      <c r="A6" s="137" t="s">
        <v>176</v>
      </c>
      <c r="B6" s="139" t="s">
        <v>177</v>
      </c>
      <c r="C6" s="139" t="s">
        <v>178</v>
      </c>
      <c r="D6" s="138" t="s">
        <v>179</v>
      </c>
      <c r="E6" s="137" t="s">
        <v>180</v>
      </c>
      <c r="F6" s="136" t="s">
        <v>181</v>
      </c>
      <c r="G6" s="137" t="s">
        <v>31</v>
      </c>
      <c r="H6" s="140" t="s">
        <v>32</v>
      </c>
      <c r="I6" s="140" t="s">
        <v>182</v>
      </c>
      <c r="J6" s="140" t="s">
        <v>33</v>
      </c>
      <c r="K6" s="140" t="s">
        <v>183</v>
      </c>
      <c r="L6" s="140" t="s">
        <v>184</v>
      </c>
      <c r="M6" s="140" t="s">
        <v>185</v>
      </c>
      <c r="N6" s="140" t="s">
        <v>186</v>
      </c>
      <c r="O6" s="140" t="s">
        <v>187</v>
      </c>
      <c r="P6" s="140" t="s">
        <v>188</v>
      </c>
      <c r="Q6" s="140" t="s">
        <v>189</v>
      </c>
      <c r="R6" s="140" t="s">
        <v>190</v>
      </c>
      <c r="S6" s="140" t="s">
        <v>191</v>
      </c>
      <c r="T6" s="140" t="s">
        <v>192</v>
      </c>
      <c r="U6" s="140" t="s">
        <v>193</v>
      </c>
      <c r="V6" s="140" t="s">
        <v>194</v>
      </c>
      <c r="W6" s="140" t="s">
        <v>195</v>
      </c>
      <c r="X6" s="140" t="s">
        <v>196</v>
      </c>
      <c r="Y6" s="140" t="s">
        <v>197</v>
      </c>
    </row>
    <row r="7" spans="1:60" hidden="1" x14ac:dyDescent="0.25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  <c r="Y7" s="143"/>
    </row>
    <row r="8" spans="1:60" x14ac:dyDescent="0.25">
      <c r="A8" s="151" t="s">
        <v>198</v>
      </c>
      <c r="B8" s="152" t="s">
        <v>111</v>
      </c>
      <c r="C8" s="170" t="s">
        <v>112</v>
      </c>
      <c r="D8" s="153"/>
      <c r="E8" s="154"/>
      <c r="F8" s="155"/>
      <c r="G8" s="155">
        <f>G9+G10+G11+G12+G13+G14</f>
        <v>0</v>
      </c>
      <c r="H8" s="155"/>
      <c r="I8" s="155">
        <v>1765.8</v>
      </c>
      <c r="J8" s="155"/>
      <c r="K8" s="155">
        <v>3329.04</v>
      </c>
      <c r="L8" s="155"/>
      <c r="M8" s="155"/>
      <c r="N8" s="154"/>
      <c r="O8" s="154"/>
      <c r="P8" s="154"/>
      <c r="Q8" s="154"/>
      <c r="R8" s="155"/>
      <c r="S8" s="155"/>
      <c r="T8" s="156"/>
      <c r="U8" s="150"/>
      <c r="V8" s="150"/>
      <c r="W8" s="150"/>
      <c r="X8" s="150"/>
      <c r="Y8" s="150"/>
      <c r="AG8" t="s">
        <v>199</v>
      </c>
    </row>
    <row r="9" spans="1:60" ht="20.399999999999999" x14ac:dyDescent="0.25">
      <c r="A9" s="163">
        <v>1</v>
      </c>
      <c r="B9" s="164" t="s">
        <v>1001</v>
      </c>
      <c r="C9" s="173" t="s">
        <v>1002</v>
      </c>
      <c r="D9" s="165" t="s">
        <v>353</v>
      </c>
      <c r="E9" s="166">
        <v>38</v>
      </c>
      <c r="F9" s="191"/>
      <c r="G9" s="167">
        <f>F9*E9</f>
        <v>0</v>
      </c>
      <c r="H9" s="167">
        <v>0</v>
      </c>
      <c r="I9" s="167">
        <v>0</v>
      </c>
      <c r="J9" s="167">
        <v>84.4</v>
      </c>
      <c r="K9" s="167">
        <v>3207.2000000000003</v>
      </c>
      <c r="L9" s="167">
        <v>12</v>
      </c>
      <c r="M9" s="167">
        <v>3592.0639999999999</v>
      </c>
      <c r="N9" s="166">
        <v>0</v>
      </c>
      <c r="O9" s="166">
        <v>0</v>
      </c>
      <c r="P9" s="166">
        <v>0</v>
      </c>
      <c r="Q9" s="166">
        <v>0</v>
      </c>
      <c r="R9" s="167"/>
      <c r="S9" s="167" t="s">
        <v>203</v>
      </c>
      <c r="T9" s="168" t="s">
        <v>203</v>
      </c>
      <c r="U9" s="147">
        <v>0.14499999999999999</v>
      </c>
      <c r="V9" s="147">
        <v>5.51</v>
      </c>
      <c r="W9" s="147"/>
      <c r="X9" s="147" t="s">
        <v>205</v>
      </c>
      <c r="Y9" s="147" t="s">
        <v>206</v>
      </c>
      <c r="Z9" s="141"/>
      <c r="AA9" s="141"/>
      <c r="AB9" s="141"/>
      <c r="AC9" s="141"/>
      <c r="AD9" s="141"/>
      <c r="AE9" s="141"/>
      <c r="AF9" s="141"/>
      <c r="AG9" s="141" t="s">
        <v>721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x14ac:dyDescent="0.25">
      <c r="A10" s="163">
        <v>2</v>
      </c>
      <c r="B10" s="164" t="s">
        <v>1003</v>
      </c>
      <c r="C10" s="173" t="s">
        <v>1004</v>
      </c>
      <c r="D10" s="165" t="s">
        <v>353</v>
      </c>
      <c r="E10" s="166">
        <v>3</v>
      </c>
      <c r="F10" s="191"/>
      <c r="G10" s="167">
        <f t="shared" ref="G10:G73" si="0">F10*E10</f>
        <v>0</v>
      </c>
      <c r="H10" s="167">
        <v>31.1</v>
      </c>
      <c r="I10" s="167">
        <v>93.300000000000011</v>
      </c>
      <c r="J10" s="167">
        <v>0</v>
      </c>
      <c r="K10" s="167">
        <v>0</v>
      </c>
      <c r="L10" s="167">
        <v>12</v>
      </c>
      <c r="M10" s="167">
        <v>104.496</v>
      </c>
      <c r="N10" s="166">
        <v>0</v>
      </c>
      <c r="O10" s="166">
        <v>0</v>
      </c>
      <c r="P10" s="166">
        <v>0</v>
      </c>
      <c r="Q10" s="166">
        <v>0</v>
      </c>
      <c r="R10" s="167"/>
      <c r="S10" s="167" t="s">
        <v>318</v>
      </c>
      <c r="T10" s="168" t="s">
        <v>319</v>
      </c>
      <c r="U10" s="147">
        <v>0</v>
      </c>
      <c r="V10" s="147">
        <v>0</v>
      </c>
      <c r="W10" s="147"/>
      <c r="X10" s="147" t="s">
        <v>295</v>
      </c>
      <c r="Y10" s="147" t="s">
        <v>206</v>
      </c>
      <c r="Z10" s="141"/>
      <c r="AA10" s="141"/>
      <c r="AB10" s="141"/>
      <c r="AC10" s="141"/>
      <c r="AD10" s="141"/>
      <c r="AE10" s="141"/>
      <c r="AF10" s="141"/>
      <c r="AG10" s="141" t="s">
        <v>455</v>
      </c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x14ac:dyDescent="0.25">
      <c r="A11" s="163">
        <v>3</v>
      </c>
      <c r="B11" s="164" t="s">
        <v>1005</v>
      </c>
      <c r="C11" s="173" t="s">
        <v>1006</v>
      </c>
      <c r="D11" s="165" t="s">
        <v>353</v>
      </c>
      <c r="E11" s="166">
        <v>35</v>
      </c>
      <c r="F11" s="191"/>
      <c r="G11" s="167">
        <f t="shared" si="0"/>
        <v>0</v>
      </c>
      <c r="H11" s="167">
        <v>34.5</v>
      </c>
      <c r="I11" s="167">
        <v>1207.5</v>
      </c>
      <c r="J11" s="167">
        <v>0</v>
      </c>
      <c r="K11" s="167">
        <v>0</v>
      </c>
      <c r="L11" s="167">
        <v>12</v>
      </c>
      <c r="M11" s="167">
        <v>1352.4</v>
      </c>
      <c r="N11" s="166">
        <v>0</v>
      </c>
      <c r="O11" s="166">
        <v>0</v>
      </c>
      <c r="P11" s="166">
        <v>0</v>
      </c>
      <c r="Q11" s="166">
        <v>0</v>
      </c>
      <c r="R11" s="167"/>
      <c r="S11" s="167" t="s">
        <v>318</v>
      </c>
      <c r="T11" s="168" t="s">
        <v>319</v>
      </c>
      <c r="U11" s="147">
        <v>0</v>
      </c>
      <c r="V11" s="147">
        <v>0</v>
      </c>
      <c r="W11" s="147"/>
      <c r="X11" s="147" t="s">
        <v>1007</v>
      </c>
      <c r="Y11" s="147" t="s">
        <v>206</v>
      </c>
      <c r="Z11" s="141"/>
      <c r="AA11" s="141"/>
      <c r="AB11" s="141"/>
      <c r="AC11" s="141"/>
      <c r="AD11" s="141"/>
      <c r="AE11" s="141"/>
      <c r="AF11" s="141"/>
      <c r="AG11" s="141" t="s">
        <v>1008</v>
      </c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x14ac:dyDescent="0.25">
      <c r="A12" s="163">
        <v>4</v>
      </c>
      <c r="B12" s="164" t="s">
        <v>1009</v>
      </c>
      <c r="C12" s="173" t="s">
        <v>1010</v>
      </c>
      <c r="D12" s="165" t="s">
        <v>835</v>
      </c>
      <c r="E12" s="166">
        <v>1</v>
      </c>
      <c r="F12" s="191"/>
      <c r="G12" s="167">
        <f t="shared" si="0"/>
        <v>0</v>
      </c>
      <c r="H12" s="167">
        <v>172</v>
      </c>
      <c r="I12" s="167">
        <v>172</v>
      </c>
      <c r="J12" s="167">
        <v>0</v>
      </c>
      <c r="K12" s="167">
        <v>0</v>
      </c>
      <c r="L12" s="167">
        <v>12</v>
      </c>
      <c r="M12" s="167">
        <v>192.64</v>
      </c>
      <c r="N12" s="166">
        <v>0</v>
      </c>
      <c r="O12" s="166">
        <v>0</v>
      </c>
      <c r="P12" s="166">
        <v>0</v>
      </c>
      <c r="Q12" s="166">
        <v>0</v>
      </c>
      <c r="R12" s="167"/>
      <c r="S12" s="167" t="s">
        <v>318</v>
      </c>
      <c r="T12" s="168" t="s">
        <v>319</v>
      </c>
      <c r="U12" s="147">
        <v>0</v>
      </c>
      <c r="V12" s="147">
        <v>0</v>
      </c>
      <c r="W12" s="147"/>
      <c r="X12" s="147" t="s">
        <v>1007</v>
      </c>
      <c r="Y12" s="147" t="s">
        <v>206</v>
      </c>
      <c r="Z12" s="141"/>
      <c r="AA12" s="141"/>
      <c r="AB12" s="141"/>
      <c r="AC12" s="141"/>
      <c r="AD12" s="141"/>
      <c r="AE12" s="141"/>
      <c r="AF12" s="141"/>
      <c r="AG12" s="141" t="s">
        <v>1008</v>
      </c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</row>
    <row r="13" spans="1:60" x14ac:dyDescent="0.25">
      <c r="A13" s="163">
        <v>5</v>
      </c>
      <c r="B13" s="164" t="s">
        <v>1011</v>
      </c>
      <c r="C13" s="173" t="s">
        <v>1012</v>
      </c>
      <c r="D13" s="165" t="s">
        <v>835</v>
      </c>
      <c r="E13" s="166">
        <v>1</v>
      </c>
      <c r="F13" s="191"/>
      <c r="G13" s="167">
        <f t="shared" si="0"/>
        <v>0</v>
      </c>
      <c r="H13" s="167">
        <v>293</v>
      </c>
      <c r="I13" s="167">
        <v>293</v>
      </c>
      <c r="J13" s="167">
        <v>0</v>
      </c>
      <c r="K13" s="167">
        <v>0</v>
      </c>
      <c r="L13" s="167">
        <v>12</v>
      </c>
      <c r="M13" s="167">
        <v>328.16</v>
      </c>
      <c r="N13" s="166">
        <v>0</v>
      </c>
      <c r="O13" s="166">
        <v>0</v>
      </c>
      <c r="P13" s="166">
        <v>0</v>
      </c>
      <c r="Q13" s="166">
        <v>0</v>
      </c>
      <c r="R13" s="167"/>
      <c r="S13" s="167" t="s">
        <v>318</v>
      </c>
      <c r="T13" s="168" t="s">
        <v>319</v>
      </c>
      <c r="U13" s="147">
        <v>0</v>
      </c>
      <c r="V13" s="147">
        <v>0</v>
      </c>
      <c r="W13" s="147"/>
      <c r="X13" s="147" t="s">
        <v>1007</v>
      </c>
      <c r="Y13" s="147" t="s">
        <v>206</v>
      </c>
      <c r="Z13" s="141"/>
      <c r="AA13" s="141"/>
      <c r="AB13" s="141"/>
      <c r="AC13" s="141"/>
      <c r="AD13" s="141"/>
      <c r="AE13" s="141"/>
      <c r="AF13" s="141"/>
      <c r="AG13" s="141" t="s">
        <v>1008</v>
      </c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</row>
    <row r="14" spans="1:60" x14ac:dyDescent="0.25">
      <c r="A14" s="163">
        <v>6</v>
      </c>
      <c r="B14" s="164" t="s">
        <v>1013</v>
      </c>
      <c r="C14" s="173" t="s">
        <v>1014</v>
      </c>
      <c r="D14" s="165" t="s">
        <v>0</v>
      </c>
      <c r="E14" s="166">
        <v>49.73</v>
      </c>
      <c r="F14" s="191"/>
      <c r="G14" s="167">
        <f t="shared" si="0"/>
        <v>0</v>
      </c>
      <c r="H14" s="167">
        <v>0</v>
      </c>
      <c r="I14" s="167">
        <v>0</v>
      </c>
      <c r="J14" s="167">
        <v>2.4500000000000002</v>
      </c>
      <c r="K14" s="167">
        <v>121.8385</v>
      </c>
      <c r="L14" s="167">
        <v>12</v>
      </c>
      <c r="M14" s="167">
        <v>136.46080000000001</v>
      </c>
      <c r="N14" s="166">
        <v>0</v>
      </c>
      <c r="O14" s="166">
        <v>0</v>
      </c>
      <c r="P14" s="166">
        <v>0</v>
      </c>
      <c r="Q14" s="166">
        <v>0</v>
      </c>
      <c r="R14" s="167"/>
      <c r="S14" s="167" t="s">
        <v>203</v>
      </c>
      <c r="T14" s="168" t="s">
        <v>203</v>
      </c>
      <c r="U14" s="147">
        <v>0</v>
      </c>
      <c r="V14" s="147">
        <v>0</v>
      </c>
      <c r="W14" s="147"/>
      <c r="X14" s="147" t="s">
        <v>429</v>
      </c>
      <c r="Y14" s="147" t="s">
        <v>206</v>
      </c>
      <c r="Z14" s="141"/>
      <c r="AA14" s="141"/>
      <c r="AB14" s="141"/>
      <c r="AC14" s="141"/>
      <c r="AD14" s="141"/>
      <c r="AE14" s="141"/>
      <c r="AF14" s="141"/>
      <c r="AG14" s="141" t="s">
        <v>1015</v>
      </c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x14ac:dyDescent="0.25">
      <c r="A15" s="151" t="s">
        <v>198</v>
      </c>
      <c r="B15" s="152" t="s">
        <v>127</v>
      </c>
      <c r="C15" s="170" t="s">
        <v>128</v>
      </c>
      <c r="D15" s="153"/>
      <c r="E15" s="154"/>
      <c r="F15" s="155"/>
      <c r="G15" s="155">
        <f>G16+G17+G19+G20+G21+G22+G23+G24+G25+G26+G27+G28+G29+G30+G31+G32+G33+G34+G35+G36+G37+G38</f>
        <v>0</v>
      </c>
      <c r="H15" s="155"/>
      <c r="I15" s="155">
        <v>474401.82</v>
      </c>
      <c r="J15" s="155"/>
      <c r="K15" s="155">
        <v>71204.3</v>
      </c>
      <c r="L15" s="155"/>
      <c r="M15" s="155"/>
      <c r="N15" s="154"/>
      <c r="O15" s="154"/>
      <c r="P15" s="154"/>
      <c r="Q15" s="154"/>
      <c r="R15" s="155"/>
      <c r="S15" s="155"/>
      <c r="T15" s="156"/>
      <c r="U15" s="150"/>
      <c r="V15" s="150"/>
      <c r="W15" s="150"/>
      <c r="X15" s="150"/>
      <c r="Y15" s="150"/>
      <c r="AG15" t="s">
        <v>199</v>
      </c>
    </row>
    <row r="16" spans="1:60" x14ac:dyDescent="0.25">
      <c r="A16" s="163">
        <v>7</v>
      </c>
      <c r="B16" s="164" t="s">
        <v>1016</v>
      </c>
      <c r="C16" s="173" t="s">
        <v>1017</v>
      </c>
      <c r="D16" s="165" t="s">
        <v>469</v>
      </c>
      <c r="E16" s="166">
        <v>3</v>
      </c>
      <c r="F16" s="191"/>
      <c r="G16" s="167">
        <f t="shared" si="0"/>
        <v>0</v>
      </c>
      <c r="H16" s="167">
        <v>2074.94</v>
      </c>
      <c r="I16" s="167">
        <v>6224.82</v>
      </c>
      <c r="J16" s="167">
        <v>3545.06</v>
      </c>
      <c r="K16" s="167">
        <v>10635.18</v>
      </c>
      <c r="L16" s="167">
        <v>12</v>
      </c>
      <c r="M16" s="167">
        <v>18883.2</v>
      </c>
      <c r="N16" s="166">
        <v>1.085E-2</v>
      </c>
      <c r="O16" s="166">
        <v>3.2550000000000003E-2</v>
      </c>
      <c r="P16" s="166">
        <v>0</v>
      </c>
      <c r="Q16" s="166">
        <v>0</v>
      </c>
      <c r="R16" s="167"/>
      <c r="S16" s="167" t="s">
        <v>203</v>
      </c>
      <c r="T16" s="168" t="s">
        <v>203</v>
      </c>
      <c r="U16" s="147">
        <v>5.2370000000000001</v>
      </c>
      <c r="V16" s="147">
        <v>15.711</v>
      </c>
      <c r="W16" s="147"/>
      <c r="X16" s="147" t="s">
        <v>205</v>
      </c>
      <c r="Y16" s="147" t="s">
        <v>206</v>
      </c>
      <c r="Z16" s="141"/>
      <c r="AA16" s="141"/>
      <c r="AB16" s="141"/>
      <c r="AC16" s="141"/>
      <c r="AD16" s="141"/>
      <c r="AE16" s="141"/>
      <c r="AF16" s="141"/>
      <c r="AG16" s="141" t="s">
        <v>721</v>
      </c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x14ac:dyDescent="0.25">
      <c r="A17" s="157">
        <v>8</v>
      </c>
      <c r="B17" s="158" t="s">
        <v>1018</v>
      </c>
      <c r="C17" s="171" t="s">
        <v>1126</v>
      </c>
      <c r="D17" s="159" t="s">
        <v>469</v>
      </c>
      <c r="E17" s="160">
        <v>3</v>
      </c>
      <c r="F17" s="192"/>
      <c r="G17" s="161">
        <f t="shared" si="0"/>
        <v>0</v>
      </c>
      <c r="H17" s="161">
        <v>125230</v>
      </c>
      <c r="I17" s="161">
        <v>375690</v>
      </c>
      <c r="J17" s="161">
        <v>0</v>
      </c>
      <c r="K17" s="161">
        <v>0</v>
      </c>
      <c r="L17" s="161">
        <v>12</v>
      </c>
      <c r="M17" s="161">
        <v>420772.8</v>
      </c>
      <c r="N17" s="160">
        <v>0</v>
      </c>
      <c r="O17" s="160">
        <v>0</v>
      </c>
      <c r="P17" s="160">
        <v>0</v>
      </c>
      <c r="Q17" s="160">
        <v>0</v>
      </c>
      <c r="R17" s="161"/>
      <c r="S17" s="161" t="s">
        <v>318</v>
      </c>
      <c r="T17" s="162" t="s">
        <v>319</v>
      </c>
      <c r="U17" s="147">
        <v>0</v>
      </c>
      <c r="V17" s="147">
        <v>0</v>
      </c>
      <c r="W17" s="147"/>
      <c r="X17" s="147" t="s">
        <v>1007</v>
      </c>
      <c r="Y17" s="147" t="s">
        <v>206</v>
      </c>
      <c r="Z17" s="141"/>
      <c r="AA17" s="141"/>
      <c r="AB17" s="141"/>
      <c r="AC17" s="141"/>
      <c r="AD17" s="141"/>
      <c r="AE17" s="141"/>
      <c r="AF17" s="141"/>
      <c r="AG17" s="141" t="s">
        <v>1008</v>
      </c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</row>
    <row r="18" spans="1:60" ht="20.399999999999999" outlineLevel="1" x14ac:dyDescent="0.25">
      <c r="A18" s="144"/>
      <c r="B18" s="145"/>
      <c r="C18" s="172" t="s">
        <v>1019</v>
      </c>
      <c r="D18" s="148"/>
      <c r="E18" s="149"/>
      <c r="F18" s="147"/>
      <c r="G18" s="147"/>
      <c r="H18" s="147"/>
      <c r="I18" s="147"/>
      <c r="J18" s="147"/>
      <c r="K18" s="147"/>
      <c r="L18" s="147"/>
      <c r="M18" s="147"/>
      <c r="N18" s="146"/>
      <c r="O18" s="146"/>
      <c r="P18" s="146"/>
      <c r="Q18" s="146"/>
      <c r="R18" s="147"/>
      <c r="S18" s="147"/>
      <c r="T18" s="147"/>
      <c r="U18" s="147"/>
      <c r="V18" s="147"/>
      <c r="W18" s="147"/>
      <c r="X18" s="147"/>
      <c r="Y18" s="147"/>
      <c r="Z18" s="141"/>
      <c r="AA18" s="141"/>
      <c r="AB18" s="141"/>
      <c r="AC18" s="141"/>
      <c r="AD18" s="141"/>
      <c r="AE18" s="141"/>
      <c r="AF18" s="141"/>
      <c r="AG18" s="141" t="s">
        <v>209</v>
      </c>
      <c r="AH18" s="141">
        <v>0</v>
      </c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</row>
    <row r="19" spans="1:60" x14ac:dyDescent="0.25">
      <c r="A19" s="163">
        <v>9</v>
      </c>
      <c r="B19" s="164" t="s">
        <v>1020</v>
      </c>
      <c r="C19" s="173" t="s">
        <v>1021</v>
      </c>
      <c r="D19" s="165" t="s">
        <v>835</v>
      </c>
      <c r="E19" s="166">
        <v>3</v>
      </c>
      <c r="F19" s="191"/>
      <c r="G19" s="161">
        <f t="shared" si="0"/>
        <v>0</v>
      </c>
      <c r="H19" s="167">
        <v>0</v>
      </c>
      <c r="I19" s="167">
        <v>0</v>
      </c>
      <c r="J19" s="167">
        <v>5400</v>
      </c>
      <c r="K19" s="167">
        <v>16200</v>
      </c>
      <c r="L19" s="167">
        <v>12</v>
      </c>
      <c r="M19" s="167">
        <v>18144</v>
      </c>
      <c r="N19" s="166">
        <v>0</v>
      </c>
      <c r="O19" s="166">
        <v>0</v>
      </c>
      <c r="P19" s="166">
        <v>0</v>
      </c>
      <c r="Q19" s="166">
        <v>0</v>
      </c>
      <c r="R19" s="167"/>
      <c r="S19" s="167" t="s">
        <v>318</v>
      </c>
      <c r="T19" s="168" t="s">
        <v>319</v>
      </c>
      <c r="U19" s="147">
        <v>0</v>
      </c>
      <c r="V19" s="147">
        <v>0</v>
      </c>
      <c r="W19" s="147"/>
      <c r="X19" s="147" t="s">
        <v>205</v>
      </c>
      <c r="Y19" s="147" t="s">
        <v>206</v>
      </c>
      <c r="Z19" s="141"/>
      <c r="AA19" s="141"/>
      <c r="AB19" s="141"/>
      <c r="AC19" s="141"/>
      <c r="AD19" s="141"/>
      <c r="AE19" s="141"/>
      <c r="AF19" s="141"/>
      <c r="AG19" s="141" t="s">
        <v>721</v>
      </c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x14ac:dyDescent="0.25">
      <c r="A20" s="163">
        <v>10</v>
      </c>
      <c r="B20" s="164" t="s">
        <v>1022</v>
      </c>
      <c r="C20" s="173" t="s">
        <v>1023</v>
      </c>
      <c r="D20" s="165" t="s">
        <v>835</v>
      </c>
      <c r="E20" s="166">
        <v>3</v>
      </c>
      <c r="F20" s="191"/>
      <c r="G20" s="161">
        <f t="shared" si="0"/>
        <v>0</v>
      </c>
      <c r="H20" s="167">
        <v>5160</v>
      </c>
      <c r="I20" s="167">
        <v>15480</v>
      </c>
      <c r="J20" s="167">
        <v>0</v>
      </c>
      <c r="K20" s="167">
        <v>0</v>
      </c>
      <c r="L20" s="167">
        <v>12</v>
      </c>
      <c r="M20" s="167">
        <v>17337.599999999999</v>
      </c>
      <c r="N20" s="166">
        <v>0</v>
      </c>
      <c r="O20" s="166">
        <v>0</v>
      </c>
      <c r="P20" s="166">
        <v>0</v>
      </c>
      <c r="Q20" s="166">
        <v>0</v>
      </c>
      <c r="R20" s="167"/>
      <c r="S20" s="167" t="s">
        <v>318</v>
      </c>
      <c r="T20" s="168" t="s">
        <v>319</v>
      </c>
      <c r="U20" s="147">
        <v>0</v>
      </c>
      <c r="V20" s="147">
        <v>0</v>
      </c>
      <c r="W20" s="147"/>
      <c r="X20" s="147" t="s">
        <v>1007</v>
      </c>
      <c r="Y20" s="147" t="s">
        <v>206</v>
      </c>
      <c r="Z20" s="141"/>
      <c r="AA20" s="141"/>
      <c r="AB20" s="141"/>
      <c r="AC20" s="141"/>
      <c r="AD20" s="141"/>
      <c r="AE20" s="141"/>
      <c r="AF20" s="141"/>
      <c r="AG20" s="141" t="s">
        <v>1008</v>
      </c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x14ac:dyDescent="0.25">
      <c r="A21" s="163">
        <v>11</v>
      </c>
      <c r="B21" s="164" t="s">
        <v>1024</v>
      </c>
      <c r="C21" s="173" t="s">
        <v>1025</v>
      </c>
      <c r="D21" s="165" t="s">
        <v>835</v>
      </c>
      <c r="E21" s="166">
        <v>3</v>
      </c>
      <c r="F21" s="191"/>
      <c r="G21" s="161">
        <f t="shared" si="0"/>
        <v>0</v>
      </c>
      <c r="H21" s="167">
        <v>3750</v>
      </c>
      <c r="I21" s="167">
        <v>11250</v>
      </c>
      <c r="J21" s="167">
        <v>0</v>
      </c>
      <c r="K21" s="167">
        <v>0</v>
      </c>
      <c r="L21" s="167">
        <v>12</v>
      </c>
      <c r="M21" s="167">
        <v>12600</v>
      </c>
      <c r="N21" s="166">
        <v>0</v>
      </c>
      <c r="O21" s="166">
        <v>0</v>
      </c>
      <c r="P21" s="166">
        <v>0</v>
      </c>
      <c r="Q21" s="166">
        <v>0</v>
      </c>
      <c r="R21" s="167"/>
      <c r="S21" s="167" t="s">
        <v>318</v>
      </c>
      <c r="T21" s="168" t="s">
        <v>319</v>
      </c>
      <c r="U21" s="147">
        <v>0</v>
      </c>
      <c r="V21" s="147">
        <v>0</v>
      </c>
      <c r="W21" s="147"/>
      <c r="X21" s="147" t="s">
        <v>1007</v>
      </c>
      <c r="Y21" s="147" t="s">
        <v>206</v>
      </c>
      <c r="Z21" s="141"/>
      <c r="AA21" s="141"/>
      <c r="AB21" s="141"/>
      <c r="AC21" s="141"/>
      <c r="AD21" s="141"/>
      <c r="AE21" s="141"/>
      <c r="AF21" s="141"/>
      <c r="AG21" s="141" t="s">
        <v>1008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</row>
    <row r="22" spans="1:60" x14ac:dyDescent="0.25">
      <c r="A22" s="163">
        <v>12</v>
      </c>
      <c r="B22" s="164" t="s">
        <v>1026</v>
      </c>
      <c r="C22" s="173" t="s">
        <v>1027</v>
      </c>
      <c r="D22" s="165" t="s">
        <v>835</v>
      </c>
      <c r="E22" s="166">
        <v>3</v>
      </c>
      <c r="F22" s="191"/>
      <c r="G22" s="161">
        <f t="shared" si="0"/>
        <v>0</v>
      </c>
      <c r="H22" s="167">
        <v>2050</v>
      </c>
      <c r="I22" s="167">
        <v>6150</v>
      </c>
      <c r="J22" s="167">
        <v>0</v>
      </c>
      <c r="K22" s="167">
        <v>0</v>
      </c>
      <c r="L22" s="167">
        <v>12</v>
      </c>
      <c r="M22" s="167">
        <v>6888</v>
      </c>
      <c r="N22" s="166">
        <v>0</v>
      </c>
      <c r="O22" s="166">
        <v>0</v>
      </c>
      <c r="P22" s="166">
        <v>0</v>
      </c>
      <c r="Q22" s="166">
        <v>0</v>
      </c>
      <c r="R22" s="167"/>
      <c r="S22" s="167" t="s">
        <v>318</v>
      </c>
      <c r="T22" s="168" t="s">
        <v>319</v>
      </c>
      <c r="U22" s="147">
        <v>0</v>
      </c>
      <c r="V22" s="147">
        <v>0</v>
      </c>
      <c r="W22" s="147"/>
      <c r="X22" s="147" t="s">
        <v>1007</v>
      </c>
      <c r="Y22" s="147" t="s">
        <v>206</v>
      </c>
      <c r="Z22" s="141"/>
      <c r="AA22" s="141"/>
      <c r="AB22" s="141"/>
      <c r="AC22" s="141"/>
      <c r="AD22" s="141"/>
      <c r="AE22" s="141"/>
      <c r="AF22" s="141"/>
      <c r="AG22" s="141" t="s">
        <v>1008</v>
      </c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0" x14ac:dyDescent="0.25">
      <c r="A23" s="163">
        <v>13</v>
      </c>
      <c r="B23" s="164" t="s">
        <v>1028</v>
      </c>
      <c r="C23" s="173" t="s">
        <v>1029</v>
      </c>
      <c r="D23" s="165" t="s">
        <v>835</v>
      </c>
      <c r="E23" s="166">
        <v>3</v>
      </c>
      <c r="F23" s="191"/>
      <c r="G23" s="161">
        <f t="shared" si="0"/>
        <v>0</v>
      </c>
      <c r="H23" s="167">
        <v>2050</v>
      </c>
      <c r="I23" s="167">
        <v>6150</v>
      </c>
      <c r="J23" s="167">
        <v>0</v>
      </c>
      <c r="K23" s="167">
        <v>0</v>
      </c>
      <c r="L23" s="167">
        <v>12</v>
      </c>
      <c r="M23" s="167">
        <v>6888</v>
      </c>
      <c r="N23" s="166">
        <v>0</v>
      </c>
      <c r="O23" s="166">
        <v>0</v>
      </c>
      <c r="P23" s="166">
        <v>0</v>
      </c>
      <c r="Q23" s="166">
        <v>0</v>
      </c>
      <c r="R23" s="167"/>
      <c r="S23" s="167" t="s">
        <v>318</v>
      </c>
      <c r="T23" s="168" t="s">
        <v>319</v>
      </c>
      <c r="U23" s="147">
        <v>0</v>
      </c>
      <c r="V23" s="147">
        <v>0</v>
      </c>
      <c r="W23" s="147"/>
      <c r="X23" s="147" t="s">
        <v>1007</v>
      </c>
      <c r="Y23" s="147" t="s">
        <v>206</v>
      </c>
      <c r="Z23" s="141"/>
      <c r="AA23" s="141"/>
      <c r="AB23" s="141"/>
      <c r="AC23" s="141"/>
      <c r="AD23" s="141"/>
      <c r="AE23" s="141"/>
      <c r="AF23" s="141"/>
      <c r="AG23" s="141" t="s">
        <v>1008</v>
      </c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0" x14ac:dyDescent="0.25">
      <c r="A24" s="163">
        <v>14</v>
      </c>
      <c r="B24" s="164" t="s">
        <v>1030</v>
      </c>
      <c r="C24" s="173" t="s">
        <v>1031</v>
      </c>
      <c r="D24" s="165" t="s">
        <v>835</v>
      </c>
      <c r="E24" s="166">
        <v>3</v>
      </c>
      <c r="F24" s="191"/>
      <c r="G24" s="161">
        <f t="shared" si="0"/>
        <v>0</v>
      </c>
      <c r="H24" s="167">
        <v>2050</v>
      </c>
      <c r="I24" s="167">
        <v>6150</v>
      </c>
      <c r="J24" s="167">
        <v>0</v>
      </c>
      <c r="K24" s="167">
        <v>0</v>
      </c>
      <c r="L24" s="167">
        <v>12</v>
      </c>
      <c r="M24" s="167">
        <v>6888</v>
      </c>
      <c r="N24" s="166">
        <v>0</v>
      </c>
      <c r="O24" s="166">
        <v>0</v>
      </c>
      <c r="P24" s="166">
        <v>0</v>
      </c>
      <c r="Q24" s="166">
        <v>0</v>
      </c>
      <c r="R24" s="167"/>
      <c r="S24" s="167" t="s">
        <v>318</v>
      </c>
      <c r="T24" s="168" t="s">
        <v>319</v>
      </c>
      <c r="U24" s="147">
        <v>0</v>
      </c>
      <c r="V24" s="147">
        <v>0</v>
      </c>
      <c r="W24" s="147"/>
      <c r="X24" s="147" t="s">
        <v>1007</v>
      </c>
      <c r="Y24" s="147" t="s">
        <v>206</v>
      </c>
      <c r="Z24" s="141"/>
      <c r="AA24" s="141"/>
      <c r="AB24" s="141"/>
      <c r="AC24" s="141"/>
      <c r="AD24" s="141"/>
      <c r="AE24" s="141"/>
      <c r="AF24" s="141"/>
      <c r="AG24" s="141" t="s">
        <v>1008</v>
      </c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x14ac:dyDescent="0.25">
      <c r="A25" s="163">
        <v>15</v>
      </c>
      <c r="B25" s="164" t="s">
        <v>1032</v>
      </c>
      <c r="C25" s="173" t="s">
        <v>1033</v>
      </c>
      <c r="D25" s="165" t="s">
        <v>835</v>
      </c>
      <c r="E25" s="166">
        <v>1</v>
      </c>
      <c r="F25" s="191"/>
      <c r="G25" s="161">
        <f t="shared" si="0"/>
        <v>0</v>
      </c>
      <c r="H25" s="167">
        <v>707</v>
      </c>
      <c r="I25" s="167">
        <v>707</v>
      </c>
      <c r="J25" s="167">
        <v>0</v>
      </c>
      <c r="K25" s="167">
        <v>0</v>
      </c>
      <c r="L25" s="167">
        <v>12</v>
      </c>
      <c r="M25" s="167">
        <v>791.84</v>
      </c>
      <c r="N25" s="166">
        <v>0</v>
      </c>
      <c r="O25" s="166">
        <v>0</v>
      </c>
      <c r="P25" s="166">
        <v>0</v>
      </c>
      <c r="Q25" s="166">
        <v>0</v>
      </c>
      <c r="R25" s="167"/>
      <c r="S25" s="167" t="s">
        <v>318</v>
      </c>
      <c r="T25" s="168" t="s">
        <v>319</v>
      </c>
      <c r="U25" s="147">
        <v>0</v>
      </c>
      <c r="V25" s="147">
        <v>0</v>
      </c>
      <c r="W25" s="147"/>
      <c r="X25" s="147" t="s">
        <v>1007</v>
      </c>
      <c r="Y25" s="147" t="s">
        <v>206</v>
      </c>
      <c r="Z25" s="141"/>
      <c r="AA25" s="141"/>
      <c r="AB25" s="141"/>
      <c r="AC25" s="141"/>
      <c r="AD25" s="141"/>
      <c r="AE25" s="141"/>
      <c r="AF25" s="141"/>
      <c r="AG25" s="141" t="s">
        <v>1008</v>
      </c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x14ac:dyDescent="0.25">
      <c r="A26" s="163">
        <v>16</v>
      </c>
      <c r="B26" s="164" t="s">
        <v>1034</v>
      </c>
      <c r="C26" s="173" t="s">
        <v>1035</v>
      </c>
      <c r="D26" s="165" t="s">
        <v>835</v>
      </c>
      <c r="E26" s="166">
        <v>2</v>
      </c>
      <c r="F26" s="191"/>
      <c r="G26" s="161">
        <f t="shared" si="0"/>
        <v>0</v>
      </c>
      <c r="H26" s="167">
        <v>1080</v>
      </c>
      <c r="I26" s="167">
        <v>2160</v>
      </c>
      <c r="J26" s="167">
        <v>0</v>
      </c>
      <c r="K26" s="167">
        <v>0</v>
      </c>
      <c r="L26" s="167">
        <v>12</v>
      </c>
      <c r="M26" s="167">
        <v>2419.1999999999998</v>
      </c>
      <c r="N26" s="166">
        <v>0</v>
      </c>
      <c r="O26" s="166">
        <v>0</v>
      </c>
      <c r="P26" s="166">
        <v>0</v>
      </c>
      <c r="Q26" s="166">
        <v>0</v>
      </c>
      <c r="R26" s="167"/>
      <c r="S26" s="167" t="s">
        <v>318</v>
      </c>
      <c r="T26" s="168" t="s">
        <v>319</v>
      </c>
      <c r="U26" s="147">
        <v>0</v>
      </c>
      <c r="V26" s="147">
        <v>0</v>
      </c>
      <c r="W26" s="147"/>
      <c r="X26" s="147" t="s">
        <v>1007</v>
      </c>
      <c r="Y26" s="147" t="s">
        <v>206</v>
      </c>
      <c r="Z26" s="141"/>
      <c r="AA26" s="141"/>
      <c r="AB26" s="141"/>
      <c r="AC26" s="141"/>
      <c r="AD26" s="141"/>
      <c r="AE26" s="141"/>
      <c r="AF26" s="141"/>
      <c r="AG26" s="141" t="s">
        <v>1008</v>
      </c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</row>
    <row r="27" spans="1:60" x14ac:dyDescent="0.25">
      <c r="A27" s="163">
        <v>17</v>
      </c>
      <c r="B27" s="164" t="s">
        <v>1036</v>
      </c>
      <c r="C27" s="173" t="s">
        <v>1037</v>
      </c>
      <c r="D27" s="165" t="s">
        <v>835</v>
      </c>
      <c r="E27" s="166">
        <v>6</v>
      </c>
      <c r="F27" s="191"/>
      <c r="G27" s="161">
        <f t="shared" si="0"/>
        <v>0</v>
      </c>
      <c r="H27" s="167">
        <v>1920</v>
      </c>
      <c r="I27" s="167">
        <v>11520</v>
      </c>
      <c r="J27" s="167">
        <v>0</v>
      </c>
      <c r="K27" s="167">
        <v>0</v>
      </c>
      <c r="L27" s="167">
        <v>12</v>
      </c>
      <c r="M27" s="167">
        <v>12902.4</v>
      </c>
      <c r="N27" s="166">
        <v>0</v>
      </c>
      <c r="O27" s="166">
        <v>0</v>
      </c>
      <c r="P27" s="166">
        <v>0</v>
      </c>
      <c r="Q27" s="166">
        <v>0</v>
      </c>
      <c r="R27" s="167"/>
      <c r="S27" s="167" t="s">
        <v>318</v>
      </c>
      <c r="T27" s="168" t="s">
        <v>319</v>
      </c>
      <c r="U27" s="147">
        <v>0</v>
      </c>
      <c r="V27" s="147">
        <v>0</v>
      </c>
      <c r="W27" s="147"/>
      <c r="X27" s="147" t="s">
        <v>1007</v>
      </c>
      <c r="Y27" s="147" t="s">
        <v>206</v>
      </c>
      <c r="Z27" s="141"/>
      <c r="AA27" s="141"/>
      <c r="AB27" s="141"/>
      <c r="AC27" s="141"/>
      <c r="AD27" s="141"/>
      <c r="AE27" s="141"/>
      <c r="AF27" s="141"/>
      <c r="AG27" s="141" t="s">
        <v>1008</v>
      </c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</row>
    <row r="28" spans="1:60" x14ac:dyDescent="0.25">
      <c r="A28" s="163">
        <v>18</v>
      </c>
      <c r="B28" s="164" t="s">
        <v>1038</v>
      </c>
      <c r="C28" s="173" t="s">
        <v>1039</v>
      </c>
      <c r="D28" s="165" t="s">
        <v>835</v>
      </c>
      <c r="E28" s="166">
        <v>1</v>
      </c>
      <c r="F28" s="191"/>
      <c r="G28" s="161">
        <f t="shared" si="0"/>
        <v>0</v>
      </c>
      <c r="H28" s="167">
        <v>1320</v>
      </c>
      <c r="I28" s="167">
        <v>1320</v>
      </c>
      <c r="J28" s="167">
        <v>0</v>
      </c>
      <c r="K28" s="167">
        <v>0</v>
      </c>
      <c r="L28" s="167">
        <v>12</v>
      </c>
      <c r="M28" s="167">
        <v>1478.4</v>
      </c>
      <c r="N28" s="166">
        <v>0</v>
      </c>
      <c r="O28" s="166">
        <v>0</v>
      </c>
      <c r="P28" s="166">
        <v>0</v>
      </c>
      <c r="Q28" s="166">
        <v>0</v>
      </c>
      <c r="R28" s="167"/>
      <c r="S28" s="167" t="s">
        <v>318</v>
      </c>
      <c r="T28" s="168" t="s">
        <v>319</v>
      </c>
      <c r="U28" s="147">
        <v>0</v>
      </c>
      <c r="V28" s="147">
        <v>0</v>
      </c>
      <c r="W28" s="147"/>
      <c r="X28" s="147" t="s">
        <v>1007</v>
      </c>
      <c r="Y28" s="147" t="s">
        <v>206</v>
      </c>
      <c r="Z28" s="141"/>
      <c r="AA28" s="141"/>
      <c r="AB28" s="141"/>
      <c r="AC28" s="141"/>
      <c r="AD28" s="141"/>
      <c r="AE28" s="141"/>
      <c r="AF28" s="141"/>
      <c r="AG28" s="141" t="s">
        <v>1008</v>
      </c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</row>
    <row r="29" spans="1:60" x14ac:dyDescent="0.25">
      <c r="A29" s="163">
        <v>19</v>
      </c>
      <c r="B29" s="164" t="s">
        <v>1040</v>
      </c>
      <c r="C29" s="173" t="s">
        <v>1041</v>
      </c>
      <c r="D29" s="165" t="s">
        <v>835</v>
      </c>
      <c r="E29" s="166">
        <v>2</v>
      </c>
      <c r="F29" s="191"/>
      <c r="G29" s="161">
        <f t="shared" si="0"/>
        <v>0</v>
      </c>
      <c r="H29" s="167">
        <v>1320</v>
      </c>
      <c r="I29" s="167">
        <v>2640</v>
      </c>
      <c r="J29" s="167">
        <v>0</v>
      </c>
      <c r="K29" s="167">
        <v>0</v>
      </c>
      <c r="L29" s="167">
        <v>12</v>
      </c>
      <c r="M29" s="167">
        <v>2956.8</v>
      </c>
      <c r="N29" s="166">
        <v>0</v>
      </c>
      <c r="O29" s="166">
        <v>0</v>
      </c>
      <c r="P29" s="166">
        <v>0</v>
      </c>
      <c r="Q29" s="166">
        <v>0</v>
      </c>
      <c r="R29" s="167"/>
      <c r="S29" s="167" t="s">
        <v>318</v>
      </c>
      <c r="T29" s="168" t="s">
        <v>319</v>
      </c>
      <c r="U29" s="147">
        <v>0</v>
      </c>
      <c r="V29" s="147">
        <v>0</v>
      </c>
      <c r="W29" s="147"/>
      <c r="X29" s="147" t="s">
        <v>1007</v>
      </c>
      <c r="Y29" s="147" t="s">
        <v>206</v>
      </c>
      <c r="Z29" s="141"/>
      <c r="AA29" s="141"/>
      <c r="AB29" s="141"/>
      <c r="AC29" s="141"/>
      <c r="AD29" s="141"/>
      <c r="AE29" s="141"/>
      <c r="AF29" s="141"/>
      <c r="AG29" s="141" t="s">
        <v>1008</v>
      </c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</row>
    <row r="30" spans="1:60" x14ac:dyDescent="0.25">
      <c r="A30" s="163">
        <v>20</v>
      </c>
      <c r="B30" s="164" t="s">
        <v>1042</v>
      </c>
      <c r="C30" s="173" t="s">
        <v>1043</v>
      </c>
      <c r="D30" s="165" t="s">
        <v>835</v>
      </c>
      <c r="E30" s="166">
        <v>2</v>
      </c>
      <c r="F30" s="191"/>
      <c r="G30" s="161">
        <f t="shared" si="0"/>
        <v>0</v>
      </c>
      <c r="H30" s="167">
        <v>890</v>
      </c>
      <c r="I30" s="167">
        <v>1780</v>
      </c>
      <c r="J30" s="167">
        <v>0</v>
      </c>
      <c r="K30" s="167">
        <v>0</v>
      </c>
      <c r="L30" s="167">
        <v>12</v>
      </c>
      <c r="M30" s="167">
        <v>1993.6</v>
      </c>
      <c r="N30" s="166">
        <v>0</v>
      </c>
      <c r="O30" s="166">
        <v>0</v>
      </c>
      <c r="P30" s="166">
        <v>0</v>
      </c>
      <c r="Q30" s="166">
        <v>0</v>
      </c>
      <c r="R30" s="167"/>
      <c r="S30" s="167" t="s">
        <v>318</v>
      </c>
      <c r="T30" s="168" t="s">
        <v>319</v>
      </c>
      <c r="U30" s="147">
        <v>0</v>
      </c>
      <c r="V30" s="147">
        <v>0</v>
      </c>
      <c r="W30" s="147"/>
      <c r="X30" s="147" t="s">
        <v>1007</v>
      </c>
      <c r="Y30" s="147" t="s">
        <v>206</v>
      </c>
      <c r="Z30" s="141"/>
      <c r="AA30" s="141"/>
      <c r="AB30" s="141"/>
      <c r="AC30" s="141"/>
      <c r="AD30" s="141"/>
      <c r="AE30" s="141"/>
      <c r="AF30" s="141"/>
      <c r="AG30" s="141" t="s">
        <v>1008</v>
      </c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</row>
    <row r="31" spans="1:60" x14ac:dyDescent="0.25">
      <c r="A31" s="163">
        <v>21</v>
      </c>
      <c r="B31" s="164" t="s">
        <v>573</v>
      </c>
      <c r="C31" s="173" t="s">
        <v>1044</v>
      </c>
      <c r="D31" s="165" t="s">
        <v>835</v>
      </c>
      <c r="E31" s="166">
        <v>6</v>
      </c>
      <c r="F31" s="191"/>
      <c r="G31" s="161">
        <f t="shared" si="0"/>
        <v>0</v>
      </c>
      <c r="H31" s="167">
        <v>1620</v>
      </c>
      <c r="I31" s="167">
        <v>9720</v>
      </c>
      <c r="J31" s="167">
        <v>0</v>
      </c>
      <c r="K31" s="167">
        <v>0</v>
      </c>
      <c r="L31" s="167">
        <v>12</v>
      </c>
      <c r="M31" s="167">
        <v>10886.4</v>
      </c>
      <c r="N31" s="166">
        <v>0</v>
      </c>
      <c r="O31" s="166">
        <v>0</v>
      </c>
      <c r="P31" s="166">
        <v>0</v>
      </c>
      <c r="Q31" s="166">
        <v>0</v>
      </c>
      <c r="R31" s="167"/>
      <c r="S31" s="167" t="s">
        <v>318</v>
      </c>
      <c r="T31" s="168" t="s">
        <v>319</v>
      </c>
      <c r="U31" s="147">
        <v>0</v>
      </c>
      <c r="V31" s="147">
        <v>0</v>
      </c>
      <c r="W31" s="147"/>
      <c r="X31" s="147" t="s">
        <v>1007</v>
      </c>
      <c r="Y31" s="147" t="s">
        <v>206</v>
      </c>
      <c r="Z31" s="141"/>
      <c r="AA31" s="141"/>
      <c r="AB31" s="141"/>
      <c r="AC31" s="141"/>
      <c r="AD31" s="141"/>
      <c r="AE31" s="141"/>
      <c r="AF31" s="141"/>
      <c r="AG31" s="141" t="s">
        <v>1008</v>
      </c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</row>
    <row r="32" spans="1:60" x14ac:dyDescent="0.25">
      <c r="A32" s="163">
        <v>22</v>
      </c>
      <c r="B32" s="164" t="s">
        <v>670</v>
      </c>
      <c r="C32" s="173" t="s">
        <v>1045</v>
      </c>
      <c r="D32" s="165" t="s">
        <v>835</v>
      </c>
      <c r="E32" s="166">
        <v>3</v>
      </c>
      <c r="F32" s="191"/>
      <c r="G32" s="161">
        <f t="shared" si="0"/>
        <v>0</v>
      </c>
      <c r="H32" s="167">
        <v>2080</v>
      </c>
      <c r="I32" s="167">
        <v>6240</v>
      </c>
      <c r="J32" s="167">
        <v>0</v>
      </c>
      <c r="K32" s="167">
        <v>0</v>
      </c>
      <c r="L32" s="167">
        <v>12</v>
      </c>
      <c r="M32" s="167">
        <v>6988.8</v>
      </c>
      <c r="N32" s="166">
        <v>0</v>
      </c>
      <c r="O32" s="166">
        <v>0</v>
      </c>
      <c r="P32" s="166">
        <v>0</v>
      </c>
      <c r="Q32" s="166">
        <v>0</v>
      </c>
      <c r="R32" s="167"/>
      <c r="S32" s="167" t="s">
        <v>318</v>
      </c>
      <c r="T32" s="168" t="s">
        <v>319</v>
      </c>
      <c r="U32" s="147">
        <v>0</v>
      </c>
      <c r="V32" s="147">
        <v>0</v>
      </c>
      <c r="W32" s="147"/>
      <c r="X32" s="147" t="s">
        <v>1007</v>
      </c>
      <c r="Y32" s="147" t="s">
        <v>206</v>
      </c>
      <c r="Z32" s="141"/>
      <c r="AA32" s="141"/>
      <c r="AB32" s="141"/>
      <c r="AC32" s="141"/>
      <c r="AD32" s="141"/>
      <c r="AE32" s="141"/>
      <c r="AF32" s="141"/>
      <c r="AG32" s="141" t="s">
        <v>1008</v>
      </c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</row>
    <row r="33" spans="1:60" x14ac:dyDescent="0.25">
      <c r="A33" s="163">
        <v>23</v>
      </c>
      <c r="B33" s="164" t="s">
        <v>473</v>
      </c>
      <c r="C33" s="173" t="s">
        <v>1046</v>
      </c>
      <c r="D33" s="165" t="s">
        <v>835</v>
      </c>
      <c r="E33" s="166">
        <v>3</v>
      </c>
      <c r="F33" s="191"/>
      <c r="G33" s="161">
        <f t="shared" si="0"/>
        <v>0</v>
      </c>
      <c r="H33" s="167">
        <v>2200</v>
      </c>
      <c r="I33" s="167">
        <v>6600</v>
      </c>
      <c r="J33" s="167">
        <v>0</v>
      </c>
      <c r="K33" s="167">
        <v>0</v>
      </c>
      <c r="L33" s="167">
        <v>12</v>
      </c>
      <c r="M33" s="167">
        <v>7392</v>
      </c>
      <c r="N33" s="166">
        <v>0</v>
      </c>
      <c r="O33" s="166">
        <v>0</v>
      </c>
      <c r="P33" s="166">
        <v>0</v>
      </c>
      <c r="Q33" s="166">
        <v>0</v>
      </c>
      <c r="R33" s="167"/>
      <c r="S33" s="167" t="s">
        <v>318</v>
      </c>
      <c r="T33" s="168" t="s">
        <v>319</v>
      </c>
      <c r="U33" s="147">
        <v>0</v>
      </c>
      <c r="V33" s="147">
        <v>0</v>
      </c>
      <c r="W33" s="147"/>
      <c r="X33" s="147" t="s">
        <v>1007</v>
      </c>
      <c r="Y33" s="147" t="s">
        <v>206</v>
      </c>
      <c r="Z33" s="141"/>
      <c r="AA33" s="141"/>
      <c r="AB33" s="141"/>
      <c r="AC33" s="141"/>
      <c r="AD33" s="141"/>
      <c r="AE33" s="141"/>
      <c r="AF33" s="141"/>
      <c r="AG33" s="141" t="s">
        <v>1008</v>
      </c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</row>
    <row r="34" spans="1:60" x14ac:dyDescent="0.25">
      <c r="A34" s="163">
        <v>24</v>
      </c>
      <c r="B34" s="164" t="s">
        <v>1047</v>
      </c>
      <c r="C34" s="173" t="s">
        <v>1048</v>
      </c>
      <c r="D34" s="165" t="s">
        <v>835</v>
      </c>
      <c r="E34" s="166">
        <v>20</v>
      </c>
      <c r="F34" s="191"/>
      <c r="G34" s="161">
        <f t="shared" si="0"/>
        <v>0</v>
      </c>
      <c r="H34" s="167">
        <v>106</v>
      </c>
      <c r="I34" s="167">
        <v>2120</v>
      </c>
      <c r="J34" s="167">
        <v>0</v>
      </c>
      <c r="K34" s="167">
        <v>0</v>
      </c>
      <c r="L34" s="167">
        <v>12</v>
      </c>
      <c r="M34" s="167">
        <v>2374.4</v>
      </c>
      <c r="N34" s="166">
        <v>0</v>
      </c>
      <c r="O34" s="166">
        <v>0</v>
      </c>
      <c r="P34" s="166">
        <v>0</v>
      </c>
      <c r="Q34" s="166">
        <v>0</v>
      </c>
      <c r="R34" s="167"/>
      <c r="S34" s="167" t="s">
        <v>318</v>
      </c>
      <c r="T34" s="168" t="s">
        <v>319</v>
      </c>
      <c r="U34" s="147">
        <v>0</v>
      </c>
      <c r="V34" s="147">
        <v>0</v>
      </c>
      <c r="W34" s="147"/>
      <c r="X34" s="147" t="s">
        <v>1007</v>
      </c>
      <c r="Y34" s="147" t="s">
        <v>206</v>
      </c>
      <c r="Z34" s="141"/>
      <c r="AA34" s="141"/>
      <c r="AB34" s="141"/>
      <c r="AC34" s="141"/>
      <c r="AD34" s="141"/>
      <c r="AE34" s="141"/>
      <c r="AF34" s="141"/>
      <c r="AG34" s="141" t="s">
        <v>1008</v>
      </c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</row>
    <row r="35" spans="1:60" x14ac:dyDescent="0.25">
      <c r="A35" s="163">
        <v>25</v>
      </c>
      <c r="B35" s="164" t="s">
        <v>1049</v>
      </c>
      <c r="C35" s="173" t="s">
        <v>1050</v>
      </c>
      <c r="D35" s="165" t="s">
        <v>835</v>
      </c>
      <c r="E35" s="166">
        <v>20</v>
      </c>
      <c r="F35" s="191"/>
      <c r="G35" s="161">
        <f t="shared" si="0"/>
        <v>0</v>
      </c>
      <c r="H35" s="167">
        <v>125</v>
      </c>
      <c r="I35" s="167">
        <v>2500</v>
      </c>
      <c r="J35" s="167">
        <v>0</v>
      </c>
      <c r="K35" s="167">
        <v>0</v>
      </c>
      <c r="L35" s="167">
        <v>12</v>
      </c>
      <c r="M35" s="167">
        <v>2800</v>
      </c>
      <c r="N35" s="166">
        <v>0</v>
      </c>
      <c r="O35" s="166">
        <v>0</v>
      </c>
      <c r="P35" s="166">
        <v>0</v>
      </c>
      <c r="Q35" s="166">
        <v>0</v>
      </c>
      <c r="R35" s="167"/>
      <c r="S35" s="167" t="s">
        <v>318</v>
      </c>
      <c r="T35" s="168" t="s">
        <v>319</v>
      </c>
      <c r="U35" s="147">
        <v>0</v>
      </c>
      <c r="V35" s="147">
        <v>0</v>
      </c>
      <c r="W35" s="147"/>
      <c r="X35" s="147" t="s">
        <v>1007</v>
      </c>
      <c r="Y35" s="147" t="s">
        <v>206</v>
      </c>
      <c r="Z35" s="141"/>
      <c r="AA35" s="141"/>
      <c r="AB35" s="141"/>
      <c r="AC35" s="141"/>
      <c r="AD35" s="141"/>
      <c r="AE35" s="141"/>
      <c r="AF35" s="141"/>
      <c r="AG35" s="141" t="s">
        <v>1008</v>
      </c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</row>
    <row r="36" spans="1:60" x14ac:dyDescent="0.25">
      <c r="A36" s="163">
        <v>26</v>
      </c>
      <c r="B36" s="164" t="s">
        <v>1051</v>
      </c>
      <c r="C36" s="173" t="s">
        <v>1052</v>
      </c>
      <c r="D36" s="165" t="s">
        <v>1053</v>
      </c>
      <c r="E36" s="166">
        <v>12</v>
      </c>
      <c r="F36" s="191"/>
      <c r="G36" s="161">
        <f t="shared" si="0"/>
        <v>0</v>
      </c>
      <c r="H36" s="167">
        <v>0</v>
      </c>
      <c r="I36" s="167">
        <v>0</v>
      </c>
      <c r="J36" s="167">
        <v>450</v>
      </c>
      <c r="K36" s="167">
        <v>5400</v>
      </c>
      <c r="L36" s="167">
        <v>12</v>
      </c>
      <c r="M36" s="167">
        <v>6048</v>
      </c>
      <c r="N36" s="166">
        <v>0</v>
      </c>
      <c r="O36" s="166">
        <v>0</v>
      </c>
      <c r="P36" s="166">
        <v>0</v>
      </c>
      <c r="Q36" s="166">
        <v>0</v>
      </c>
      <c r="R36" s="167"/>
      <c r="S36" s="167" t="s">
        <v>318</v>
      </c>
      <c r="T36" s="168" t="s">
        <v>319</v>
      </c>
      <c r="U36" s="147">
        <v>0</v>
      </c>
      <c r="V36" s="147">
        <v>0</v>
      </c>
      <c r="W36" s="147"/>
      <c r="X36" s="147" t="s">
        <v>1007</v>
      </c>
      <c r="Y36" s="147" t="s">
        <v>206</v>
      </c>
      <c r="Z36" s="141"/>
      <c r="AA36" s="141"/>
      <c r="AB36" s="141"/>
      <c r="AC36" s="141"/>
      <c r="AD36" s="141"/>
      <c r="AE36" s="141"/>
      <c r="AF36" s="141"/>
      <c r="AG36" s="141" t="s">
        <v>1054</v>
      </c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</row>
    <row r="37" spans="1:60" x14ac:dyDescent="0.25">
      <c r="A37" s="163">
        <v>27</v>
      </c>
      <c r="B37" s="164" t="s">
        <v>1055</v>
      </c>
      <c r="C37" s="173" t="s">
        <v>1056</v>
      </c>
      <c r="D37" s="165" t="s">
        <v>1053</v>
      </c>
      <c r="E37" s="166">
        <v>24</v>
      </c>
      <c r="F37" s="191"/>
      <c r="G37" s="161">
        <f t="shared" si="0"/>
        <v>0</v>
      </c>
      <c r="H37" s="167">
        <v>0</v>
      </c>
      <c r="I37" s="167">
        <v>0</v>
      </c>
      <c r="J37" s="167">
        <v>500</v>
      </c>
      <c r="K37" s="167">
        <v>12000</v>
      </c>
      <c r="L37" s="167">
        <v>12</v>
      </c>
      <c r="M37" s="167">
        <v>13440</v>
      </c>
      <c r="N37" s="166">
        <v>0</v>
      </c>
      <c r="O37" s="166">
        <v>0</v>
      </c>
      <c r="P37" s="166">
        <v>0</v>
      </c>
      <c r="Q37" s="166">
        <v>0</v>
      </c>
      <c r="R37" s="167"/>
      <c r="S37" s="167" t="s">
        <v>318</v>
      </c>
      <c r="T37" s="168" t="s">
        <v>319</v>
      </c>
      <c r="U37" s="147">
        <v>0</v>
      </c>
      <c r="V37" s="147">
        <v>0</v>
      </c>
      <c r="W37" s="147"/>
      <c r="X37" s="147" t="s">
        <v>205</v>
      </c>
      <c r="Y37" s="147" t="s">
        <v>206</v>
      </c>
      <c r="Z37" s="141"/>
      <c r="AA37" s="141"/>
      <c r="AB37" s="141"/>
      <c r="AC37" s="141"/>
      <c r="AD37" s="141"/>
      <c r="AE37" s="141"/>
      <c r="AF37" s="141"/>
      <c r="AG37" s="141" t="s">
        <v>721</v>
      </c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</row>
    <row r="38" spans="1:60" x14ac:dyDescent="0.25">
      <c r="A38" s="163">
        <v>28</v>
      </c>
      <c r="B38" s="164" t="s">
        <v>1057</v>
      </c>
      <c r="C38" s="173" t="s">
        <v>1058</v>
      </c>
      <c r="D38" s="165" t="s">
        <v>0</v>
      </c>
      <c r="E38" s="166">
        <v>5186.37</v>
      </c>
      <c r="F38" s="191"/>
      <c r="G38" s="161">
        <f t="shared" si="0"/>
        <v>0</v>
      </c>
      <c r="H38" s="167">
        <v>0</v>
      </c>
      <c r="I38" s="167">
        <v>0</v>
      </c>
      <c r="J38" s="167">
        <v>5.2</v>
      </c>
      <c r="K38" s="167">
        <v>26969.124</v>
      </c>
      <c r="L38" s="167">
        <v>12</v>
      </c>
      <c r="M38" s="167">
        <v>30205.414399999998</v>
      </c>
      <c r="N38" s="166">
        <v>0</v>
      </c>
      <c r="O38" s="166">
        <v>0</v>
      </c>
      <c r="P38" s="166">
        <v>0</v>
      </c>
      <c r="Q38" s="166">
        <v>0</v>
      </c>
      <c r="R38" s="167"/>
      <c r="S38" s="167" t="s">
        <v>203</v>
      </c>
      <c r="T38" s="168" t="s">
        <v>203</v>
      </c>
      <c r="U38" s="147">
        <v>0</v>
      </c>
      <c r="V38" s="147">
        <v>0</v>
      </c>
      <c r="W38" s="147"/>
      <c r="X38" s="147" t="s">
        <v>429</v>
      </c>
      <c r="Y38" s="147" t="s">
        <v>206</v>
      </c>
      <c r="Z38" s="141"/>
      <c r="AA38" s="141"/>
      <c r="AB38" s="141"/>
      <c r="AC38" s="141"/>
      <c r="AD38" s="141"/>
      <c r="AE38" s="141"/>
      <c r="AF38" s="141"/>
      <c r="AG38" s="141" t="s">
        <v>1015</v>
      </c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</row>
    <row r="39" spans="1:60" x14ac:dyDescent="0.25">
      <c r="A39" s="151" t="s">
        <v>198</v>
      </c>
      <c r="B39" s="152" t="s">
        <v>129</v>
      </c>
      <c r="C39" s="170" t="s">
        <v>130</v>
      </c>
      <c r="D39" s="153"/>
      <c r="E39" s="154"/>
      <c r="F39" s="155"/>
      <c r="G39" s="155">
        <f>G40+G42+G43+G44+G45</f>
        <v>0</v>
      </c>
      <c r="H39" s="155"/>
      <c r="I39" s="155">
        <v>26033.97</v>
      </c>
      <c r="J39" s="155"/>
      <c r="K39" s="155">
        <v>10972.62</v>
      </c>
      <c r="L39" s="155"/>
      <c r="M39" s="155"/>
      <c r="N39" s="154"/>
      <c r="O39" s="154"/>
      <c r="P39" s="154"/>
      <c r="Q39" s="154"/>
      <c r="R39" s="155"/>
      <c r="S39" s="155"/>
      <c r="T39" s="156"/>
      <c r="U39" s="150"/>
      <c r="V39" s="150"/>
      <c r="W39" s="150"/>
      <c r="X39" s="150"/>
      <c r="Y39" s="150"/>
      <c r="AG39" t="s">
        <v>199</v>
      </c>
    </row>
    <row r="40" spans="1:60" x14ac:dyDescent="0.25">
      <c r="A40" s="157">
        <v>29</v>
      </c>
      <c r="B40" s="158" t="s">
        <v>1059</v>
      </c>
      <c r="C40" s="171" t="s">
        <v>1060</v>
      </c>
      <c r="D40" s="159" t="s">
        <v>353</v>
      </c>
      <c r="E40" s="160">
        <v>35</v>
      </c>
      <c r="F40" s="192"/>
      <c r="G40" s="161">
        <f t="shared" si="0"/>
        <v>0</v>
      </c>
      <c r="H40" s="161">
        <v>675.39</v>
      </c>
      <c r="I40" s="161">
        <v>23638.649999999998</v>
      </c>
      <c r="J40" s="161">
        <v>226.61</v>
      </c>
      <c r="K40" s="161">
        <v>7931.35</v>
      </c>
      <c r="L40" s="161">
        <v>12</v>
      </c>
      <c r="M40" s="161">
        <v>35358.400000000001</v>
      </c>
      <c r="N40" s="160">
        <v>1.6000000000000001E-3</v>
      </c>
      <c r="O40" s="160">
        <v>5.6000000000000001E-2</v>
      </c>
      <c r="P40" s="160">
        <v>0</v>
      </c>
      <c r="Q40" s="160">
        <v>0</v>
      </c>
      <c r="R40" s="161"/>
      <c r="S40" s="161" t="s">
        <v>203</v>
      </c>
      <c r="T40" s="162" t="s">
        <v>203</v>
      </c>
      <c r="U40" s="147">
        <v>0.33332000000000001</v>
      </c>
      <c r="V40" s="147">
        <v>11.6662</v>
      </c>
      <c r="W40" s="147"/>
      <c r="X40" s="147" t="s">
        <v>205</v>
      </c>
      <c r="Y40" s="147" t="s">
        <v>206</v>
      </c>
      <c r="Z40" s="141"/>
      <c r="AA40" s="141"/>
      <c r="AB40" s="141"/>
      <c r="AC40" s="141"/>
      <c r="AD40" s="141"/>
      <c r="AE40" s="141"/>
      <c r="AF40" s="141"/>
      <c r="AG40" s="141" t="s">
        <v>721</v>
      </c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</row>
    <row r="41" spans="1:60" outlineLevel="1" x14ac:dyDescent="0.25">
      <c r="A41" s="144"/>
      <c r="B41" s="145"/>
      <c r="C41" s="256" t="s">
        <v>1061</v>
      </c>
      <c r="D41" s="257"/>
      <c r="E41" s="257"/>
      <c r="F41" s="257"/>
      <c r="G41" s="257"/>
      <c r="H41" s="147"/>
      <c r="I41" s="147"/>
      <c r="J41" s="147"/>
      <c r="K41" s="147"/>
      <c r="L41" s="147"/>
      <c r="M41" s="147"/>
      <c r="N41" s="146"/>
      <c r="O41" s="146"/>
      <c r="P41" s="146"/>
      <c r="Q41" s="146"/>
      <c r="R41" s="147"/>
      <c r="S41" s="147"/>
      <c r="T41" s="147"/>
      <c r="U41" s="147"/>
      <c r="V41" s="147"/>
      <c r="W41" s="147"/>
      <c r="X41" s="147"/>
      <c r="Y41" s="147"/>
      <c r="Z41" s="141"/>
      <c r="AA41" s="141"/>
      <c r="AB41" s="141"/>
      <c r="AC41" s="141"/>
      <c r="AD41" s="141"/>
      <c r="AE41" s="141"/>
      <c r="AF41" s="141"/>
      <c r="AG41" s="141" t="s">
        <v>261</v>
      </c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</row>
    <row r="42" spans="1:60" x14ac:dyDescent="0.25">
      <c r="A42" s="163">
        <v>30</v>
      </c>
      <c r="B42" s="164" t="s">
        <v>1062</v>
      </c>
      <c r="C42" s="173" t="s">
        <v>1063</v>
      </c>
      <c r="D42" s="165" t="s">
        <v>353</v>
      </c>
      <c r="E42" s="166">
        <v>4</v>
      </c>
      <c r="F42" s="191"/>
      <c r="G42" s="161">
        <f t="shared" si="0"/>
        <v>0</v>
      </c>
      <c r="H42" s="167">
        <v>411.33</v>
      </c>
      <c r="I42" s="167">
        <v>1645.32</v>
      </c>
      <c r="J42" s="167">
        <v>215.67</v>
      </c>
      <c r="K42" s="167">
        <v>862.68</v>
      </c>
      <c r="L42" s="167">
        <v>12</v>
      </c>
      <c r="M42" s="167">
        <v>2808.96</v>
      </c>
      <c r="N42" s="166">
        <v>1.0200000000000001E-3</v>
      </c>
      <c r="O42" s="166">
        <v>4.0800000000000003E-3</v>
      </c>
      <c r="P42" s="166">
        <v>0</v>
      </c>
      <c r="Q42" s="166">
        <v>0</v>
      </c>
      <c r="R42" s="167"/>
      <c r="S42" s="167" t="s">
        <v>203</v>
      </c>
      <c r="T42" s="168" t="s">
        <v>203</v>
      </c>
      <c r="U42" s="147">
        <v>0.31738</v>
      </c>
      <c r="V42" s="147">
        <v>1.26952</v>
      </c>
      <c r="W42" s="147"/>
      <c r="X42" s="147" t="s">
        <v>205</v>
      </c>
      <c r="Y42" s="147" t="s">
        <v>206</v>
      </c>
      <c r="Z42" s="141"/>
      <c r="AA42" s="141"/>
      <c r="AB42" s="141"/>
      <c r="AC42" s="141"/>
      <c r="AD42" s="141"/>
      <c r="AE42" s="141"/>
      <c r="AF42" s="141"/>
      <c r="AG42" s="141" t="s">
        <v>721</v>
      </c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</row>
    <row r="43" spans="1:60" x14ac:dyDescent="0.25">
      <c r="A43" s="163">
        <v>31</v>
      </c>
      <c r="B43" s="164" t="s">
        <v>1064</v>
      </c>
      <c r="C43" s="173" t="s">
        <v>1065</v>
      </c>
      <c r="D43" s="165" t="s">
        <v>353</v>
      </c>
      <c r="E43" s="166">
        <v>39</v>
      </c>
      <c r="F43" s="191"/>
      <c r="G43" s="161">
        <f t="shared" si="0"/>
        <v>0</v>
      </c>
      <c r="H43" s="167">
        <v>0</v>
      </c>
      <c r="I43" s="167">
        <v>0</v>
      </c>
      <c r="J43" s="167">
        <v>15</v>
      </c>
      <c r="K43" s="167">
        <v>585</v>
      </c>
      <c r="L43" s="167">
        <v>12</v>
      </c>
      <c r="M43" s="167">
        <v>655.20000000000005</v>
      </c>
      <c r="N43" s="166">
        <v>0</v>
      </c>
      <c r="O43" s="166">
        <v>0</v>
      </c>
      <c r="P43" s="166">
        <v>0</v>
      </c>
      <c r="Q43" s="166">
        <v>0</v>
      </c>
      <c r="R43" s="167"/>
      <c r="S43" s="167" t="s">
        <v>318</v>
      </c>
      <c r="T43" s="168" t="s">
        <v>319</v>
      </c>
      <c r="U43" s="147">
        <v>0</v>
      </c>
      <c r="V43" s="147">
        <v>0</v>
      </c>
      <c r="W43" s="147"/>
      <c r="X43" s="147" t="s">
        <v>205</v>
      </c>
      <c r="Y43" s="147" t="s">
        <v>206</v>
      </c>
      <c r="Z43" s="141"/>
      <c r="AA43" s="141"/>
      <c r="AB43" s="141"/>
      <c r="AC43" s="141"/>
      <c r="AD43" s="141"/>
      <c r="AE43" s="141"/>
      <c r="AF43" s="141"/>
      <c r="AG43" s="141" t="s">
        <v>721</v>
      </c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</row>
    <row r="44" spans="1:60" x14ac:dyDescent="0.25">
      <c r="A44" s="163">
        <v>32</v>
      </c>
      <c r="B44" s="164" t="s">
        <v>1066</v>
      </c>
      <c r="C44" s="173" t="s">
        <v>1067</v>
      </c>
      <c r="D44" s="165" t="s">
        <v>580</v>
      </c>
      <c r="E44" s="166">
        <v>3</v>
      </c>
      <c r="F44" s="191"/>
      <c r="G44" s="161">
        <f t="shared" si="0"/>
        <v>0</v>
      </c>
      <c r="H44" s="167">
        <v>250</v>
      </c>
      <c r="I44" s="167">
        <v>750</v>
      </c>
      <c r="J44" s="167">
        <v>0</v>
      </c>
      <c r="K44" s="167">
        <v>0</v>
      </c>
      <c r="L44" s="167">
        <v>12</v>
      </c>
      <c r="M44" s="167">
        <v>840</v>
      </c>
      <c r="N44" s="166">
        <v>0</v>
      </c>
      <c r="O44" s="166">
        <v>0</v>
      </c>
      <c r="P44" s="166">
        <v>0</v>
      </c>
      <c r="Q44" s="166">
        <v>0</v>
      </c>
      <c r="R44" s="167"/>
      <c r="S44" s="167" t="s">
        <v>318</v>
      </c>
      <c r="T44" s="168" t="s">
        <v>319</v>
      </c>
      <c r="U44" s="147">
        <v>0</v>
      </c>
      <c r="V44" s="147">
        <v>0</v>
      </c>
      <c r="W44" s="147"/>
      <c r="X44" s="147" t="s">
        <v>1007</v>
      </c>
      <c r="Y44" s="147" t="s">
        <v>206</v>
      </c>
      <c r="Z44" s="141"/>
      <c r="AA44" s="141"/>
      <c r="AB44" s="141"/>
      <c r="AC44" s="141"/>
      <c r="AD44" s="141"/>
      <c r="AE44" s="141"/>
      <c r="AF44" s="141"/>
      <c r="AG44" s="141" t="s">
        <v>1008</v>
      </c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</row>
    <row r="45" spans="1:60" x14ac:dyDescent="0.25">
      <c r="A45" s="163">
        <v>33</v>
      </c>
      <c r="B45" s="164" t="s">
        <v>1068</v>
      </c>
      <c r="C45" s="173" t="s">
        <v>1069</v>
      </c>
      <c r="D45" s="165" t="s">
        <v>0</v>
      </c>
      <c r="E45" s="166">
        <v>354.13</v>
      </c>
      <c r="F45" s="191"/>
      <c r="G45" s="161">
        <f t="shared" si="0"/>
        <v>0</v>
      </c>
      <c r="H45" s="167">
        <v>0</v>
      </c>
      <c r="I45" s="167">
        <v>0</v>
      </c>
      <c r="J45" s="167">
        <v>4.5</v>
      </c>
      <c r="K45" s="167">
        <v>1593.585</v>
      </c>
      <c r="L45" s="167">
        <v>12</v>
      </c>
      <c r="M45" s="167">
        <v>1784.8208</v>
      </c>
      <c r="N45" s="166">
        <v>0</v>
      </c>
      <c r="O45" s="166">
        <v>0</v>
      </c>
      <c r="P45" s="166">
        <v>0</v>
      </c>
      <c r="Q45" s="166">
        <v>0</v>
      </c>
      <c r="R45" s="167"/>
      <c r="S45" s="167" t="s">
        <v>203</v>
      </c>
      <c r="T45" s="168" t="s">
        <v>203</v>
      </c>
      <c r="U45" s="147">
        <v>0</v>
      </c>
      <c r="V45" s="147">
        <v>0</v>
      </c>
      <c r="W45" s="147"/>
      <c r="X45" s="147" t="s">
        <v>429</v>
      </c>
      <c r="Y45" s="147" t="s">
        <v>206</v>
      </c>
      <c r="Z45" s="141"/>
      <c r="AA45" s="141"/>
      <c r="AB45" s="141"/>
      <c r="AC45" s="141"/>
      <c r="AD45" s="141"/>
      <c r="AE45" s="141"/>
      <c r="AF45" s="141"/>
      <c r="AG45" s="141" t="s">
        <v>1015</v>
      </c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</row>
    <row r="46" spans="1:60" x14ac:dyDescent="0.25">
      <c r="A46" s="151" t="s">
        <v>198</v>
      </c>
      <c r="B46" s="152" t="s">
        <v>131</v>
      </c>
      <c r="C46" s="170" t="s">
        <v>132</v>
      </c>
      <c r="D46" s="153"/>
      <c r="E46" s="154"/>
      <c r="F46" s="155"/>
      <c r="G46" s="155">
        <f>G47+G48+G49+G50+G51+G52+G53</f>
        <v>0</v>
      </c>
      <c r="H46" s="155"/>
      <c r="I46" s="155">
        <v>19123.29</v>
      </c>
      <c r="J46" s="155"/>
      <c r="K46" s="155">
        <v>7004.7</v>
      </c>
      <c r="L46" s="155"/>
      <c r="M46" s="155"/>
      <c r="N46" s="154"/>
      <c r="O46" s="154"/>
      <c r="P46" s="154"/>
      <c r="Q46" s="154"/>
      <c r="R46" s="155"/>
      <c r="S46" s="155"/>
      <c r="T46" s="156"/>
      <c r="U46" s="150"/>
      <c r="V46" s="150"/>
      <c r="W46" s="150"/>
      <c r="X46" s="150"/>
      <c r="Y46" s="150"/>
      <c r="AG46" t="s">
        <v>199</v>
      </c>
    </row>
    <row r="47" spans="1:60" ht="20.399999999999999" x14ac:dyDescent="0.25">
      <c r="A47" s="163">
        <v>34</v>
      </c>
      <c r="B47" s="164" t="s">
        <v>1070</v>
      </c>
      <c r="C47" s="173" t="s">
        <v>1071</v>
      </c>
      <c r="D47" s="165" t="s">
        <v>267</v>
      </c>
      <c r="E47" s="166">
        <v>12</v>
      </c>
      <c r="F47" s="191"/>
      <c r="G47" s="161">
        <f t="shared" si="0"/>
        <v>0</v>
      </c>
      <c r="H47" s="167">
        <v>398.52</v>
      </c>
      <c r="I47" s="167">
        <v>4782.24</v>
      </c>
      <c r="J47" s="167">
        <v>83.48</v>
      </c>
      <c r="K47" s="167">
        <v>1001.76</v>
      </c>
      <c r="L47" s="167">
        <v>12</v>
      </c>
      <c r="M47" s="167">
        <v>6478.08</v>
      </c>
      <c r="N47" s="166">
        <v>3.3E-4</v>
      </c>
      <c r="O47" s="166">
        <v>3.96E-3</v>
      </c>
      <c r="P47" s="166">
        <v>0</v>
      </c>
      <c r="Q47" s="166">
        <v>0</v>
      </c>
      <c r="R47" s="167"/>
      <c r="S47" s="167" t="s">
        <v>318</v>
      </c>
      <c r="T47" s="168" t="s">
        <v>319</v>
      </c>
      <c r="U47" s="147">
        <v>5.0999999999999997E-2</v>
      </c>
      <c r="V47" s="147">
        <v>0.61199999999999999</v>
      </c>
      <c r="W47" s="147"/>
      <c r="X47" s="147" t="s">
        <v>205</v>
      </c>
      <c r="Y47" s="147" t="s">
        <v>206</v>
      </c>
      <c r="Z47" s="141"/>
      <c r="AA47" s="141"/>
      <c r="AB47" s="141"/>
      <c r="AC47" s="141"/>
      <c r="AD47" s="141"/>
      <c r="AE47" s="141"/>
      <c r="AF47" s="141"/>
      <c r="AG47" s="141" t="s">
        <v>721</v>
      </c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</row>
    <row r="48" spans="1:60" ht="20.399999999999999" x14ac:dyDescent="0.25">
      <c r="A48" s="163">
        <v>35</v>
      </c>
      <c r="B48" s="164" t="s">
        <v>1072</v>
      </c>
      <c r="C48" s="173" t="s">
        <v>1073</v>
      </c>
      <c r="D48" s="165" t="s">
        <v>267</v>
      </c>
      <c r="E48" s="166">
        <v>3</v>
      </c>
      <c r="F48" s="191"/>
      <c r="G48" s="161">
        <f t="shared" si="0"/>
        <v>0</v>
      </c>
      <c r="H48" s="167">
        <v>431.59</v>
      </c>
      <c r="I48" s="167">
        <v>1294.77</v>
      </c>
      <c r="J48" s="167">
        <v>179.41</v>
      </c>
      <c r="K48" s="167">
        <v>538.23</v>
      </c>
      <c r="L48" s="167">
        <v>12</v>
      </c>
      <c r="M48" s="167">
        <v>2052.96</v>
      </c>
      <c r="N48" s="166">
        <v>3.5E-4</v>
      </c>
      <c r="O48" s="166">
        <v>1.0499999999999999E-3</v>
      </c>
      <c r="P48" s="166">
        <v>0</v>
      </c>
      <c r="Q48" s="166">
        <v>0</v>
      </c>
      <c r="R48" s="167"/>
      <c r="S48" s="167" t="s">
        <v>318</v>
      </c>
      <c r="T48" s="168" t="s">
        <v>319</v>
      </c>
      <c r="U48" s="147">
        <v>0.22700000000000001</v>
      </c>
      <c r="V48" s="147">
        <v>0.68100000000000005</v>
      </c>
      <c r="W48" s="147"/>
      <c r="X48" s="147" t="s">
        <v>205</v>
      </c>
      <c r="Y48" s="147" t="s">
        <v>206</v>
      </c>
      <c r="Z48" s="141"/>
      <c r="AA48" s="141"/>
      <c r="AB48" s="141"/>
      <c r="AC48" s="141"/>
      <c r="AD48" s="141"/>
      <c r="AE48" s="141"/>
      <c r="AF48" s="141"/>
      <c r="AG48" s="141" t="s">
        <v>721</v>
      </c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</row>
    <row r="49" spans="1:60" x14ac:dyDescent="0.25">
      <c r="A49" s="163">
        <v>36</v>
      </c>
      <c r="B49" s="164" t="s">
        <v>1074</v>
      </c>
      <c r="C49" s="173" t="s">
        <v>1075</v>
      </c>
      <c r="D49" s="165" t="s">
        <v>267</v>
      </c>
      <c r="E49" s="166">
        <v>12</v>
      </c>
      <c r="F49" s="191"/>
      <c r="G49" s="161">
        <f t="shared" si="0"/>
        <v>0</v>
      </c>
      <c r="H49" s="167">
        <v>318.23</v>
      </c>
      <c r="I49" s="167">
        <v>3818.76</v>
      </c>
      <c r="J49" s="167">
        <v>279.77</v>
      </c>
      <c r="K49" s="167">
        <v>3357.24</v>
      </c>
      <c r="L49" s="167">
        <v>12</v>
      </c>
      <c r="M49" s="167">
        <v>8037.12</v>
      </c>
      <c r="N49" s="166">
        <v>4.0000000000000002E-4</v>
      </c>
      <c r="O49" s="166">
        <v>4.8000000000000004E-3</v>
      </c>
      <c r="P49" s="166">
        <v>0</v>
      </c>
      <c r="Q49" s="166">
        <v>0</v>
      </c>
      <c r="R49" s="167"/>
      <c r="S49" s="167" t="s">
        <v>318</v>
      </c>
      <c r="T49" s="168" t="s">
        <v>319</v>
      </c>
      <c r="U49" s="147">
        <v>0.22700000000000001</v>
      </c>
      <c r="V49" s="147">
        <v>2.7240000000000002</v>
      </c>
      <c r="W49" s="147"/>
      <c r="X49" s="147" t="s">
        <v>205</v>
      </c>
      <c r="Y49" s="147" t="s">
        <v>206</v>
      </c>
      <c r="Z49" s="141"/>
      <c r="AA49" s="141"/>
      <c r="AB49" s="141"/>
      <c r="AC49" s="141"/>
      <c r="AD49" s="141"/>
      <c r="AE49" s="141"/>
      <c r="AF49" s="141"/>
      <c r="AG49" s="141" t="s">
        <v>721</v>
      </c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</row>
    <row r="50" spans="1:60" x14ac:dyDescent="0.25">
      <c r="A50" s="163">
        <v>37</v>
      </c>
      <c r="B50" s="164" t="s">
        <v>1076</v>
      </c>
      <c r="C50" s="173" t="s">
        <v>1077</v>
      </c>
      <c r="D50" s="165" t="s">
        <v>835</v>
      </c>
      <c r="E50" s="166">
        <v>3</v>
      </c>
      <c r="F50" s="191"/>
      <c r="G50" s="161">
        <f t="shared" si="0"/>
        <v>0</v>
      </c>
      <c r="H50" s="167">
        <v>493.84</v>
      </c>
      <c r="I50" s="167">
        <v>1481.52</v>
      </c>
      <c r="J50" s="167">
        <v>434.16</v>
      </c>
      <c r="K50" s="167">
        <v>1302.48</v>
      </c>
      <c r="L50" s="167">
        <v>12</v>
      </c>
      <c r="M50" s="167">
        <v>3118.08</v>
      </c>
      <c r="N50" s="166">
        <v>0</v>
      </c>
      <c r="O50" s="166">
        <v>0</v>
      </c>
      <c r="P50" s="166">
        <v>0</v>
      </c>
      <c r="Q50" s="166">
        <v>0</v>
      </c>
      <c r="R50" s="167"/>
      <c r="S50" s="167" t="s">
        <v>318</v>
      </c>
      <c r="T50" s="168" t="s">
        <v>319</v>
      </c>
      <c r="U50" s="147">
        <v>0.22700000000000001</v>
      </c>
      <c r="V50" s="147">
        <v>0.68100000000000005</v>
      </c>
      <c r="W50" s="147"/>
      <c r="X50" s="147" t="s">
        <v>205</v>
      </c>
      <c r="Y50" s="147" t="s">
        <v>206</v>
      </c>
      <c r="Z50" s="141"/>
      <c r="AA50" s="141"/>
      <c r="AB50" s="141"/>
      <c r="AC50" s="141"/>
      <c r="AD50" s="141"/>
      <c r="AE50" s="141"/>
      <c r="AF50" s="141"/>
      <c r="AG50" s="141" t="s">
        <v>721</v>
      </c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</row>
    <row r="51" spans="1:60" x14ac:dyDescent="0.25">
      <c r="A51" s="163">
        <v>38</v>
      </c>
      <c r="B51" s="164" t="s">
        <v>1078</v>
      </c>
      <c r="C51" s="173" t="s">
        <v>1079</v>
      </c>
      <c r="D51" s="165" t="s">
        <v>267</v>
      </c>
      <c r="E51" s="166">
        <v>3</v>
      </c>
      <c r="F51" s="191"/>
      <c r="G51" s="161">
        <f t="shared" si="0"/>
        <v>0</v>
      </c>
      <c r="H51" s="167">
        <v>0</v>
      </c>
      <c r="I51" s="167">
        <v>0</v>
      </c>
      <c r="J51" s="167">
        <v>225</v>
      </c>
      <c r="K51" s="167">
        <v>675</v>
      </c>
      <c r="L51" s="167">
        <v>12</v>
      </c>
      <c r="M51" s="167">
        <v>756</v>
      </c>
      <c r="N51" s="166">
        <v>4.0000000000000002E-4</v>
      </c>
      <c r="O51" s="166">
        <v>1.2000000000000001E-3</v>
      </c>
      <c r="P51" s="166">
        <v>0</v>
      </c>
      <c r="Q51" s="166">
        <v>0</v>
      </c>
      <c r="R51" s="167"/>
      <c r="S51" s="167" t="s">
        <v>318</v>
      </c>
      <c r="T51" s="168" t="s">
        <v>319</v>
      </c>
      <c r="U51" s="147">
        <v>0.23</v>
      </c>
      <c r="V51" s="147">
        <v>0.69000000000000006</v>
      </c>
      <c r="W51" s="147"/>
      <c r="X51" s="147" t="s">
        <v>205</v>
      </c>
      <c r="Y51" s="147" t="s">
        <v>206</v>
      </c>
      <c r="Z51" s="141"/>
      <c r="AA51" s="141"/>
      <c r="AB51" s="141"/>
      <c r="AC51" s="141"/>
      <c r="AD51" s="141"/>
      <c r="AE51" s="141"/>
      <c r="AF51" s="141"/>
      <c r="AG51" s="141" t="s">
        <v>213</v>
      </c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</row>
    <row r="52" spans="1:60" x14ac:dyDescent="0.25">
      <c r="A52" s="163">
        <v>39</v>
      </c>
      <c r="B52" s="164" t="s">
        <v>1080</v>
      </c>
      <c r="C52" s="173" t="s">
        <v>1081</v>
      </c>
      <c r="D52" s="165" t="s">
        <v>835</v>
      </c>
      <c r="E52" s="166">
        <v>3</v>
      </c>
      <c r="F52" s="191"/>
      <c r="G52" s="161">
        <f t="shared" si="0"/>
        <v>0</v>
      </c>
      <c r="H52" s="167">
        <v>2582</v>
      </c>
      <c r="I52" s="167">
        <v>7746</v>
      </c>
      <c r="J52" s="167">
        <v>0</v>
      </c>
      <c r="K52" s="167">
        <v>0</v>
      </c>
      <c r="L52" s="167">
        <v>12</v>
      </c>
      <c r="M52" s="167">
        <v>8675.52</v>
      </c>
      <c r="N52" s="166">
        <v>0</v>
      </c>
      <c r="O52" s="166">
        <v>0</v>
      </c>
      <c r="P52" s="166">
        <v>0</v>
      </c>
      <c r="Q52" s="166">
        <v>0</v>
      </c>
      <c r="R52" s="167"/>
      <c r="S52" s="167" t="s">
        <v>318</v>
      </c>
      <c r="T52" s="168" t="s">
        <v>319</v>
      </c>
      <c r="U52" s="147">
        <v>0</v>
      </c>
      <c r="V52" s="147">
        <v>0</v>
      </c>
      <c r="W52" s="147"/>
      <c r="X52" s="147" t="s">
        <v>1007</v>
      </c>
      <c r="Y52" s="147" t="s">
        <v>206</v>
      </c>
      <c r="Z52" s="141"/>
      <c r="AA52" s="141"/>
      <c r="AB52" s="141"/>
      <c r="AC52" s="141"/>
      <c r="AD52" s="141"/>
      <c r="AE52" s="141"/>
      <c r="AF52" s="141"/>
      <c r="AG52" s="141" t="s">
        <v>1008</v>
      </c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</row>
    <row r="53" spans="1:60" x14ac:dyDescent="0.25">
      <c r="A53" s="163">
        <v>40</v>
      </c>
      <c r="B53" s="164" t="s">
        <v>1082</v>
      </c>
      <c r="C53" s="173" t="s">
        <v>1083</v>
      </c>
      <c r="D53" s="165" t="s">
        <v>0</v>
      </c>
      <c r="E53" s="166">
        <v>259.98</v>
      </c>
      <c r="F53" s="191"/>
      <c r="G53" s="161">
        <f t="shared" si="0"/>
        <v>0</v>
      </c>
      <c r="H53" s="167">
        <v>0</v>
      </c>
      <c r="I53" s="167">
        <v>0</v>
      </c>
      <c r="J53" s="167">
        <v>0.5</v>
      </c>
      <c r="K53" s="167">
        <v>129.99</v>
      </c>
      <c r="L53" s="167">
        <v>12</v>
      </c>
      <c r="M53" s="167">
        <v>145.58880000000002</v>
      </c>
      <c r="N53" s="166">
        <v>0</v>
      </c>
      <c r="O53" s="166">
        <v>0</v>
      </c>
      <c r="P53" s="166">
        <v>0</v>
      </c>
      <c r="Q53" s="166">
        <v>0</v>
      </c>
      <c r="R53" s="167"/>
      <c r="S53" s="167" t="s">
        <v>203</v>
      </c>
      <c r="T53" s="168" t="s">
        <v>203</v>
      </c>
      <c r="U53" s="147">
        <v>0</v>
      </c>
      <c r="V53" s="147">
        <v>0</v>
      </c>
      <c r="W53" s="147"/>
      <c r="X53" s="147" t="s">
        <v>429</v>
      </c>
      <c r="Y53" s="147" t="s">
        <v>206</v>
      </c>
      <c r="Z53" s="141"/>
      <c r="AA53" s="141"/>
      <c r="AB53" s="141"/>
      <c r="AC53" s="141"/>
      <c r="AD53" s="141"/>
      <c r="AE53" s="141"/>
      <c r="AF53" s="141"/>
      <c r="AG53" s="141" t="s">
        <v>430</v>
      </c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</row>
    <row r="54" spans="1:60" x14ac:dyDescent="0.25">
      <c r="A54" s="151" t="s">
        <v>198</v>
      </c>
      <c r="B54" s="152" t="s">
        <v>135</v>
      </c>
      <c r="C54" s="170" t="s">
        <v>136</v>
      </c>
      <c r="D54" s="153"/>
      <c r="E54" s="154"/>
      <c r="F54" s="155"/>
      <c r="G54" s="155">
        <f>G55+G56+G57+G58+G59+G60+G61+G62+G63+G64+G65+G66+G67</f>
        <v>0</v>
      </c>
      <c r="H54" s="155"/>
      <c r="I54" s="155">
        <v>403244</v>
      </c>
      <c r="J54" s="155"/>
      <c r="K54" s="155">
        <v>107365.09</v>
      </c>
      <c r="L54" s="155"/>
      <c r="M54" s="155"/>
      <c r="N54" s="154"/>
      <c r="O54" s="154"/>
      <c r="P54" s="154"/>
      <c r="Q54" s="154"/>
      <c r="R54" s="155"/>
      <c r="S54" s="155"/>
      <c r="T54" s="156"/>
      <c r="U54" s="150"/>
      <c r="V54" s="150"/>
      <c r="W54" s="150"/>
      <c r="X54" s="150"/>
      <c r="Y54" s="150"/>
      <c r="AG54" t="s">
        <v>199</v>
      </c>
    </row>
    <row r="55" spans="1:60" x14ac:dyDescent="0.25">
      <c r="A55" s="163">
        <v>41</v>
      </c>
      <c r="B55" s="164" t="s">
        <v>1084</v>
      </c>
      <c r="C55" s="173" t="s">
        <v>1085</v>
      </c>
      <c r="D55" s="165" t="s">
        <v>236</v>
      </c>
      <c r="E55" s="166">
        <v>214</v>
      </c>
      <c r="F55" s="191"/>
      <c r="G55" s="161">
        <f t="shared" si="0"/>
        <v>0</v>
      </c>
      <c r="H55" s="167">
        <v>0</v>
      </c>
      <c r="I55" s="167">
        <v>0</v>
      </c>
      <c r="J55" s="167">
        <v>450</v>
      </c>
      <c r="K55" s="167">
        <v>96300</v>
      </c>
      <c r="L55" s="167">
        <v>12</v>
      </c>
      <c r="M55" s="167">
        <v>107856</v>
      </c>
      <c r="N55" s="166">
        <v>0</v>
      </c>
      <c r="O55" s="166">
        <v>0</v>
      </c>
      <c r="P55" s="166">
        <v>0</v>
      </c>
      <c r="Q55" s="166">
        <v>0</v>
      </c>
      <c r="R55" s="167"/>
      <c r="S55" s="167" t="s">
        <v>318</v>
      </c>
      <c r="T55" s="168" t="s">
        <v>319</v>
      </c>
      <c r="U55" s="147">
        <v>0</v>
      </c>
      <c r="V55" s="147">
        <v>0</v>
      </c>
      <c r="W55" s="147"/>
      <c r="X55" s="147" t="s">
        <v>1007</v>
      </c>
      <c r="Y55" s="147" t="s">
        <v>206</v>
      </c>
      <c r="Z55" s="141"/>
      <c r="AA55" s="141"/>
      <c r="AB55" s="141"/>
      <c r="AC55" s="141"/>
      <c r="AD55" s="141"/>
      <c r="AE55" s="141"/>
      <c r="AF55" s="141"/>
      <c r="AG55" s="141" t="s">
        <v>1054</v>
      </c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</row>
    <row r="56" spans="1:60" x14ac:dyDescent="0.25">
      <c r="A56" s="163">
        <v>42</v>
      </c>
      <c r="B56" s="164" t="s">
        <v>1086</v>
      </c>
      <c r="C56" s="173" t="s">
        <v>1087</v>
      </c>
      <c r="D56" s="165" t="s">
        <v>353</v>
      </c>
      <c r="E56" s="166">
        <v>1400</v>
      </c>
      <c r="F56" s="191"/>
      <c r="G56" s="161">
        <f t="shared" si="0"/>
        <v>0</v>
      </c>
      <c r="H56" s="167">
        <v>44</v>
      </c>
      <c r="I56" s="167">
        <v>61600</v>
      </c>
      <c r="J56" s="167">
        <v>0</v>
      </c>
      <c r="K56" s="167">
        <v>0</v>
      </c>
      <c r="L56" s="167">
        <v>12</v>
      </c>
      <c r="M56" s="167">
        <v>68992</v>
      </c>
      <c r="N56" s="166">
        <v>0</v>
      </c>
      <c r="O56" s="166">
        <v>0</v>
      </c>
      <c r="P56" s="166">
        <v>0</v>
      </c>
      <c r="Q56" s="166">
        <v>0</v>
      </c>
      <c r="R56" s="167"/>
      <c r="S56" s="167" t="s">
        <v>318</v>
      </c>
      <c r="T56" s="168" t="s">
        <v>319</v>
      </c>
      <c r="U56" s="147">
        <v>0</v>
      </c>
      <c r="V56" s="147">
        <v>0</v>
      </c>
      <c r="W56" s="147"/>
      <c r="X56" s="147" t="s">
        <v>1007</v>
      </c>
      <c r="Y56" s="147" t="s">
        <v>206</v>
      </c>
      <c r="Z56" s="141"/>
      <c r="AA56" s="141"/>
      <c r="AB56" s="141"/>
      <c r="AC56" s="141"/>
      <c r="AD56" s="141"/>
      <c r="AE56" s="141"/>
      <c r="AF56" s="141"/>
      <c r="AG56" s="141" t="s">
        <v>1008</v>
      </c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</row>
    <row r="57" spans="1:60" x14ac:dyDescent="0.25">
      <c r="A57" s="163">
        <v>43</v>
      </c>
      <c r="B57" s="164" t="s">
        <v>574</v>
      </c>
      <c r="C57" s="173" t="s">
        <v>1088</v>
      </c>
      <c r="D57" s="165" t="s">
        <v>236</v>
      </c>
      <c r="E57" s="166">
        <v>214</v>
      </c>
      <c r="F57" s="191"/>
      <c r="G57" s="161">
        <f t="shared" si="0"/>
        <v>0</v>
      </c>
      <c r="H57" s="167">
        <v>1113</v>
      </c>
      <c r="I57" s="167">
        <v>238182</v>
      </c>
      <c r="J57" s="167">
        <v>0</v>
      </c>
      <c r="K57" s="167">
        <v>0</v>
      </c>
      <c r="L57" s="167">
        <v>12</v>
      </c>
      <c r="M57" s="167">
        <v>266763.84000000003</v>
      </c>
      <c r="N57" s="166">
        <v>0</v>
      </c>
      <c r="O57" s="166">
        <v>0</v>
      </c>
      <c r="P57" s="166">
        <v>0</v>
      </c>
      <c r="Q57" s="166">
        <v>0</v>
      </c>
      <c r="R57" s="167"/>
      <c r="S57" s="167" t="s">
        <v>318</v>
      </c>
      <c r="T57" s="168" t="s">
        <v>319</v>
      </c>
      <c r="U57" s="147">
        <v>0</v>
      </c>
      <c r="V57" s="147">
        <v>0</v>
      </c>
      <c r="W57" s="147"/>
      <c r="X57" s="147" t="s">
        <v>1007</v>
      </c>
      <c r="Y57" s="147" t="s">
        <v>206</v>
      </c>
      <c r="Z57" s="141"/>
      <c r="AA57" s="141"/>
      <c r="AB57" s="141"/>
      <c r="AC57" s="141"/>
      <c r="AD57" s="141"/>
      <c r="AE57" s="141"/>
      <c r="AF57" s="141"/>
      <c r="AG57" s="141" t="s">
        <v>1008</v>
      </c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</row>
    <row r="58" spans="1:60" x14ac:dyDescent="0.25">
      <c r="A58" s="163">
        <v>44</v>
      </c>
      <c r="B58" s="164" t="s">
        <v>1089</v>
      </c>
      <c r="C58" s="173" t="s">
        <v>1090</v>
      </c>
      <c r="D58" s="165" t="s">
        <v>835</v>
      </c>
      <c r="E58" s="166">
        <v>42</v>
      </c>
      <c r="F58" s="191"/>
      <c r="G58" s="161">
        <f t="shared" si="0"/>
        <v>0</v>
      </c>
      <c r="H58" s="167">
        <v>0</v>
      </c>
      <c r="I58" s="167">
        <v>0</v>
      </c>
      <c r="J58" s="167">
        <v>72</v>
      </c>
      <c r="K58" s="167">
        <v>3024</v>
      </c>
      <c r="L58" s="167">
        <v>12</v>
      </c>
      <c r="M58" s="167">
        <v>3386.88</v>
      </c>
      <c r="N58" s="166">
        <v>0</v>
      </c>
      <c r="O58" s="166">
        <v>0</v>
      </c>
      <c r="P58" s="166">
        <v>0</v>
      </c>
      <c r="Q58" s="166">
        <v>0</v>
      </c>
      <c r="R58" s="167"/>
      <c r="S58" s="167" t="s">
        <v>318</v>
      </c>
      <c r="T58" s="168" t="s">
        <v>319</v>
      </c>
      <c r="U58" s="147">
        <v>0</v>
      </c>
      <c r="V58" s="147">
        <v>0</v>
      </c>
      <c r="W58" s="147"/>
      <c r="X58" s="147" t="s">
        <v>1007</v>
      </c>
      <c r="Y58" s="147" t="s">
        <v>206</v>
      </c>
      <c r="Z58" s="141"/>
      <c r="AA58" s="141"/>
      <c r="AB58" s="141"/>
      <c r="AC58" s="141"/>
      <c r="AD58" s="141"/>
      <c r="AE58" s="141"/>
      <c r="AF58" s="141"/>
      <c r="AG58" s="141" t="s">
        <v>1054</v>
      </c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</row>
    <row r="59" spans="1:60" x14ac:dyDescent="0.25">
      <c r="A59" s="163">
        <v>45</v>
      </c>
      <c r="B59" s="164" t="s">
        <v>1091</v>
      </c>
      <c r="C59" s="173" t="s">
        <v>1092</v>
      </c>
      <c r="D59" s="165" t="s">
        <v>835</v>
      </c>
      <c r="E59" s="166">
        <v>42</v>
      </c>
      <c r="F59" s="191"/>
      <c r="G59" s="161">
        <f t="shared" si="0"/>
        <v>0</v>
      </c>
      <c r="H59" s="167">
        <v>90</v>
      </c>
      <c r="I59" s="167">
        <v>3780</v>
      </c>
      <c r="J59" s="167">
        <v>0</v>
      </c>
      <c r="K59" s="167">
        <v>0</v>
      </c>
      <c r="L59" s="167">
        <v>12</v>
      </c>
      <c r="M59" s="167">
        <v>4233.6000000000004</v>
      </c>
      <c r="N59" s="166">
        <v>0</v>
      </c>
      <c r="O59" s="166">
        <v>0</v>
      </c>
      <c r="P59" s="166">
        <v>0</v>
      </c>
      <c r="Q59" s="166">
        <v>0</v>
      </c>
      <c r="R59" s="167"/>
      <c r="S59" s="167" t="s">
        <v>318</v>
      </c>
      <c r="T59" s="168" t="s">
        <v>319</v>
      </c>
      <c r="U59" s="147">
        <v>0</v>
      </c>
      <c r="V59" s="147">
        <v>0</v>
      </c>
      <c r="W59" s="147"/>
      <c r="X59" s="147" t="s">
        <v>1007</v>
      </c>
      <c r="Y59" s="147" t="s">
        <v>206</v>
      </c>
      <c r="Z59" s="141"/>
      <c r="AA59" s="141"/>
      <c r="AB59" s="141"/>
      <c r="AC59" s="141"/>
      <c r="AD59" s="141"/>
      <c r="AE59" s="141"/>
      <c r="AF59" s="141"/>
      <c r="AG59" s="141" t="s">
        <v>1008</v>
      </c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</row>
    <row r="60" spans="1:60" x14ac:dyDescent="0.25">
      <c r="A60" s="163">
        <v>46</v>
      </c>
      <c r="B60" s="164" t="s">
        <v>1093</v>
      </c>
      <c r="C60" s="173" t="s">
        <v>1094</v>
      </c>
      <c r="D60" s="165" t="s">
        <v>835</v>
      </c>
      <c r="E60" s="166">
        <v>3</v>
      </c>
      <c r="F60" s="191"/>
      <c r="G60" s="161">
        <f t="shared" si="0"/>
        <v>0</v>
      </c>
      <c r="H60" s="167">
        <v>6200</v>
      </c>
      <c r="I60" s="167">
        <v>18600</v>
      </c>
      <c r="J60" s="167">
        <v>0</v>
      </c>
      <c r="K60" s="167">
        <v>0</v>
      </c>
      <c r="L60" s="167">
        <v>12</v>
      </c>
      <c r="M60" s="167">
        <v>20832</v>
      </c>
      <c r="N60" s="166">
        <v>0</v>
      </c>
      <c r="O60" s="166">
        <v>0</v>
      </c>
      <c r="P60" s="166">
        <v>0</v>
      </c>
      <c r="Q60" s="166">
        <v>0</v>
      </c>
      <c r="R60" s="167"/>
      <c r="S60" s="167" t="s">
        <v>318</v>
      </c>
      <c r="T60" s="168" t="s">
        <v>319</v>
      </c>
      <c r="U60" s="147">
        <v>0</v>
      </c>
      <c r="V60" s="147">
        <v>0</v>
      </c>
      <c r="W60" s="147"/>
      <c r="X60" s="147" t="s">
        <v>1007</v>
      </c>
      <c r="Y60" s="147" t="s">
        <v>206</v>
      </c>
      <c r="Z60" s="141"/>
      <c r="AA60" s="141"/>
      <c r="AB60" s="141"/>
      <c r="AC60" s="141"/>
      <c r="AD60" s="141"/>
      <c r="AE60" s="141"/>
      <c r="AF60" s="141"/>
      <c r="AG60" s="141" t="s">
        <v>1008</v>
      </c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</row>
    <row r="61" spans="1:60" ht="20.399999999999999" x14ac:dyDescent="0.25">
      <c r="A61" s="163">
        <v>47</v>
      </c>
      <c r="B61" s="164" t="s">
        <v>370</v>
      </c>
      <c r="C61" s="173" t="s">
        <v>1095</v>
      </c>
      <c r="D61" s="165" t="s">
        <v>835</v>
      </c>
      <c r="E61" s="166">
        <v>3</v>
      </c>
      <c r="F61" s="191"/>
      <c r="G61" s="161">
        <f t="shared" si="0"/>
        <v>0</v>
      </c>
      <c r="H61" s="167">
        <v>747</v>
      </c>
      <c r="I61" s="167">
        <v>2241</v>
      </c>
      <c r="J61" s="167">
        <v>0</v>
      </c>
      <c r="K61" s="167">
        <v>0</v>
      </c>
      <c r="L61" s="167">
        <v>12</v>
      </c>
      <c r="M61" s="167">
        <v>2509.92</v>
      </c>
      <c r="N61" s="166">
        <v>0</v>
      </c>
      <c r="O61" s="166">
        <v>0</v>
      </c>
      <c r="P61" s="166">
        <v>0</v>
      </c>
      <c r="Q61" s="166">
        <v>0</v>
      </c>
      <c r="R61" s="167"/>
      <c r="S61" s="167" t="s">
        <v>318</v>
      </c>
      <c r="T61" s="168" t="s">
        <v>319</v>
      </c>
      <c r="U61" s="147">
        <v>0</v>
      </c>
      <c r="V61" s="147">
        <v>0</v>
      </c>
      <c r="W61" s="147"/>
      <c r="X61" s="147" t="s">
        <v>1007</v>
      </c>
      <c r="Y61" s="147" t="s">
        <v>206</v>
      </c>
      <c r="Z61" s="141"/>
      <c r="AA61" s="141"/>
      <c r="AB61" s="141"/>
      <c r="AC61" s="141"/>
      <c r="AD61" s="141"/>
      <c r="AE61" s="141"/>
      <c r="AF61" s="141"/>
      <c r="AG61" s="141" t="s">
        <v>1008</v>
      </c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</row>
    <row r="62" spans="1:60" ht="20.399999999999999" x14ac:dyDescent="0.25">
      <c r="A62" s="163">
        <v>48</v>
      </c>
      <c r="B62" s="164" t="s">
        <v>1096</v>
      </c>
      <c r="C62" s="173" t="s">
        <v>1097</v>
      </c>
      <c r="D62" s="165" t="s">
        <v>835</v>
      </c>
      <c r="E62" s="166">
        <v>3</v>
      </c>
      <c r="F62" s="191"/>
      <c r="G62" s="161">
        <f t="shared" si="0"/>
        <v>0</v>
      </c>
      <c r="H62" s="167">
        <v>747</v>
      </c>
      <c r="I62" s="167">
        <v>2241</v>
      </c>
      <c r="J62" s="167">
        <v>0</v>
      </c>
      <c r="K62" s="167">
        <v>0</v>
      </c>
      <c r="L62" s="167">
        <v>12</v>
      </c>
      <c r="M62" s="167">
        <v>2509.92</v>
      </c>
      <c r="N62" s="166">
        <v>0</v>
      </c>
      <c r="O62" s="166">
        <v>0</v>
      </c>
      <c r="P62" s="166">
        <v>0</v>
      </c>
      <c r="Q62" s="166">
        <v>0</v>
      </c>
      <c r="R62" s="167"/>
      <c r="S62" s="167" t="s">
        <v>318</v>
      </c>
      <c r="T62" s="168" t="s">
        <v>319</v>
      </c>
      <c r="U62" s="147">
        <v>0</v>
      </c>
      <c r="V62" s="147">
        <v>0</v>
      </c>
      <c r="W62" s="147"/>
      <c r="X62" s="147" t="s">
        <v>1007</v>
      </c>
      <c r="Y62" s="147" t="s">
        <v>206</v>
      </c>
      <c r="Z62" s="141"/>
      <c r="AA62" s="141"/>
      <c r="AB62" s="141"/>
      <c r="AC62" s="141"/>
      <c r="AD62" s="141"/>
      <c r="AE62" s="141"/>
      <c r="AF62" s="141"/>
      <c r="AG62" s="141" t="s">
        <v>1008</v>
      </c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</row>
    <row r="63" spans="1:60" x14ac:dyDescent="0.25">
      <c r="A63" s="163">
        <v>49</v>
      </c>
      <c r="B63" s="164" t="s">
        <v>1098</v>
      </c>
      <c r="C63" s="173" t="s">
        <v>1099</v>
      </c>
      <c r="D63" s="165" t="s">
        <v>835</v>
      </c>
      <c r="E63" s="166">
        <v>3</v>
      </c>
      <c r="F63" s="191"/>
      <c r="G63" s="161">
        <f t="shared" si="0"/>
        <v>0</v>
      </c>
      <c r="H63" s="167">
        <v>2650</v>
      </c>
      <c r="I63" s="167">
        <v>7950</v>
      </c>
      <c r="J63" s="167">
        <v>0</v>
      </c>
      <c r="K63" s="167">
        <v>0</v>
      </c>
      <c r="L63" s="167">
        <v>12</v>
      </c>
      <c r="M63" s="167">
        <v>8904</v>
      </c>
      <c r="N63" s="166">
        <v>0</v>
      </c>
      <c r="O63" s="166">
        <v>0</v>
      </c>
      <c r="P63" s="166">
        <v>0</v>
      </c>
      <c r="Q63" s="166">
        <v>0</v>
      </c>
      <c r="R63" s="167"/>
      <c r="S63" s="167" t="s">
        <v>318</v>
      </c>
      <c r="T63" s="168" t="s">
        <v>319</v>
      </c>
      <c r="U63" s="147">
        <v>0</v>
      </c>
      <c r="V63" s="147">
        <v>0</v>
      </c>
      <c r="W63" s="147"/>
      <c r="X63" s="147" t="s">
        <v>1007</v>
      </c>
      <c r="Y63" s="147" t="s">
        <v>206</v>
      </c>
      <c r="Z63" s="141"/>
      <c r="AA63" s="141"/>
      <c r="AB63" s="141"/>
      <c r="AC63" s="141"/>
      <c r="AD63" s="141"/>
      <c r="AE63" s="141"/>
      <c r="AF63" s="141"/>
      <c r="AG63" s="141" t="s">
        <v>1008</v>
      </c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</row>
    <row r="64" spans="1:60" x14ac:dyDescent="0.25">
      <c r="A64" s="163">
        <v>50</v>
      </c>
      <c r="B64" s="164" t="s">
        <v>1100</v>
      </c>
      <c r="C64" s="173" t="s">
        <v>1101</v>
      </c>
      <c r="D64" s="165" t="s">
        <v>236</v>
      </c>
      <c r="E64" s="166">
        <v>200</v>
      </c>
      <c r="F64" s="191"/>
      <c r="G64" s="161">
        <f t="shared" si="0"/>
        <v>0</v>
      </c>
      <c r="H64" s="167">
        <v>280</v>
      </c>
      <c r="I64" s="167">
        <v>56000</v>
      </c>
      <c r="J64" s="167">
        <v>0</v>
      </c>
      <c r="K64" s="167">
        <v>0</v>
      </c>
      <c r="L64" s="167">
        <v>12</v>
      </c>
      <c r="M64" s="167">
        <v>62720</v>
      </c>
      <c r="N64" s="166">
        <v>0</v>
      </c>
      <c r="O64" s="166">
        <v>0</v>
      </c>
      <c r="P64" s="166">
        <v>0</v>
      </c>
      <c r="Q64" s="166">
        <v>0</v>
      </c>
      <c r="R64" s="167"/>
      <c r="S64" s="167" t="s">
        <v>318</v>
      </c>
      <c r="T64" s="168" t="s">
        <v>319</v>
      </c>
      <c r="U64" s="147">
        <v>0</v>
      </c>
      <c r="V64" s="147">
        <v>0</v>
      </c>
      <c r="W64" s="147"/>
      <c r="X64" s="147" t="s">
        <v>1007</v>
      </c>
      <c r="Y64" s="147" t="s">
        <v>206</v>
      </c>
      <c r="Z64" s="141"/>
      <c r="AA64" s="141"/>
      <c r="AB64" s="141"/>
      <c r="AC64" s="141"/>
      <c r="AD64" s="141"/>
      <c r="AE64" s="141"/>
      <c r="AF64" s="141"/>
      <c r="AG64" s="141" t="s">
        <v>1008</v>
      </c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</row>
    <row r="65" spans="1:60" x14ac:dyDescent="0.25">
      <c r="A65" s="163">
        <v>51</v>
      </c>
      <c r="B65" s="164" t="s">
        <v>1102</v>
      </c>
      <c r="C65" s="173" t="s">
        <v>1103</v>
      </c>
      <c r="D65" s="165" t="s">
        <v>353</v>
      </c>
      <c r="E65" s="166">
        <v>50</v>
      </c>
      <c r="F65" s="191"/>
      <c r="G65" s="161">
        <f t="shared" si="0"/>
        <v>0</v>
      </c>
      <c r="H65" s="167">
        <v>23</v>
      </c>
      <c r="I65" s="167">
        <v>1150</v>
      </c>
      <c r="J65" s="167">
        <v>0</v>
      </c>
      <c r="K65" s="167">
        <v>0</v>
      </c>
      <c r="L65" s="167">
        <v>12</v>
      </c>
      <c r="M65" s="167">
        <v>1288</v>
      </c>
      <c r="N65" s="166">
        <v>0</v>
      </c>
      <c r="O65" s="166">
        <v>0</v>
      </c>
      <c r="P65" s="166">
        <v>0</v>
      </c>
      <c r="Q65" s="166">
        <v>0</v>
      </c>
      <c r="R65" s="167"/>
      <c r="S65" s="167" t="s">
        <v>318</v>
      </c>
      <c r="T65" s="168" t="s">
        <v>319</v>
      </c>
      <c r="U65" s="147">
        <v>0</v>
      </c>
      <c r="V65" s="147">
        <v>0</v>
      </c>
      <c r="W65" s="147"/>
      <c r="X65" s="147" t="s">
        <v>1007</v>
      </c>
      <c r="Y65" s="147" t="s">
        <v>206</v>
      </c>
      <c r="Z65" s="141"/>
      <c r="AA65" s="141"/>
      <c r="AB65" s="141"/>
      <c r="AC65" s="141"/>
      <c r="AD65" s="141"/>
      <c r="AE65" s="141"/>
      <c r="AF65" s="141"/>
      <c r="AG65" s="141" t="s">
        <v>1008</v>
      </c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</row>
    <row r="66" spans="1:60" x14ac:dyDescent="0.25">
      <c r="A66" s="163">
        <v>52</v>
      </c>
      <c r="B66" s="164" t="s">
        <v>1104</v>
      </c>
      <c r="C66" s="173" t="s">
        <v>1105</v>
      </c>
      <c r="D66" s="165" t="s">
        <v>835</v>
      </c>
      <c r="E66" s="166">
        <v>5</v>
      </c>
      <c r="F66" s="191"/>
      <c r="G66" s="161">
        <f t="shared" si="0"/>
        <v>0</v>
      </c>
      <c r="H66" s="167">
        <v>2300</v>
      </c>
      <c r="I66" s="167">
        <v>11500</v>
      </c>
      <c r="J66" s="167">
        <v>0</v>
      </c>
      <c r="K66" s="167">
        <v>0</v>
      </c>
      <c r="L66" s="167">
        <v>12</v>
      </c>
      <c r="M66" s="167">
        <v>12880</v>
      </c>
      <c r="N66" s="166">
        <v>0</v>
      </c>
      <c r="O66" s="166">
        <v>0</v>
      </c>
      <c r="P66" s="166">
        <v>0</v>
      </c>
      <c r="Q66" s="166">
        <v>0</v>
      </c>
      <c r="R66" s="167"/>
      <c r="S66" s="167" t="s">
        <v>318</v>
      </c>
      <c r="T66" s="168" t="s">
        <v>319</v>
      </c>
      <c r="U66" s="147">
        <v>0</v>
      </c>
      <c r="V66" s="147">
        <v>0</v>
      </c>
      <c r="W66" s="147"/>
      <c r="X66" s="147" t="s">
        <v>1007</v>
      </c>
      <c r="Y66" s="147" t="s">
        <v>206</v>
      </c>
      <c r="Z66" s="141"/>
      <c r="AA66" s="141"/>
      <c r="AB66" s="141"/>
      <c r="AC66" s="141"/>
      <c r="AD66" s="141"/>
      <c r="AE66" s="141"/>
      <c r="AF66" s="141"/>
      <c r="AG66" s="141" t="s">
        <v>1008</v>
      </c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</row>
    <row r="67" spans="1:60" x14ac:dyDescent="0.25">
      <c r="A67" s="163">
        <v>53</v>
      </c>
      <c r="B67" s="164" t="s">
        <v>1106</v>
      </c>
      <c r="C67" s="173" t="s">
        <v>1107</v>
      </c>
      <c r="D67" s="165" t="s">
        <v>0</v>
      </c>
      <c r="E67" s="166">
        <v>5025.68</v>
      </c>
      <c r="F67" s="191"/>
      <c r="G67" s="161">
        <f t="shared" si="0"/>
        <v>0</v>
      </c>
      <c r="H67" s="167">
        <v>0</v>
      </c>
      <c r="I67" s="167">
        <v>0</v>
      </c>
      <c r="J67" s="167">
        <v>1.6</v>
      </c>
      <c r="K67" s="167">
        <v>8041.0880000000006</v>
      </c>
      <c r="L67" s="167">
        <v>12</v>
      </c>
      <c r="M67" s="167">
        <v>9006.0208000000002</v>
      </c>
      <c r="N67" s="166">
        <v>0</v>
      </c>
      <c r="O67" s="166">
        <v>0</v>
      </c>
      <c r="P67" s="166">
        <v>0</v>
      </c>
      <c r="Q67" s="166">
        <v>0</v>
      </c>
      <c r="R67" s="167"/>
      <c r="S67" s="167" t="s">
        <v>203</v>
      </c>
      <c r="T67" s="168" t="s">
        <v>203</v>
      </c>
      <c r="U67" s="147">
        <v>0</v>
      </c>
      <c r="V67" s="147">
        <v>0</v>
      </c>
      <c r="W67" s="147"/>
      <c r="X67" s="147" t="s">
        <v>429</v>
      </c>
      <c r="Y67" s="147" t="s">
        <v>206</v>
      </c>
      <c r="Z67" s="141"/>
      <c r="AA67" s="141"/>
      <c r="AB67" s="141"/>
      <c r="AC67" s="141"/>
      <c r="AD67" s="141"/>
      <c r="AE67" s="141"/>
      <c r="AF67" s="141"/>
      <c r="AG67" s="141" t="s">
        <v>1015</v>
      </c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</row>
    <row r="68" spans="1:60" x14ac:dyDescent="0.25">
      <c r="A68" s="151" t="s">
        <v>198</v>
      </c>
      <c r="B68" s="152" t="s">
        <v>133</v>
      </c>
      <c r="C68" s="170" t="s">
        <v>134</v>
      </c>
      <c r="D68" s="153"/>
      <c r="E68" s="154"/>
      <c r="F68" s="155"/>
      <c r="G68" s="155">
        <f>G69+G70+G71+G72+G73+G74</f>
        <v>0</v>
      </c>
      <c r="H68" s="155"/>
      <c r="I68" s="155">
        <v>26592</v>
      </c>
      <c r="J68" s="155"/>
      <c r="K68" s="155">
        <v>2657.62</v>
      </c>
      <c r="L68" s="155"/>
      <c r="M68" s="155"/>
      <c r="N68" s="154"/>
      <c r="O68" s="154"/>
      <c r="P68" s="154"/>
      <c r="Q68" s="154"/>
      <c r="R68" s="155"/>
      <c r="S68" s="155"/>
      <c r="T68" s="156"/>
      <c r="U68" s="150"/>
      <c r="V68" s="150"/>
      <c r="W68" s="150"/>
      <c r="X68" s="150"/>
      <c r="Y68" s="150"/>
      <c r="AG68" t="s">
        <v>199</v>
      </c>
    </row>
    <row r="69" spans="1:60" x14ac:dyDescent="0.25">
      <c r="A69" s="163">
        <v>54</v>
      </c>
      <c r="B69" s="164" t="s">
        <v>1108</v>
      </c>
      <c r="C69" s="173" t="s">
        <v>1109</v>
      </c>
      <c r="D69" s="165" t="s">
        <v>835</v>
      </c>
      <c r="E69" s="166">
        <v>3</v>
      </c>
      <c r="F69" s="191"/>
      <c r="G69" s="161">
        <f t="shared" si="0"/>
        <v>0</v>
      </c>
      <c r="H69" s="167">
        <v>0</v>
      </c>
      <c r="I69" s="167">
        <v>0</v>
      </c>
      <c r="J69" s="167">
        <v>538</v>
      </c>
      <c r="K69" s="167">
        <v>1614</v>
      </c>
      <c r="L69" s="167">
        <v>12</v>
      </c>
      <c r="M69" s="167">
        <v>1807.68</v>
      </c>
      <c r="N69" s="166">
        <v>0</v>
      </c>
      <c r="O69" s="166">
        <v>0</v>
      </c>
      <c r="P69" s="166">
        <v>0</v>
      </c>
      <c r="Q69" s="166">
        <v>0</v>
      </c>
      <c r="R69" s="167"/>
      <c r="S69" s="167" t="s">
        <v>318</v>
      </c>
      <c r="T69" s="168" t="s">
        <v>319</v>
      </c>
      <c r="U69" s="147">
        <v>0</v>
      </c>
      <c r="V69" s="147">
        <v>0</v>
      </c>
      <c r="W69" s="147"/>
      <c r="X69" s="147" t="s">
        <v>1007</v>
      </c>
      <c r="Y69" s="147" t="s">
        <v>206</v>
      </c>
      <c r="Z69" s="141"/>
      <c r="AA69" s="141"/>
      <c r="AB69" s="141"/>
      <c r="AC69" s="141"/>
      <c r="AD69" s="141"/>
      <c r="AE69" s="141"/>
      <c r="AF69" s="141"/>
      <c r="AG69" s="141" t="s">
        <v>1054</v>
      </c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</row>
    <row r="70" spans="1:60" x14ac:dyDescent="0.25">
      <c r="A70" s="163">
        <v>55</v>
      </c>
      <c r="B70" s="164" t="s">
        <v>1110</v>
      </c>
      <c r="C70" s="173" t="s">
        <v>1111</v>
      </c>
      <c r="D70" s="165" t="s">
        <v>835</v>
      </c>
      <c r="E70" s="166">
        <v>3</v>
      </c>
      <c r="F70" s="191"/>
      <c r="G70" s="161">
        <f t="shared" si="0"/>
        <v>0</v>
      </c>
      <c r="H70" s="167">
        <v>4380</v>
      </c>
      <c r="I70" s="167">
        <v>13140</v>
      </c>
      <c r="J70" s="167">
        <v>0</v>
      </c>
      <c r="K70" s="167">
        <v>0</v>
      </c>
      <c r="L70" s="167">
        <v>12</v>
      </c>
      <c r="M70" s="167">
        <v>14716.8</v>
      </c>
      <c r="N70" s="166">
        <v>0</v>
      </c>
      <c r="O70" s="166">
        <v>0</v>
      </c>
      <c r="P70" s="166">
        <v>0</v>
      </c>
      <c r="Q70" s="166">
        <v>0</v>
      </c>
      <c r="R70" s="167"/>
      <c r="S70" s="167" t="s">
        <v>318</v>
      </c>
      <c r="T70" s="168" t="s">
        <v>319</v>
      </c>
      <c r="U70" s="147">
        <v>0</v>
      </c>
      <c r="V70" s="147">
        <v>0</v>
      </c>
      <c r="W70" s="147"/>
      <c r="X70" s="147" t="s">
        <v>1007</v>
      </c>
      <c r="Y70" s="147" t="s">
        <v>206</v>
      </c>
      <c r="Z70" s="141"/>
      <c r="AA70" s="141"/>
      <c r="AB70" s="141"/>
      <c r="AC70" s="141"/>
      <c r="AD70" s="141"/>
      <c r="AE70" s="141"/>
      <c r="AF70" s="141"/>
      <c r="AG70" s="141" t="s">
        <v>1008</v>
      </c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</row>
    <row r="71" spans="1:60" x14ac:dyDescent="0.25">
      <c r="A71" s="163">
        <v>56</v>
      </c>
      <c r="B71" s="164" t="s">
        <v>1112</v>
      </c>
      <c r="C71" s="173" t="s">
        <v>1113</v>
      </c>
      <c r="D71" s="165" t="s">
        <v>0</v>
      </c>
      <c r="E71" s="166">
        <v>282.06</v>
      </c>
      <c r="F71" s="191"/>
      <c r="G71" s="161">
        <f t="shared" si="0"/>
        <v>0</v>
      </c>
      <c r="H71" s="167">
        <v>0</v>
      </c>
      <c r="I71" s="167">
        <v>0</v>
      </c>
      <c r="J71" s="167">
        <v>3.7</v>
      </c>
      <c r="K71" s="167">
        <v>1043.6220000000001</v>
      </c>
      <c r="L71" s="167">
        <v>12</v>
      </c>
      <c r="M71" s="167">
        <v>1168.8543999999999</v>
      </c>
      <c r="N71" s="166">
        <v>0</v>
      </c>
      <c r="O71" s="166">
        <v>0</v>
      </c>
      <c r="P71" s="166">
        <v>0</v>
      </c>
      <c r="Q71" s="166">
        <v>0</v>
      </c>
      <c r="R71" s="167"/>
      <c r="S71" s="167" t="s">
        <v>203</v>
      </c>
      <c r="T71" s="168" t="s">
        <v>203</v>
      </c>
      <c r="U71" s="147">
        <v>0</v>
      </c>
      <c r="V71" s="147">
        <v>0</v>
      </c>
      <c r="W71" s="147"/>
      <c r="X71" s="147" t="s">
        <v>429</v>
      </c>
      <c r="Y71" s="147" t="s">
        <v>206</v>
      </c>
      <c r="Z71" s="141"/>
      <c r="AA71" s="141"/>
      <c r="AB71" s="141"/>
      <c r="AC71" s="141"/>
      <c r="AD71" s="141"/>
      <c r="AE71" s="141"/>
      <c r="AF71" s="141"/>
      <c r="AG71" s="141" t="s">
        <v>430</v>
      </c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</row>
    <row r="72" spans="1:60" x14ac:dyDescent="0.25">
      <c r="A72" s="163">
        <v>57</v>
      </c>
      <c r="B72" s="164" t="s">
        <v>1114</v>
      </c>
      <c r="C72" s="173" t="s">
        <v>1115</v>
      </c>
      <c r="D72" s="165" t="s">
        <v>835</v>
      </c>
      <c r="E72" s="166">
        <v>3</v>
      </c>
      <c r="F72" s="191"/>
      <c r="G72" s="161">
        <f t="shared" si="0"/>
        <v>0</v>
      </c>
      <c r="H72" s="167">
        <v>3650</v>
      </c>
      <c r="I72" s="167">
        <v>10950</v>
      </c>
      <c r="J72" s="167">
        <v>0</v>
      </c>
      <c r="K72" s="167">
        <v>0</v>
      </c>
      <c r="L72" s="167">
        <v>12</v>
      </c>
      <c r="M72" s="167">
        <v>12264</v>
      </c>
      <c r="N72" s="166">
        <v>0</v>
      </c>
      <c r="O72" s="166">
        <v>0</v>
      </c>
      <c r="P72" s="166">
        <v>0</v>
      </c>
      <c r="Q72" s="166">
        <v>0</v>
      </c>
      <c r="R72" s="167"/>
      <c r="S72" s="167" t="s">
        <v>318</v>
      </c>
      <c r="T72" s="168" t="s">
        <v>319</v>
      </c>
      <c r="U72" s="147">
        <v>0</v>
      </c>
      <c r="V72" s="147">
        <v>0</v>
      </c>
      <c r="W72" s="147"/>
      <c r="X72" s="147" t="s">
        <v>1007</v>
      </c>
      <c r="Y72" s="147" t="s">
        <v>206</v>
      </c>
      <c r="Z72" s="141"/>
      <c r="AA72" s="141"/>
      <c r="AB72" s="141"/>
      <c r="AC72" s="141"/>
      <c r="AD72" s="141"/>
      <c r="AE72" s="141"/>
      <c r="AF72" s="141"/>
      <c r="AG72" s="141" t="s">
        <v>1008</v>
      </c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</row>
    <row r="73" spans="1:60" x14ac:dyDescent="0.25">
      <c r="A73" s="163">
        <v>58</v>
      </c>
      <c r="B73" s="164" t="s">
        <v>1116</v>
      </c>
      <c r="C73" s="173" t="s">
        <v>1117</v>
      </c>
      <c r="D73" s="165" t="s">
        <v>835</v>
      </c>
      <c r="E73" s="166">
        <v>3</v>
      </c>
      <c r="F73" s="191"/>
      <c r="G73" s="161">
        <f t="shared" si="0"/>
        <v>0</v>
      </c>
      <c r="H73" s="167">
        <v>370</v>
      </c>
      <c r="I73" s="167">
        <v>1110</v>
      </c>
      <c r="J73" s="167">
        <v>0</v>
      </c>
      <c r="K73" s="167">
        <v>0</v>
      </c>
      <c r="L73" s="167">
        <v>12</v>
      </c>
      <c r="M73" s="167">
        <v>1243.2</v>
      </c>
      <c r="N73" s="166">
        <v>0</v>
      </c>
      <c r="O73" s="166">
        <v>0</v>
      </c>
      <c r="P73" s="166">
        <v>0</v>
      </c>
      <c r="Q73" s="166">
        <v>0</v>
      </c>
      <c r="R73" s="167"/>
      <c r="S73" s="167" t="s">
        <v>318</v>
      </c>
      <c r="T73" s="168" t="s">
        <v>319</v>
      </c>
      <c r="U73" s="147">
        <v>0</v>
      </c>
      <c r="V73" s="147">
        <v>0</v>
      </c>
      <c r="W73" s="147"/>
      <c r="X73" s="147" t="s">
        <v>1007</v>
      </c>
      <c r="Y73" s="147" t="s">
        <v>206</v>
      </c>
      <c r="Z73" s="141"/>
      <c r="AA73" s="141"/>
      <c r="AB73" s="141"/>
      <c r="AC73" s="141"/>
      <c r="AD73" s="141"/>
      <c r="AE73" s="141"/>
      <c r="AF73" s="141"/>
      <c r="AG73" s="141" t="s">
        <v>1008</v>
      </c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</row>
    <row r="74" spans="1:60" x14ac:dyDescent="0.25">
      <c r="A74" s="157">
        <v>59</v>
      </c>
      <c r="B74" s="158" t="s">
        <v>1118</v>
      </c>
      <c r="C74" s="171" t="s">
        <v>1119</v>
      </c>
      <c r="D74" s="159" t="s">
        <v>835</v>
      </c>
      <c r="E74" s="160">
        <v>3</v>
      </c>
      <c r="F74" s="192"/>
      <c r="G74" s="161">
        <f t="shared" ref="G74" si="1">F74*E74</f>
        <v>0</v>
      </c>
      <c r="H74" s="161">
        <v>464</v>
      </c>
      <c r="I74" s="161">
        <v>1392</v>
      </c>
      <c r="J74" s="161">
        <v>0</v>
      </c>
      <c r="K74" s="161">
        <v>0</v>
      </c>
      <c r="L74" s="161">
        <v>12</v>
      </c>
      <c r="M74" s="161">
        <v>1559.04</v>
      </c>
      <c r="N74" s="160">
        <v>0</v>
      </c>
      <c r="O74" s="160">
        <v>0</v>
      </c>
      <c r="P74" s="160">
        <v>0</v>
      </c>
      <c r="Q74" s="160">
        <v>0</v>
      </c>
      <c r="R74" s="161"/>
      <c r="S74" s="161" t="s">
        <v>318</v>
      </c>
      <c r="T74" s="162" t="s">
        <v>319</v>
      </c>
      <c r="U74" s="147">
        <v>0</v>
      </c>
      <c r="V74" s="147">
        <v>0</v>
      </c>
      <c r="W74" s="147"/>
      <c r="X74" s="147" t="s">
        <v>1007</v>
      </c>
      <c r="Y74" s="147" t="s">
        <v>206</v>
      </c>
      <c r="Z74" s="141"/>
      <c r="AA74" s="141"/>
      <c r="AB74" s="141"/>
      <c r="AC74" s="141"/>
      <c r="AD74" s="141"/>
      <c r="AE74" s="141"/>
      <c r="AF74" s="141"/>
      <c r="AG74" s="141" t="s">
        <v>1008</v>
      </c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</row>
    <row r="75" spans="1:60" x14ac:dyDescent="0.25">
      <c r="A75" s="3"/>
      <c r="B75" s="4"/>
      <c r="C75" s="174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v>12</v>
      </c>
      <c r="AF75">
        <v>21</v>
      </c>
      <c r="AG75" t="s">
        <v>184</v>
      </c>
    </row>
    <row r="76" spans="1:60" x14ac:dyDescent="0.25">
      <c r="C76" s="193" t="s">
        <v>1180</v>
      </c>
      <c r="D76" s="10"/>
      <c r="G76" s="194">
        <f>G68+G54+G46+G39+G15+G8</f>
        <v>0</v>
      </c>
      <c r="AG76" t="s">
        <v>709</v>
      </c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5">
    <mergeCell ref="A1:G1"/>
    <mergeCell ref="C2:G2"/>
    <mergeCell ref="C3:G3"/>
    <mergeCell ref="C4:G4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205 1 Pol</vt:lpstr>
      <vt:lpstr>D 1.4.1 1 Pol</vt:lpstr>
      <vt:lpstr>D 1.4.2 2 Pol</vt:lpstr>
      <vt:lpstr>D 1.4.3 2 Pol</vt:lpstr>
      <vt:lpstr>D.1.4.4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'205 1 Pol'!Názvy_tisku</vt:lpstr>
      <vt:lpstr>'D 1.4.1 1 Pol'!Názvy_tisku</vt:lpstr>
      <vt:lpstr>'D 1.4.2 2 Pol'!Názvy_tisku</vt:lpstr>
      <vt:lpstr>'D 1.4.3 2 Pol'!Názvy_tisku</vt:lpstr>
      <vt:lpstr>'D.1.4.4 4 Pol'!Názvy_tisku</vt:lpstr>
      <vt:lpstr>oadresa</vt:lpstr>
      <vt:lpstr>Stavba!Objednatel</vt:lpstr>
      <vt:lpstr>Stavba!Objekt</vt:lpstr>
      <vt:lpstr>'205 1 Pol'!Oblast_tisku</vt:lpstr>
      <vt:lpstr>'D 1.4.1 1 Pol'!Oblast_tisku</vt:lpstr>
      <vt:lpstr>'D 1.4.2 2 Pol'!Oblast_tisku</vt:lpstr>
      <vt:lpstr>'D 1.4.3 2 Pol'!Oblast_tisku</vt:lpstr>
      <vt:lpstr>'D.1.4.4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</cp:lastModifiedBy>
  <cp:lastPrinted>2019-03-19T12:27:02Z</cp:lastPrinted>
  <dcterms:created xsi:type="dcterms:W3CDTF">2009-04-08T07:15:50Z</dcterms:created>
  <dcterms:modified xsi:type="dcterms:W3CDTF">2024-12-17T14:00:05Z</dcterms:modified>
</cp:coreProperties>
</file>