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JIRKA\2024\08_Stavební úpravy radnice\ZD\"/>
    </mc:Choice>
  </mc:AlternateContent>
  <xr:revisionPtr revIDLastSave="0" documentId="8_{2E3CD004-6C4B-4B9B-83EA-696329EDDCA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kapitulace stavby" sheetId="1" state="veryHidden" r:id="rId1"/>
    <sheet name="2023-STR-01 - Stavební úp..." sheetId="2" r:id="rId2"/>
    <sheet name="Seznam figur" sheetId="3" r:id="rId3"/>
  </sheets>
  <definedNames>
    <definedName name="_xlnm._FilterDatabase" localSheetId="1" hidden="1">'2023-STR-01 - Stavební úp...'!$C$95:$J$289</definedName>
    <definedName name="_xlnm.Print_Titles" localSheetId="1">'2023-STR-01 - Stavební úp...'!$95:$95</definedName>
    <definedName name="_xlnm.Print_Titles" localSheetId="0">'Rekapitulace stavby'!$92:$92</definedName>
    <definedName name="_xlnm.Print_Titles" localSheetId="2">'Seznam figur'!$9:$9</definedName>
    <definedName name="_xlnm.Print_Area" localSheetId="1">'2023-STR-01 - Stavební úp...'!$C$4:$J$76,'2023-STR-01 - Stavební úp...'!#REF!,'2023-STR-01 - Stavební úp...'!$C$85:$J$289</definedName>
    <definedName name="_xlnm.Print_Area" localSheetId="0">'Rekapitulace stavby'!$D$4:$AO$76,'Rekapitulace stavby'!$C$82:$AQ$96</definedName>
    <definedName name="_xlnm.Print_Area" localSheetId="2">'Seznam figur'!$C$4:$G$53</definedName>
  </definedNames>
  <calcPr calcId="191029"/>
</workbook>
</file>

<file path=xl/calcChain.xml><?xml version="1.0" encoding="utf-8"?>
<calcChain xmlns="http://schemas.openxmlformats.org/spreadsheetml/2006/main">
  <c r="J162" i="2" l="1"/>
  <c r="J161" i="2" s="1"/>
  <c r="J274" i="2"/>
  <c r="J272" i="2"/>
  <c r="J270" i="2"/>
  <c r="J268" i="2"/>
  <c r="J266" i="2"/>
  <c r="J264" i="2"/>
  <c r="J180" i="2"/>
  <c r="J179" i="2"/>
  <c r="J142" i="2"/>
  <c r="J139" i="2"/>
  <c r="J137" i="2"/>
  <c r="J135" i="2"/>
  <c r="J131" i="2"/>
  <c r="J128" i="2"/>
  <c r="J125" i="2"/>
  <c r="J119" i="2"/>
  <c r="J118" i="2" s="1"/>
  <c r="J114" i="2"/>
  <c r="J110" i="2"/>
  <c r="J104" i="2"/>
  <c r="J100" i="2"/>
  <c r="J98" i="2"/>
  <c r="J97" i="2" s="1"/>
  <c r="J28" i="2" l="1"/>
  <c r="J96" i="2"/>
  <c r="J134" i="2"/>
  <c r="J99" i="2"/>
  <c r="J283" i="2"/>
  <c r="J178" i="2"/>
  <c r="J165" i="2"/>
  <c r="J164" i="2"/>
  <c r="J163" i="2" s="1"/>
  <c r="D7" i="3" l="1"/>
  <c r="BJ287" i="2"/>
  <c r="BJ286" i="2" s="1"/>
  <c r="BH287" i="2"/>
  <c r="BG287" i="2"/>
  <c r="BF287" i="2"/>
  <c r="BE287" i="2"/>
  <c r="S287" i="2"/>
  <c r="S286" i="2" s="1"/>
  <c r="Q287" i="2"/>
  <c r="Q286" i="2" s="1"/>
  <c r="O287" i="2"/>
  <c r="O286" i="2" s="1"/>
  <c r="J288" i="2"/>
  <c r="BJ284" i="2"/>
  <c r="BJ282" i="2" s="1"/>
  <c r="BH284" i="2"/>
  <c r="BG284" i="2"/>
  <c r="BF284" i="2"/>
  <c r="BE284" i="2"/>
  <c r="S284" i="2"/>
  <c r="S282" i="2" s="1"/>
  <c r="Q284" i="2"/>
  <c r="Q282" i="2" s="1"/>
  <c r="O284" i="2"/>
  <c r="O282" i="2" s="1"/>
  <c r="J285" i="2"/>
  <c r="BJ280" i="2"/>
  <c r="BH280" i="2"/>
  <c r="BG280" i="2"/>
  <c r="BF280" i="2"/>
  <c r="BE280" i="2"/>
  <c r="S280" i="2"/>
  <c r="Q280" i="2"/>
  <c r="O280" i="2"/>
  <c r="J281" i="2"/>
  <c r="BD280" i="2" s="1"/>
  <c r="BJ278" i="2"/>
  <c r="BH278" i="2"/>
  <c r="BG278" i="2"/>
  <c r="BF278" i="2"/>
  <c r="BE278" i="2"/>
  <c r="S278" i="2"/>
  <c r="Q278" i="2"/>
  <c r="O278" i="2"/>
  <c r="J279" i="2"/>
  <c r="BD278" i="2" s="1"/>
  <c r="BJ276" i="2"/>
  <c r="BH276" i="2"/>
  <c r="BG276" i="2"/>
  <c r="BF276" i="2"/>
  <c r="BE276" i="2"/>
  <c r="S276" i="2"/>
  <c r="Q276" i="2"/>
  <c r="O276" i="2"/>
  <c r="J277" i="2"/>
  <c r="BJ263" i="2"/>
  <c r="BH263" i="2"/>
  <c r="BG263" i="2"/>
  <c r="BF263" i="2"/>
  <c r="BE263" i="2"/>
  <c r="BD263" i="2"/>
  <c r="S263" i="2"/>
  <c r="Q263" i="2"/>
  <c r="O263" i="2"/>
  <c r="J262" i="2"/>
  <c r="H261" i="2"/>
  <c r="J259" i="2"/>
  <c r="BJ255" i="2"/>
  <c r="BH255" i="2"/>
  <c r="BG255" i="2"/>
  <c r="BF255" i="2"/>
  <c r="BE255" i="2"/>
  <c r="S255" i="2"/>
  <c r="Q255" i="2"/>
  <c r="O255" i="2"/>
  <c r="J256" i="2"/>
  <c r="BD255" i="2" s="1"/>
  <c r="BJ250" i="2"/>
  <c r="BH250" i="2"/>
  <c r="BG250" i="2"/>
  <c r="BF250" i="2"/>
  <c r="BE250" i="2"/>
  <c r="S250" i="2"/>
  <c r="Q250" i="2"/>
  <c r="O250" i="2"/>
  <c r="J251" i="2"/>
  <c r="BD250" i="2" s="1"/>
  <c r="BJ248" i="2"/>
  <c r="BH248" i="2"/>
  <c r="BG248" i="2"/>
  <c r="BF248" i="2"/>
  <c r="BE248" i="2"/>
  <c r="S248" i="2"/>
  <c r="Q248" i="2"/>
  <c r="O248" i="2"/>
  <c r="J249" i="2"/>
  <c r="BD248" i="2" s="1"/>
  <c r="BJ243" i="2"/>
  <c r="BH243" i="2"/>
  <c r="BG243" i="2"/>
  <c r="BF243" i="2"/>
  <c r="BE243" i="2"/>
  <c r="S243" i="2"/>
  <c r="Q243" i="2"/>
  <c r="O243" i="2"/>
  <c r="J244" i="2"/>
  <c r="BJ240" i="2"/>
  <c r="BH240" i="2"/>
  <c r="BG240" i="2"/>
  <c r="BF240" i="2"/>
  <c r="BE240" i="2"/>
  <c r="S240" i="2"/>
  <c r="Q240" i="2"/>
  <c r="O240" i="2"/>
  <c r="J241" i="2"/>
  <c r="BD240" i="2" s="1"/>
  <c r="BJ237" i="2"/>
  <c r="BH237" i="2"/>
  <c r="BG237" i="2"/>
  <c r="BF237" i="2"/>
  <c r="BE237" i="2"/>
  <c r="S237" i="2"/>
  <c r="Q237" i="2"/>
  <c r="O237" i="2"/>
  <c r="J238" i="2"/>
  <c r="BD237" i="2" s="1"/>
  <c r="BJ234" i="2"/>
  <c r="BH234" i="2"/>
  <c r="BG234" i="2"/>
  <c r="BF234" i="2"/>
  <c r="BE234" i="2"/>
  <c r="S234" i="2"/>
  <c r="Q234" i="2"/>
  <c r="O234" i="2"/>
  <c r="J235" i="2"/>
  <c r="BD234" i="2" s="1"/>
  <c r="BJ230" i="2"/>
  <c r="BH230" i="2"/>
  <c r="BG230" i="2"/>
  <c r="BF230" i="2"/>
  <c r="BE230" i="2"/>
  <c r="S230" i="2"/>
  <c r="Q230" i="2"/>
  <c r="O230" i="2"/>
  <c r="J231" i="2"/>
  <c r="BD230" i="2" s="1"/>
  <c r="BJ227" i="2"/>
  <c r="BH227" i="2"/>
  <c r="BG227" i="2"/>
  <c r="BF227" i="2"/>
  <c r="BE227" i="2"/>
  <c r="S227" i="2"/>
  <c r="Q227" i="2"/>
  <c r="O227" i="2"/>
  <c r="J228" i="2"/>
  <c r="BD227" i="2" s="1"/>
  <c r="BJ225" i="2"/>
  <c r="BH225" i="2"/>
  <c r="BG225" i="2"/>
  <c r="BF225" i="2"/>
  <c r="BE225" i="2"/>
  <c r="S225" i="2"/>
  <c r="Q225" i="2"/>
  <c r="O225" i="2"/>
  <c r="J226" i="2"/>
  <c r="BD225" i="2" s="1"/>
  <c r="BJ223" i="2"/>
  <c r="BH223" i="2"/>
  <c r="BG223" i="2"/>
  <c r="BF223" i="2"/>
  <c r="BE223" i="2"/>
  <c r="S223" i="2"/>
  <c r="Q223" i="2"/>
  <c r="O223" i="2"/>
  <c r="J224" i="2"/>
  <c r="BJ219" i="2"/>
  <c r="BJ218" i="2" s="1"/>
  <c r="BH219" i="2"/>
  <c r="BG219" i="2"/>
  <c r="BF219" i="2"/>
  <c r="BE219" i="2"/>
  <c r="S219" i="2"/>
  <c r="S218" i="2" s="1"/>
  <c r="Q219" i="2"/>
  <c r="Q218" i="2" s="1"/>
  <c r="O219" i="2"/>
  <c r="O218" i="2" s="1"/>
  <c r="J220" i="2"/>
  <c r="BJ216" i="2"/>
  <c r="BH216" i="2"/>
  <c r="BG216" i="2"/>
  <c r="BF216" i="2"/>
  <c r="BE216" i="2"/>
  <c r="S216" i="2"/>
  <c r="Q216" i="2"/>
  <c r="O216" i="2"/>
  <c r="J217" i="2"/>
  <c r="BD216" i="2" s="1"/>
  <c r="BJ215" i="2"/>
  <c r="BH215" i="2"/>
  <c r="BG215" i="2"/>
  <c r="BF215" i="2"/>
  <c r="BE215" i="2"/>
  <c r="S215" i="2"/>
  <c r="Q215" i="2"/>
  <c r="O215" i="2"/>
  <c r="J216" i="2"/>
  <c r="BD215" i="2" s="1"/>
  <c r="BJ213" i="2"/>
  <c r="BH213" i="2"/>
  <c r="BG213" i="2"/>
  <c r="BF213" i="2"/>
  <c r="BE213" i="2"/>
  <c r="S213" i="2"/>
  <c r="Q213" i="2"/>
  <c r="O213" i="2"/>
  <c r="J214" i="2"/>
  <c r="BD213" i="2" s="1"/>
  <c r="BJ212" i="2"/>
  <c r="BH212" i="2"/>
  <c r="BG212" i="2"/>
  <c r="BF212" i="2"/>
  <c r="BE212" i="2"/>
  <c r="S212" i="2"/>
  <c r="Q212" i="2"/>
  <c r="O212" i="2"/>
  <c r="J213" i="2"/>
  <c r="BD212" i="2" s="1"/>
  <c r="BJ210" i="2"/>
  <c r="BH210" i="2"/>
  <c r="BG210" i="2"/>
  <c r="BF210" i="2"/>
  <c r="BE210" i="2"/>
  <c r="S210" i="2"/>
  <c r="Q210" i="2"/>
  <c r="O210" i="2"/>
  <c r="J211" i="2"/>
  <c r="BD210" i="2" s="1"/>
  <c r="BJ209" i="2"/>
  <c r="BH209" i="2"/>
  <c r="BG209" i="2"/>
  <c r="BF209" i="2"/>
  <c r="BE209" i="2"/>
  <c r="S209" i="2"/>
  <c r="Q209" i="2"/>
  <c r="O209" i="2"/>
  <c r="J210" i="2"/>
  <c r="BD209" i="2" s="1"/>
  <c r="BJ207" i="2"/>
  <c r="BH207" i="2"/>
  <c r="BG207" i="2"/>
  <c r="BF207" i="2"/>
  <c r="BE207" i="2"/>
  <c r="S207" i="2"/>
  <c r="Q207" i="2"/>
  <c r="O207" i="2"/>
  <c r="J208" i="2"/>
  <c r="BD207" i="2" s="1"/>
  <c r="BJ206" i="2"/>
  <c r="BH206" i="2"/>
  <c r="BG206" i="2"/>
  <c r="BF206" i="2"/>
  <c r="BE206" i="2"/>
  <c r="S206" i="2"/>
  <c r="Q206" i="2"/>
  <c r="O206" i="2"/>
  <c r="J207" i="2"/>
  <c r="BD206" i="2" s="1"/>
  <c r="BJ204" i="2"/>
  <c r="BH204" i="2"/>
  <c r="BG204" i="2"/>
  <c r="BF204" i="2"/>
  <c r="BE204" i="2"/>
  <c r="S204" i="2"/>
  <c r="Q204" i="2"/>
  <c r="O204" i="2"/>
  <c r="J205" i="2"/>
  <c r="BD204" i="2" s="1"/>
  <c r="BJ201" i="2"/>
  <c r="BH201" i="2"/>
  <c r="BG201" i="2"/>
  <c r="BF201" i="2"/>
  <c r="BE201" i="2"/>
  <c r="S201" i="2"/>
  <c r="Q201" i="2"/>
  <c r="O201" i="2"/>
  <c r="J202" i="2"/>
  <c r="BD201" i="2" s="1"/>
  <c r="BJ199" i="2"/>
  <c r="BH199" i="2"/>
  <c r="BG199" i="2"/>
  <c r="BF199" i="2"/>
  <c r="BE199" i="2"/>
  <c r="S199" i="2"/>
  <c r="Q199" i="2"/>
  <c r="O199" i="2"/>
  <c r="J200" i="2"/>
  <c r="BD199" i="2" s="1"/>
  <c r="BJ190" i="2"/>
  <c r="BH190" i="2"/>
  <c r="BG190" i="2"/>
  <c r="BF190" i="2"/>
  <c r="BE190" i="2"/>
  <c r="S190" i="2"/>
  <c r="Q190" i="2"/>
  <c r="O190" i="2"/>
  <c r="J191" i="2"/>
  <c r="BD190" i="2" s="1"/>
  <c r="BJ188" i="2"/>
  <c r="BH188" i="2"/>
  <c r="BG188" i="2"/>
  <c r="BF188" i="2"/>
  <c r="BE188" i="2"/>
  <c r="S188" i="2"/>
  <c r="Q188" i="2"/>
  <c r="O188" i="2"/>
  <c r="J189" i="2"/>
  <c r="BD188" i="2" s="1"/>
  <c r="BJ186" i="2"/>
  <c r="BH186" i="2"/>
  <c r="BG186" i="2"/>
  <c r="BF186" i="2"/>
  <c r="BE186" i="2"/>
  <c r="S186" i="2"/>
  <c r="Q186" i="2"/>
  <c r="O186" i="2"/>
  <c r="J187" i="2"/>
  <c r="BD186" i="2" s="1"/>
  <c r="J185" i="2"/>
  <c r="BJ182" i="2"/>
  <c r="BH182" i="2"/>
  <c r="BG182" i="2"/>
  <c r="BF182" i="2"/>
  <c r="BE182" i="2"/>
  <c r="S182" i="2"/>
  <c r="Q182" i="2"/>
  <c r="O182" i="2"/>
  <c r="J183" i="2"/>
  <c r="BJ179" i="2"/>
  <c r="BH179" i="2"/>
  <c r="BG179" i="2"/>
  <c r="BF179" i="2"/>
  <c r="BE179" i="2"/>
  <c r="S179" i="2"/>
  <c r="Q179" i="2"/>
  <c r="O179" i="2"/>
  <c r="BD179" i="2"/>
  <c r="BJ177" i="2"/>
  <c r="BH177" i="2"/>
  <c r="BG177" i="2"/>
  <c r="BF177" i="2"/>
  <c r="BE177" i="2"/>
  <c r="S177" i="2"/>
  <c r="Q177" i="2"/>
  <c r="O177" i="2"/>
  <c r="BD177" i="2"/>
  <c r="BJ175" i="2"/>
  <c r="BH175" i="2"/>
  <c r="BG175" i="2"/>
  <c r="BF175" i="2"/>
  <c r="BE175" i="2"/>
  <c r="S175" i="2"/>
  <c r="Q175" i="2"/>
  <c r="O175" i="2"/>
  <c r="J176" i="2"/>
  <c r="J175" i="2" s="1"/>
  <c r="BJ172" i="2"/>
  <c r="BH172" i="2"/>
  <c r="BG172" i="2"/>
  <c r="BF172" i="2"/>
  <c r="BE172" i="2"/>
  <c r="S172" i="2"/>
  <c r="Q172" i="2"/>
  <c r="O172" i="2"/>
  <c r="J173" i="2"/>
  <c r="BD172" i="2" s="1"/>
  <c r="BJ169" i="2"/>
  <c r="BH169" i="2"/>
  <c r="BG169" i="2"/>
  <c r="BF169" i="2"/>
  <c r="BE169" i="2"/>
  <c r="S169" i="2"/>
  <c r="Q169" i="2"/>
  <c r="O169" i="2"/>
  <c r="J170" i="2"/>
  <c r="BJ167" i="2"/>
  <c r="BH167" i="2"/>
  <c r="BG167" i="2"/>
  <c r="BF167" i="2"/>
  <c r="BE167" i="2"/>
  <c r="S167" i="2"/>
  <c r="Q167" i="2"/>
  <c r="O167" i="2"/>
  <c r="J168" i="2"/>
  <c r="BD167" i="2" s="1"/>
  <c r="BJ166" i="2"/>
  <c r="BH166" i="2"/>
  <c r="BG166" i="2"/>
  <c r="BF166" i="2"/>
  <c r="BE166" i="2"/>
  <c r="S166" i="2"/>
  <c r="Q166" i="2"/>
  <c r="O166" i="2"/>
  <c r="J167" i="2"/>
  <c r="BJ157" i="2"/>
  <c r="BH157" i="2"/>
  <c r="BG157" i="2"/>
  <c r="BF157" i="2"/>
  <c r="BE157" i="2"/>
  <c r="S157" i="2"/>
  <c r="Q157" i="2"/>
  <c r="O157" i="2"/>
  <c r="J157" i="2"/>
  <c r="BD157" i="2" s="1"/>
  <c r="BJ154" i="2"/>
  <c r="BH154" i="2"/>
  <c r="BG154" i="2"/>
  <c r="BF154" i="2"/>
  <c r="BE154" i="2"/>
  <c r="S154" i="2"/>
  <c r="Q154" i="2"/>
  <c r="O154" i="2"/>
  <c r="J154" i="2"/>
  <c r="BD154" i="2" s="1"/>
  <c r="BJ151" i="2"/>
  <c r="BH151" i="2"/>
  <c r="BG151" i="2"/>
  <c r="BF151" i="2"/>
  <c r="BE151" i="2"/>
  <c r="S151" i="2"/>
  <c r="Q151" i="2"/>
  <c r="O151" i="2"/>
  <c r="J151" i="2"/>
  <c r="BD151" i="2" s="1"/>
  <c r="BJ148" i="2"/>
  <c r="BH148" i="2"/>
  <c r="BG148" i="2"/>
  <c r="BF148" i="2"/>
  <c r="BE148" i="2"/>
  <c r="S148" i="2"/>
  <c r="Q148" i="2"/>
  <c r="O148" i="2"/>
  <c r="J148" i="2"/>
  <c r="BJ145" i="2"/>
  <c r="BJ144" i="2" s="1"/>
  <c r="BH145" i="2"/>
  <c r="BG145" i="2"/>
  <c r="BF145" i="2"/>
  <c r="BE145" i="2"/>
  <c r="S145" i="2"/>
  <c r="S144" i="2" s="1"/>
  <c r="Q145" i="2"/>
  <c r="Q144" i="2" s="1"/>
  <c r="O145" i="2"/>
  <c r="O144" i="2" s="1"/>
  <c r="J145" i="2"/>
  <c r="BJ142" i="2"/>
  <c r="BH142" i="2"/>
  <c r="BG142" i="2"/>
  <c r="BF142" i="2"/>
  <c r="BE142" i="2"/>
  <c r="S142" i="2"/>
  <c r="Q142" i="2"/>
  <c r="O142" i="2"/>
  <c r="BD142" i="2"/>
  <c r="BJ139" i="2"/>
  <c r="BH139" i="2"/>
  <c r="BG139" i="2"/>
  <c r="BF139" i="2"/>
  <c r="BE139" i="2"/>
  <c r="S139" i="2"/>
  <c r="Q139" i="2"/>
  <c r="O139" i="2"/>
  <c r="BD139" i="2"/>
  <c r="BJ137" i="2"/>
  <c r="BH137" i="2"/>
  <c r="BG137" i="2"/>
  <c r="BF137" i="2"/>
  <c r="BE137" i="2"/>
  <c r="S137" i="2"/>
  <c r="Q137" i="2"/>
  <c r="O137" i="2"/>
  <c r="BD137" i="2"/>
  <c r="BJ135" i="2"/>
  <c r="BH135" i="2"/>
  <c r="BG135" i="2"/>
  <c r="BF135" i="2"/>
  <c r="BE135" i="2"/>
  <c r="S135" i="2"/>
  <c r="Q135" i="2"/>
  <c r="O135" i="2"/>
  <c r="BD135" i="2"/>
  <c r="BJ131" i="2"/>
  <c r="BH131" i="2"/>
  <c r="BG131" i="2"/>
  <c r="BF131" i="2"/>
  <c r="BE131" i="2"/>
  <c r="S131" i="2"/>
  <c r="Q131" i="2"/>
  <c r="O131" i="2"/>
  <c r="BD131" i="2"/>
  <c r="BJ128" i="2"/>
  <c r="BH128" i="2"/>
  <c r="BG128" i="2"/>
  <c r="BF128" i="2"/>
  <c r="BE128" i="2"/>
  <c r="S128" i="2"/>
  <c r="Q128" i="2"/>
  <c r="O128" i="2"/>
  <c r="BD128" i="2"/>
  <c r="BJ125" i="2"/>
  <c r="BH125" i="2"/>
  <c r="BG125" i="2"/>
  <c r="BF125" i="2"/>
  <c r="BE125" i="2"/>
  <c r="S125" i="2"/>
  <c r="Q125" i="2"/>
  <c r="O125" i="2"/>
  <c r="BD125" i="2"/>
  <c r="BJ119" i="2"/>
  <c r="BH119" i="2"/>
  <c r="BG119" i="2"/>
  <c r="BF119" i="2"/>
  <c r="BE119" i="2"/>
  <c r="S119" i="2"/>
  <c r="Q119" i="2"/>
  <c r="O119" i="2"/>
  <c r="BD119" i="2"/>
  <c r="BJ114" i="2"/>
  <c r="BH114" i="2"/>
  <c r="BG114" i="2"/>
  <c r="BF114" i="2"/>
  <c r="BE114" i="2"/>
  <c r="S114" i="2"/>
  <c r="Q114" i="2"/>
  <c r="O114" i="2"/>
  <c r="BD114" i="2"/>
  <c r="BJ110" i="2"/>
  <c r="BH110" i="2"/>
  <c r="BG110" i="2"/>
  <c r="BF110" i="2"/>
  <c r="BE110" i="2"/>
  <c r="S110" i="2"/>
  <c r="Q110" i="2"/>
  <c r="O110" i="2"/>
  <c r="BD110" i="2"/>
  <c r="BJ104" i="2"/>
  <c r="BH104" i="2"/>
  <c r="BG104" i="2"/>
  <c r="BF104" i="2"/>
  <c r="BE104" i="2"/>
  <c r="S104" i="2"/>
  <c r="Q104" i="2"/>
  <c r="O104" i="2"/>
  <c r="BD104" i="2"/>
  <c r="BJ100" i="2"/>
  <c r="BH100" i="2"/>
  <c r="BG100" i="2"/>
  <c r="BF100" i="2"/>
  <c r="BE100" i="2"/>
  <c r="S100" i="2"/>
  <c r="Q100" i="2"/>
  <c r="O100" i="2"/>
  <c r="BD100" i="2"/>
  <c r="J93" i="2"/>
  <c r="F93" i="2"/>
  <c r="F92" i="2"/>
  <c r="F90" i="2"/>
  <c r="E88" i="2"/>
  <c r="J35" i="2"/>
  <c r="J34" i="2"/>
  <c r="AY95" i="1" s="1"/>
  <c r="J33" i="2"/>
  <c r="AX95" i="1" s="1"/>
  <c r="J19" i="2"/>
  <c r="E19" i="2"/>
  <c r="J18" i="2"/>
  <c r="AS94" i="1"/>
  <c r="AM90" i="1"/>
  <c r="L90" i="1"/>
  <c r="AM89" i="1"/>
  <c r="L89" i="1"/>
  <c r="AM87" i="1"/>
  <c r="L87" i="1"/>
  <c r="L85" i="1"/>
  <c r="L84" i="1"/>
  <c r="BD148" i="2" l="1"/>
  <c r="J147" i="2"/>
  <c r="BD166" i="2"/>
  <c r="J166" i="2"/>
  <c r="BD169" i="2"/>
  <c r="J169" i="2"/>
  <c r="BD219" i="2"/>
  <c r="J219" i="2"/>
  <c r="BD243" i="2"/>
  <c r="J243" i="2"/>
  <c r="BD276" i="2"/>
  <c r="J276" i="2"/>
  <c r="BD287" i="2"/>
  <c r="J287" i="2"/>
  <c r="BD145" i="2"/>
  <c r="J144" i="2"/>
  <c r="BD182" i="2"/>
  <c r="J182" i="2"/>
  <c r="BD223" i="2"/>
  <c r="J223" i="2"/>
  <c r="BD284" i="2"/>
  <c r="J284" i="2"/>
  <c r="S168" i="2"/>
  <c r="BD175" i="2"/>
  <c r="O168" i="2"/>
  <c r="BJ118" i="2"/>
  <c r="S242" i="2"/>
  <c r="S118" i="2"/>
  <c r="Q275" i="2"/>
  <c r="BJ275" i="2"/>
  <c r="BJ181" i="2"/>
  <c r="BJ147" i="2"/>
  <c r="Q165" i="2"/>
  <c r="Q163" i="2" s="1"/>
  <c r="Q168" i="2"/>
  <c r="BJ168" i="2"/>
  <c r="BJ165" i="2"/>
  <c r="Q174" i="2"/>
  <c r="F33" i="2"/>
  <c r="BB95" i="1" s="1"/>
  <c r="BB94" i="1" s="1"/>
  <c r="AX94" i="1" s="1"/>
  <c r="O165" i="2"/>
  <c r="O163" i="2" s="1"/>
  <c r="O181" i="2"/>
  <c r="F35" i="2"/>
  <c r="BD95" i="1" s="1"/>
  <c r="BD94" i="1" s="1"/>
  <c r="W33" i="1" s="1"/>
  <c r="S181" i="2"/>
  <c r="BJ222" i="2"/>
  <c r="Q99" i="2"/>
  <c r="BJ99" i="2"/>
  <c r="S174" i="2"/>
  <c r="BJ174" i="2"/>
  <c r="S222" i="2"/>
  <c r="F34" i="2"/>
  <c r="BC95" i="1" s="1"/>
  <c r="BC94" i="1" s="1"/>
  <c r="AY94" i="1" s="1"/>
  <c r="O99" i="2"/>
  <c r="Q181" i="2"/>
  <c r="Q134" i="2"/>
  <c r="J32" i="2"/>
  <c r="AW95" i="1" s="1"/>
  <c r="Q118" i="2"/>
  <c r="BJ134" i="2"/>
  <c r="O118" i="2"/>
  <c r="S165" i="2"/>
  <c r="S163" i="2" s="1"/>
  <c r="Q242" i="2"/>
  <c r="BJ242" i="2"/>
  <c r="BJ163" i="2"/>
  <c r="S134" i="2"/>
  <c r="O147" i="2"/>
  <c r="O174" i="2"/>
  <c r="Q222" i="2"/>
  <c r="S147" i="2"/>
  <c r="O275" i="2"/>
  <c r="BA95" i="1"/>
  <c r="BA94" i="1" s="1"/>
  <c r="W30" i="1" s="1"/>
  <c r="S99" i="2"/>
  <c r="O134" i="2"/>
  <c r="Q147" i="2"/>
  <c r="O222" i="2"/>
  <c r="O242" i="2"/>
  <c r="S275" i="2"/>
  <c r="AZ95" i="1"/>
  <c r="AZ94" i="1" s="1"/>
  <c r="AV95" i="1"/>
  <c r="J92" i="2"/>
  <c r="J90" i="2"/>
  <c r="J37" i="2" l="1"/>
  <c r="W32" i="1"/>
  <c r="W31" i="1"/>
  <c r="AT95" i="1"/>
  <c r="Q96" i="2"/>
  <c r="BJ96" i="2"/>
  <c r="O96" i="2"/>
  <c r="AU95" i="1" s="1"/>
  <c r="AU94" i="1" s="1"/>
  <c r="S96" i="2"/>
  <c r="AW94" i="1"/>
  <c r="AK30" i="1" s="1"/>
  <c r="AV94" i="1"/>
  <c r="AK29" i="1" s="1"/>
  <c r="W29" i="1"/>
  <c r="AT94" i="1" l="1"/>
  <c r="AG95" i="1" l="1"/>
  <c r="AG94" i="1" s="1"/>
  <c r="AK26" i="1" s="1"/>
  <c r="AK35" i="1" s="1"/>
  <c r="AN95" i="1" l="1"/>
  <c r="AN94" i="1"/>
</calcChain>
</file>

<file path=xl/sharedStrings.xml><?xml version="1.0" encoding="utf-8"?>
<sst xmlns="http://schemas.openxmlformats.org/spreadsheetml/2006/main" count="2011" uniqueCount="506">
  <si>
    <t>Export Komplet</t>
  </si>
  <si>
    <t/>
  </si>
  <si>
    <t>2.0</t>
  </si>
  <si>
    <t>ZAMOK</t>
  </si>
  <si>
    <t>False</t>
  </si>
  <si>
    <t>{7b271bac-384e-4554-b0ce-4d3977cc27f3}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</si>
  <si>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</si>
  <si>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</si>
  <si>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</si>
  <si>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</si>
  <si>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</si>
  <si>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</si>
  <si>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</si>
  <si>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2023-STR-01</t>
  </si>
  <si>
    <t>Stavba:</t>
  </si>
  <si>
    <t>Stavební úpravy v objektu MÚ Štramberk</t>
  </si>
  <si>
    <t>KSO:</t>
  </si>
  <si>
    <t>CC-CZ:</t>
  </si>
  <si>
    <t>Místo:</t>
  </si>
  <si>
    <t xml:space="preserve"> </t>
  </si>
  <si>
    <t>Datum:</t>
  </si>
  <si>
    <t>25. 2. 2023</t>
  </si>
  <si>
    <t>Zadavatel:</t>
  </si>
  <si>
    <t>IČ:</t>
  </si>
  <si>
    <t>Město Štramberk</t>
  </si>
  <si>
    <t>DIČ:</t>
  </si>
  <si>
    <t>Zhotovitel:</t>
  </si>
  <si>
    <t>dle výběrového řízení</t>
  </si>
  <si>
    <t>Projektant:</t>
  </si>
  <si>
    <t>True</t>
  </si>
  <si>
    <t>Zpracovatel:</t>
  </si>
  <si>
    <t>190 07 680</t>
  </si>
  <si>
    <t>Ladislav Pekárek</t>
  </si>
  <si>
    <t>Poznámka:</t>
  </si>
  <si>
    <t>Rozpočet je zpracován bez PD pouze na základě zadání a výměr poskytnutých objednatelem. Zpracovatel rozpočtu nenese žádnou odpovědnost za výměry a úplnost rozpočtu.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</si>
  <si>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</si>
  <si>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</si>
  <si>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</si>
  <si>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</si>
  <si>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</si>
  <si>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</si>
  <si>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</si>
  <si>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</si>
  <si>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</si>
  <si>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</si>
  <si>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</si>
  <si>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</si>
  <si>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</si>
  <si>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</si>
  <si>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</si>
  <si>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</si>
  <si>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</si>
  <si>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</si>
  <si>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</si>
  <si>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</si>
  <si>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</si>
  <si>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</si>
  <si>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</si>
  <si>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</si>
  <si>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</si>
  <si>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</si>
  <si>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</si>
  <si>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</si>
  <si>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</si>
  <si>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</si>
  <si>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</si>
  <si>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</si>
  <si>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</si>
  <si>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</si>
  <si>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</si>
  <si>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</si>
  <si>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</si>
  <si>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</si>
  <si>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</si>
  <si>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</si>
  <si>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</si>
  <si>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</si>
  <si>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</si>
  <si>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</si>
  <si>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</si>
  <si>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</si>
  <si>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</si>
  <si>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Obložení</t>
  </si>
  <si>
    <t>Dřevěné obložení stěn</t>
  </si>
  <si>
    <t>m2</t>
  </si>
  <si>
    <t>117,5</t>
  </si>
  <si>
    <t>2</t>
  </si>
  <si>
    <t>Podlaha_1np</t>
  </si>
  <si>
    <t>Podlaha 1.n.p.</t>
  </si>
  <si>
    <t>54,72</t>
  </si>
  <si>
    <t>3</t>
  </si>
  <si>
    <t>KRYCÍ LIST SOUPISU PRACÍ</t>
  </si>
  <si>
    <t>Podlaha_2np</t>
  </si>
  <si>
    <t>Podlaha 2 n.p.</t>
  </si>
  <si>
    <t>67</t>
  </si>
  <si>
    <t>Chodba</t>
  </si>
  <si>
    <t>Cena celkem [CZK]</t>
  </si>
  <si>
    <t>-1</t>
  </si>
  <si>
    <t>SOUPIS PRACÍ</t>
  </si>
  <si>
    <t>PČ</t>
  </si>
  <si>
    <t>MJ</t>
  </si>
  <si>
    <t>Množství</t>
  </si>
  <si>
    <t>J.cena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</si>
  <si>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</si>
  <si>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</si>
  <si>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</si>
  <si>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</si>
  <si>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</si>
  <si>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</si>
  <si>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</si>
  <si>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6</t>
  </si>
  <si>
    <t>Úpravy povrchů, podlahy a osazování výplní</t>
  </si>
  <si>
    <t>ROZPOCET</t>
  </si>
  <si>
    <t>K</t>
  </si>
  <si>
    <t>612315417</t>
  </si>
  <si>
    <t>4</t>
  </si>
  <si>
    <t>1996025385</t>
  </si>
  <si>
    <t>Online PSC</t>
  </si>
  <si>
    <t>https://podminky.urs.cz/item/CS_URS_2023_01/612315417</t>
  </si>
  <si>
    <t>VV</t>
  </si>
  <si>
    <t>omítka pod vybouranýmobkladem</t>
  </si>
  <si>
    <t>612321131</t>
  </si>
  <si>
    <t>201487860</t>
  </si>
  <si>
    <t>https://podminky.urs.cz/item/CS_URS_2023_01/612321131</t>
  </si>
  <si>
    <t>ostní plocha</t>
  </si>
  <si>
    <t>170,00</t>
  </si>
  <si>
    <t>Součet</t>
  </si>
  <si>
    <t>631311114</t>
  </si>
  <si>
    <t>Mazanina z betonu prostého bez zvýšených nároků na prostředí tl. přes 50 do 80 mm tř. C 16/20</t>
  </si>
  <si>
    <t>m3</t>
  </si>
  <si>
    <t>2827730</t>
  </si>
  <si>
    <t>https://podminky.urs.cz/item/CS_URS_2023_01/631311114</t>
  </si>
  <si>
    <t>podklad pod tepelnou izolaci</t>
  </si>
  <si>
    <t>632451214</t>
  </si>
  <si>
    <t>Potěr cementový samonivelační litý tř. C 20, tl. přes 45 do 50 mm</t>
  </si>
  <si>
    <t>-1197085030</t>
  </si>
  <si>
    <t>https://podminky.urs.cz/item/CS_URS_2023_01/632451214</t>
  </si>
  <si>
    <t>podklad pod OSB desky</t>
  </si>
  <si>
    <t>9</t>
  </si>
  <si>
    <t>Ostatní konstrukce a práce, bourání</t>
  </si>
  <si>
    <t>5</t>
  </si>
  <si>
    <t>952901111</t>
  </si>
  <si>
    <t>Vyčištění budov nebo objektů před předáním do užívání budov bytové nebo občanské výstavby, světlé výšky podlaží do 4 m</t>
  </si>
  <si>
    <t>-643825770</t>
  </si>
  <si>
    <t>https://podminky.urs.cz/item/CS_URS_2023_01/952901111</t>
  </si>
  <si>
    <t>965082941</t>
  </si>
  <si>
    <t>Odstranění násypu pod podlahami nebo ochranného násypu na střechách tl. přes 200 mm jakékoliv plochy</t>
  </si>
  <si>
    <t>1583373771</t>
  </si>
  <si>
    <t>https://podminky.urs.cz/item/CS_URS_2023_01/965082941</t>
  </si>
  <si>
    <t>Podlaha_1np*0,35</t>
  </si>
  <si>
    <t>7</t>
  </si>
  <si>
    <t>968062455</t>
  </si>
  <si>
    <t>Vybourání dřevěných rámů oken s křídly, dveřních zárubní, vrat, stěn, ostění nebo obkladů dveřních zárubní, plochy do 2 m2</t>
  </si>
  <si>
    <t>-1451560006</t>
  </si>
  <si>
    <t>https://podminky.urs.cz/item/CS_URS_2023_01/968062455</t>
  </si>
  <si>
    <t>8</t>
  </si>
  <si>
    <t>968062456</t>
  </si>
  <si>
    <t>Vybourání dřevěných rámů oken s křídly, dveřních zárubní, vrat, stěn, ostění nebo obkladů dveřních zárubní, plochy přes 2 m2</t>
  </si>
  <si>
    <t>1148023483</t>
  </si>
  <si>
    <t>https://podminky.urs.cz/item/CS_URS_2023_01/968062456</t>
  </si>
  <si>
    <t>997</t>
  </si>
  <si>
    <t>Přesun sutě</t>
  </si>
  <si>
    <t>997013212</t>
  </si>
  <si>
    <t>Vnitrostaveništní doprava suti a vybouraných hmot vodorovně do 50 m svisle ručně pro budovy a haly výšky přes 6 do 9 m</t>
  </si>
  <si>
    <t>t</t>
  </si>
  <si>
    <t>-1397196996</t>
  </si>
  <si>
    <t>https://podminky.urs.cz/item/CS_URS_2023_01/997013212</t>
  </si>
  <si>
    <t>10</t>
  </si>
  <si>
    <t>997013501</t>
  </si>
  <si>
    <t>Odvoz suti a vybouraných hmot na skládku nebo meziskládku se složením, na vzdálenost do 1 km</t>
  </si>
  <si>
    <t>-173557325</t>
  </si>
  <si>
    <t>https://podminky.urs.cz/item/CS_URS_2023_01/997013501</t>
  </si>
  <si>
    <t>11</t>
  </si>
  <si>
    <t>997013509</t>
  </si>
  <si>
    <t>Odvoz suti a vybouraných hmot na skládku nebo meziskládku se složením, na vzdálenost Příplatek k ceně za každý další i započatý 1 km přes 1 km</t>
  </si>
  <si>
    <t>342421354</t>
  </si>
  <si>
    <t>https://podminky.urs.cz/item/CS_URS_2023_01/997013509</t>
  </si>
  <si>
    <t>33,418*15 'Přepočtené koeficientem množství</t>
  </si>
  <si>
    <t>12</t>
  </si>
  <si>
    <t>997013631</t>
  </si>
  <si>
    <t>Poplatek za uložení stavebního odpadu na skládce (skládkovné) směsného stavebního a demoličního zatříděného do Katalogu odpadů pod kódem 17 09 04</t>
  </si>
  <si>
    <t>768757427</t>
  </si>
  <si>
    <t>https://podminky.urs.cz/item/CS_URS_2023_01/997013631</t>
  </si>
  <si>
    <t>998</t>
  </si>
  <si>
    <t>Přesun hmot</t>
  </si>
  <si>
    <t>13</t>
  </si>
  <si>
    <t>998018002</t>
  </si>
  <si>
    <t>Přesun hmot pro budovy občanské výstavby, bydlení, výrobu a služby ruční - bez užití mechanizace vodorovná dopravní vzdálenost do 100 m pro budovy s jakoukoliv nosnou konstrukcí výšky přes 6 do 12 m</t>
  </si>
  <si>
    <t>332956301</t>
  </si>
  <si>
    <t>https://podminky.urs.cz/item/CS_URS_2023_01/998018002</t>
  </si>
  <si>
    <t>713</t>
  </si>
  <si>
    <t>Izolace tepelné</t>
  </si>
  <si>
    <t>14</t>
  </si>
  <si>
    <t>713121111</t>
  </si>
  <si>
    <t>Montáž tepelné izolace podlah rohožemi, pásy, deskami, dílci, bloky (izolační materiál ve specifikaci) kladenými volně jednovrstvá</t>
  </si>
  <si>
    <t>16</t>
  </si>
  <si>
    <t>1874285696</t>
  </si>
  <si>
    <t>https://podminky.urs.cz/item/CS_URS_2023_01/713121111</t>
  </si>
  <si>
    <t>M</t>
  </si>
  <si>
    <t>28375019</t>
  </si>
  <si>
    <t>deska EPS 70 pro konstrukce s malým zatížením λ=0,039 tl 200mm</t>
  </si>
  <si>
    <t>32</t>
  </si>
  <si>
    <t>504853248</t>
  </si>
  <si>
    <t>54,72*1,05 'Přepočtené koeficientem množství</t>
  </si>
  <si>
    <t>713191114</t>
  </si>
  <si>
    <t>Montáž tepelné izolace stavebních konstrukcí - doplňky a konstrukční součásti podlah, stropů vrchem nebo střech překrytím pásem asfaltovým položeném volně</t>
  </si>
  <si>
    <t>-66947177</t>
  </si>
  <si>
    <t>https://podminky.urs.cz/item/CS_URS_2023_01/713191114</t>
  </si>
  <si>
    <t>17</t>
  </si>
  <si>
    <t>62811120</t>
  </si>
  <si>
    <t>asfaltový pás separační bez krycí vrstvy (impregnovaná vložka), typu A</t>
  </si>
  <si>
    <t>1205896642</t>
  </si>
  <si>
    <t>54,72*1,1655 'Přepočtené koeficientem množství</t>
  </si>
  <si>
    <t>741</t>
  </si>
  <si>
    <t>Elektroinstalace - silnoproud</t>
  </si>
  <si>
    <t>18</t>
  </si>
  <si>
    <t>74101</t>
  </si>
  <si>
    <t>suma</t>
  </si>
  <si>
    <t>-604130386</t>
  </si>
  <si>
    <t>19</t>
  </si>
  <si>
    <t>74102</t>
  </si>
  <si>
    <t>1178024172</t>
  </si>
  <si>
    <t>762</t>
  </si>
  <si>
    <t>Konstrukce tesařské</t>
  </si>
  <si>
    <t>20</t>
  </si>
  <si>
    <t>762511284</t>
  </si>
  <si>
    <t>784436591</t>
  </si>
  <si>
    <t>https://podminky.urs.cz/item/CS_URS_2023_01/762511284</t>
  </si>
  <si>
    <t>998762201</t>
  </si>
  <si>
    <t>Přesun hmot pro konstrukce tesařské stanovený procentní sazbou (%) z ceny vodorovná dopravní vzdálenost do 50 m v objektech výšky do 6 m</t>
  </si>
  <si>
    <t>%</t>
  </si>
  <si>
    <t>1746732097</t>
  </si>
  <si>
    <t>https://podminky.urs.cz/item/CS_URS_2023_01/998762201</t>
  </si>
  <si>
    <t>763</t>
  </si>
  <si>
    <t>Konstrukce suché výstavby</t>
  </si>
  <si>
    <t>22</t>
  </si>
  <si>
    <t>763131411</t>
  </si>
  <si>
    <t>Podhled ze sádrokartonových desek dvouvrstvá zavěšená spodní konstrukce z ocelových profilů CD, UD jednoduše opláštěná deskou standardní A, tl. 12,5 mm, bez izolace</t>
  </si>
  <si>
    <t>1467761642</t>
  </si>
  <si>
    <t>https://podminky.urs.cz/item/CS_URS_2023_01/763131411</t>
  </si>
  <si>
    <t>23</t>
  </si>
  <si>
    <t>763131714</t>
  </si>
  <si>
    <t>Podhled ze sádrokartonových desek ostatní práce a konstrukce na podhledech ze sádrokartonových desek základní penetrační nátěr</t>
  </si>
  <si>
    <t>1450900825</t>
  </si>
  <si>
    <t>24</t>
  </si>
  <si>
    <t>998763200</t>
  </si>
  <si>
    <t>Přesun hmot pro dřevostavby stanovený procentní sazbou (%) z ceny vodorovná dopravní vzdálenost do 50 m v objektech výšky do 6 m</t>
  </si>
  <si>
    <t>-599936174</t>
  </si>
  <si>
    <t>https://podminky.urs.cz/item/CS_URS_2023_01/998763200</t>
  </si>
  <si>
    <t>766</t>
  </si>
  <si>
    <t>Konstrukce truhlářské</t>
  </si>
  <si>
    <t>25</t>
  </si>
  <si>
    <t>766112820</t>
  </si>
  <si>
    <t>1756455422</t>
  </si>
  <si>
    <t>https://podminky.urs.cz/item/CS_URS_2023_01/766112820</t>
  </si>
  <si>
    <t>26</t>
  </si>
  <si>
    <t>766211211</t>
  </si>
  <si>
    <t>Montáž schodišťových madel kotvených na středovou konstrukci zábradlí dřevěných průběžných, šířky do 150 mm</t>
  </si>
  <si>
    <t>m</t>
  </si>
  <si>
    <t>https://podminky.urs.cz/item/CS_URS_2023_01/766211211</t>
  </si>
  <si>
    <t>27</t>
  </si>
  <si>
    <t>05217100</t>
  </si>
  <si>
    <t>madlo bukové D 42mm</t>
  </si>
  <si>
    <t>-742407047</t>
  </si>
  <si>
    <t>10*1,1 'Přepočtené koeficientem množství</t>
  </si>
  <si>
    <t>30</t>
  </si>
  <si>
    <t>766311811</t>
  </si>
  <si>
    <t>Demontáž zábradlí dřevěného vnitřního</t>
  </si>
  <si>
    <t>-1012063494</t>
  </si>
  <si>
    <t>https://podminky.urs.cz/item/CS_URS_2023_01/766311811</t>
  </si>
  <si>
    <t>31</t>
  </si>
  <si>
    <t>766411821</t>
  </si>
  <si>
    <t>Demontáž obložení stěn palubkami</t>
  </si>
  <si>
    <t>-1877549105</t>
  </si>
  <si>
    <t>https://podminky.urs.cz/item/CS_URS_2023_01/766411821</t>
  </si>
  <si>
    <t>1.np</t>
  </si>
  <si>
    <t>28,50</t>
  </si>
  <si>
    <t>schodiště</t>
  </si>
  <si>
    <t>28,00</t>
  </si>
  <si>
    <t>2.np</t>
  </si>
  <si>
    <t>61,00</t>
  </si>
  <si>
    <t>766411822</t>
  </si>
  <si>
    <t>Demontáž obložení stěn podkladových roštů</t>
  </si>
  <si>
    <t>352616262</t>
  </si>
  <si>
    <t>https://podminky.urs.cz/item/CS_URS_2023_01/766411822</t>
  </si>
  <si>
    <t>33</t>
  </si>
  <si>
    <t>766432841</t>
  </si>
  <si>
    <t>Demontáž dřevěného obložení schodiště betonového</t>
  </si>
  <si>
    <t>-1566873870</t>
  </si>
  <si>
    <t>https://podminky.urs.cz/item/CS_URS_2023_01/766432841</t>
  </si>
  <si>
    <t>19,*1,22</t>
  </si>
  <si>
    <t>34</t>
  </si>
  <si>
    <t>766660171</t>
  </si>
  <si>
    <t>Montáž dveřních křídel dřevěných nebo plastových otevíravých do obložkové zárubně povrchově upravených jednokřídlových, šířky do 800 mm</t>
  </si>
  <si>
    <t>kus</t>
  </si>
  <si>
    <t>1609587223</t>
  </si>
  <si>
    <t>https://podminky.urs.cz/item/CS_URS_2023_01/766660171</t>
  </si>
  <si>
    <t>35</t>
  </si>
  <si>
    <t>61164084</t>
  </si>
  <si>
    <t>1027995920</t>
  </si>
  <si>
    <t>36</t>
  </si>
  <si>
    <t>766660173</t>
  </si>
  <si>
    <t>Montáž dveřních křídel dřevěných nebo plastových otevíravých do obložkové zárubně povrchově upravených dvoukřídlových, šířky do 1450 mm</t>
  </si>
  <si>
    <t>291238980</t>
  </si>
  <si>
    <t>https://podminky.urs.cz/item/CS_URS_2023_01/766660173</t>
  </si>
  <si>
    <t>37</t>
  </si>
  <si>
    <t>61164210</t>
  </si>
  <si>
    <t>1843372931</t>
  </si>
  <si>
    <t>38</t>
  </si>
  <si>
    <t>766682113</t>
  </si>
  <si>
    <t>Montáž zárubní dřevěných, plastových nebo z lamina obložkových, pro dveře jednokřídlové, tloušťky stěny přes 350 mm</t>
  </si>
  <si>
    <t>616983457</t>
  </si>
  <si>
    <t>https://podminky.urs.cz/item/CS_URS_2023_01/766682113</t>
  </si>
  <si>
    <t>39</t>
  </si>
  <si>
    <t>61182309</t>
  </si>
  <si>
    <t>-584282476</t>
  </si>
  <si>
    <t>40</t>
  </si>
  <si>
    <t>766682123</t>
  </si>
  <si>
    <t>Montáž zárubní dřevěných, plastových nebo z lamina obložkových, pro dveře dvoukřídlové, tloušťky stěny přes 350 mm</t>
  </si>
  <si>
    <t>-2055854321</t>
  </si>
  <si>
    <t>https://podminky.urs.cz/item/CS_URS_2023_01/766682123</t>
  </si>
  <si>
    <t>41</t>
  </si>
  <si>
    <t>61182326</t>
  </si>
  <si>
    <t>zárubeň dvoukřídlá obložková s fóliovým povrchem tl stěny 360-450mm rozměru 1250-1850/1970mm</t>
  </si>
  <si>
    <t>1763454578</t>
  </si>
  <si>
    <t>42</t>
  </si>
  <si>
    <t>998766202</t>
  </si>
  <si>
    <t>Přesun hmot pro konstrukce truhlářské stanovený procentní sazbou (%) z ceny vodorovná dopravní vzdálenost do 50 m v objektech výšky přes 6 do 12 m</t>
  </si>
  <si>
    <t>-1344610840</t>
  </si>
  <si>
    <t>https://podminky.urs.cz/item/CS_URS_2023_01/998766202</t>
  </si>
  <si>
    <t>767</t>
  </si>
  <si>
    <t>Konstrukce zámečnické</t>
  </si>
  <si>
    <t>43</t>
  </si>
  <si>
    <t>767163221</t>
  </si>
  <si>
    <t>Montáž kompletního kovového zábradlí přímého z dílců na schodišti kotveného do betonu</t>
  </si>
  <si>
    <t>1531949696</t>
  </si>
  <si>
    <t>https://podminky.urs.cz/item/CS_URS_2023_01/767163221</t>
  </si>
  <si>
    <t>P</t>
  </si>
  <si>
    <t>Poznámka k položce:_x000D_
Zábradlí dodává investor</t>
  </si>
  <si>
    <t>775</t>
  </si>
  <si>
    <t>Podlahy skládané</t>
  </si>
  <si>
    <t>44</t>
  </si>
  <si>
    <t>775510954</t>
  </si>
  <si>
    <t>Doplnění podlah vlysových bez broušení a olištování tl. do 22 mm, plochy přes 2 do 4 m2</t>
  </si>
  <si>
    <t>-857362546</t>
  </si>
  <si>
    <t>https://podminky.urs.cz/item/CS_URS_2023_01/775510954</t>
  </si>
  <si>
    <t>45</t>
  </si>
  <si>
    <t>61192142</t>
  </si>
  <si>
    <t>vlysy parketové š 50mm do dl 300mm I třída buk</t>
  </si>
  <si>
    <t>742612198</t>
  </si>
  <si>
    <t>46</t>
  </si>
  <si>
    <t>775511800</t>
  </si>
  <si>
    <t>1436210199</t>
  </si>
  <si>
    <t>https://podminky.urs.cz/item/CS_URS_2023_01/775511800</t>
  </si>
  <si>
    <t>47</t>
  </si>
  <si>
    <t>775591912</t>
  </si>
  <si>
    <t>Ostatní práce při opravách dřevěných podlah broušení podlah vlysových, palubkových, parketových nebo mozaikových jednotlivé operace střední</t>
  </si>
  <si>
    <t>97224878</t>
  </si>
  <si>
    <t>https://podminky.urs.cz/item/CS_URS_2023_01/775591912</t>
  </si>
  <si>
    <t>67,00</t>
  </si>
  <si>
    <t>48</t>
  </si>
  <si>
    <t>775591921</t>
  </si>
  <si>
    <t>Ostatní práce při opravách dřevěných podlah lakování jednotlivé operace základní lak</t>
  </si>
  <si>
    <t>-1777590865</t>
  </si>
  <si>
    <t>https://podminky.urs.cz/item/CS_URS_2023_01/775591921</t>
  </si>
  <si>
    <t>49</t>
  </si>
  <si>
    <t>775591923</t>
  </si>
  <si>
    <t>Ostatní práce při opravách dřevěných podlah lakování jednotlivé operace vrchní lak pro vysokou zátěž (sportovní prostory)</t>
  </si>
  <si>
    <t>295866581</t>
  </si>
  <si>
    <t>https://podminky.urs.cz/item/CS_URS_2023_01/775591923</t>
  </si>
  <si>
    <t>50</t>
  </si>
  <si>
    <t>998775202</t>
  </si>
  <si>
    <t>Přesun hmot pro podlahy skládané stanovený procentní sazbou (%) z ceny vodorovná dopravní vzdálenost do 50 m v objektech výšky přes 6 do 12 m</t>
  </si>
  <si>
    <t>-100880602</t>
  </si>
  <si>
    <t>https://podminky.urs.cz/item/CS_URS_2023_01/998775202</t>
  </si>
  <si>
    <t>776</t>
  </si>
  <si>
    <t>Podlahy povlakové</t>
  </si>
  <si>
    <t>51</t>
  </si>
  <si>
    <t>776141111</t>
  </si>
  <si>
    <t>Příprava podkladu vyrovnání samonivelační stěrkou podlah min.pevnosti 20 MPa, tloušťky do 3 mm</t>
  </si>
  <si>
    <t>-1479111959</t>
  </si>
  <si>
    <t>https://podminky.urs.cz/item/CS_URS_2023_01/776141111</t>
  </si>
  <si>
    <t>52</t>
  </si>
  <si>
    <t>776141221</t>
  </si>
  <si>
    <t>206334815</t>
  </si>
  <si>
    <t>https://podminky.urs.cz/item/CS_URS_2023_01/776141221</t>
  </si>
  <si>
    <t>53</t>
  </si>
  <si>
    <t>776201814</t>
  </si>
  <si>
    <t>Demontáž povlakových podlahovin volně položených podlepených páskou</t>
  </si>
  <si>
    <t>2057947907</t>
  </si>
  <si>
    <t>https://podminky.urs.cz/item/CS_URS_2023_01/776201814</t>
  </si>
  <si>
    <t>54</t>
  </si>
  <si>
    <t>776221111</t>
  </si>
  <si>
    <t>357981371</t>
  </si>
  <si>
    <t>https://podminky.urs.cz/item/CS_URS_2023_01/776221111</t>
  </si>
  <si>
    <t>55</t>
  </si>
  <si>
    <t>28411140</t>
  </si>
  <si>
    <t>PVC vinyl heterogenní protiskluzná se vsypem a výztuž. vrstvou tl 2.00mm nášlapná vrstva 0.9mm, hořlavost Bfl-s1, třída zátěže 34/43, útlum 4dB, bodová zátěž ≤ 0.10mm, protiskluznost R10</t>
  </si>
  <si>
    <t>1498854613</t>
  </si>
  <si>
    <t>59</t>
  </si>
  <si>
    <t>998776202</t>
  </si>
  <si>
    <t>Přesun hmot pro podlahy povlakové stanovený procentní sazbou (%) z ceny vodorovná dopravní vzdálenost do 50 m v objektech výšky přes 6 do 12 m</t>
  </si>
  <si>
    <t>https://podminky.urs.cz/item/CS_URS_2023_01/998776202</t>
  </si>
  <si>
    <t>784</t>
  </si>
  <si>
    <t>Dokončovací práce - malby a tapety</t>
  </si>
  <si>
    <t>60</t>
  </si>
  <si>
    <t>784111001</t>
  </si>
  <si>
    <t>Oprášení (ometení) podkladu v místnostech výšky do 3,80 m</t>
  </si>
  <si>
    <t>-1566317405</t>
  </si>
  <si>
    <t>https://podminky.urs.cz/item/CS_URS_2023_01/784111001</t>
  </si>
  <si>
    <t>61</t>
  </si>
  <si>
    <t>784181101</t>
  </si>
  <si>
    <t>Penetrace podkladu jednonásobná základní akrylátová bezbarvá v místnostech výšky do 3,80 m</t>
  </si>
  <si>
    <t>592081416</t>
  </si>
  <si>
    <t>https://podminky.urs.cz/item/CS_URS_2023_01/784181101</t>
  </si>
  <si>
    <t>62</t>
  </si>
  <si>
    <t>784211101</t>
  </si>
  <si>
    <t>Malby z malířských směsí oděruvzdorných za mokra dvojnásobné, bílé za mokra oděruvzdorné výborně v místnostech výšky do 3,80 m</t>
  </si>
  <si>
    <t>255149431</t>
  </si>
  <si>
    <t>https://podminky.urs.cz/item/CS_URS_2023_01/784211101</t>
  </si>
  <si>
    <t>787</t>
  </si>
  <si>
    <t>Dokončovací práce - zasklívání</t>
  </si>
  <si>
    <t>63</t>
  </si>
  <si>
    <t>787700801</t>
  </si>
  <si>
    <t>Vysklívání výkladců skla plochého, plochy do 1 m2</t>
  </si>
  <si>
    <t>1209949105</t>
  </si>
  <si>
    <t>https://podminky.urs.cz/item/CS_URS_2023_01/787700801</t>
  </si>
  <si>
    <t>VRN5</t>
  </si>
  <si>
    <t>Finanční náklady</t>
  </si>
  <si>
    <t>64</t>
  </si>
  <si>
    <t>052103000</t>
  </si>
  <si>
    <t>1024</t>
  </si>
  <si>
    <t>1057825289</t>
  </si>
  <si>
    <t>https://podminky.urs.cz/item/CS_URS_2023_01/052103000</t>
  </si>
  <si>
    <t>SEZNAM FIGUR</t>
  </si>
  <si>
    <t>Výměra</t>
  </si>
  <si>
    <t>15,00</t>
  </si>
  <si>
    <t>Použití figury:</t>
  </si>
  <si>
    <t>Stěrka podlahová nivelační pro vyrovnání podkladu povlakových podlah pevnosti 20 MPa tl do 3 mm</t>
  </si>
  <si>
    <t>Lepení pásů z PVC standardním lepidlem</t>
  </si>
  <si>
    <t>Vyčištění budov bytové a občanské výstavby při výšce podlaží do 4 m</t>
  </si>
  <si>
    <t>Demontáž truhlářského obložení stěn z palubek</t>
  </si>
  <si>
    <t>Oprava vnitřní vápenné hladké omítky stěn v rozsahu plochy přes 10 do 30 % s celoplošným přeštukováním</t>
  </si>
  <si>
    <t>Potažení vnitřních stěn vápenocementovým štukem tloušťky do 3 mm</t>
  </si>
  <si>
    <t>Mazanina tl přes 50 do 80 mm z betonu prostého bez zvýšených nároků na prostředí tř. C 16/20</t>
  </si>
  <si>
    <t>Potěr cementový samonivelační litý C20 tl přes 45 do 50 mm</t>
  </si>
  <si>
    <t>Montáž izolace tepelné podlah volně kladenými rohožemi, pásy, dílci, deskami 1 vrstva</t>
  </si>
  <si>
    <t>Montáž izolace tepelné podlah, stropů vrchem nebo střech překrytí pásem asfaltovým položeným volně</t>
  </si>
  <si>
    <t>Podlahové kce podkladové dvouvrstvé z desek OSB tl 2x15 mm broušených na pero a drážku lepených</t>
  </si>
  <si>
    <t>Demontáž podlah vlysových lepených s lištami lepenými do suti</t>
  </si>
  <si>
    <t>Odstranění násypů pod podlahami tl přes 200 mm</t>
  </si>
  <si>
    <t>Oprava podlah dřevěných - základní lak</t>
  </si>
  <si>
    <t>Oprava podlah dřevěných - vrchní lak pro vysokou zátěž</t>
  </si>
  <si>
    <t>Potažení vnitřních ploch vápenocementovým štukem tloušťky do 5 mm svislých konstrukcí stěn</t>
  </si>
  <si>
    <t>Oprava vápenné omítky vnitřních ploch hladké, tloušťky do 20 mm, s celoplošným přeštukováním, tloušťky štuku do 5 mm, stěn, v rozsahu opravované plochy přes 10 do 30%</t>
  </si>
  <si>
    <t>Podlaha_1np*0,08</t>
  </si>
  <si>
    <t>deska EPS 70  λ=0,039 tl 200mm</t>
  </si>
  <si>
    <t>Demontáž podlah vlysových do suti s lištami lepených, vč podkladu</t>
  </si>
  <si>
    <t>54,720*1,1 'Přepočtené koeficientem množství</t>
  </si>
  <si>
    <t>771121011</t>
  </si>
  <si>
    <t>Příprava podkladu před provedením dlažby nátěr penetrační na podlahu</t>
  </si>
  <si>
    <t>215</t>
  </si>
  <si>
    <t>221</t>
  </si>
  <si>
    <t>771574116</t>
  </si>
  <si>
    <t>Montáž podlah z dlaždic keramických lepených flexibilním lepidlem maloformátových hladkých přes 22 do 25 ks/m2</t>
  </si>
  <si>
    <t>222</t>
  </si>
  <si>
    <t>59761406</t>
  </si>
  <si>
    <t>dlažba keramická, slinutá, protiskluzná do interiéru i exteriéru pro vysoké mechanické namáhání přes 22 do 25ks/m2, µ  ≥  0,6 (R10)</t>
  </si>
  <si>
    <t>223</t>
  </si>
  <si>
    <t>771591112</t>
  </si>
  <si>
    <t>Izolace podlahy pod dlažbu nátěrem nebo stěrkou ve dvou vrstvách</t>
  </si>
  <si>
    <t>224</t>
  </si>
  <si>
    <t>771591184</t>
  </si>
  <si>
    <t>Podlahy - dokončovací práce pracnější řezání dlaždic keramických rovné</t>
  </si>
  <si>
    <t>225</t>
  </si>
  <si>
    <t>998771202</t>
  </si>
  <si>
    <t>Přesun hmot pro podlahy z dlaždic stanovený procentní sazbou (%) z ceny vodorovná dopravní vzdálenost do 50 m v objektech výšky přes 6 do 12 m</t>
  </si>
  <si>
    <t>776221111R</t>
  </si>
  <si>
    <t>Demontáž stávajících dlažeb</t>
  </si>
  <si>
    <t>Příprava podkladu vyrovnání samonivelační stěrkou schodišť min.pevnosti 35 MPa, tloušťky do 7 mm - finální stěrka</t>
  </si>
  <si>
    <t>zárubeň jednokřídlá obložková s laminátovým povrchem tl stěny 260-350mm rozměru800/1970, 2100mm</t>
  </si>
  <si>
    <t>Podlahové konstrukce podkladové z dřevoštěpkových desek OSB dvouvrstvých lepených na pero a drážku 2x22 mm</t>
  </si>
  <si>
    <t>Bm</t>
  </si>
  <si>
    <t xml:space="preserve">Elektroinstalace (je definováno výpisem prvků a půdorysy). Součástí jsou nové rozvody </t>
  </si>
  <si>
    <t>Slaboprodoudé instalace (dle půdorysu 2x 4x zásuvka) vč. rozvodů z 1.NP</t>
  </si>
  <si>
    <t>SDK příčka tl 100 mm profil CW+UW 75 desky 1xA 12,5 TI 60 mm EI 30 Rw 47 DB</t>
  </si>
  <si>
    <t>Vytápění</t>
  </si>
  <si>
    <t>735192911</t>
  </si>
  <si>
    <t>Zpětná montáž otopných těles článkových litinových (5 ks)</t>
  </si>
  <si>
    <t>735111810</t>
  </si>
  <si>
    <t>Demontáž otopného tělesa litinového článkového (5 ks)</t>
  </si>
  <si>
    <t>Demontáž vestavných skříní</t>
  </si>
  <si>
    <t>ks</t>
  </si>
  <si>
    <t>783617147</t>
  </si>
  <si>
    <t>Krycí dvojnásobný syntetický nátěr litinových otopných těles</t>
  </si>
  <si>
    <t>dveře jednokřídlé dřevotřískové profilované povrch dýhovaný plné 800x1970-2100mm, vč. kování, vložky a zámku</t>
  </si>
  <si>
    <t>dveře dvoukřídlé dřevotřískové profilované povrch dýhovaný plné 1450x1970-2100mm vč. kování, vložky a zámku</t>
  </si>
  <si>
    <t>Svislé a kompletní konstrukce</t>
  </si>
  <si>
    <t>310271637</t>
  </si>
  <si>
    <t>Zazdívka otvorů,pórobet.tvárnice</t>
  </si>
  <si>
    <t>Rezerva - oceňte 70.000 Kč</t>
  </si>
  <si>
    <t>Vnitřní vodovod</t>
  </si>
  <si>
    <t>722</t>
  </si>
  <si>
    <t>72201</t>
  </si>
  <si>
    <t>Úprava rozvodů vody dle popisu v dokumentaci</t>
  </si>
  <si>
    <t>soubor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</si>
</sst>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10"/>
      <color rgb="FF000000"/>
      <name val="Arial"/>
      <family val="2"/>
      <charset val="238"/>
    </font>
    <font>
      <sz val="9"/>
      <name val="Arial CE"/>
      <family val="2"/>
      <charset val="238"/>
    </font>
    <font>
      <sz val="12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8"/>
      <color rgb="FF003366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0" borderId="22" xfId="0" applyNumberFormat="1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/>
    </xf>
    <xf numFmtId="167" fontId="36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29" fillId="0" borderId="0" xfId="0" applyFont="1" applyAlignment="1">
      <alignment horizontal="left" vertical="center"/>
    </xf>
    <xf numFmtId="167" fontId="19" fillId="4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left" vertical="center" wrapText="1"/>
    </xf>
    <xf numFmtId="0" fontId="40" fillId="0" borderId="0" xfId="0" applyFont="1" applyAlignment="1">
      <alignment horizontal="left"/>
    </xf>
    <xf numFmtId="49" fontId="39" fillId="0" borderId="22" xfId="0" applyNumberFormat="1" applyFont="1" applyBorder="1" applyAlignment="1">
      <alignment horizontal="left" vertical="center" wrapText="1"/>
    </xf>
    <xf numFmtId="167" fontId="39" fillId="0" borderId="22" xfId="0" applyNumberFormat="1" applyFont="1" applyBorder="1" applyAlignment="1">
      <alignment vertical="center"/>
    </xf>
    <xf numFmtId="4" fontId="39" fillId="0" borderId="22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165" fontId="2" fillId="0" borderId="27" xfId="0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4" fontId="21" fillId="0" borderId="27" xfId="0" applyNumberFormat="1" applyFont="1" applyBorder="1"/>
    <xf numFmtId="0" fontId="7" fillId="0" borderId="26" xfId="0" applyFont="1" applyBorder="1"/>
    <xf numFmtId="0" fontId="6" fillId="0" borderId="0" xfId="0" applyFont="1" applyAlignment="1">
      <alignment horizontal="left"/>
    </xf>
    <xf numFmtId="4" fontId="6" fillId="0" borderId="27" xfId="0" applyNumberFormat="1" applyFont="1" applyBorder="1"/>
    <xf numFmtId="4" fontId="19" fillId="0" borderId="29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1" applyFont="1" applyBorder="1" applyAlignment="1" applyProtection="1">
      <alignment vertical="center" wrapText="1"/>
    </xf>
    <xf numFmtId="0" fontId="8" fillId="0" borderId="26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27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27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27" xfId="0" applyFont="1" applyBorder="1" applyAlignment="1">
      <alignment vertical="center"/>
    </xf>
    <xf numFmtId="4" fontId="33" fillId="0" borderId="29" xfId="0" applyNumberFormat="1" applyFont="1" applyBorder="1" applyAlignment="1">
      <alignment vertical="center"/>
    </xf>
    <xf numFmtId="4" fontId="39" fillId="0" borderId="29" xfId="0" applyNumberFormat="1" applyFont="1" applyBorder="1" applyAlignment="1">
      <alignment vertical="center"/>
    </xf>
    <xf numFmtId="0" fontId="38" fillId="0" borderId="0" xfId="0" applyFont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31" xfId="0" applyBorder="1"/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41" fillId="0" borderId="22" xfId="0" applyFont="1" applyBorder="1" applyAlignment="1">
      <alignment horizontal="left" vertical="center" wrapText="1"/>
    </xf>
    <xf numFmtId="166" fontId="28" fillId="0" borderId="0" xfId="0" applyNumberFormat="1" applyFont="1"/>
    <xf numFmtId="166" fontId="28" fillId="0" borderId="15" xfId="0" applyNumberFormat="1" applyFont="1" applyBorder="1"/>
    <xf numFmtId="0" fontId="42" fillId="0" borderId="0" xfId="0" applyFont="1"/>
    <xf numFmtId="0" fontId="42" fillId="0" borderId="0" xfId="0" applyFont="1" applyAlignment="1">
      <alignment horizontal="left"/>
    </xf>
    <xf numFmtId="0" fontId="42" fillId="0" borderId="0" xfId="0" applyFont="1" applyProtection="1">
      <protection locked="0"/>
    </xf>
    <xf numFmtId="4" fontId="40" fillId="0" borderId="27" xfId="0" applyNumberFormat="1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Alignment="1">
      <alignment vertical="center"/>
    </xf>
    <xf numFmtId="4" fontId="39" fillId="0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1/998018002" TargetMode="External"/><Relationship Id="rId18" Type="http://schemas.openxmlformats.org/officeDocument/2006/relationships/hyperlink" Target="https://podminky.urs.cz/item/CS_URS_2023_01/763131411" TargetMode="External"/><Relationship Id="rId26" Type="http://schemas.openxmlformats.org/officeDocument/2006/relationships/hyperlink" Target="https://podminky.urs.cz/item/CS_URS_2023_01/766660173" TargetMode="External"/><Relationship Id="rId39" Type="http://schemas.openxmlformats.org/officeDocument/2006/relationships/hyperlink" Target="https://podminky.urs.cz/item/CS_URS_2023_01/776201814" TargetMode="External"/><Relationship Id="rId21" Type="http://schemas.openxmlformats.org/officeDocument/2006/relationships/hyperlink" Target="https://podminky.urs.cz/item/CS_URS_2023_01/766311811" TargetMode="External"/><Relationship Id="rId34" Type="http://schemas.openxmlformats.org/officeDocument/2006/relationships/hyperlink" Target="https://podminky.urs.cz/item/CS_URS_2023_01/775591921" TargetMode="External"/><Relationship Id="rId42" Type="http://schemas.openxmlformats.org/officeDocument/2006/relationships/hyperlink" Target="https://podminky.urs.cz/item/CS_URS_2023_01/784111001" TargetMode="External"/><Relationship Id="rId47" Type="http://schemas.openxmlformats.org/officeDocument/2006/relationships/hyperlink" Target="https://podminky.urs.cz/item/CS_URS_2023_01/998763200" TargetMode="External"/><Relationship Id="rId7" Type="http://schemas.openxmlformats.org/officeDocument/2006/relationships/hyperlink" Target="https://podminky.urs.cz/item/CS_URS_2023_01/968062455" TargetMode="External"/><Relationship Id="rId2" Type="http://schemas.openxmlformats.org/officeDocument/2006/relationships/hyperlink" Target="https://podminky.urs.cz/item/CS_URS_2023_01/612321131" TargetMode="External"/><Relationship Id="rId16" Type="http://schemas.openxmlformats.org/officeDocument/2006/relationships/hyperlink" Target="https://podminky.urs.cz/item/CS_URS_2023_01/762511284" TargetMode="External"/><Relationship Id="rId29" Type="http://schemas.openxmlformats.org/officeDocument/2006/relationships/hyperlink" Target="https://podminky.urs.cz/item/CS_URS_2023_01/998766202" TargetMode="External"/><Relationship Id="rId1" Type="http://schemas.openxmlformats.org/officeDocument/2006/relationships/hyperlink" Target="https://podminky.urs.cz/item/CS_URS_2023_01/612315417" TargetMode="External"/><Relationship Id="rId6" Type="http://schemas.openxmlformats.org/officeDocument/2006/relationships/hyperlink" Target="https://podminky.urs.cz/item/CS_URS_2023_01/965082941" TargetMode="External"/><Relationship Id="rId11" Type="http://schemas.openxmlformats.org/officeDocument/2006/relationships/hyperlink" Target="https://podminky.urs.cz/item/CS_URS_2023_01/997013509" TargetMode="External"/><Relationship Id="rId24" Type="http://schemas.openxmlformats.org/officeDocument/2006/relationships/hyperlink" Target="https://podminky.urs.cz/item/CS_URS_2023_01/766432841" TargetMode="External"/><Relationship Id="rId32" Type="http://schemas.openxmlformats.org/officeDocument/2006/relationships/hyperlink" Target="https://podminky.urs.cz/item/CS_URS_2023_01/775511800" TargetMode="External"/><Relationship Id="rId37" Type="http://schemas.openxmlformats.org/officeDocument/2006/relationships/hyperlink" Target="https://podminky.urs.cz/item/CS_URS_2023_01/776141111" TargetMode="External"/><Relationship Id="rId40" Type="http://schemas.openxmlformats.org/officeDocument/2006/relationships/hyperlink" Target="https://podminky.urs.cz/item/CS_URS_2023_01/776221111" TargetMode="External"/><Relationship Id="rId45" Type="http://schemas.openxmlformats.org/officeDocument/2006/relationships/hyperlink" Target="https://podminky.urs.cz/item/CS_URS_2023_01/787700801" TargetMode="External"/><Relationship Id="rId5" Type="http://schemas.openxmlformats.org/officeDocument/2006/relationships/hyperlink" Target="https://podminky.urs.cz/item/CS_URS_2023_01/952901111" TargetMode="External"/><Relationship Id="rId15" Type="http://schemas.openxmlformats.org/officeDocument/2006/relationships/hyperlink" Target="https://podminky.urs.cz/item/CS_URS_2023_01/713191114" TargetMode="External"/><Relationship Id="rId23" Type="http://schemas.openxmlformats.org/officeDocument/2006/relationships/hyperlink" Target="https://podminky.urs.cz/item/CS_URS_2023_01/766411822" TargetMode="External"/><Relationship Id="rId28" Type="http://schemas.openxmlformats.org/officeDocument/2006/relationships/hyperlink" Target="https://podminky.urs.cz/item/CS_URS_2023_01/766682123" TargetMode="External"/><Relationship Id="rId36" Type="http://schemas.openxmlformats.org/officeDocument/2006/relationships/hyperlink" Target="https://podminky.urs.cz/item/CS_URS_2023_01/998775202" TargetMode="External"/><Relationship Id="rId10" Type="http://schemas.openxmlformats.org/officeDocument/2006/relationships/hyperlink" Target="https://podminky.urs.cz/item/CS_URS_2023_01/997013501" TargetMode="External"/><Relationship Id="rId19" Type="http://schemas.openxmlformats.org/officeDocument/2006/relationships/hyperlink" Target="https://podminky.urs.cz/item/CS_URS_2023_01/766112820" TargetMode="External"/><Relationship Id="rId31" Type="http://schemas.openxmlformats.org/officeDocument/2006/relationships/hyperlink" Target="https://podminky.urs.cz/item/CS_URS_2023_01/775510954" TargetMode="External"/><Relationship Id="rId44" Type="http://schemas.openxmlformats.org/officeDocument/2006/relationships/hyperlink" Target="https://podminky.urs.cz/item/CS_URS_2023_01/784211101" TargetMode="External"/><Relationship Id="rId4" Type="http://schemas.openxmlformats.org/officeDocument/2006/relationships/hyperlink" Target="https://podminky.urs.cz/item/CS_URS_2023_01/632451214" TargetMode="External"/><Relationship Id="rId9" Type="http://schemas.openxmlformats.org/officeDocument/2006/relationships/hyperlink" Target="https://podminky.urs.cz/item/CS_URS_2023_01/997013212" TargetMode="External"/><Relationship Id="rId14" Type="http://schemas.openxmlformats.org/officeDocument/2006/relationships/hyperlink" Target="https://podminky.urs.cz/item/CS_URS_2023_01/713121111" TargetMode="External"/><Relationship Id="rId22" Type="http://schemas.openxmlformats.org/officeDocument/2006/relationships/hyperlink" Target="https://podminky.urs.cz/item/CS_URS_2023_01/766411821" TargetMode="External"/><Relationship Id="rId27" Type="http://schemas.openxmlformats.org/officeDocument/2006/relationships/hyperlink" Target="https://podminky.urs.cz/item/CS_URS_2023_01/766682113" TargetMode="External"/><Relationship Id="rId30" Type="http://schemas.openxmlformats.org/officeDocument/2006/relationships/hyperlink" Target="https://podminky.urs.cz/item/CS_URS_2023_01/767163221" TargetMode="External"/><Relationship Id="rId35" Type="http://schemas.openxmlformats.org/officeDocument/2006/relationships/hyperlink" Target="https://podminky.urs.cz/item/CS_URS_2023_01/775591923" TargetMode="External"/><Relationship Id="rId43" Type="http://schemas.openxmlformats.org/officeDocument/2006/relationships/hyperlink" Target="https://podminky.urs.cz/item/CS_URS_2023_01/78418110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podminky.urs.cz/item/CS_URS_2023_01/968062456" TargetMode="External"/><Relationship Id="rId3" Type="http://schemas.openxmlformats.org/officeDocument/2006/relationships/hyperlink" Target="https://podminky.urs.cz/item/CS_URS_2023_01/631311114" TargetMode="External"/><Relationship Id="rId12" Type="http://schemas.openxmlformats.org/officeDocument/2006/relationships/hyperlink" Target="https://podminky.urs.cz/item/CS_URS_2023_01/997013631" TargetMode="External"/><Relationship Id="rId17" Type="http://schemas.openxmlformats.org/officeDocument/2006/relationships/hyperlink" Target="https://podminky.urs.cz/item/CS_URS_2023_01/998762201" TargetMode="External"/><Relationship Id="rId25" Type="http://schemas.openxmlformats.org/officeDocument/2006/relationships/hyperlink" Target="https://podminky.urs.cz/item/CS_URS_2023_01/766660171" TargetMode="External"/><Relationship Id="rId33" Type="http://schemas.openxmlformats.org/officeDocument/2006/relationships/hyperlink" Target="https://podminky.urs.cz/item/CS_URS_2023_01/775591912" TargetMode="External"/><Relationship Id="rId38" Type="http://schemas.openxmlformats.org/officeDocument/2006/relationships/hyperlink" Target="https://podminky.urs.cz/item/CS_URS_2023_01/776141221" TargetMode="External"/><Relationship Id="rId46" Type="http://schemas.openxmlformats.org/officeDocument/2006/relationships/hyperlink" Target="https://podminky.urs.cz/item/CS_URS_2023_01/052103000" TargetMode="External"/><Relationship Id="rId20" Type="http://schemas.openxmlformats.org/officeDocument/2006/relationships/hyperlink" Target="https://podminky.urs.cz/item/CS_URS_2023_01/766211211" TargetMode="External"/><Relationship Id="rId41" Type="http://schemas.openxmlformats.org/officeDocument/2006/relationships/hyperlink" Target="https://podminky.urs.cz/item/CS_URS_2023_01/9987762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ht="12" customHeight="1">
      <c r="B5" s="17"/>
      <c r="D5" s="20" t="s">
        <v>12</v>
      </c>
      <c r="K5" s="195" t="s">
        <v>13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R5" s="17"/>
      <c r="BS5" s="14" t="s">
        <v>6</v>
      </c>
    </row>
    <row r="6" spans="1:74" ht="36.950000000000003" customHeight="1">
      <c r="B6" s="17"/>
      <c r="D6" s="22" t="s">
        <v>14</v>
      </c>
      <c r="K6" s="197" t="s">
        <v>15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R6" s="17"/>
      <c r="BS6" s="14" t="s">
        <v>6</v>
      </c>
    </row>
    <row r="7" spans="1:74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6</v>
      </c>
    </row>
    <row r="9" spans="1:74" ht="14.45" customHeight="1">
      <c r="B9" s="17"/>
      <c r="AR9" s="17"/>
      <c r="BS9" s="14" t="s">
        <v>6</v>
      </c>
    </row>
    <row r="10" spans="1:74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6</v>
      </c>
    </row>
    <row r="11" spans="1:74" ht="18.399999999999999" customHeight="1">
      <c r="B11" s="17"/>
      <c r="E11" s="21" t="s">
        <v>24</v>
      </c>
      <c r="AK11" s="23" t="s">
        <v>25</v>
      </c>
      <c r="AN11" s="21" t="s">
        <v>1</v>
      </c>
      <c r="AR11" s="17"/>
      <c r="BS11" s="14" t="s">
        <v>6</v>
      </c>
    </row>
    <row r="12" spans="1:74" ht="6.95" customHeight="1">
      <c r="B12" s="17"/>
      <c r="AR12" s="17"/>
      <c r="BS12" s="14" t="s">
        <v>6</v>
      </c>
    </row>
    <row r="13" spans="1:74" ht="12" customHeight="1">
      <c r="B13" s="17"/>
      <c r="D13" s="23" t="s">
        <v>26</v>
      </c>
      <c r="AK13" s="23" t="s">
        <v>23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6</v>
      </c>
    </row>
    <row r="15" spans="1:74" ht="6.95" customHeight="1">
      <c r="B15" s="17"/>
      <c r="AR15" s="17"/>
      <c r="BS15" s="14" t="s">
        <v>4</v>
      </c>
    </row>
    <row r="16" spans="1:74" ht="12" customHeight="1">
      <c r="B16" s="17"/>
      <c r="D16" s="23" t="s">
        <v>28</v>
      </c>
      <c r="AK16" s="23" t="s">
        <v>23</v>
      </c>
      <c r="AN16" s="21" t="s">
        <v>1</v>
      </c>
      <c r="AR16" s="17"/>
      <c r="BS16" s="14" t="s">
        <v>4</v>
      </c>
    </row>
    <row r="17" spans="2:71" ht="18.399999999999999" customHeight="1">
      <c r="B17" s="17"/>
      <c r="E17" s="21" t="s">
        <v>19</v>
      </c>
      <c r="AK17" s="23" t="s">
        <v>25</v>
      </c>
      <c r="AN17" s="21" t="s">
        <v>1</v>
      </c>
      <c r="AR17" s="17"/>
      <c r="BS17" s="14" t="s">
        <v>29</v>
      </c>
    </row>
    <row r="18" spans="2:71" ht="6.95" customHeight="1">
      <c r="B18" s="17"/>
      <c r="AR18" s="17"/>
      <c r="BS18" s="14" t="s">
        <v>6</v>
      </c>
    </row>
    <row r="19" spans="2:71" ht="12" customHeight="1">
      <c r="B19" s="17"/>
      <c r="D19" s="23" t="s">
        <v>30</v>
      </c>
      <c r="AK19" s="23" t="s">
        <v>23</v>
      </c>
      <c r="AN19" s="21" t="s">
        <v>31</v>
      </c>
      <c r="AR19" s="17"/>
      <c r="BS19" s="14" t="s">
        <v>6</v>
      </c>
    </row>
    <row r="20" spans="2:71" ht="18.399999999999999" customHeight="1">
      <c r="B20" s="17"/>
      <c r="E20" s="21" t="s">
        <v>32</v>
      </c>
      <c r="AK20" s="23" t="s">
        <v>25</v>
      </c>
      <c r="AN20" s="21" t="s">
        <v>1</v>
      </c>
      <c r="AR20" s="17"/>
      <c r="BS20" s="14" t="s">
        <v>4</v>
      </c>
    </row>
    <row r="21" spans="2:71" ht="6.95" customHeight="1">
      <c r="B21" s="17"/>
      <c r="AR21" s="17"/>
    </row>
    <row r="22" spans="2:71" ht="12" customHeight="1">
      <c r="B22" s="17"/>
      <c r="D22" s="23" t="s">
        <v>33</v>
      </c>
      <c r="AR22" s="17"/>
    </row>
    <row r="23" spans="2:71" ht="23.25" customHeight="1">
      <c r="B23" s="17"/>
      <c r="E23" s="198" t="s">
        <v>34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7"/>
    </row>
    <row r="24" spans="2:71" ht="6.95" customHeight="1">
      <c r="B24" s="17"/>
      <c r="AR24" s="17"/>
    </row>
    <row r="25" spans="2:71" ht="6.95" customHeight="1">
      <c r="B25" s="1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7"/>
    </row>
    <row r="26" spans="2:71" s="1" customFormat="1" ht="25.9" customHeight="1">
      <c r="B26" s="25"/>
      <c r="D26" s="26" t="s">
        <v>35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9">
        <f>ROUND(AG94,2)</f>
        <v>0</v>
      </c>
      <c r="AL26" s="200"/>
      <c r="AM26" s="200"/>
      <c r="AN26" s="200"/>
      <c r="AO26" s="20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201" t="s">
        <v>36</v>
      </c>
      <c r="M28" s="201"/>
      <c r="N28" s="201"/>
      <c r="O28" s="201"/>
      <c r="P28" s="201"/>
      <c r="W28" s="201" t="s">
        <v>37</v>
      </c>
      <c r="X28" s="201"/>
      <c r="Y28" s="201"/>
      <c r="Z28" s="201"/>
      <c r="AA28" s="201"/>
      <c r="AB28" s="201"/>
      <c r="AC28" s="201"/>
      <c r="AD28" s="201"/>
      <c r="AE28" s="201"/>
      <c r="AK28" s="201" t="s">
        <v>38</v>
      </c>
      <c r="AL28" s="201"/>
      <c r="AM28" s="201"/>
      <c r="AN28" s="201"/>
      <c r="AO28" s="201"/>
      <c r="AR28" s="25"/>
    </row>
    <row r="29" spans="2:71" s="2" customFormat="1" ht="14.45" customHeight="1">
      <c r="B29" s="28"/>
      <c r="D29" s="23" t="s">
        <v>39</v>
      </c>
      <c r="F29" s="23" t="s">
        <v>40</v>
      </c>
      <c r="L29" s="204">
        <v>0.21</v>
      </c>
      <c r="M29" s="203"/>
      <c r="N29" s="203"/>
      <c r="O29" s="203"/>
      <c r="P29" s="203"/>
      <c r="W29" s="202">
        <f>ROUND(AZ94, 2)</f>
        <v>0</v>
      </c>
      <c r="X29" s="203"/>
      <c r="Y29" s="203"/>
      <c r="Z29" s="203"/>
      <c r="AA29" s="203"/>
      <c r="AB29" s="203"/>
      <c r="AC29" s="203"/>
      <c r="AD29" s="203"/>
      <c r="AE29" s="203"/>
      <c r="AK29" s="202">
        <f>ROUND(AV94, 2)</f>
        <v>0</v>
      </c>
      <c r="AL29" s="203"/>
      <c r="AM29" s="203"/>
      <c r="AN29" s="203"/>
      <c r="AO29" s="203"/>
      <c r="AR29" s="28"/>
    </row>
    <row r="30" spans="2:71" s="2" customFormat="1" ht="14.45" customHeight="1">
      <c r="B30" s="28"/>
      <c r="F30" s="23" t="s">
        <v>41</v>
      </c>
      <c r="L30" s="204">
        <v>0.15</v>
      </c>
      <c r="M30" s="203"/>
      <c r="N30" s="203"/>
      <c r="O30" s="203"/>
      <c r="P30" s="203"/>
      <c r="W30" s="202">
        <f>ROUND(BA94, 2)</f>
        <v>0</v>
      </c>
      <c r="X30" s="203"/>
      <c r="Y30" s="203"/>
      <c r="Z30" s="203"/>
      <c r="AA30" s="203"/>
      <c r="AB30" s="203"/>
      <c r="AC30" s="203"/>
      <c r="AD30" s="203"/>
      <c r="AE30" s="203"/>
      <c r="AK30" s="202">
        <f>ROUND(AW94, 2)</f>
        <v>0</v>
      </c>
      <c r="AL30" s="203"/>
      <c r="AM30" s="203"/>
      <c r="AN30" s="203"/>
      <c r="AO30" s="203"/>
      <c r="AR30" s="28"/>
    </row>
    <row r="31" spans="2:71" s="2" customFormat="1" ht="14.45" hidden="1" customHeight="1">
      <c r="B31" s="28"/>
      <c r="F31" s="23" t="s">
        <v>42</v>
      </c>
      <c r="L31" s="204">
        <v>0.21</v>
      </c>
      <c r="M31" s="203"/>
      <c r="N31" s="203"/>
      <c r="O31" s="203"/>
      <c r="P31" s="203"/>
      <c r="W31" s="202">
        <f>ROUND(BB94, 2)</f>
        <v>0</v>
      </c>
      <c r="X31" s="203"/>
      <c r="Y31" s="203"/>
      <c r="Z31" s="203"/>
      <c r="AA31" s="203"/>
      <c r="AB31" s="203"/>
      <c r="AC31" s="203"/>
      <c r="AD31" s="203"/>
      <c r="AE31" s="203"/>
      <c r="AK31" s="202">
        <v>0</v>
      </c>
      <c r="AL31" s="203"/>
      <c r="AM31" s="203"/>
      <c r="AN31" s="203"/>
      <c r="AO31" s="203"/>
      <c r="AR31" s="28"/>
    </row>
    <row r="32" spans="2:71" s="2" customFormat="1" ht="14.45" hidden="1" customHeight="1">
      <c r="B32" s="28"/>
      <c r="F32" s="23" t="s">
        <v>43</v>
      </c>
      <c r="L32" s="204">
        <v>0.15</v>
      </c>
      <c r="M32" s="203"/>
      <c r="N32" s="203"/>
      <c r="O32" s="203"/>
      <c r="P32" s="203"/>
      <c r="W32" s="202">
        <f>ROUND(BC94, 2)</f>
        <v>0</v>
      </c>
      <c r="X32" s="203"/>
      <c r="Y32" s="203"/>
      <c r="Z32" s="203"/>
      <c r="AA32" s="203"/>
      <c r="AB32" s="203"/>
      <c r="AC32" s="203"/>
      <c r="AD32" s="203"/>
      <c r="AE32" s="203"/>
      <c r="AK32" s="202">
        <v>0</v>
      </c>
      <c r="AL32" s="203"/>
      <c r="AM32" s="203"/>
      <c r="AN32" s="203"/>
      <c r="AO32" s="203"/>
      <c r="AR32" s="28"/>
    </row>
    <row r="33" spans="2:44" s="2" customFormat="1" ht="14.45" hidden="1" customHeight="1">
      <c r="B33" s="28"/>
      <c r="F33" s="23" t="s">
        <v>44</v>
      </c>
      <c r="L33" s="204">
        <v>0</v>
      </c>
      <c r="M33" s="203"/>
      <c r="N33" s="203"/>
      <c r="O33" s="203"/>
      <c r="P33" s="203"/>
      <c r="W33" s="202">
        <f>ROUND(BD94, 2)</f>
        <v>0</v>
      </c>
      <c r="X33" s="203"/>
      <c r="Y33" s="203"/>
      <c r="Z33" s="203"/>
      <c r="AA33" s="203"/>
      <c r="AB33" s="203"/>
      <c r="AC33" s="203"/>
      <c r="AD33" s="203"/>
      <c r="AE33" s="203"/>
      <c r="AK33" s="202">
        <v>0</v>
      </c>
      <c r="AL33" s="203"/>
      <c r="AM33" s="203"/>
      <c r="AN33" s="203"/>
      <c r="AO33" s="203"/>
      <c r="AR33" s="28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29"/>
      <c r="D35" s="30" t="s">
        <v>45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 t="s">
        <v>46</v>
      </c>
      <c r="U35" s="31"/>
      <c r="V35" s="31"/>
      <c r="W35" s="31"/>
      <c r="X35" s="224" t="s">
        <v>47</v>
      </c>
      <c r="Y35" s="225"/>
      <c r="Z35" s="225"/>
      <c r="AA35" s="225"/>
      <c r="AB35" s="225"/>
      <c r="AC35" s="31"/>
      <c r="AD35" s="31"/>
      <c r="AE35" s="31"/>
      <c r="AF35" s="31"/>
      <c r="AG35" s="31"/>
      <c r="AH35" s="31"/>
      <c r="AI35" s="31"/>
      <c r="AJ35" s="31"/>
      <c r="AK35" s="226">
        <f>SUM(AK26:AK33)</f>
        <v>0</v>
      </c>
      <c r="AL35" s="225"/>
      <c r="AM35" s="225"/>
      <c r="AN35" s="225"/>
      <c r="AO35" s="227"/>
      <c r="AP35" s="29"/>
      <c r="AQ35" s="29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7"/>
      <c r="AR38" s="17"/>
    </row>
    <row r="39" spans="2:44" ht="14.45" customHeight="1">
      <c r="B39" s="17"/>
      <c r="AR39" s="17"/>
    </row>
    <row r="40" spans="2:44" ht="14.45" customHeight="1">
      <c r="B40" s="17"/>
      <c r="AR40" s="17"/>
    </row>
    <row r="41" spans="2:44" ht="14.45" customHeight="1">
      <c r="B41" s="17"/>
      <c r="AR41" s="17"/>
    </row>
    <row r="42" spans="2:44" ht="14.45" customHeight="1">
      <c r="B42" s="17"/>
      <c r="AR42" s="17"/>
    </row>
    <row r="43" spans="2:44" ht="14.45" customHeight="1">
      <c r="B43" s="17"/>
      <c r="AR43" s="17"/>
    </row>
    <row r="44" spans="2:44" ht="14.45" customHeight="1">
      <c r="B44" s="17"/>
      <c r="AR44" s="17"/>
    </row>
    <row r="45" spans="2:44" ht="14.45" customHeight="1">
      <c r="B45" s="17"/>
      <c r="AR45" s="17"/>
    </row>
    <row r="46" spans="2:44" ht="14.45" customHeight="1">
      <c r="B46" s="17"/>
      <c r="AR46" s="17"/>
    </row>
    <row r="47" spans="2:44" ht="14.45" customHeight="1">
      <c r="B47" s="17"/>
      <c r="AR47" s="17"/>
    </row>
    <row r="48" spans="2:44" ht="14.45" customHeight="1">
      <c r="B48" s="17"/>
      <c r="AR48" s="17"/>
    </row>
    <row r="49" spans="2:44" s="1" customFormat="1" ht="14.45" customHeight="1">
      <c r="B49" s="25"/>
      <c r="D49" s="33" t="s">
        <v>48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 t="s">
        <v>49</v>
      </c>
      <c r="AI49" s="34"/>
      <c r="AJ49" s="34"/>
      <c r="AK49" s="34"/>
      <c r="AL49" s="34"/>
      <c r="AM49" s="34"/>
      <c r="AN49" s="34"/>
      <c r="AO49" s="34"/>
      <c r="AR49" s="25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5"/>
      <c r="D60" s="35" t="s">
        <v>50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5" t="s">
        <v>51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5" t="s">
        <v>50</v>
      </c>
      <c r="AI60" s="27"/>
      <c r="AJ60" s="27"/>
      <c r="AK60" s="27"/>
      <c r="AL60" s="27"/>
      <c r="AM60" s="35" t="s">
        <v>51</v>
      </c>
      <c r="AN60" s="27"/>
      <c r="AO60" s="27"/>
      <c r="AR60" s="25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5"/>
      <c r="D64" s="33" t="s">
        <v>52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3" t="s">
        <v>53</v>
      </c>
      <c r="AI64" s="34"/>
      <c r="AJ64" s="34"/>
      <c r="AK64" s="34"/>
      <c r="AL64" s="34"/>
      <c r="AM64" s="34"/>
      <c r="AN64" s="34"/>
      <c r="AO64" s="34"/>
      <c r="AR64" s="25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5"/>
      <c r="D75" s="35" t="s">
        <v>50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5" t="s">
        <v>51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5" t="s">
        <v>50</v>
      </c>
      <c r="AI75" s="27"/>
      <c r="AJ75" s="27"/>
      <c r="AK75" s="27"/>
      <c r="AL75" s="27"/>
      <c r="AM75" s="35" t="s">
        <v>51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25"/>
    </row>
    <row r="81" spans="1:90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25"/>
    </row>
    <row r="82" spans="1:90" s="1" customFormat="1" ht="24.95" customHeight="1">
      <c r="B82" s="25"/>
      <c r="C82" s="18" t="s">
        <v>54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0"/>
      <c r="C84" s="23" t="s">
        <v>12</v>
      </c>
      <c r="L84" s="3" t="str">
        <f>K5</f>
        <v>2023-STR-01</v>
      </c>
      <c r="AR84" s="40"/>
    </row>
    <row r="85" spans="1:90" s="4" customFormat="1" ht="36.950000000000003" customHeight="1">
      <c r="B85" s="41"/>
      <c r="C85" s="42" t="s">
        <v>14</v>
      </c>
      <c r="L85" s="215" t="str">
        <f>K6</f>
        <v>Stavební úpravy v objektu MÚ Štramberk</v>
      </c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R85" s="41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3" t="s">
        <v>18</v>
      </c>
      <c r="L87" s="43" t="str">
        <f>IF(K8="","",K8)</f>
        <v xml:space="preserve"> </v>
      </c>
      <c r="AI87" s="23" t="s">
        <v>20</v>
      </c>
      <c r="AM87" s="217" t="str">
        <f>IF(AN8= "","",AN8)</f>
        <v>25. 2. 2023</v>
      </c>
      <c r="AN87" s="217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3" t="s">
        <v>22</v>
      </c>
      <c r="L89" s="3" t="str">
        <f>IF(E11= "","",E11)</f>
        <v>Město Štramberk</v>
      </c>
      <c r="AI89" s="23" t="s">
        <v>28</v>
      </c>
      <c r="AM89" s="218" t="str">
        <f>IF(E17="","",E17)</f>
        <v xml:space="preserve"> </v>
      </c>
      <c r="AN89" s="219"/>
      <c r="AO89" s="219"/>
      <c r="AP89" s="219"/>
      <c r="AR89" s="25"/>
      <c r="AS89" s="220" t="s">
        <v>55</v>
      </c>
      <c r="AT89" s="221"/>
      <c r="AU89" s="45"/>
      <c r="AV89" s="45"/>
      <c r="AW89" s="45"/>
      <c r="AX89" s="45"/>
      <c r="AY89" s="45"/>
      <c r="AZ89" s="45"/>
      <c r="BA89" s="45"/>
      <c r="BB89" s="45"/>
      <c r="BC89" s="45"/>
      <c r="BD89" s="46"/>
    </row>
    <row r="90" spans="1:90" s="1" customFormat="1" ht="15.2" customHeight="1">
      <c r="B90" s="25"/>
      <c r="C90" s="23" t="s">
        <v>26</v>
      </c>
      <c r="L90" s="3" t="str">
        <f>IF(E14="","",E14)</f>
        <v>dle výběrového řízení</v>
      </c>
      <c r="AI90" s="23" t="s">
        <v>30</v>
      </c>
      <c r="AM90" s="218" t="str">
        <f>IF(E20="","",E20)</f>
        <v>Ladislav Pekárek</v>
      </c>
      <c r="AN90" s="219"/>
      <c r="AO90" s="219"/>
      <c r="AP90" s="219"/>
      <c r="AR90" s="25"/>
      <c r="AS90" s="222"/>
      <c r="AT90" s="223"/>
      <c r="BD90" s="47"/>
    </row>
    <row r="91" spans="1:90" s="1" customFormat="1" ht="10.9" customHeight="1">
      <c r="B91" s="25"/>
      <c r="AR91" s="25"/>
      <c r="AS91" s="222"/>
      <c r="AT91" s="223"/>
      <c r="BD91" s="47"/>
    </row>
    <row r="92" spans="1:90" s="1" customFormat="1" ht="29.25" customHeight="1">
      <c r="B92" s="25"/>
      <c r="C92" s="210" t="s">
        <v>56</v>
      </c>
      <c r="D92" s="211"/>
      <c r="E92" s="211"/>
      <c r="F92" s="211"/>
      <c r="G92" s="211"/>
      <c r="H92" s="48"/>
      <c r="I92" s="212" t="s">
        <v>57</v>
      </c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3" t="s">
        <v>58</v>
      </c>
      <c r="AH92" s="211"/>
      <c r="AI92" s="211"/>
      <c r="AJ92" s="211"/>
      <c r="AK92" s="211"/>
      <c r="AL92" s="211"/>
      <c r="AM92" s="211"/>
      <c r="AN92" s="212" t="s">
        <v>59</v>
      </c>
      <c r="AO92" s="211"/>
      <c r="AP92" s="214"/>
      <c r="AQ92" s="49" t="s">
        <v>60</v>
      </c>
      <c r="AR92" s="25"/>
      <c r="AS92" s="50" t="s">
        <v>61</v>
      </c>
      <c r="AT92" s="51" t="s">
        <v>62</v>
      </c>
      <c r="AU92" s="51" t="s">
        <v>63</v>
      </c>
      <c r="AV92" s="51" t="s">
        <v>64</v>
      </c>
      <c r="AW92" s="51" t="s">
        <v>65</v>
      </c>
      <c r="AX92" s="51" t="s">
        <v>66</v>
      </c>
      <c r="AY92" s="51" t="s">
        <v>67</v>
      </c>
      <c r="AZ92" s="51" t="s">
        <v>68</v>
      </c>
      <c r="BA92" s="51" t="s">
        <v>69</v>
      </c>
      <c r="BB92" s="51" t="s">
        <v>70</v>
      </c>
      <c r="BC92" s="51" t="s">
        <v>71</v>
      </c>
      <c r="BD92" s="52" t="s">
        <v>72</v>
      </c>
    </row>
    <row r="93" spans="1:90" s="1" customFormat="1" ht="10.9" customHeight="1">
      <c r="B93" s="25"/>
      <c r="AR93" s="25"/>
      <c r="AS93" s="53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6"/>
    </row>
    <row r="94" spans="1:90" s="5" customFormat="1" ht="32.450000000000003" customHeight="1">
      <c r="B94" s="54"/>
      <c r="C94" s="55" t="s">
        <v>73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208">
        <f>ROUND(AG95,2)</f>
        <v>0</v>
      </c>
      <c r="AH94" s="208"/>
      <c r="AI94" s="208"/>
      <c r="AJ94" s="208"/>
      <c r="AK94" s="208"/>
      <c r="AL94" s="208"/>
      <c r="AM94" s="208"/>
      <c r="AN94" s="209">
        <f>SUM(AG94,AT94)</f>
        <v>0</v>
      </c>
      <c r="AO94" s="209"/>
      <c r="AP94" s="209"/>
      <c r="AQ94" s="58" t="s">
        <v>1</v>
      </c>
      <c r="AR94" s="54"/>
      <c r="AS94" s="59">
        <f>ROUND(AS95,2)</f>
        <v>0</v>
      </c>
      <c r="AT94" s="60">
        <f>ROUND(SUM(AV94:AW94),2)</f>
        <v>0</v>
      </c>
      <c r="AU94" s="61" t="e">
        <f>ROUND(AU95,5)</f>
        <v>#REF!</v>
      </c>
      <c r="AV94" s="60">
        <f>ROUND(AZ94*L29,2)</f>
        <v>0</v>
      </c>
      <c r="AW94" s="60">
        <f>ROUND(BA94*L30,2)</f>
        <v>0</v>
      </c>
      <c r="AX94" s="60">
        <f>ROUND(BB94*L29,2)</f>
        <v>0</v>
      </c>
      <c r="AY94" s="60">
        <f>ROUND(BC94*L30,2)</f>
        <v>0</v>
      </c>
      <c r="AZ94" s="60">
        <f>ROUND(AZ95,2)</f>
        <v>0</v>
      </c>
      <c r="BA94" s="60">
        <f>ROUND(BA95,2)</f>
        <v>0</v>
      </c>
      <c r="BB94" s="60">
        <f>ROUND(BB95,2)</f>
        <v>0</v>
      </c>
      <c r="BC94" s="60">
        <f>ROUND(BC95,2)</f>
        <v>0</v>
      </c>
      <c r="BD94" s="62">
        <f>ROUND(BD95,2)</f>
        <v>0</v>
      </c>
      <c r="BS94" s="63" t="s">
        <v>74</v>
      </c>
      <c r="BT94" s="63" t="s">
        <v>75</v>
      </c>
      <c r="BV94" s="63" t="s">
        <v>76</v>
      </c>
      <c r="BW94" s="63" t="s">
        <v>5</v>
      </c>
      <c r="BX94" s="63" t="s">
        <v>77</v>
      </c>
      <c r="CL94" s="63" t="s">
        <v>1</v>
      </c>
    </row>
    <row r="95" spans="1:90" s="6" customFormat="1" ht="24.75" customHeight="1">
      <c r="A95" s="64" t="s">
        <v>78</v>
      </c>
      <c r="B95" s="65"/>
      <c r="C95" s="66"/>
      <c r="D95" s="207" t="s">
        <v>13</v>
      </c>
      <c r="E95" s="207"/>
      <c r="F95" s="207"/>
      <c r="G95" s="207"/>
      <c r="H95" s="207"/>
      <c r="I95" s="67"/>
      <c r="J95" s="207" t="s">
        <v>15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5">
        <f>'2023-STR-01 - Stavební úp...'!J28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68" t="s">
        <v>79</v>
      </c>
      <c r="AR95" s="65"/>
      <c r="AS95" s="69">
        <v>0</v>
      </c>
      <c r="AT95" s="70">
        <f>ROUND(SUM(AV95:AW95),2)</f>
        <v>0</v>
      </c>
      <c r="AU95" s="71" t="e">
        <f>'2023-STR-01 - Stavební úp...'!O96</f>
        <v>#REF!</v>
      </c>
      <c r="AV95" s="70">
        <f>'2023-STR-01 - Stavební úp...'!J31</f>
        <v>0</v>
      </c>
      <c r="AW95" s="70">
        <f>'2023-STR-01 - Stavební úp...'!J32</f>
        <v>0</v>
      </c>
      <c r="AX95" s="70">
        <f>'2023-STR-01 - Stavební úp...'!J33</f>
        <v>0</v>
      </c>
      <c r="AY95" s="70">
        <f>'2023-STR-01 - Stavební úp...'!J34</f>
        <v>0</v>
      </c>
      <c r="AZ95" s="70">
        <f>'2023-STR-01 - Stavební úp...'!F31</f>
        <v>0</v>
      </c>
      <c r="BA95" s="70">
        <f>'2023-STR-01 - Stavební úp...'!F32</f>
        <v>0</v>
      </c>
      <c r="BB95" s="70">
        <f>'2023-STR-01 - Stavební úp...'!F33</f>
        <v>0</v>
      </c>
      <c r="BC95" s="70">
        <f>'2023-STR-01 - Stavební úp...'!F34</f>
        <v>0</v>
      </c>
      <c r="BD95" s="72">
        <f>'2023-STR-01 - Stavební úp...'!F35</f>
        <v>0</v>
      </c>
      <c r="BT95" s="73" t="s">
        <v>80</v>
      </c>
      <c r="BU95" s="73" t="s">
        <v>81</v>
      </c>
      <c r="BV95" s="73" t="s">
        <v>76</v>
      </c>
      <c r="BW95" s="73" t="s">
        <v>5</v>
      </c>
      <c r="BX95" s="73" t="s">
        <v>77</v>
      </c>
      <c r="CL95" s="73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25"/>
    </row>
  </sheetData>
  <sheetProtection algorithmName="SHA-512" hashValue="X4n39VrM0HR35xvR+14AiiqOs899NwH91uoMTg8PgWyHKQ4ejNAnDBpsoqsUvT3Q39fMua/2BCfaJXtiaXraPA==" saltValue="0foe07NvDtU79eXaM/6gh7JcMYYg5CrIl9JRifdbvFlNrkC1zGrzZifh5z+19FiPBwzm1nveEgs2mVsZEXRuwg==" spinCount="100000" sheet="1" objects="1" scenarios="1" formatColumns="0" formatRows="0"/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2023-STR-01 - Stavební úp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2:BL290"/>
  <sheetViews>
    <sheetView showGridLines="0" tabSelected="1" workbookViewId="0">
      <selection activeCell="V158" sqref="V15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9.33203125" customWidth="1"/>
    <col min="12" max="12" width="10.83203125" hidden="1" customWidth="1"/>
    <col min="13" max="13" width="9.33203125" hidden="1"/>
    <col min="14" max="19" width="14.1640625" hidden="1" customWidth="1"/>
    <col min="20" max="20" width="16.33203125" hidden="1" customWidth="1"/>
    <col min="21" max="21" width="12.33203125" customWidth="1"/>
    <col min="22" max="22" width="16.33203125" customWidth="1"/>
    <col min="23" max="23" width="12.33203125" customWidth="1"/>
    <col min="24" max="24" width="15" customWidth="1"/>
    <col min="25" max="25" width="11" customWidth="1"/>
    <col min="26" max="26" width="15" customWidth="1"/>
    <col min="27" max="27" width="16.33203125" customWidth="1"/>
    <col min="28" max="28" width="11" customWidth="1"/>
    <col min="29" max="29" width="15" customWidth="1"/>
    <col min="30" max="30" width="16.33203125" customWidth="1"/>
    <col min="43" max="64" width="9.33203125" hidden="1"/>
  </cols>
  <sheetData>
    <row r="2" spans="2:55" ht="36.950000000000003" customHeight="1"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AS2" s="14" t="s">
        <v>5</v>
      </c>
      <c r="AY2" s="74" t="s">
        <v>82</v>
      </c>
      <c r="AZ2" s="74" t="s">
        <v>83</v>
      </c>
      <c r="BA2" s="74" t="s">
        <v>84</v>
      </c>
      <c r="BB2" s="74" t="s">
        <v>85</v>
      </c>
      <c r="BC2" s="74" t="s">
        <v>86</v>
      </c>
    </row>
    <row r="3" spans="2:55" ht="6.95" customHeight="1">
      <c r="B3" s="15"/>
      <c r="C3" s="16"/>
      <c r="D3" s="16"/>
      <c r="E3" s="16"/>
      <c r="F3" s="16"/>
      <c r="G3" s="16"/>
      <c r="H3" s="16"/>
      <c r="I3" s="16"/>
      <c r="J3" s="16"/>
      <c r="K3" s="17"/>
      <c r="AS3" s="14" t="s">
        <v>86</v>
      </c>
      <c r="AY3" s="74" t="s">
        <v>87</v>
      </c>
      <c r="AZ3" s="74" t="s">
        <v>88</v>
      </c>
      <c r="BA3" s="74" t="s">
        <v>1</v>
      </c>
      <c r="BB3" s="74" t="s">
        <v>89</v>
      </c>
      <c r="BC3" s="74" t="s">
        <v>90</v>
      </c>
    </row>
    <row r="4" spans="2:55" ht="24.95" customHeight="1">
      <c r="B4" s="17"/>
      <c r="D4" s="18" t="s">
        <v>91</v>
      </c>
      <c r="K4" s="17"/>
      <c r="L4" s="75" t="s">
        <v>10</v>
      </c>
      <c r="AS4" s="14" t="s">
        <v>4</v>
      </c>
      <c r="AY4" s="74" t="s">
        <v>92</v>
      </c>
      <c r="AZ4" s="74" t="s">
        <v>93</v>
      </c>
      <c r="BA4" s="74" t="s">
        <v>84</v>
      </c>
      <c r="BB4" s="74" t="s">
        <v>94</v>
      </c>
      <c r="BC4" s="74" t="s">
        <v>90</v>
      </c>
    </row>
    <row r="5" spans="2:55" ht="6.95" customHeight="1">
      <c r="B5" s="17"/>
      <c r="K5" s="17"/>
      <c r="AY5" s="74" t="s">
        <v>95</v>
      </c>
      <c r="AZ5" s="74" t="s">
        <v>95</v>
      </c>
      <c r="BA5" s="74" t="s">
        <v>84</v>
      </c>
      <c r="BB5" s="74" t="s">
        <v>8</v>
      </c>
      <c r="BC5" s="74" t="s">
        <v>90</v>
      </c>
    </row>
    <row r="6" spans="2:55" s="1" customFormat="1" ht="12" customHeight="1">
      <c r="B6" s="25"/>
      <c r="D6" s="23" t="s">
        <v>14</v>
      </c>
      <c r="K6" s="25"/>
    </row>
    <row r="7" spans="2:55" s="1" customFormat="1" ht="16.5" customHeight="1">
      <c r="B7" s="25"/>
      <c r="E7" s="215" t="s">
        <v>15</v>
      </c>
      <c r="F7" s="228"/>
      <c r="G7" s="228"/>
      <c r="H7" s="228"/>
      <c r="K7" s="25"/>
    </row>
    <row r="8" spans="2:55" s="1" customFormat="1">
      <c r="B8" s="25"/>
      <c r="K8" s="25"/>
    </row>
    <row r="9" spans="2:55" s="1" customFormat="1" ht="12" customHeight="1">
      <c r="B9" s="25"/>
      <c r="D9" s="23" t="s">
        <v>16</v>
      </c>
      <c r="F9" s="21" t="s">
        <v>1</v>
      </c>
      <c r="I9" s="23" t="s">
        <v>17</v>
      </c>
      <c r="J9" s="21" t="s">
        <v>1</v>
      </c>
      <c r="K9" s="25"/>
    </row>
    <row r="10" spans="2:55" s="1" customFormat="1" ht="12" customHeight="1">
      <c r="B10" s="25"/>
      <c r="D10" s="23" t="s">
        <v>18</v>
      </c>
      <c r="F10" s="21" t="s">
        <v>19</v>
      </c>
      <c r="I10" s="23" t="s">
        <v>20</v>
      </c>
      <c r="J10" s="44"/>
      <c r="K10" s="25"/>
    </row>
    <row r="11" spans="2:55" s="1" customFormat="1" ht="10.9" customHeight="1">
      <c r="B11" s="25"/>
      <c r="K11" s="25"/>
    </row>
    <row r="12" spans="2:55" s="1" customFormat="1" ht="12" customHeight="1">
      <c r="B12" s="25"/>
      <c r="D12" s="23" t="s">
        <v>22</v>
      </c>
      <c r="I12" s="23" t="s">
        <v>23</v>
      </c>
      <c r="J12" s="21" t="s">
        <v>1</v>
      </c>
      <c r="K12" s="25"/>
    </row>
    <row r="13" spans="2:55" s="1" customFormat="1" ht="18" customHeight="1">
      <c r="B13" s="25"/>
      <c r="E13" s="21" t="s">
        <v>24</v>
      </c>
      <c r="I13" s="23" t="s">
        <v>25</v>
      </c>
      <c r="J13" s="21" t="s">
        <v>1</v>
      </c>
      <c r="K13" s="25"/>
    </row>
    <row r="14" spans="2:55" s="1" customFormat="1" ht="6.95" customHeight="1">
      <c r="B14" s="25"/>
      <c r="K14" s="25"/>
    </row>
    <row r="15" spans="2:55" s="1" customFormat="1" ht="12" customHeight="1">
      <c r="B15" s="25"/>
      <c r="D15" s="23" t="s">
        <v>26</v>
      </c>
      <c r="I15" s="23" t="s">
        <v>23</v>
      </c>
      <c r="J15" s="21" t="s">
        <v>1</v>
      </c>
      <c r="K15" s="25"/>
    </row>
    <row r="16" spans="2:55" s="1" customFormat="1" ht="18" customHeight="1">
      <c r="B16" s="25"/>
      <c r="E16" s="21" t="s">
        <v>27</v>
      </c>
      <c r="I16" s="23" t="s">
        <v>25</v>
      </c>
      <c r="J16" s="21" t="s">
        <v>1</v>
      </c>
      <c r="K16" s="25"/>
    </row>
    <row r="17" spans="2:11" s="1" customFormat="1" ht="6.95" customHeight="1">
      <c r="B17" s="25"/>
      <c r="K17" s="25"/>
    </row>
    <row r="18" spans="2:11" s="1" customFormat="1" ht="12" customHeight="1">
      <c r="B18" s="25"/>
      <c r="D18" s="23" t="s">
        <v>28</v>
      </c>
      <c r="I18" s="23" t="s">
        <v>23</v>
      </c>
      <c r="J18" s="21" t="str">
        <f>IF('Rekapitulace stavby'!AN16="","",'Rekapitulace stavby'!AN16)</f>
        <v/>
      </c>
      <c r="K18" s="25"/>
    </row>
    <row r="19" spans="2:11" s="1" customFormat="1" ht="18" customHeight="1">
      <c r="B19" s="25"/>
      <c r="E19" s="21" t="str">
        <f>IF('Rekapitulace stavby'!E17="","",'Rekapitulace stavby'!E17)</f>
        <v xml:space="preserve"> </v>
      </c>
      <c r="I19" s="23" t="s">
        <v>25</v>
      </c>
      <c r="J19" s="21" t="str">
        <f>IF('Rekapitulace stavby'!AN17="","",'Rekapitulace stavby'!AN17)</f>
        <v/>
      </c>
      <c r="K19" s="25"/>
    </row>
    <row r="20" spans="2:11" s="1" customFormat="1" ht="6.95" customHeight="1">
      <c r="B20" s="25"/>
      <c r="K20" s="25"/>
    </row>
    <row r="21" spans="2:11" s="1" customFormat="1" ht="12" customHeight="1">
      <c r="B21" s="25"/>
      <c r="D21" s="23" t="s">
        <v>30</v>
      </c>
      <c r="I21" s="23" t="s">
        <v>23</v>
      </c>
      <c r="J21" s="21"/>
      <c r="K21" s="25"/>
    </row>
    <row r="22" spans="2:11" s="1" customFormat="1" ht="18" customHeight="1">
      <c r="B22" s="25"/>
      <c r="E22" s="21"/>
      <c r="I22" s="23" t="s">
        <v>25</v>
      </c>
      <c r="J22" s="21" t="s">
        <v>1</v>
      </c>
      <c r="K22" s="25"/>
    </row>
    <row r="23" spans="2:11" s="1" customFormat="1" ht="6.95" customHeight="1">
      <c r="B23" s="25"/>
      <c r="K23" s="25"/>
    </row>
    <row r="24" spans="2:11" s="1" customFormat="1" ht="12" customHeight="1">
      <c r="B24" s="25"/>
      <c r="D24" s="23" t="s">
        <v>33</v>
      </c>
      <c r="K24" s="25"/>
    </row>
    <row r="25" spans="2:11" s="7" customFormat="1" ht="35.25" customHeight="1">
      <c r="B25" s="76"/>
      <c r="E25" s="198"/>
      <c r="F25" s="198"/>
      <c r="G25" s="198"/>
      <c r="H25" s="198"/>
      <c r="K25" s="76"/>
    </row>
    <row r="26" spans="2:11" s="1" customFormat="1" ht="6.95" customHeight="1">
      <c r="B26" s="25"/>
      <c r="K26" s="25"/>
    </row>
    <row r="27" spans="2:11" s="1" customFormat="1" ht="6.95" customHeight="1">
      <c r="B27" s="25"/>
      <c r="D27" s="45"/>
      <c r="E27" s="45"/>
      <c r="F27" s="45"/>
      <c r="G27" s="45"/>
      <c r="H27" s="45"/>
      <c r="I27" s="45"/>
      <c r="J27" s="45"/>
      <c r="K27" s="25"/>
    </row>
    <row r="28" spans="2:11" s="1" customFormat="1" ht="25.35" customHeight="1">
      <c r="B28" s="25"/>
      <c r="D28" s="77" t="s">
        <v>35</v>
      </c>
      <c r="J28" s="57">
        <f>SUM(J99+J118+J134+J144+J147+J163+J166+J169+J175+J182+J223+J243+J276+J284+J287+J161)</f>
        <v>0</v>
      </c>
      <c r="K28" s="25"/>
    </row>
    <row r="29" spans="2:11" s="1" customFormat="1" ht="6.95" customHeight="1">
      <c r="B29" s="25"/>
      <c r="D29" s="45"/>
      <c r="E29" s="45"/>
      <c r="F29" s="45"/>
      <c r="G29" s="45"/>
      <c r="H29" s="45"/>
      <c r="I29" s="45"/>
      <c r="J29" s="45"/>
      <c r="K29" s="25"/>
    </row>
    <row r="30" spans="2:11" s="1" customFormat="1" ht="14.45" customHeight="1">
      <c r="B30" s="25"/>
      <c r="F30" s="78" t="s">
        <v>37</v>
      </c>
      <c r="I30" s="78" t="s">
        <v>36</v>
      </c>
      <c r="J30" s="78" t="s">
        <v>38</v>
      </c>
      <c r="K30" s="25"/>
    </row>
    <row r="31" spans="2:11" s="1" customFormat="1" ht="14.45" customHeight="1">
      <c r="B31" s="25"/>
      <c r="D31" s="79" t="s">
        <v>39</v>
      </c>
      <c r="E31" s="23" t="s">
        <v>40</v>
      </c>
      <c r="F31" s="80"/>
      <c r="I31" s="81">
        <v>0.21</v>
      </c>
      <c r="J31" s="80">
        <v>0</v>
      </c>
      <c r="K31" s="25"/>
    </row>
    <row r="32" spans="2:11" s="1" customFormat="1" ht="14.45" customHeight="1">
      <c r="B32" s="25"/>
      <c r="E32" s="23" t="s">
        <v>41</v>
      </c>
      <c r="F32" s="80"/>
      <c r="I32" s="81">
        <v>0.15</v>
      </c>
      <c r="J32" s="80">
        <f>ROUND(((SUM(BE96:BE288))*I32),  2)</f>
        <v>0</v>
      </c>
      <c r="K32" s="25"/>
    </row>
    <row r="33" spans="2:11" s="1" customFormat="1" ht="14.45" hidden="1" customHeight="1">
      <c r="B33" s="25"/>
      <c r="E33" s="23" t="s">
        <v>42</v>
      </c>
      <c r="F33" s="80">
        <f>ROUND((SUM(BF96:BF288)),  2)</f>
        <v>0</v>
      </c>
      <c r="I33" s="81">
        <v>0.21</v>
      </c>
      <c r="J33" s="80">
        <f>0</f>
        <v>0</v>
      </c>
      <c r="K33" s="25"/>
    </row>
    <row r="34" spans="2:11" s="1" customFormat="1" ht="14.45" hidden="1" customHeight="1">
      <c r="B34" s="25"/>
      <c r="E34" s="23" t="s">
        <v>43</v>
      </c>
      <c r="F34" s="80">
        <f>ROUND((SUM(BG96:BG288)),  2)</f>
        <v>0</v>
      </c>
      <c r="I34" s="81">
        <v>0.15</v>
      </c>
      <c r="J34" s="80">
        <f>0</f>
        <v>0</v>
      </c>
      <c r="K34" s="25"/>
    </row>
    <row r="35" spans="2:11" s="1" customFormat="1" ht="14.45" hidden="1" customHeight="1">
      <c r="B35" s="25"/>
      <c r="E35" s="23" t="s">
        <v>44</v>
      </c>
      <c r="F35" s="80">
        <f>ROUND((SUM(BH96:BH288)),  2)</f>
        <v>0</v>
      </c>
      <c r="I35" s="81">
        <v>0</v>
      </c>
      <c r="J35" s="80">
        <f>0</f>
        <v>0</v>
      </c>
      <c r="K35" s="25"/>
    </row>
    <row r="36" spans="2:11" s="1" customFormat="1" ht="6.95" customHeight="1">
      <c r="B36" s="25"/>
      <c r="K36" s="25"/>
    </row>
    <row r="37" spans="2:11" s="1" customFormat="1" ht="25.35" customHeight="1">
      <c r="B37" s="25"/>
      <c r="C37" s="82"/>
      <c r="D37" s="83" t="s">
        <v>45</v>
      </c>
      <c r="E37" s="48"/>
      <c r="F37" s="48"/>
      <c r="G37" s="84" t="s">
        <v>46</v>
      </c>
      <c r="H37" s="85" t="s">
        <v>47</v>
      </c>
      <c r="I37" s="48"/>
      <c r="J37" s="86">
        <f>SUM(J28:J35)*1.21</f>
        <v>0</v>
      </c>
      <c r="K37" s="25"/>
    </row>
    <row r="38" spans="2:11" s="1" customFormat="1" ht="14.45" customHeight="1">
      <c r="B38" s="25"/>
      <c r="K38" s="25"/>
    </row>
    <row r="39" spans="2:11" ht="14.45" customHeight="1">
      <c r="B39" s="17"/>
      <c r="K39" s="17"/>
    </row>
    <row r="40" spans="2:11" ht="14.45" customHeight="1">
      <c r="B40" s="17"/>
      <c r="K40" s="17"/>
    </row>
    <row r="41" spans="2:11" ht="14.45" customHeight="1">
      <c r="B41" s="17"/>
      <c r="K41" s="17"/>
    </row>
    <row r="42" spans="2:11" ht="14.45" customHeight="1">
      <c r="B42" s="17"/>
      <c r="K42" s="17"/>
    </row>
    <row r="43" spans="2:11" ht="14.45" customHeight="1">
      <c r="B43" s="17"/>
      <c r="K43" s="17"/>
    </row>
    <row r="44" spans="2:11" ht="14.45" customHeight="1">
      <c r="B44" s="17"/>
      <c r="K44" s="17"/>
    </row>
    <row r="45" spans="2:11" ht="14.45" customHeight="1">
      <c r="B45" s="17"/>
      <c r="K45" s="17"/>
    </row>
    <row r="46" spans="2:11" ht="14.45" customHeight="1">
      <c r="B46" s="17"/>
      <c r="K46" s="17"/>
    </row>
    <row r="47" spans="2:11" ht="14.45" customHeight="1">
      <c r="B47" s="17"/>
      <c r="K47" s="17"/>
    </row>
    <row r="48" spans="2:11" ht="14.45" customHeight="1">
      <c r="B48" s="17"/>
      <c r="K48" s="17"/>
    </row>
    <row r="49" spans="2:11" ht="14.45" customHeight="1">
      <c r="B49" s="17"/>
      <c r="K49" s="17"/>
    </row>
    <row r="50" spans="2:11" s="1" customFormat="1" ht="14.45" customHeight="1">
      <c r="B50" s="25"/>
      <c r="D50" s="33" t="s">
        <v>48</v>
      </c>
      <c r="E50" s="34"/>
      <c r="F50" s="34"/>
      <c r="G50" s="33" t="s">
        <v>49</v>
      </c>
      <c r="H50" s="34"/>
      <c r="I50" s="34"/>
      <c r="J50" s="34"/>
      <c r="K50" s="25"/>
    </row>
    <row r="51" spans="2:11">
      <c r="B51" s="17"/>
      <c r="K51" s="17"/>
    </row>
    <row r="52" spans="2:11">
      <c r="B52" s="17"/>
      <c r="K52" s="17"/>
    </row>
    <row r="53" spans="2:11">
      <c r="B53" s="17"/>
      <c r="K53" s="17"/>
    </row>
    <row r="54" spans="2:11">
      <c r="B54" s="17"/>
      <c r="K54" s="17"/>
    </row>
    <row r="55" spans="2:11">
      <c r="B55" s="17"/>
      <c r="K55" s="17"/>
    </row>
    <row r="56" spans="2:11">
      <c r="B56" s="17"/>
      <c r="K56" s="17"/>
    </row>
    <row r="57" spans="2:11">
      <c r="B57" s="17"/>
      <c r="K57" s="17"/>
    </row>
    <row r="58" spans="2:11">
      <c r="B58" s="17"/>
      <c r="K58" s="17"/>
    </row>
    <row r="59" spans="2:11">
      <c r="B59" s="17"/>
      <c r="K59" s="17"/>
    </row>
    <row r="60" spans="2:11">
      <c r="B60" s="17"/>
      <c r="K60" s="17"/>
    </row>
    <row r="61" spans="2:11" s="1" customFormat="1" ht="12.75">
      <c r="B61" s="25"/>
      <c r="D61" s="35" t="s">
        <v>50</v>
      </c>
      <c r="E61" s="27"/>
      <c r="F61" s="87" t="s">
        <v>51</v>
      </c>
      <c r="G61" s="35" t="s">
        <v>50</v>
      </c>
      <c r="H61" s="27"/>
      <c r="I61" s="27"/>
      <c r="J61" s="88" t="s">
        <v>51</v>
      </c>
      <c r="K61" s="25"/>
    </row>
    <row r="62" spans="2:11">
      <c r="B62" s="17"/>
      <c r="K62" s="17"/>
    </row>
    <row r="63" spans="2:11">
      <c r="B63" s="17"/>
      <c r="K63" s="17"/>
    </row>
    <row r="64" spans="2:11">
      <c r="B64" s="17"/>
      <c r="K64" s="17"/>
    </row>
    <row r="65" spans="2:11" s="1" customFormat="1" ht="12.75">
      <c r="B65" s="25"/>
      <c r="D65" s="33" t="s">
        <v>52</v>
      </c>
      <c r="E65" s="34"/>
      <c r="F65" s="34"/>
      <c r="G65" s="33" t="s">
        <v>53</v>
      </c>
      <c r="H65" s="34"/>
      <c r="I65" s="34"/>
      <c r="J65" s="34"/>
      <c r="K65" s="25"/>
    </row>
    <row r="66" spans="2:11">
      <c r="B66" s="17"/>
      <c r="K66" s="17"/>
    </row>
    <row r="67" spans="2:11">
      <c r="B67" s="17"/>
      <c r="K67" s="17"/>
    </row>
    <row r="68" spans="2:11">
      <c r="B68" s="17"/>
      <c r="K68" s="17"/>
    </row>
    <row r="69" spans="2:11">
      <c r="B69" s="17"/>
      <c r="K69" s="17"/>
    </row>
    <row r="70" spans="2:11">
      <c r="B70" s="17"/>
      <c r="K70" s="17"/>
    </row>
    <row r="71" spans="2:11">
      <c r="B71" s="17"/>
      <c r="K71" s="17"/>
    </row>
    <row r="72" spans="2:11">
      <c r="B72" s="17"/>
      <c r="K72" s="17"/>
    </row>
    <row r="73" spans="2:11">
      <c r="B73" s="17"/>
      <c r="K73" s="17"/>
    </row>
    <row r="74" spans="2:11">
      <c r="B74" s="17"/>
      <c r="K74" s="17"/>
    </row>
    <row r="75" spans="2:11">
      <c r="B75" s="17"/>
      <c r="K75" s="17"/>
    </row>
    <row r="76" spans="2:11" s="1" customFormat="1" ht="12.75">
      <c r="B76" s="25"/>
      <c r="D76" s="35" t="s">
        <v>50</v>
      </c>
      <c r="E76" s="27"/>
      <c r="F76" s="87" t="s">
        <v>51</v>
      </c>
      <c r="G76" s="35" t="s">
        <v>50</v>
      </c>
      <c r="H76" s="27"/>
      <c r="I76" s="27"/>
      <c r="J76" s="88" t="s">
        <v>51</v>
      </c>
      <c r="K76" s="25"/>
    </row>
    <row r="77" spans="2:11" s="1" customFormat="1" ht="14.45" customHeight="1">
      <c r="B77" s="36"/>
      <c r="C77" s="37"/>
      <c r="D77" s="37"/>
      <c r="E77" s="37"/>
      <c r="F77" s="37"/>
      <c r="G77" s="37"/>
      <c r="H77" s="37"/>
      <c r="I77" s="37"/>
      <c r="J77" s="37"/>
      <c r="K77" s="25"/>
    </row>
    <row r="84" spans="2:62" s="1" customFormat="1" ht="6.95" customHeight="1">
      <c r="B84" s="152"/>
      <c r="C84" s="153"/>
      <c r="D84" s="153"/>
      <c r="E84" s="153"/>
      <c r="F84" s="153"/>
      <c r="G84" s="153"/>
      <c r="H84" s="153"/>
      <c r="I84" s="153"/>
      <c r="J84" s="154"/>
    </row>
    <row r="85" spans="2:62" s="1" customFormat="1" ht="24.95" customHeight="1">
      <c r="B85" s="155"/>
      <c r="C85" s="18" t="s">
        <v>98</v>
      </c>
      <c r="J85" s="156"/>
    </row>
    <row r="86" spans="2:62" s="1" customFormat="1" ht="6.95" customHeight="1">
      <c r="B86" s="155"/>
      <c r="J86" s="156"/>
    </row>
    <row r="87" spans="2:62" s="1" customFormat="1" ht="12" customHeight="1">
      <c r="B87" s="155"/>
      <c r="C87" s="23" t="s">
        <v>14</v>
      </c>
      <c r="J87" s="156"/>
    </row>
    <row r="88" spans="2:62" s="1" customFormat="1" ht="16.5" customHeight="1">
      <c r="B88" s="155"/>
      <c r="E88" s="215" t="str">
        <f>E7</f>
        <v>Stavební úpravy v objektu MÚ Štramberk</v>
      </c>
      <c r="F88" s="228"/>
      <c r="G88" s="228"/>
      <c r="H88" s="228"/>
      <c r="J88" s="156"/>
    </row>
    <row r="89" spans="2:62" s="1" customFormat="1" ht="6.95" customHeight="1">
      <c r="B89" s="155"/>
      <c r="J89" s="156"/>
    </row>
    <row r="90" spans="2:62" s="1" customFormat="1" ht="12" customHeight="1">
      <c r="B90" s="155"/>
      <c r="C90" s="23" t="s">
        <v>18</v>
      </c>
      <c r="F90" s="21" t="str">
        <f>F10</f>
        <v xml:space="preserve"> </v>
      </c>
      <c r="I90" s="23" t="s">
        <v>20</v>
      </c>
      <c r="J90" s="157" t="str">
        <f>IF(J10="","",J10)</f>
        <v/>
      </c>
    </row>
    <row r="91" spans="2:62" s="1" customFormat="1" ht="6.95" customHeight="1">
      <c r="B91" s="155"/>
      <c r="J91" s="156"/>
    </row>
    <row r="92" spans="2:62" s="1" customFormat="1" ht="15.2" customHeight="1">
      <c r="B92" s="155"/>
      <c r="C92" s="23" t="s">
        <v>22</v>
      </c>
      <c r="F92" s="21" t="str">
        <f>E13</f>
        <v>Město Štramberk</v>
      </c>
      <c r="I92" s="23" t="s">
        <v>28</v>
      </c>
      <c r="J92" s="158" t="str">
        <f>E19</f>
        <v xml:space="preserve"> </v>
      </c>
    </row>
    <row r="93" spans="2:62" s="1" customFormat="1" ht="15.2" customHeight="1">
      <c r="B93" s="155"/>
      <c r="C93" s="23" t="s">
        <v>26</v>
      </c>
      <c r="F93" s="21" t="str">
        <f>IF(E16="","",E16)</f>
        <v>dle výběrového řízení</v>
      </c>
      <c r="I93" s="23" t="s">
        <v>30</v>
      </c>
      <c r="J93" s="158">
        <f>E22</f>
        <v>0</v>
      </c>
    </row>
    <row r="94" spans="2:62" s="1" customFormat="1" ht="10.35" customHeight="1">
      <c r="B94" s="155"/>
      <c r="J94" s="156"/>
    </row>
    <row r="95" spans="2:62" s="8" customFormat="1" ht="29.25" customHeight="1">
      <c r="B95" s="159"/>
      <c r="C95" s="90" t="s">
        <v>99</v>
      </c>
      <c r="D95" s="91" t="s">
        <v>60</v>
      </c>
      <c r="E95" s="91" t="s">
        <v>56</v>
      </c>
      <c r="F95" s="91" t="s">
        <v>57</v>
      </c>
      <c r="G95" s="91" t="s">
        <v>100</v>
      </c>
      <c r="H95" s="91" t="s">
        <v>101</v>
      </c>
      <c r="I95" s="91" t="s">
        <v>102</v>
      </c>
      <c r="J95" s="160" t="s">
        <v>96</v>
      </c>
      <c r="L95" s="50" t="s">
        <v>1</v>
      </c>
      <c r="M95" s="51" t="s">
        <v>39</v>
      </c>
      <c r="N95" s="51" t="s">
        <v>103</v>
      </c>
      <c r="O95" s="51" t="s">
        <v>104</v>
      </c>
      <c r="P95" s="51" t="s">
        <v>105</v>
      </c>
      <c r="Q95" s="51" t="s">
        <v>106</v>
      </c>
      <c r="R95" s="51" t="s">
        <v>107</v>
      </c>
      <c r="S95" s="52" t="s">
        <v>108</v>
      </c>
    </row>
    <row r="96" spans="2:62" s="1" customFormat="1" ht="22.9" customHeight="1">
      <c r="B96" s="155"/>
      <c r="C96" s="55" t="s">
        <v>109</v>
      </c>
      <c r="J96" s="161">
        <f>J99+J118+J134+J144+J147+J163+J166+J169+J175+J182+J223+J219+J243+J276+J284+J287+J161</f>
        <v>0</v>
      </c>
      <c r="L96" s="53"/>
      <c r="M96" s="45"/>
      <c r="N96" s="45"/>
      <c r="O96" s="93" t="e">
        <f>O99+O118+O134+O144+O147+O165+O168+O174+O181+O218+O222+O242+O275+O282+O286</f>
        <v>#REF!</v>
      </c>
      <c r="P96" s="45"/>
      <c r="Q96" s="93" t="e">
        <f>Q99+Q118+Q134+Q144+Q147+Q165+Q168+Q174+Q181+Q218+Q222+Q242+Q275+Q282+Q286</f>
        <v>#REF!</v>
      </c>
      <c r="R96" s="45"/>
      <c r="S96" s="94" t="e">
        <f>S99+S118+S134+S144+S147+S165+S168+S174+S181+S218+S222+S242+S275+S282+S286</f>
        <v>#REF!</v>
      </c>
      <c r="AS96" s="14" t="s">
        <v>74</v>
      </c>
      <c r="AT96" s="14" t="s">
        <v>97</v>
      </c>
      <c r="BJ96" s="95" t="e">
        <f>BJ99+BJ118+BJ134+BJ144+BJ147+BJ165+BJ168+BJ174+BJ181+BJ218+BJ222+BJ242+BJ275+BJ282+BJ286</f>
        <v>#REF!</v>
      </c>
    </row>
    <row r="97" spans="2:64" s="1" customFormat="1" ht="22.9" customHeight="1">
      <c r="B97" s="155"/>
      <c r="C97" s="191"/>
      <c r="D97" s="192" t="s">
        <v>74</v>
      </c>
      <c r="E97" s="147" t="s">
        <v>90</v>
      </c>
      <c r="F97" s="147" t="s">
        <v>497</v>
      </c>
      <c r="G97" s="191"/>
      <c r="H97" s="191"/>
      <c r="I97" s="193"/>
      <c r="J97" s="194">
        <f>J98</f>
        <v>0</v>
      </c>
      <c r="K97" s="191"/>
      <c r="L97" s="114"/>
      <c r="O97" s="189"/>
      <c r="Q97" s="189"/>
      <c r="S97" s="190"/>
      <c r="AS97" s="14"/>
      <c r="AT97" s="14"/>
      <c r="BJ97" s="95"/>
    </row>
    <row r="98" spans="2:64" s="1" customFormat="1" ht="22.9" customHeight="1">
      <c r="B98" s="155"/>
      <c r="C98" s="145" t="s">
        <v>80</v>
      </c>
      <c r="D98" s="145" t="s">
        <v>113</v>
      </c>
      <c r="E98" s="148" t="s">
        <v>498</v>
      </c>
      <c r="F98" s="146" t="s">
        <v>499</v>
      </c>
      <c r="G98" s="144" t="s">
        <v>84</v>
      </c>
      <c r="H98" s="149">
        <v>2</v>
      </c>
      <c r="I98" s="150">
        <v>0</v>
      </c>
      <c r="J98" s="181">
        <f>H98*I98</f>
        <v>0</v>
      </c>
      <c r="N98" s="189"/>
      <c r="P98" s="189"/>
      <c r="R98" s="190"/>
      <c r="AR98" s="14"/>
      <c r="AS98" s="14"/>
      <c r="BI98" s="95"/>
    </row>
    <row r="99" spans="2:64" s="9" customFormat="1" ht="25.9" customHeight="1">
      <c r="B99" s="162"/>
      <c r="D99" s="96" t="s">
        <v>74</v>
      </c>
      <c r="E99" s="163" t="s">
        <v>110</v>
      </c>
      <c r="F99" s="163" t="s">
        <v>111</v>
      </c>
      <c r="J99" s="164">
        <f>J100+J104+J110+J114</f>
        <v>0</v>
      </c>
      <c r="L99" s="97"/>
      <c r="O99" s="98">
        <f>SUM(O100:O117)</f>
        <v>174.52753999999999</v>
      </c>
      <c r="Q99" s="98">
        <f>SUM(Q100:Q117)</f>
        <v>19.392417600000002</v>
      </c>
      <c r="S99" s="99">
        <f>SUM(S100:S117)</f>
        <v>0</v>
      </c>
      <c r="AQ99" s="96" t="s">
        <v>80</v>
      </c>
      <c r="AS99" s="100" t="s">
        <v>74</v>
      </c>
      <c r="AT99" s="100" t="s">
        <v>75</v>
      </c>
      <c r="AX99" s="96" t="s">
        <v>112</v>
      </c>
      <c r="BJ99" s="101">
        <f>SUM(BJ100:BJ117)</f>
        <v>0</v>
      </c>
    </row>
    <row r="100" spans="2:64" s="1" customFormat="1" ht="49.15" customHeight="1">
      <c r="B100" s="155"/>
      <c r="C100" s="102" t="s">
        <v>80</v>
      </c>
      <c r="D100" s="102" t="s">
        <v>113</v>
      </c>
      <c r="E100" s="103" t="s">
        <v>114</v>
      </c>
      <c r="F100" s="104" t="s">
        <v>454</v>
      </c>
      <c r="G100" s="105" t="s">
        <v>84</v>
      </c>
      <c r="H100" s="106">
        <v>117.5</v>
      </c>
      <c r="I100" s="107">
        <v>0</v>
      </c>
      <c r="J100" s="165">
        <f>H100*I100</f>
        <v>0</v>
      </c>
      <c r="L100" s="108" t="s">
        <v>1</v>
      </c>
      <c r="M100" s="109" t="s">
        <v>40</v>
      </c>
      <c r="N100" s="110">
        <v>0.55800000000000005</v>
      </c>
      <c r="O100" s="110">
        <f>N100*H100</f>
        <v>65.565000000000012</v>
      </c>
      <c r="P100" s="110">
        <v>2.07E-2</v>
      </c>
      <c r="Q100" s="110">
        <f>P100*H100</f>
        <v>2.4322499999999998</v>
      </c>
      <c r="R100" s="110">
        <v>0</v>
      </c>
      <c r="S100" s="111">
        <f>R100*H100</f>
        <v>0</v>
      </c>
      <c r="AQ100" s="112" t="s">
        <v>115</v>
      </c>
      <c r="AS100" s="112" t="s">
        <v>113</v>
      </c>
      <c r="AT100" s="112" t="s">
        <v>80</v>
      </c>
      <c r="AX100" s="14" t="s">
        <v>112</v>
      </c>
      <c r="BD100" s="113">
        <f>IF(M100="základní",J100,0)</f>
        <v>0</v>
      </c>
      <c r="BE100" s="113">
        <f>IF(M100="snížená",J100,0)</f>
        <v>0</v>
      </c>
      <c r="BF100" s="113">
        <f>IF(M100="zákl. přenesená",J100,0)</f>
        <v>0</v>
      </c>
      <c r="BG100" s="113">
        <f>IF(M100="sníž. přenesená",J100,0)</f>
        <v>0</v>
      </c>
      <c r="BH100" s="113">
        <f>IF(M100="nulová",J100,0)</f>
        <v>0</v>
      </c>
      <c r="BI100" s="14" t="s">
        <v>80</v>
      </c>
      <c r="BJ100" s="113">
        <f>ROUND(I100*H100,2)</f>
        <v>0</v>
      </c>
      <c r="BK100" s="14" t="s">
        <v>115</v>
      </c>
      <c r="BL100" s="112" t="s">
        <v>116</v>
      </c>
    </row>
    <row r="101" spans="2:64" s="1" customFormat="1">
      <c r="B101" s="155"/>
      <c r="D101" s="166" t="s">
        <v>117</v>
      </c>
      <c r="F101" s="167" t="s">
        <v>118</v>
      </c>
      <c r="J101" s="156"/>
      <c r="L101" s="114"/>
      <c r="S101" s="47"/>
      <c r="AS101" s="14" t="s">
        <v>117</v>
      </c>
      <c r="AT101" s="14" t="s">
        <v>80</v>
      </c>
    </row>
    <row r="102" spans="2:64" s="10" customFormat="1">
      <c r="B102" s="168"/>
      <c r="D102" s="169" t="s">
        <v>119</v>
      </c>
      <c r="E102" s="115" t="s">
        <v>1</v>
      </c>
      <c r="F102" s="170" t="s">
        <v>120</v>
      </c>
      <c r="H102" s="115" t="s">
        <v>1</v>
      </c>
      <c r="J102" s="171"/>
      <c r="L102" s="116"/>
      <c r="S102" s="117"/>
      <c r="AS102" s="115" t="s">
        <v>119</v>
      </c>
      <c r="AT102" s="115" t="s">
        <v>80</v>
      </c>
      <c r="AU102" s="10" t="s">
        <v>80</v>
      </c>
      <c r="AV102" s="10" t="s">
        <v>29</v>
      </c>
      <c r="AW102" s="10" t="s">
        <v>75</v>
      </c>
      <c r="AX102" s="115" t="s">
        <v>112</v>
      </c>
    </row>
    <row r="103" spans="2:64" s="11" customFormat="1">
      <c r="B103" s="172"/>
      <c r="D103" s="169" t="s">
        <v>119</v>
      </c>
      <c r="E103" s="118" t="s">
        <v>1</v>
      </c>
      <c r="F103" s="173" t="s">
        <v>82</v>
      </c>
      <c r="H103" s="174">
        <v>117.5</v>
      </c>
      <c r="J103" s="175"/>
      <c r="L103" s="119"/>
      <c r="S103" s="120"/>
      <c r="AS103" s="118" t="s">
        <v>119</v>
      </c>
      <c r="AT103" s="118" t="s">
        <v>80</v>
      </c>
      <c r="AU103" s="11" t="s">
        <v>86</v>
      </c>
      <c r="AV103" s="11" t="s">
        <v>29</v>
      </c>
      <c r="AW103" s="11" t="s">
        <v>80</v>
      </c>
      <c r="AX103" s="118" t="s">
        <v>112</v>
      </c>
    </row>
    <row r="104" spans="2:64" s="1" customFormat="1" ht="33" customHeight="1">
      <c r="B104" s="155"/>
      <c r="C104" s="102" t="s">
        <v>86</v>
      </c>
      <c r="D104" s="102" t="s">
        <v>113</v>
      </c>
      <c r="E104" s="103" t="s">
        <v>121</v>
      </c>
      <c r="F104" s="104" t="s">
        <v>453</v>
      </c>
      <c r="G104" s="105" t="s">
        <v>84</v>
      </c>
      <c r="H104" s="106">
        <v>287.5</v>
      </c>
      <c r="I104" s="107">
        <v>0</v>
      </c>
      <c r="J104" s="165">
        <f>H104*I104</f>
        <v>0</v>
      </c>
      <c r="L104" s="108" t="s">
        <v>1</v>
      </c>
      <c r="M104" s="109" t="s">
        <v>40</v>
      </c>
      <c r="N104" s="110">
        <v>0.27200000000000002</v>
      </c>
      <c r="O104" s="110">
        <f>N104*H104</f>
        <v>78.2</v>
      </c>
      <c r="P104" s="110">
        <v>3.0000000000000001E-3</v>
      </c>
      <c r="Q104" s="110">
        <f>P104*H104</f>
        <v>0.86250000000000004</v>
      </c>
      <c r="R104" s="110">
        <v>0</v>
      </c>
      <c r="S104" s="111">
        <f>R104*H104</f>
        <v>0</v>
      </c>
      <c r="AQ104" s="112" t="s">
        <v>115</v>
      </c>
      <c r="AS104" s="112" t="s">
        <v>113</v>
      </c>
      <c r="AT104" s="112" t="s">
        <v>80</v>
      </c>
      <c r="AX104" s="14" t="s">
        <v>112</v>
      </c>
      <c r="BD104" s="113">
        <f>IF(M104="základní",J104,0)</f>
        <v>0</v>
      </c>
      <c r="BE104" s="113">
        <f>IF(M104="snížená",J104,0)</f>
        <v>0</v>
      </c>
      <c r="BF104" s="113">
        <f>IF(M104="zákl. přenesená",J104,0)</f>
        <v>0</v>
      </c>
      <c r="BG104" s="113">
        <f>IF(M104="sníž. přenesená",J104,0)</f>
        <v>0</v>
      </c>
      <c r="BH104" s="113">
        <f>IF(M104="nulová",J104,0)</f>
        <v>0</v>
      </c>
      <c r="BI104" s="14" t="s">
        <v>80</v>
      </c>
      <c r="BJ104" s="113">
        <f>ROUND(I104*H104,2)</f>
        <v>0</v>
      </c>
      <c r="BK104" s="14" t="s">
        <v>115</v>
      </c>
      <c r="BL104" s="112" t="s">
        <v>122</v>
      </c>
    </row>
    <row r="105" spans="2:64" s="1" customFormat="1">
      <c r="B105" s="155"/>
      <c r="D105" s="166" t="s">
        <v>117</v>
      </c>
      <c r="F105" s="167" t="s">
        <v>123</v>
      </c>
      <c r="J105" s="156"/>
      <c r="L105" s="114"/>
      <c r="S105" s="47"/>
      <c r="AS105" s="14" t="s">
        <v>117</v>
      </c>
      <c r="AT105" s="14" t="s">
        <v>80</v>
      </c>
    </row>
    <row r="106" spans="2:64" s="11" customFormat="1">
      <c r="B106" s="172"/>
      <c r="D106" s="169" t="s">
        <v>119</v>
      </c>
      <c r="E106" s="118" t="s">
        <v>1</v>
      </c>
      <c r="F106" s="173" t="s">
        <v>82</v>
      </c>
      <c r="H106" s="174">
        <v>117.5</v>
      </c>
      <c r="J106" s="175"/>
      <c r="L106" s="119"/>
      <c r="S106" s="120"/>
      <c r="AS106" s="118" t="s">
        <v>119</v>
      </c>
      <c r="AT106" s="118" t="s">
        <v>80</v>
      </c>
      <c r="AU106" s="11" t="s">
        <v>86</v>
      </c>
      <c r="AV106" s="11" t="s">
        <v>29</v>
      </c>
      <c r="AW106" s="11" t="s">
        <v>75</v>
      </c>
      <c r="AX106" s="118" t="s">
        <v>112</v>
      </c>
    </row>
    <row r="107" spans="2:64" s="10" customFormat="1">
      <c r="B107" s="168"/>
      <c r="D107" s="169" t="s">
        <v>119</v>
      </c>
      <c r="E107" s="115" t="s">
        <v>1</v>
      </c>
      <c r="F107" s="170" t="s">
        <v>124</v>
      </c>
      <c r="H107" s="115" t="s">
        <v>1</v>
      </c>
      <c r="J107" s="171"/>
      <c r="L107" s="116"/>
      <c r="S107" s="117"/>
      <c r="AS107" s="115" t="s">
        <v>119</v>
      </c>
      <c r="AT107" s="115" t="s">
        <v>80</v>
      </c>
      <c r="AU107" s="10" t="s">
        <v>80</v>
      </c>
      <c r="AV107" s="10" t="s">
        <v>29</v>
      </c>
      <c r="AW107" s="10" t="s">
        <v>75</v>
      </c>
      <c r="AX107" s="115" t="s">
        <v>112</v>
      </c>
    </row>
    <row r="108" spans="2:64" s="11" customFormat="1">
      <c r="B108" s="172"/>
      <c r="D108" s="169" t="s">
        <v>119</v>
      </c>
      <c r="E108" s="118" t="s">
        <v>1</v>
      </c>
      <c r="F108" s="173" t="s">
        <v>125</v>
      </c>
      <c r="H108" s="174">
        <v>170</v>
      </c>
      <c r="J108" s="175"/>
      <c r="L108" s="119"/>
      <c r="S108" s="120"/>
      <c r="AS108" s="118" t="s">
        <v>119</v>
      </c>
      <c r="AT108" s="118" t="s">
        <v>80</v>
      </c>
      <c r="AU108" s="11" t="s">
        <v>86</v>
      </c>
      <c r="AV108" s="11" t="s">
        <v>29</v>
      </c>
      <c r="AW108" s="11" t="s">
        <v>75</v>
      </c>
      <c r="AX108" s="118" t="s">
        <v>112</v>
      </c>
    </row>
    <row r="109" spans="2:64" s="12" customFormat="1">
      <c r="B109" s="176"/>
      <c r="D109" s="169" t="s">
        <v>119</v>
      </c>
      <c r="E109" s="121" t="s">
        <v>1</v>
      </c>
      <c r="F109" s="177" t="s">
        <v>126</v>
      </c>
      <c r="H109" s="178">
        <v>287.5</v>
      </c>
      <c r="J109" s="179"/>
      <c r="L109" s="122"/>
      <c r="S109" s="123"/>
      <c r="AS109" s="121" t="s">
        <v>119</v>
      </c>
      <c r="AT109" s="121" t="s">
        <v>80</v>
      </c>
      <c r="AU109" s="12" t="s">
        <v>115</v>
      </c>
      <c r="AV109" s="12" t="s">
        <v>29</v>
      </c>
      <c r="AW109" s="12" t="s">
        <v>80</v>
      </c>
      <c r="AX109" s="121" t="s">
        <v>112</v>
      </c>
    </row>
    <row r="110" spans="2:64" s="1" customFormat="1" ht="33" customHeight="1">
      <c r="B110" s="155"/>
      <c r="C110" s="102" t="s">
        <v>90</v>
      </c>
      <c r="D110" s="102" t="s">
        <v>113</v>
      </c>
      <c r="E110" s="103" t="s">
        <v>127</v>
      </c>
      <c r="F110" s="104" t="s">
        <v>128</v>
      </c>
      <c r="G110" s="105" t="s">
        <v>129</v>
      </c>
      <c r="H110" s="106">
        <v>4.38</v>
      </c>
      <c r="I110" s="107">
        <v>0</v>
      </c>
      <c r="J110" s="165">
        <f>H110*I110</f>
        <v>0</v>
      </c>
      <c r="L110" s="108" t="s">
        <v>1</v>
      </c>
      <c r="M110" s="109" t="s">
        <v>40</v>
      </c>
      <c r="N110" s="110">
        <v>3.2130000000000001</v>
      </c>
      <c r="O110" s="110">
        <f>N110*H110</f>
        <v>14.072939999999999</v>
      </c>
      <c r="P110" s="110">
        <v>2.3010199999999998</v>
      </c>
      <c r="Q110" s="110">
        <f>P110*H110</f>
        <v>10.0784676</v>
      </c>
      <c r="R110" s="110">
        <v>0</v>
      </c>
      <c r="S110" s="111">
        <f>R110*H110</f>
        <v>0</v>
      </c>
      <c r="AQ110" s="112" t="s">
        <v>115</v>
      </c>
      <c r="AS110" s="112" t="s">
        <v>113</v>
      </c>
      <c r="AT110" s="112" t="s">
        <v>80</v>
      </c>
      <c r="AX110" s="14" t="s">
        <v>112</v>
      </c>
      <c r="BD110" s="113">
        <f>IF(M110="základní",J110,0)</f>
        <v>0</v>
      </c>
      <c r="BE110" s="113">
        <f>IF(M110="snížená",J110,0)</f>
        <v>0</v>
      </c>
      <c r="BF110" s="113">
        <f>IF(M110="zákl. přenesená",J110,0)</f>
        <v>0</v>
      </c>
      <c r="BG110" s="113">
        <f>IF(M110="sníž. přenesená",J110,0)</f>
        <v>0</v>
      </c>
      <c r="BH110" s="113">
        <f>IF(M110="nulová",J110,0)</f>
        <v>0</v>
      </c>
      <c r="BI110" s="14" t="s">
        <v>80</v>
      </c>
      <c r="BJ110" s="113">
        <f>ROUND(I110*H110,2)</f>
        <v>0</v>
      </c>
      <c r="BK110" s="14" t="s">
        <v>115</v>
      </c>
      <c r="BL110" s="112" t="s">
        <v>130</v>
      </c>
    </row>
    <row r="111" spans="2:64" s="1" customFormat="1">
      <c r="B111" s="155"/>
      <c r="D111" s="166" t="s">
        <v>117</v>
      </c>
      <c r="F111" s="167" t="s">
        <v>131</v>
      </c>
      <c r="J111" s="156"/>
      <c r="L111" s="114"/>
      <c r="S111" s="47"/>
      <c r="AS111" s="14" t="s">
        <v>117</v>
      </c>
      <c r="AT111" s="14" t="s">
        <v>80</v>
      </c>
    </row>
    <row r="112" spans="2:64" s="10" customFormat="1">
      <c r="B112" s="168"/>
      <c r="D112" s="169" t="s">
        <v>119</v>
      </c>
      <c r="E112" s="115" t="s">
        <v>1</v>
      </c>
      <c r="F112" s="170" t="s">
        <v>132</v>
      </c>
      <c r="H112" s="115" t="s">
        <v>1</v>
      </c>
      <c r="J112" s="171"/>
      <c r="L112" s="116"/>
      <c r="S112" s="117"/>
      <c r="AS112" s="115" t="s">
        <v>119</v>
      </c>
      <c r="AT112" s="115" t="s">
        <v>80</v>
      </c>
      <c r="AU112" s="10" t="s">
        <v>80</v>
      </c>
      <c r="AV112" s="10" t="s">
        <v>29</v>
      </c>
      <c r="AW112" s="10" t="s">
        <v>75</v>
      </c>
      <c r="AX112" s="115" t="s">
        <v>112</v>
      </c>
    </row>
    <row r="113" spans="2:64" s="11" customFormat="1">
      <c r="B113" s="172"/>
      <c r="D113" s="169" t="s">
        <v>119</v>
      </c>
      <c r="E113" s="118" t="s">
        <v>1</v>
      </c>
      <c r="F113" s="173" t="s">
        <v>455</v>
      </c>
      <c r="H113" s="174">
        <v>2.7360000000000002</v>
      </c>
      <c r="J113" s="175"/>
      <c r="L113" s="119"/>
      <c r="S113" s="120"/>
      <c r="AS113" s="118" t="s">
        <v>119</v>
      </c>
      <c r="AT113" s="118" t="s">
        <v>80</v>
      </c>
      <c r="AU113" s="11" t="s">
        <v>86</v>
      </c>
      <c r="AV113" s="11" t="s">
        <v>29</v>
      </c>
      <c r="AW113" s="11" t="s">
        <v>80</v>
      </c>
      <c r="AX113" s="118" t="s">
        <v>112</v>
      </c>
    </row>
    <row r="114" spans="2:64" s="1" customFormat="1" ht="24.2" customHeight="1">
      <c r="B114" s="155"/>
      <c r="C114" s="102" t="s">
        <v>115</v>
      </c>
      <c r="D114" s="102" t="s">
        <v>113</v>
      </c>
      <c r="E114" s="103" t="s">
        <v>133</v>
      </c>
      <c r="F114" s="104" t="s">
        <v>134</v>
      </c>
      <c r="G114" s="105" t="s">
        <v>84</v>
      </c>
      <c r="H114" s="106">
        <v>54.72</v>
      </c>
      <c r="I114" s="107">
        <v>0</v>
      </c>
      <c r="J114" s="165">
        <f>H114*I114</f>
        <v>0</v>
      </c>
      <c r="L114" s="108" t="s">
        <v>1</v>
      </c>
      <c r="M114" s="109" t="s">
        <v>40</v>
      </c>
      <c r="N114" s="110">
        <v>0.30499999999999999</v>
      </c>
      <c r="O114" s="110">
        <f>N114*H114</f>
        <v>16.689599999999999</v>
      </c>
      <c r="P114" s="110">
        <v>0.11</v>
      </c>
      <c r="Q114" s="110">
        <f>P114*H114</f>
        <v>6.0191999999999997</v>
      </c>
      <c r="R114" s="110">
        <v>0</v>
      </c>
      <c r="S114" s="111">
        <f>R114*H114</f>
        <v>0</v>
      </c>
      <c r="AQ114" s="112" t="s">
        <v>115</v>
      </c>
      <c r="AS114" s="112" t="s">
        <v>113</v>
      </c>
      <c r="AT114" s="112" t="s">
        <v>80</v>
      </c>
      <c r="AX114" s="14" t="s">
        <v>112</v>
      </c>
      <c r="BD114" s="113">
        <f>IF(M114="základní",J114,0)</f>
        <v>0</v>
      </c>
      <c r="BE114" s="113">
        <f>IF(M114="snížená",J114,0)</f>
        <v>0</v>
      </c>
      <c r="BF114" s="113">
        <f>IF(M114="zákl. přenesená",J114,0)</f>
        <v>0</v>
      </c>
      <c r="BG114" s="113">
        <f>IF(M114="sníž. přenesená",J114,0)</f>
        <v>0</v>
      </c>
      <c r="BH114" s="113">
        <f>IF(M114="nulová",J114,0)</f>
        <v>0</v>
      </c>
      <c r="BI114" s="14" t="s">
        <v>80</v>
      </c>
      <c r="BJ114" s="113">
        <f>ROUND(I114*H114,2)</f>
        <v>0</v>
      </c>
      <c r="BK114" s="14" t="s">
        <v>115</v>
      </c>
      <c r="BL114" s="112" t="s">
        <v>135</v>
      </c>
    </row>
    <row r="115" spans="2:64" s="1" customFormat="1">
      <c r="B115" s="155"/>
      <c r="D115" s="166" t="s">
        <v>117</v>
      </c>
      <c r="F115" s="167" t="s">
        <v>136</v>
      </c>
      <c r="J115" s="156"/>
      <c r="L115" s="114"/>
      <c r="S115" s="47"/>
      <c r="AS115" s="14" t="s">
        <v>117</v>
      </c>
      <c r="AT115" s="14" t="s">
        <v>80</v>
      </c>
    </row>
    <row r="116" spans="2:64" s="10" customFormat="1">
      <c r="B116" s="168"/>
      <c r="D116" s="169" t="s">
        <v>119</v>
      </c>
      <c r="E116" s="115" t="s">
        <v>1</v>
      </c>
      <c r="F116" s="170" t="s">
        <v>137</v>
      </c>
      <c r="H116" s="115" t="s">
        <v>1</v>
      </c>
      <c r="J116" s="171"/>
      <c r="L116" s="116"/>
      <c r="S116" s="117"/>
      <c r="AS116" s="115" t="s">
        <v>119</v>
      </c>
      <c r="AT116" s="115" t="s">
        <v>80</v>
      </c>
      <c r="AU116" s="10" t="s">
        <v>80</v>
      </c>
      <c r="AV116" s="10" t="s">
        <v>29</v>
      </c>
      <c r="AW116" s="10" t="s">
        <v>75</v>
      </c>
      <c r="AX116" s="115" t="s">
        <v>112</v>
      </c>
    </row>
    <row r="117" spans="2:64" s="11" customFormat="1">
      <c r="B117" s="172"/>
      <c r="D117" s="169" t="s">
        <v>119</v>
      </c>
      <c r="E117" s="118" t="s">
        <v>1</v>
      </c>
      <c r="F117" s="173" t="s">
        <v>87</v>
      </c>
      <c r="H117" s="174">
        <v>54.72</v>
      </c>
      <c r="J117" s="175"/>
      <c r="L117" s="119"/>
      <c r="S117" s="120"/>
      <c r="AS117" s="118" t="s">
        <v>119</v>
      </c>
      <c r="AT117" s="118" t="s">
        <v>80</v>
      </c>
      <c r="AU117" s="11" t="s">
        <v>86</v>
      </c>
      <c r="AV117" s="11" t="s">
        <v>29</v>
      </c>
      <c r="AW117" s="11" t="s">
        <v>80</v>
      </c>
      <c r="AX117" s="118" t="s">
        <v>112</v>
      </c>
    </row>
    <row r="118" spans="2:64" s="9" customFormat="1" ht="25.9" customHeight="1">
      <c r="B118" s="162"/>
      <c r="D118" s="96" t="s">
        <v>74</v>
      </c>
      <c r="E118" s="163" t="s">
        <v>138</v>
      </c>
      <c r="F118" s="163" t="s">
        <v>139</v>
      </c>
      <c r="J118" s="164">
        <f>J119+J125+J128+J131</f>
        <v>0</v>
      </c>
      <c r="L118" s="97"/>
      <c r="O118" s="98">
        <f>SUM(O119:O133)</f>
        <v>72.748160000000013</v>
      </c>
      <c r="Q118" s="98">
        <f>SUM(Q119:Q133)</f>
        <v>5.4688000000000002E-3</v>
      </c>
      <c r="S118" s="99">
        <f>SUM(S119:S133)</f>
        <v>28.024199999999997</v>
      </c>
      <c r="AQ118" s="96" t="s">
        <v>80</v>
      </c>
      <c r="AS118" s="100" t="s">
        <v>74</v>
      </c>
      <c r="AT118" s="100" t="s">
        <v>75</v>
      </c>
      <c r="AX118" s="96" t="s">
        <v>112</v>
      </c>
      <c r="BJ118" s="101">
        <f>SUM(BJ119:BJ133)</f>
        <v>0</v>
      </c>
    </row>
    <row r="119" spans="2:64" s="1" customFormat="1" ht="37.9" customHeight="1">
      <c r="B119" s="155"/>
      <c r="C119" s="102" t="s">
        <v>140</v>
      </c>
      <c r="D119" s="102" t="s">
        <v>113</v>
      </c>
      <c r="E119" s="103" t="s">
        <v>141</v>
      </c>
      <c r="F119" s="104" t="s">
        <v>142</v>
      </c>
      <c r="G119" s="105" t="s">
        <v>84</v>
      </c>
      <c r="H119" s="106">
        <v>136.72</v>
      </c>
      <c r="I119" s="107">
        <v>0</v>
      </c>
      <c r="J119" s="165">
        <f>H119*I119</f>
        <v>0</v>
      </c>
      <c r="L119" s="108" t="s">
        <v>1</v>
      </c>
      <c r="M119" s="109" t="s">
        <v>40</v>
      </c>
      <c r="N119" s="110">
        <v>0.308</v>
      </c>
      <c r="O119" s="110">
        <f>N119*H119</f>
        <v>42.109760000000001</v>
      </c>
      <c r="P119" s="110">
        <v>4.0000000000000003E-5</v>
      </c>
      <c r="Q119" s="110">
        <f>P119*H119</f>
        <v>5.4688000000000002E-3</v>
      </c>
      <c r="R119" s="110">
        <v>0</v>
      </c>
      <c r="S119" s="111">
        <f>R119*H119</f>
        <v>0</v>
      </c>
      <c r="AQ119" s="112" t="s">
        <v>115</v>
      </c>
      <c r="AS119" s="112" t="s">
        <v>113</v>
      </c>
      <c r="AT119" s="112" t="s">
        <v>80</v>
      </c>
      <c r="AX119" s="14" t="s">
        <v>112</v>
      </c>
      <c r="BD119" s="113">
        <f>IF(M119="základní",J119,0)</f>
        <v>0</v>
      </c>
      <c r="BE119" s="113">
        <f>IF(M119="snížená",J119,0)</f>
        <v>0</v>
      </c>
      <c r="BF119" s="113">
        <f>IF(M119="zákl. přenesená",J119,0)</f>
        <v>0</v>
      </c>
      <c r="BG119" s="113">
        <f>IF(M119="sníž. přenesená",J119,0)</f>
        <v>0</v>
      </c>
      <c r="BH119" s="113">
        <f>IF(M119="nulová",J119,0)</f>
        <v>0</v>
      </c>
      <c r="BI119" s="14" t="s">
        <v>80</v>
      </c>
      <c r="BJ119" s="113">
        <f>ROUND(I119*H119,2)</f>
        <v>0</v>
      </c>
      <c r="BK119" s="14" t="s">
        <v>115</v>
      </c>
      <c r="BL119" s="112" t="s">
        <v>143</v>
      </c>
    </row>
    <row r="120" spans="2:64" s="1" customFormat="1">
      <c r="B120" s="155"/>
      <c r="D120" s="166" t="s">
        <v>117</v>
      </c>
      <c r="F120" s="167" t="s">
        <v>144</v>
      </c>
      <c r="J120" s="156"/>
      <c r="L120" s="114"/>
      <c r="S120" s="47"/>
      <c r="AS120" s="14" t="s">
        <v>117</v>
      </c>
      <c r="AT120" s="14" t="s">
        <v>80</v>
      </c>
    </row>
    <row r="121" spans="2:64" s="11" customFormat="1">
      <c r="B121" s="172"/>
      <c r="D121" s="169" t="s">
        <v>119</v>
      </c>
      <c r="E121" s="118" t="s">
        <v>1</v>
      </c>
      <c r="F121" s="173" t="s">
        <v>95</v>
      </c>
      <c r="H121" s="174">
        <v>15</v>
      </c>
      <c r="J121" s="175"/>
      <c r="L121" s="119"/>
      <c r="S121" s="120"/>
      <c r="AS121" s="118" t="s">
        <v>119</v>
      </c>
      <c r="AT121" s="118" t="s">
        <v>80</v>
      </c>
      <c r="AU121" s="11" t="s">
        <v>86</v>
      </c>
      <c r="AV121" s="11" t="s">
        <v>29</v>
      </c>
      <c r="AW121" s="11" t="s">
        <v>75</v>
      </c>
      <c r="AX121" s="118" t="s">
        <v>112</v>
      </c>
    </row>
    <row r="122" spans="2:64" s="11" customFormat="1">
      <c r="B122" s="172"/>
      <c r="D122" s="169" t="s">
        <v>119</v>
      </c>
      <c r="E122" s="118" t="s">
        <v>1</v>
      </c>
      <c r="F122" s="173" t="s">
        <v>87</v>
      </c>
      <c r="H122" s="174">
        <v>54.72</v>
      </c>
      <c r="J122" s="175"/>
      <c r="L122" s="119"/>
      <c r="S122" s="120"/>
      <c r="AS122" s="118" t="s">
        <v>119</v>
      </c>
      <c r="AT122" s="118" t="s">
        <v>80</v>
      </c>
      <c r="AU122" s="11" t="s">
        <v>86</v>
      </c>
      <c r="AV122" s="11" t="s">
        <v>29</v>
      </c>
      <c r="AW122" s="11" t="s">
        <v>75</v>
      </c>
      <c r="AX122" s="118" t="s">
        <v>112</v>
      </c>
    </row>
    <row r="123" spans="2:64" s="11" customFormat="1">
      <c r="B123" s="172"/>
      <c r="D123" s="169" t="s">
        <v>119</v>
      </c>
      <c r="E123" s="118" t="s">
        <v>1</v>
      </c>
      <c r="F123" s="173" t="s">
        <v>92</v>
      </c>
      <c r="H123" s="174">
        <v>67</v>
      </c>
      <c r="J123" s="175"/>
      <c r="L123" s="119"/>
      <c r="S123" s="120"/>
      <c r="AS123" s="118" t="s">
        <v>119</v>
      </c>
      <c r="AT123" s="118" t="s">
        <v>80</v>
      </c>
      <c r="AU123" s="11" t="s">
        <v>86</v>
      </c>
      <c r="AV123" s="11" t="s">
        <v>29</v>
      </c>
      <c r="AW123" s="11" t="s">
        <v>75</v>
      </c>
      <c r="AX123" s="118" t="s">
        <v>112</v>
      </c>
    </row>
    <row r="124" spans="2:64" s="12" customFormat="1">
      <c r="B124" s="176"/>
      <c r="D124" s="169" t="s">
        <v>119</v>
      </c>
      <c r="E124" s="121" t="s">
        <v>1</v>
      </c>
      <c r="F124" s="177" t="s">
        <v>126</v>
      </c>
      <c r="H124" s="178">
        <v>136.72</v>
      </c>
      <c r="J124" s="179"/>
      <c r="L124" s="122"/>
      <c r="S124" s="123"/>
      <c r="AS124" s="121" t="s">
        <v>119</v>
      </c>
      <c r="AT124" s="121" t="s">
        <v>80</v>
      </c>
      <c r="AU124" s="12" t="s">
        <v>115</v>
      </c>
      <c r="AV124" s="12" t="s">
        <v>29</v>
      </c>
      <c r="AW124" s="12" t="s">
        <v>80</v>
      </c>
      <c r="AX124" s="121" t="s">
        <v>112</v>
      </c>
    </row>
    <row r="125" spans="2:64" s="1" customFormat="1" ht="33" customHeight="1">
      <c r="B125" s="155"/>
      <c r="C125" s="102" t="s">
        <v>110</v>
      </c>
      <c r="D125" s="102" t="s">
        <v>113</v>
      </c>
      <c r="E125" s="103" t="s">
        <v>145</v>
      </c>
      <c r="F125" s="104" t="s">
        <v>146</v>
      </c>
      <c r="G125" s="105" t="s">
        <v>129</v>
      </c>
      <c r="H125" s="106">
        <v>19.152000000000001</v>
      </c>
      <c r="I125" s="107">
        <v>0</v>
      </c>
      <c r="J125" s="165">
        <f>H125*I125</f>
        <v>0</v>
      </c>
      <c r="L125" s="108" t="s">
        <v>1</v>
      </c>
      <c r="M125" s="109" t="s">
        <v>40</v>
      </c>
      <c r="N125" s="110">
        <v>1.1000000000000001</v>
      </c>
      <c r="O125" s="110">
        <f>N125*H125</f>
        <v>21.067200000000003</v>
      </c>
      <c r="P125" s="110">
        <v>0</v>
      </c>
      <c r="Q125" s="110">
        <f>P125*H125</f>
        <v>0</v>
      </c>
      <c r="R125" s="110">
        <v>1.4</v>
      </c>
      <c r="S125" s="111">
        <f>R125*H125</f>
        <v>26.812799999999999</v>
      </c>
      <c r="AQ125" s="112" t="s">
        <v>115</v>
      </c>
      <c r="AS125" s="112" t="s">
        <v>113</v>
      </c>
      <c r="AT125" s="112" t="s">
        <v>80</v>
      </c>
      <c r="AX125" s="14" t="s">
        <v>112</v>
      </c>
      <c r="BD125" s="113">
        <f>IF(M125="základní",J125,0)</f>
        <v>0</v>
      </c>
      <c r="BE125" s="113">
        <f>IF(M125="snížená",J125,0)</f>
        <v>0</v>
      </c>
      <c r="BF125" s="113">
        <f>IF(M125="zákl. přenesená",J125,0)</f>
        <v>0</v>
      </c>
      <c r="BG125" s="113">
        <f>IF(M125="sníž. přenesená",J125,0)</f>
        <v>0</v>
      </c>
      <c r="BH125" s="113">
        <f>IF(M125="nulová",J125,0)</f>
        <v>0</v>
      </c>
      <c r="BI125" s="14" t="s">
        <v>80</v>
      </c>
      <c r="BJ125" s="113">
        <f>ROUND(I125*H125,2)</f>
        <v>0</v>
      </c>
      <c r="BK125" s="14" t="s">
        <v>115</v>
      </c>
      <c r="BL125" s="112" t="s">
        <v>147</v>
      </c>
    </row>
    <row r="126" spans="2:64" s="1" customFormat="1">
      <c r="B126" s="155"/>
      <c r="D126" s="166" t="s">
        <v>117</v>
      </c>
      <c r="F126" s="167" t="s">
        <v>148</v>
      </c>
      <c r="J126" s="156"/>
      <c r="L126" s="114"/>
      <c r="S126" s="47"/>
      <c r="AS126" s="14" t="s">
        <v>117</v>
      </c>
      <c r="AT126" s="14" t="s">
        <v>80</v>
      </c>
    </row>
    <row r="127" spans="2:64" s="11" customFormat="1">
      <c r="B127" s="172"/>
      <c r="D127" s="169" t="s">
        <v>119</v>
      </c>
      <c r="E127" s="118" t="s">
        <v>1</v>
      </c>
      <c r="F127" s="173" t="s">
        <v>149</v>
      </c>
      <c r="H127" s="174">
        <v>19.152000000000001</v>
      </c>
      <c r="J127" s="175"/>
      <c r="L127" s="119"/>
      <c r="S127" s="120"/>
      <c r="AS127" s="118" t="s">
        <v>119</v>
      </c>
      <c r="AT127" s="118" t="s">
        <v>80</v>
      </c>
      <c r="AU127" s="11" t="s">
        <v>86</v>
      </c>
      <c r="AV127" s="11" t="s">
        <v>29</v>
      </c>
      <c r="AW127" s="11" t="s">
        <v>80</v>
      </c>
      <c r="AX127" s="118" t="s">
        <v>112</v>
      </c>
    </row>
    <row r="128" spans="2:64" s="1" customFormat="1" ht="37.9" customHeight="1">
      <c r="B128" s="155"/>
      <c r="C128" s="102" t="s">
        <v>150</v>
      </c>
      <c r="D128" s="102" t="s">
        <v>113</v>
      </c>
      <c r="E128" s="103" t="s">
        <v>151</v>
      </c>
      <c r="F128" s="104" t="s">
        <v>152</v>
      </c>
      <c r="G128" s="105" t="s">
        <v>84</v>
      </c>
      <c r="H128" s="106">
        <v>6</v>
      </c>
      <c r="I128" s="107">
        <v>0</v>
      </c>
      <c r="J128" s="165">
        <f>H128*I128</f>
        <v>0</v>
      </c>
      <c r="L128" s="108" t="s">
        <v>1</v>
      </c>
      <c r="M128" s="109" t="s">
        <v>40</v>
      </c>
      <c r="N128" s="110">
        <v>0.61599999999999999</v>
      </c>
      <c r="O128" s="110">
        <f>N128*H128</f>
        <v>3.6959999999999997</v>
      </c>
      <c r="P128" s="110">
        <v>0</v>
      </c>
      <c r="Q128" s="110">
        <f>P128*H128</f>
        <v>0</v>
      </c>
      <c r="R128" s="110">
        <v>8.7999999999999995E-2</v>
      </c>
      <c r="S128" s="111">
        <f>R128*H128</f>
        <v>0.52800000000000002</v>
      </c>
      <c r="AQ128" s="112" t="s">
        <v>115</v>
      </c>
      <c r="AS128" s="112" t="s">
        <v>113</v>
      </c>
      <c r="AT128" s="112" t="s">
        <v>80</v>
      </c>
      <c r="AX128" s="14" t="s">
        <v>112</v>
      </c>
      <c r="BD128" s="113">
        <f>IF(M128="základní",J128,0)</f>
        <v>0</v>
      </c>
      <c r="BE128" s="113">
        <f>IF(M128="snížená",J128,0)</f>
        <v>0</v>
      </c>
      <c r="BF128" s="113">
        <f>IF(M128="zákl. přenesená",J128,0)</f>
        <v>0</v>
      </c>
      <c r="BG128" s="113">
        <f>IF(M128="sníž. přenesená",J128,0)</f>
        <v>0</v>
      </c>
      <c r="BH128" s="113">
        <f>IF(M128="nulová",J128,0)</f>
        <v>0</v>
      </c>
      <c r="BI128" s="14" t="s">
        <v>80</v>
      </c>
      <c r="BJ128" s="113">
        <f>ROUND(I128*H128,2)</f>
        <v>0</v>
      </c>
      <c r="BK128" s="14" t="s">
        <v>115</v>
      </c>
      <c r="BL128" s="112" t="s">
        <v>153</v>
      </c>
    </row>
    <row r="129" spans="2:64" s="1" customFormat="1">
      <c r="B129" s="155"/>
      <c r="D129" s="166" t="s">
        <v>117</v>
      </c>
      <c r="F129" s="167" t="s">
        <v>154</v>
      </c>
      <c r="J129" s="156"/>
      <c r="L129" s="114"/>
      <c r="S129" s="47"/>
      <c r="AS129" s="14" t="s">
        <v>117</v>
      </c>
      <c r="AT129" s="14" t="s">
        <v>80</v>
      </c>
    </row>
    <row r="130" spans="2:64" s="11" customFormat="1">
      <c r="B130" s="172"/>
      <c r="D130" s="169" t="s">
        <v>119</v>
      </c>
      <c r="E130" s="118" t="s">
        <v>1</v>
      </c>
      <c r="F130" s="173"/>
      <c r="H130" s="174"/>
      <c r="J130" s="175"/>
      <c r="L130" s="119"/>
      <c r="S130" s="120"/>
      <c r="AS130" s="118" t="s">
        <v>119</v>
      </c>
      <c r="AT130" s="118" t="s">
        <v>80</v>
      </c>
      <c r="AU130" s="11" t="s">
        <v>86</v>
      </c>
      <c r="AV130" s="11" t="s">
        <v>29</v>
      </c>
      <c r="AW130" s="11" t="s">
        <v>80</v>
      </c>
      <c r="AX130" s="118" t="s">
        <v>112</v>
      </c>
    </row>
    <row r="131" spans="2:64" s="1" customFormat="1" ht="37.9" customHeight="1">
      <c r="B131" s="155"/>
      <c r="C131" s="102" t="s">
        <v>155</v>
      </c>
      <c r="D131" s="102" t="s">
        <v>113</v>
      </c>
      <c r="E131" s="103" t="s">
        <v>156</v>
      </c>
      <c r="F131" s="104" t="s">
        <v>157</v>
      </c>
      <c r="G131" s="105" t="s">
        <v>84</v>
      </c>
      <c r="H131" s="106">
        <v>10.199999999999999</v>
      </c>
      <c r="I131" s="107">
        <v>0</v>
      </c>
      <c r="J131" s="165">
        <f>H131*I131</f>
        <v>0</v>
      </c>
      <c r="L131" s="108" t="s">
        <v>1</v>
      </c>
      <c r="M131" s="109" t="s">
        <v>40</v>
      </c>
      <c r="N131" s="110">
        <v>0.57599999999999996</v>
      </c>
      <c r="O131" s="110">
        <f>N131*H131</f>
        <v>5.8751999999999995</v>
      </c>
      <c r="P131" s="110">
        <v>0</v>
      </c>
      <c r="Q131" s="110">
        <f>P131*H131</f>
        <v>0</v>
      </c>
      <c r="R131" s="110">
        <v>6.7000000000000004E-2</v>
      </c>
      <c r="S131" s="111">
        <f>R131*H131</f>
        <v>0.68340000000000001</v>
      </c>
      <c r="AQ131" s="112" t="s">
        <v>115</v>
      </c>
      <c r="AS131" s="112" t="s">
        <v>113</v>
      </c>
      <c r="AT131" s="112" t="s">
        <v>80</v>
      </c>
      <c r="AX131" s="14" t="s">
        <v>112</v>
      </c>
      <c r="BD131" s="113">
        <f>IF(M131="základní",J131,0)</f>
        <v>0</v>
      </c>
      <c r="BE131" s="113">
        <f>IF(M131="snížená",J131,0)</f>
        <v>0</v>
      </c>
      <c r="BF131" s="113">
        <f>IF(M131="zákl. přenesená",J131,0)</f>
        <v>0</v>
      </c>
      <c r="BG131" s="113">
        <f>IF(M131="sníž. přenesená",J131,0)</f>
        <v>0</v>
      </c>
      <c r="BH131" s="113">
        <f>IF(M131="nulová",J131,0)</f>
        <v>0</v>
      </c>
      <c r="BI131" s="14" t="s">
        <v>80</v>
      </c>
      <c r="BJ131" s="113">
        <f>ROUND(I131*H131,2)</f>
        <v>0</v>
      </c>
      <c r="BK131" s="14" t="s">
        <v>115</v>
      </c>
      <c r="BL131" s="112" t="s">
        <v>158</v>
      </c>
    </row>
    <row r="132" spans="2:64" s="1" customFormat="1">
      <c r="B132" s="155"/>
      <c r="D132" s="166" t="s">
        <v>117</v>
      </c>
      <c r="F132" s="167" t="s">
        <v>159</v>
      </c>
      <c r="J132" s="156"/>
      <c r="L132" s="114"/>
      <c r="S132" s="47"/>
      <c r="AS132" s="14" t="s">
        <v>117</v>
      </c>
      <c r="AT132" s="14" t="s">
        <v>80</v>
      </c>
    </row>
    <row r="133" spans="2:64" s="11" customFormat="1">
      <c r="B133" s="172"/>
      <c r="D133" s="169" t="s">
        <v>119</v>
      </c>
      <c r="E133" s="118" t="s">
        <v>1</v>
      </c>
      <c r="F133" s="173"/>
      <c r="H133" s="174"/>
      <c r="J133" s="175"/>
      <c r="L133" s="119"/>
      <c r="S133" s="120"/>
      <c r="AS133" s="118" t="s">
        <v>119</v>
      </c>
      <c r="AT133" s="118" t="s">
        <v>80</v>
      </c>
      <c r="AU133" s="11" t="s">
        <v>86</v>
      </c>
      <c r="AV133" s="11" t="s">
        <v>29</v>
      </c>
      <c r="AW133" s="11" t="s">
        <v>80</v>
      </c>
      <c r="AX133" s="118" t="s">
        <v>112</v>
      </c>
    </row>
    <row r="134" spans="2:64" s="9" customFormat="1" ht="25.9" customHeight="1">
      <c r="B134" s="162"/>
      <c r="D134" s="96" t="s">
        <v>74</v>
      </c>
      <c r="E134" s="163" t="s">
        <v>160</v>
      </c>
      <c r="F134" s="163" t="s">
        <v>161</v>
      </c>
      <c r="J134" s="164">
        <f>J135+J137+J139+J142</f>
        <v>0</v>
      </c>
      <c r="L134" s="97"/>
      <c r="O134" s="98">
        <f>SUM(O135:O143)</f>
        <v>149.21136999999999</v>
      </c>
      <c r="Q134" s="98">
        <f>SUM(Q135:Q143)</f>
        <v>0</v>
      </c>
      <c r="S134" s="99">
        <f>SUM(S135:S143)</f>
        <v>0</v>
      </c>
      <c r="AQ134" s="96" t="s">
        <v>80</v>
      </c>
      <c r="AS134" s="100" t="s">
        <v>74</v>
      </c>
      <c r="AT134" s="100" t="s">
        <v>75</v>
      </c>
      <c r="AX134" s="96" t="s">
        <v>112</v>
      </c>
      <c r="BJ134" s="101">
        <f>SUM(BJ135:BJ143)</f>
        <v>0</v>
      </c>
    </row>
    <row r="135" spans="2:64" s="1" customFormat="1" ht="37.9" customHeight="1">
      <c r="B135" s="155"/>
      <c r="C135" s="102" t="s">
        <v>138</v>
      </c>
      <c r="D135" s="102" t="s">
        <v>113</v>
      </c>
      <c r="E135" s="103" t="s">
        <v>162</v>
      </c>
      <c r="F135" s="104" t="s">
        <v>163</v>
      </c>
      <c r="G135" s="105" t="s">
        <v>164</v>
      </c>
      <c r="H135" s="106">
        <v>33.417999999999999</v>
      </c>
      <c r="I135" s="107">
        <v>0</v>
      </c>
      <c r="J135" s="165">
        <f>H135*I135</f>
        <v>0</v>
      </c>
      <c r="L135" s="108" t="s">
        <v>1</v>
      </c>
      <c r="M135" s="109" t="s">
        <v>40</v>
      </c>
      <c r="N135" s="110">
        <v>4.25</v>
      </c>
      <c r="O135" s="110">
        <f>N135*H135</f>
        <v>142.0265</v>
      </c>
      <c r="P135" s="110">
        <v>0</v>
      </c>
      <c r="Q135" s="110">
        <f>P135*H135</f>
        <v>0</v>
      </c>
      <c r="R135" s="110">
        <v>0</v>
      </c>
      <c r="S135" s="111">
        <f>R135*H135</f>
        <v>0</v>
      </c>
      <c r="AQ135" s="112" t="s">
        <v>115</v>
      </c>
      <c r="AS135" s="112" t="s">
        <v>113</v>
      </c>
      <c r="AT135" s="112" t="s">
        <v>80</v>
      </c>
      <c r="AX135" s="14" t="s">
        <v>112</v>
      </c>
      <c r="BD135" s="113">
        <f>IF(M135="základní",J135,0)</f>
        <v>0</v>
      </c>
      <c r="BE135" s="113">
        <f>IF(M135="snížená",J135,0)</f>
        <v>0</v>
      </c>
      <c r="BF135" s="113">
        <f>IF(M135="zákl. přenesená",J135,0)</f>
        <v>0</v>
      </c>
      <c r="BG135" s="113">
        <f>IF(M135="sníž. přenesená",J135,0)</f>
        <v>0</v>
      </c>
      <c r="BH135" s="113">
        <f>IF(M135="nulová",J135,0)</f>
        <v>0</v>
      </c>
      <c r="BI135" s="14" t="s">
        <v>80</v>
      </c>
      <c r="BJ135" s="113">
        <f>ROUND(I135*H135,2)</f>
        <v>0</v>
      </c>
      <c r="BK135" s="14" t="s">
        <v>115</v>
      </c>
      <c r="BL135" s="112" t="s">
        <v>165</v>
      </c>
    </row>
    <row r="136" spans="2:64" s="1" customFormat="1">
      <c r="B136" s="155"/>
      <c r="D136" s="166" t="s">
        <v>117</v>
      </c>
      <c r="F136" s="167" t="s">
        <v>166</v>
      </c>
      <c r="J136" s="156"/>
      <c r="L136" s="114"/>
      <c r="S136" s="47"/>
      <c r="AS136" s="14" t="s">
        <v>117</v>
      </c>
      <c r="AT136" s="14" t="s">
        <v>80</v>
      </c>
    </row>
    <row r="137" spans="2:64" s="1" customFormat="1" ht="33" customHeight="1">
      <c r="B137" s="155"/>
      <c r="C137" s="102" t="s">
        <v>167</v>
      </c>
      <c r="D137" s="102" t="s">
        <v>113</v>
      </c>
      <c r="E137" s="103" t="s">
        <v>168</v>
      </c>
      <c r="F137" s="104" t="s">
        <v>169</v>
      </c>
      <c r="G137" s="105" t="s">
        <v>164</v>
      </c>
      <c r="H137" s="106">
        <v>33.417999999999999</v>
      </c>
      <c r="I137" s="107">
        <v>0</v>
      </c>
      <c r="J137" s="165">
        <f>H137*I137</f>
        <v>0</v>
      </c>
      <c r="L137" s="108" t="s">
        <v>1</v>
      </c>
      <c r="M137" s="109" t="s">
        <v>40</v>
      </c>
      <c r="N137" s="110">
        <v>0.125</v>
      </c>
      <c r="O137" s="110">
        <f>N137*H137</f>
        <v>4.1772499999999999</v>
      </c>
      <c r="P137" s="110">
        <v>0</v>
      </c>
      <c r="Q137" s="110">
        <f>P137*H137</f>
        <v>0</v>
      </c>
      <c r="R137" s="110">
        <v>0</v>
      </c>
      <c r="S137" s="111">
        <f>R137*H137</f>
        <v>0</v>
      </c>
      <c r="AQ137" s="112" t="s">
        <v>115</v>
      </c>
      <c r="AS137" s="112" t="s">
        <v>113</v>
      </c>
      <c r="AT137" s="112" t="s">
        <v>80</v>
      </c>
      <c r="AX137" s="14" t="s">
        <v>112</v>
      </c>
      <c r="BD137" s="113">
        <f>IF(M137="základní",J137,0)</f>
        <v>0</v>
      </c>
      <c r="BE137" s="113">
        <f>IF(M137="snížená",J137,0)</f>
        <v>0</v>
      </c>
      <c r="BF137" s="113">
        <f>IF(M137="zákl. přenesená",J137,0)</f>
        <v>0</v>
      </c>
      <c r="BG137" s="113">
        <f>IF(M137="sníž. přenesená",J137,0)</f>
        <v>0</v>
      </c>
      <c r="BH137" s="113">
        <f>IF(M137="nulová",J137,0)</f>
        <v>0</v>
      </c>
      <c r="BI137" s="14" t="s">
        <v>80</v>
      </c>
      <c r="BJ137" s="113">
        <f>ROUND(I137*H137,2)</f>
        <v>0</v>
      </c>
      <c r="BK137" s="14" t="s">
        <v>115</v>
      </c>
      <c r="BL137" s="112" t="s">
        <v>170</v>
      </c>
    </row>
    <row r="138" spans="2:64" s="1" customFormat="1">
      <c r="B138" s="155"/>
      <c r="D138" s="166" t="s">
        <v>117</v>
      </c>
      <c r="F138" s="167" t="s">
        <v>171</v>
      </c>
      <c r="J138" s="156"/>
      <c r="L138" s="114"/>
      <c r="S138" s="47"/>
      <c r="AS138" s="14" t="s">
        <v>117</v>
      </c>
      <c r="AT138" s="14" t="s">
        <v>80</v>
      </c>
    </row>
    <row r="139" spans="2:64" s="1" customFormat="1" ht="44.25" customHeight="1">
      <c r="B139" s="155"/>
      <c r="C139" s="102" t="s">
        <v>172</v>
      </c>
      <c r="D139" s="102" t="s">
        <v>113</v>
      </c>
      <c r="E139" s="103" t="s">
        <v>173</v>
      </c>
      <c r="F139" s="104" t="s">
        <v>174</v>
      </c>
      <c r="G139" s="105" t="s">
        <v>164</v>
      </c>
      <c r="H139" s="106">
        <v>501.27</v>
      </c>
      <c r="I139" s="107">
        <v>0</v>
      </c>
      <c r="J139" s="165">
        <f>H139*I139</f>
        <v>0</v>
      </c>
      <c r="L139" s="108" t="s">
        <v>1</v>
      </c>
      <c r="M139" s="109" t="s">
        <v>40</v>
      </c>
      <c r="N139" s="110">
        <v>6.0000000000000001E-3</v>
      </c>
      <c r="O139" s="110">
        <f>N139*H139</f>
        <v>3.0076199999999997</v>
      </c>
      <c r="P139" s="110">
        <v>0</v>
      </c>
      <c r="Q139" s="110">
        <f>P139*H139</f>
        <v>0</v>
      </c>
      <c r="R139" s="110">
        <v>0</v>
      </c>
      <c r="S139" s="111">
        <f>R139*H139</f>
        <v>0</v>
      </c>
      <c r="AQ139" s="112" t="s">
        <v>115</v>
      </c>
      <c r="AS139" s="112" t="s">
        <v>113</v>
      </c>
      <c r="AT139" s="112" t="s">
        <v>80</v>
      </c>
      <c r="AX139" s="14" t="s">
        <v>112</v>
      </c>
      <c r="BD139" s="113">
        <f>IF(M139="základní",J139,0)</f>
        <v>0</v>
      </c>
      <c r="BE139" s="113">
        <f>IF(M139="snížená",J139,0)</f>
        <v>0</v>
      </c>
      <c r="BF139" s="113">
        <f>IF(M139="zákl. přenesená",J139,0)</f>
        <v>0</v>
      </c>
      <c r="BG139" s="113">
        <f>IF(M139="sníž. přenesená",J139,0)</f>
        <v>0</v>
      </c>
      <c r="BH139" s="113">
        <f>IF(M139="nulová",J139,0)</f>
        <v>0</v>
      </c>
      <c r="BI139" s="14" t="s">
        <v>80</v>
      </c>
      <c r="BJ139" s="113">
        <f>ROUND(I139*H139,2)</f>
        <v>0</v>
      </c>
      <c r="BK139" s="14" t="s">
        <v>115</v>
      </c>
      <c r="BL139" s="112" t="s">
        <v>175</v>
      </c>
    </row>
    <row r="140" spans="2:64" s="1" customFormat="1">
      <c r="B140" s="155"/>
      <c r="D140" s="166" t="s">
        <v>117</v>
      </c>
      <c r="F140" s="167" t="s">
        <v>176</v>
      </c>
      <c r="J140" s="156"/>
      <c r="L140" s="114"/>
      <c r="S140" s="47"/>
      <c r="AS140" s="14" t="s">
        <v>117</v>
      </c>
      <c r="AT140" s="14" t="s">
        <v>80</v>
      </c>
    </row>
    <row r="141" spans="2:64" s="11" customFormat="1">
      <c r="B141" s="172"/>
      <c r="D141" s="169" t="s">
        <v>119</v>
      </c>
      <c r="F141" s="173" t="s">
        <v>177</v>
      </c>
      <c r="H141" s="174">
        <v>501.27</v>
      </c>
      <c r="J141" s="175"/>
      <c r="L141" s="119"/>
      <c r="S141" s="120"/>
      <c r="AS141" s="118" t="s">
        <v>119</v>
      </c>
      <c r="AT141" s="118" t="s">
        <v>80</v>
      </c>
      <c r="AU141" s="11" t="s">
        <v>86</v>
      </c>
      <c r="AV141" s="11" t="s">
        <v>4</v>
      </c>
      <c r="AW141" s="11" t="s">
        <v>80</v>
      </c>
      <c r="AX141" s="118" t="s">
        <v>112</v>
      </c>
    </row>
    <row r="142" spans="2:64" s="1" customFormat="1" ht="44.25" customHeight="1">
      <c r="B142" s="155"/>
      <c r="C142" s="102" t="s">
        <v>178</v>
      </c>
      <c r="D142" s="102" t="s">
        <v>113</v>
      </c>
      <c r="E142" s="103" t="s">
        <v>179</v>
      </c>
      <c r="F142" s="104" t="s">
        <v>180</v>
      </c>
      <c r="G142" s="105" t="s">
        <v>164</v>
      </c>
      <c r="H142" s="106">
        <v>33.417999999999999</v>
      </c>
      <c r="I142" s="107">
        <v>0</v>
      </c>
      <c r="J142" s="165">
        <f>H142*I142</f>
        <v>0</v>
      </c>
      <c r="L142" s="108" t="s">
        <v>1</v>
      </c>
      <c r="M142" s="109" t="s">
        <v>40</v>
      </c>
      <c r="N142" s="110">
        <v>0</v>
      </c>
      <c r="O142" s="110">
        <f>N142*H142</f>
        <v>0</v>
      </c>
      <c r="P142" s="110">
        <v>0</v>
      </c>
      <c r="Q142" s="110">
        <f>P142*H142</f>
        <v>0</v>
      </c>
      <c r="R142" s="110">
        <v>0</v>
      </c>
      <c r="S142" s="111">
        <f>R142*H142</f>
        <v>0</v>
      </c>
      <c r="AQ142" s="112" t="s">
        <v>115</v>
      </c>
      <c r="AS142" s="112" t="s">
        <v>113</v>
      </c>
      <c r="AT142" s="112" t="s">
        <v>80</v>
      </c>
      <c r="AX142" s="14" t="s">
        <v>112</v>
      </c>
      <c r="BD142" s="113">
        <f>IF(M142="základní",J142,0)</f>
        <v>0</v>
      </c>
      <c r="BE142" s="113">
        <f>IF(M142="snížená",J142,0)</f>
        <v>0</v>
      </c>
      <c r="BF142" s="113">
        <f>IF(M142="zákl. přenesená",J142,0)</f>
        <v>0</v>
      </c>
      <c r="BG142" s="113">
        <f>IF(M142="sníž. přenesená",J142,0)</f>
        <v>0</v>
      </c>
      <c r="BH142" s="113">
        <f>IF(M142="nulová",J142,0)</f>
        <v>0</v>
      </c>
      <c r="BI142" s="14" t="s">
        <v>80</v>
      </c>
      <c r="BJ142" s="113">
        <f>ROUND(I142*H142,2)</f>
        <v>0</v>
      </c>
      <c r="BK142" s="14" t="s">
        <v>115</v>
      </c>
      <c r="BL142" s="112" t="s">
        <v>181</v>
      </c>
    </row>
    <row r="143" spans="2:64" s="1" customFormat="1">
      <c r="B143" s="155"/>
      <c r="D143" s="166" t="s">
        <v>117</v>
      </c>
      <c r="F143" s="167" t="s">
        <v>182</v>
      </c>
      <c r="J143" s="156"/>
      <c r="L143" s="114"/>
      <c r="S143" s="47"/>
      <c r="AS143" s="14" t="s">
        <v>117</v>
      </c>
      <c r="AT143" s="14" t="s">
        <v>80</v>
      </c>
    </row>
    <row r="144" spans="2:64" s="9" customFormat="1" ht="25.9" customHeight="1">
      <c r="B144" s="162"/>
      <c r="D144" s="96" t="s">
        <v>74</v>
      </c>
      <c r="E144" s="163" t="s">
        <v>183</v>
      </c>
      <c r="F144" s="163" t="s">
        <v>184</v>
      </c>
      <c r="J144" s="164">
        <f>J145</f>
        <v>0</v>
      </c>
      <c r="L144" s="97"/>
      <c r="O144" s="98">
        <f>SUM(O145:O146)</f>
        <v>71.5167</v>
      </c>
      <c r="Q144" s="98">
        <f>SUM(Q145:Q146)</f>
        <v>0</v>
      </c>
      <c r="S144" s="99">
        <f>SUM(S145:S146)</f>
        <v>0</v>
      </c>
      <c r="AQ144" s="96" t="s">
        <v>80</v>
      </c>
      <c r="AS144" s="100" t="s">
        <v>74</v>
      </c>
      <c r="AT144" s="100" t="s">
        <v>75</v>
      </c>
      <c r="AX144" s="96" t="s">
        <v>112</v>
      </c>
      <c r="BJ144" s="101">
        <f>SUM(BJ145:BJ146)</f>
        <v>0</v>
      </c>
    </row>
    <row r="145" spans="2:64" s="1" customFormat="1" ht="55.5" customHeight="1">
      <c r="B145" s="155"/>
      <c r="C145" s="102" t="s">
        <v>185</v>
      </c>
      <c r="D145" s="102" t="s">
        <v>113</v>
      </c>
      <c r="E145" s="103" t="s">
        <v>186</v>
      </c>
      <c r="F145" s="104" t="s">
        <v>187</v>
      </c>
      <c r="G145" s="105" t="s">
        <v>164</v>
      </c>
      <c r="H145" s="106">
        <v>15.615</v>
      </c>
      <c r="I145" s="107">
        <v>0</v>
      </c>
      <c r="J145" s="165">
        <f>ROUND(I145*H145,2)</f>
        <v>0</v>
      </c>
      <c r="L145" s="108" t="s">
        <v>1</v>
      </c>
      <c r="M145" s="109" t="s">
        <v>40</v>
      </c>
      <c r="N145" s="110">
        <v>4.58</v>
      </c>
      <c r="O145" s="110">
        <f>N145*H145</f>
        <v>71.5167</v>
      </c>
      <c r="P145" s="110">
        <v>0</v>
      </c>
      <c r="Q145" s="110">
        <f>P145*H145</f>
        <v>0</v>
      </c>
      <c r="R145" s="110">
        <v>0</v>
      </c>
      <c r="S145" s="111">
        <f>R145*H145</f>
        <v>0</v>
      </c>
      <c r="AQ145" s="112" t="s">
        <v>115</v>
      </c>
      <c r="AS145" s="112" t="s">
        <v>113</v>
      </c>
      <c r="AT145" s="112" t="s">
        <v>80</v>
      </c>
      <c r="AX145" s="14" t="s">
        <v>112</v>
      </c>
      <c r="BD145" s="113">
        <f>IF(M145="základní",J145,0)</f>
        <v>0</v>
      </c>
      <c r="BE145" s="113">
        <f>IF(M145="snížená",J145,0)</f>
        <v>0</v>
      </c>
      <c r="BF145" s="113">
        <f>IF(M145="zákl. přenesená",J145,0)</f>
        <v>0</v>
      </c>
      <c r="BG145" s="113">
        <f>IF(M145="sníž. přenesená",J145,0)</f>
        <v>0</v>
      </c>
      <c r="BH145" s="113">
        <f>IF(M145="nulová",J145,0)</f>
        <v>0</v>
      </c>
      <c r="BI145" s="14" t="s">
        <v>80</v>
      </c>
      <c r="BJ145" s="113">
        <f>ROUND(I145*H145,2)</f>
        <v>0</v>
      </c>
      <c r="BK145" s="14" t="s">
        <v>115</v>
      </c>
      <c r="BL145" s="112" t="s">
        <v>188</v>
      </c>
    </row>
    <row r="146" spans="2:64" s="1" customFormat="1">
      <c r="B146" s="155"/>
      <c r="D146" s="166" t="s">
        <v>117</v>
      </c>
      <c r="F146" s="167" t="s">
        <v>189</v>
      </c>
      <c r="J146" s="156"/>
      <c r="L146" s="114"/>
      <c r="S146" s="47"/>
      <c r="AS146" s="14" t="s">
        <v>117</v>
      </c>
      <c r="AT146" s="14" t="s">
        <v>80</v>
      </c>
    </row>
    <row r="147" spans="2:64" s="9" customFormat="1" ht="25.9" customHeight="1">
      <c r="B147" s="162"/>
      <c r="D147" s="96" t="s">
        <v>74</v>
      </c>
      <c r="E147" s="163" t="s">
        <v>190</v>
      </c>
      <c r="F147" s="163" t="s">
        <v>191</v>
      </c>
      <c r="J147" s="164">
        <f>J148+J151+J154+J157</f>
        <v>0</v>
      </c>
      <c r="L147" s="97"/>
      <c r="O147" s="98">
        <f>SUM(O148:O159)</f>
        <v>11.545920000000001</v>
      </c>
      <c r="Q147" s="98">
        <f>SUM(Q148:Q159)</f>
        <v>0.32809664000000005</v>
      </c>
      <c r="S147" s="99">
        <f>SUM(S148:S159)</f>
        <v>0</v>
      </c>
      <c r="AQ147" s="96" t="s">
        <v>86</v>
      </c>
      <c r="AS147" s="100" t="s">
        <v>74</v>
      </c>
      <c r="AT147" s="100" t="s">
        <v>75</v>
      </c>
      <c r="AX147" s="96" t="s">
        <v>112</v>
      </c>
      <c r="BJ147" s="101">
        <f>SUM(BJ148:BJ159)</f>
        <v>0</v>
      </c>
    </row>
    <row r="148" spans="2:64" s="1" customFormat="1" ht="37.9" customHeight="1">
      <c r="B148" s="155"/>
      <c r="C148" s="102" t="s">
        <v>192</v>
      </c>
      <c r="D148" s="102" t="s">
        <v>113</v>
      </c>
      <c r="E148" s="103" t="s">
        <v>193</v>
      </c>
      <c r="F148" s="104" t="s">
        <v>194</v>
      </c>
      <c r="G148" s="105" t="s">
        <v>84</v>
      </c>
      <c r="H148" s="106">
        <v>54.72</v>
      </c>
      <c r="I148" s="107">
        <v>0</v>
      </c>
      <c r="J148" s="165">
        <f>ROUND(I148*H148,2)</f>
        <v>0</v>
      </c>
      <c r="L148" s="108" t="s">
        <v>1</v>
      </c>
      <c r="M148" s="109" t="s">
        <v>40</v>
      </c>
      <c r="N148" s="110">
        <v>0.111</v>
      </c>
      <c r="O148" s="110">
        <f>N148*H148</f>
        <v>6.0739200000000002</v>
      </c>
      <c r="P148" s="110">
        <v>0</v>
      </c>
      <c r="Q148" s="110">
        <f>P148*H148</f>
        <v>0</v>
      </c>
      <c r="R148" s="110">
        <v>0</v>
      </c>
      <c r="S148" s="111">
        <f>R148*H148</f>
        <v>0</v>
      </c>
      <c r="AQ148" s="112" t="s">
        <v>195</v>
      </c>
      <c r="AS148" s="112" t="s">
        <v>113</v>
      </c>
      <c r="AT148" s="112" t="s">
        <v>80</v>
      </c>
      <c r="AX148" s="14" t="s">
        <v>112</v>
      </c>
      <c r="BD148" s="113">
        <f>IF(M148="základní",J148,0)</f>
        <v>0</v>
      </c>
      <c r="BE148" s="113">
        <f>IF(M148="snížená",J148,0)</f>
        <v>0</v>
      </c>
      <c r="BF148" s="113">
        <f>IF(M148="zákl. přenesená",J148,0)</f>
        <v>0</v>
      </c>
      <c r="BG148" s="113">
        <f>IF(M148="sníž. přenesená",J148,0)</f>
        <v>0</v>
      </c>
      <c r="BH148" s="113">
        <f>IF(M148="nulová",J148,0)</f>
        <v>0</v>
      </c>
      <c r="BI148" s="14" t="s">
        <v>80</v>
      </c>
      <c r="BJ148" s="113">
        <f>ROUND(I148*H148,2)</f>
        <v>0</v>
      </c>
      <c r="BK148" s="14" t="s">
        <v>195</v>
      </c>
      <c r="BL148" s="112" t="s">
        <v>196</v>
      </c>
    </row>
    <row r="149" spans="2:64" s="1" customFormat="1">
      <c r="B149" s="155"/>
      <c r="D149" s="166" t="s">
        <v>117</v>
      </c>
      <c r="F149" s="167" t="s">
        <v>197</v>
      </c>
      <c r="J149" s="156"/>
      <c r="L149" s="114"/>
      <c r="S149" s="47"/>
      <c r="AS149" s="14" t="s">
        <v>117</v>
      </c>
      <c r="AT149" s="14" t="s">
        <v>80</v>
      </c>
    </row>
    <row r="150" spans="2:64" s="11" customFormat="1">
      <c r="B150" s="172"/>
      <c r="D150" s="169" t="s">
        <v>119</v>
      </c>
      <c r="E150" s="118" t="s">
        <v>1</v>
      </c>
      <c r="F150" s="173" t="s">
        <v>87</v>
      </c>
      <c r="H150" s="174">
        <v>54.72</v>
      </c>
      <c r="J150" s="175"/>
      <c r="L150" s="119"/>
      <c r="S150" s="120"/>
      <c r="AS150" s="118" t="s">
        <v>119</v>
      </c>
      <c r="AT150" s="118" t="s">
        <v>80</v>
      </c>
      <c r="AU150" s="11" t="s">
        <v>86</v>
      </c>
      <c r="AV150" s="11" t="s">
        <v>29</v>
      </c>
      <c r="AW150" s="11" t="s">
        <v>80</v>
      </c>
      <c r="AX150" s="118" t="s">
        <v>112</v>
      </c>
    </row>
    <row r="151" spans="2:64" s="1" customFormat="1" ht="24.2" customHeight="1">
      <c r="B151" s="155"/>
      <c r="C151" s="124" t="s">
        <v>8</v>
      </c>
      <c r="D151" s="124" t="s">
        <v>198</v>
      </c>
      <c r="E151" s="125" t="s">
        <v>199</v>
      </c>
      <c r="F151" s="126" t="s">
        <v>456</v>
      </c>
      <c r="G151" s="127" t="s">
        <v>84</v>
      </c>
      <c r="H151" s="128">
        <v>57.456000000000003</v>
      </c>
      <c r="I151" s="129">
        <v>0</v>
      </c>
      <c r="J151" s="180">
        <f>ROUND(I151*H151,2)</f>
        <v>0</v>
      </c>
      <c r="K151" s="151"/>
      <c r="L151" s="130" t="s">
        <v>1</v>
      </c>
      <c r="M151" s="131" t="s">
        <v>40</v>
      </c>
      <c r="N151" s="110">
        <v>0</v>
      </c>
      <c r="O151" s="110">
        <f>N151*H151</f>
        <v>0</v>
      </c>
      <c r="P151" s="110">
        <v>5.0000000000000001E-3</v>
      </c>
      <c r="Q151" s="110">
        <f>P151*H151</f>
        <v>0.28728000000000004</v>
      </c>
      <c r="R151" s="110">
        <v>0</v>
      </c>
      <c r="S151" s="111">
        <f>R151*H151</f>
        <v>0</v>
      </c>
      <c r="AQ151" s="112" t="s">
        <v>201</v>
      </c>
      <c r="AS151" s="112" t="s">
        <v>198</v>
      </c>
      <c r="AT151" s="112" t="s">
        <v>80</v>
      </c>
      <c r="AX151" s="14" t="s">
        <v>112</v>
      </c>
      <c r="BD151" s="113">
        <f>IF(M151="základní",J151,0)</f>
        <v>0</v>
      </c>
      <c r="BE151" s="113">
        <f>IF(M151="snížená",J151,0)</f>
        <v>0</v>
      </c>
      <c r="BF151" s="113">
        <f>IF(M151="zákl. přenesená",J151,0)</f>
        <v>0</v>
      </c>
      <c r="BG151" s="113">
        <f>IF(M151="sníž. přenesená",J151,0)</f>
        <v>0</v>
      </c>
      <c r="BH151" s="113">
        <f>IF(M151="nulová",J151,0)</f>
        <v>0</v>
      </c>
      <c r="BI151" s="14" t="s">
        <v>80</v>
      </c>
      <c r="BJ151" s="113">
        <f>ROUND(I151*H151,2)</f>
        <v>0</v>
      </c>
      <c r="BK151" s="14" t="s">
        <v>195</v>
      </c>
      <c r="BL151" s="112" t="s">
        <v>202</v>
      </c>
    </row>
    <row r="152" spans="2:64" s="11" customFormat="1">
      <c r="B152" s="172"/>
      <c r="D152" s="169" t="s">
        <v>119</v>
      </c>
      <c r="E152" s="118" t="s">
        <v>1</v>
      </c>
      <c r="F152" s="173" t="s">
        <v>87</v>
      </c>
      <c r="H152" s="174">
        <v>54.72</v>
      </c>
      <c r="J152" s="175"/>
      <c r="L152" s="119"/>
      <c r="S152" s="120"/>
      <c r="AS152" s="118" t="s">
        <v>119</v>
      </c>
      <c r="AT152" s="118" t="s">
        <v>80</v>
      </c>
      <c r="AU152" s="11" t="s">
        <v>86</v>
      </c>
      <c r="AV152" s="11" t="s">
        <v>29</v>
      </c>
      <c r="AW152" s="11" t="s">
        <v>80</v>
      </c>
      <c r="AX152" s="118" t="s">
        <v>112</v>
      </c>
    </row>
    <row r="153" spans="2:64" s="11" customFormat="1">
      <c r="B153" s="172"/>
      <c r="D153" s="169" t="s">
        <v>119</v>
      </c>
      <c r="F153" s="173" t="s">
        <v>203</v>
      </c>
      <c r="H153" s="174">
        <v>57.456000000000003</v>
      </c>
      <c r="J153" s="175"/>
      <c r="L153" s="119"/>
      <c r="S153" s="120"/>
      <c r="AS153" s="118" t="s">
        <v>119</v>
      </c>
      <c r="AT153" s="118" t="s">
        <v>80</v>
      </c>
      <c r="AU153" s="11" t="s">
        <v>86</v>
      </c>
      <c r="AV153" s="11" t="s">
        <v>4</v>
      </c>
      <c r="AW153" s="11" t="s">
        <v>80</v>
      </c>
      <c r="AX153" s="118" t="s">
        <v>112</v>
      </c>
    </row>
    <row r="154" spans="2:64" s="1" customFormat="1" ht="44.25" customHeight="1">
      <c r="B154" s="155"/>
      <c r="C154" s="102" t="s">
        <v>195</v>
      </c>
      <c r="D154" s="102" t="s">
        <v>113</v>
      </c>
      <c r="E154" s="103" t="s">
        <v>204</v>
      </c>
      <c r="F154" s="104" t="s">
        <v>205</v>
      </c>
      <c r="G154" s="105" t="s">
        <v>84</v>
      </c>
      <c r="H154" s="106">
        <v>54.72</v>
      </c>
      <c r="I154" s="107">
        <v>0</v>
      </c>
      <c r="J154" s="165">
        <f>ROUND(I154*H154,2)</f>
        <v>0</v>
      </c>
      <c r="L154" s="108" t="s">
        <v>1</v>
      </c>
      <c r="M154" s="109" t="s">
        <v>40</v>
      </c>
      <c r="N154" s="110">
        <v>0.1</v>
      </c>
      <c r="O154" s="110">
        <f>N154*H154</f>
        <v>5.4720000000000004</v>
      </c>
      <c r="P154" s="110">
        <v>0</v>
      </c>
      <c r="Q154" s="110">
        <f>P154*H154</f>
        <v>0</v>
      </c>
      <c r="R154" s="110">
        <v>0</v>
      </c>
      <c r="S154" s="111">
        <f>R154*H154</f>
        <v>0</v>
      </c>
      <c r="AQ154" s="112" t="s">
        <v>195</v>
      </c>
      <c r="AS154" s="112" t="s">
        <v>113</v>
      </c>
      <c r="AT154" s="112" t="s">
        <v>80</v>
      </c>
      <c r="AX154" s="14" t="s">
        <v>112</v>
      </c>
      <c r="BD154" s="113">
        <f>IF(M154="základní",J154,0)</f>
        <v>0</v>
      </c>
      <c r="BE154" s="113">
        <f>IF(M154="snížená",J154,0)</f>
        <v>0</v>
      </c>
      <c r="BF154" s="113">
        <f>IF(M154="zákl. přenesená",J154,0)</f>
        <v>0</v>
      </c>
      <c r="BG154" s="113">
        <f>IF(M154="sníž. přenesená",J154,0)</f>
        <v>0</v>
      </c>
      <c r="BH154" s="113">
        <f>IF(M154="nulová",J154,0)</f>
        <v>0</v>
      </c>
      <c r="BI154" s="14" t="s">
        <v>80</v>
      </c>
      <c r="BJ154" s="113">
        <f>ROUND(I154*H154,2)</f>
        <v>0</v>
      </c>
      <c r="BK154" s="14" t="s">
        <v>195</v>
      </c>
      <c r="BL154" s="112" t="s">
        <v>206</v>
      </c>
    </row>
    <row r="155" spans="2:64" s="1" customFormat="1">
      <c r="B155" s="155"/>
      <c r="D155" s="166" t="s">
        <v>117</v>
      </c>
      <c r="F155" s="167" t="s">
        <v>207</v>
      </c>
      <c r="J155" s="156"/>
      <c r="L155" s="114"/>
      <c r="S155" s="47"/>
      <c r="AS155" s="14" t="s">
        <v>117</v>
      </c>
      <c r="AT155" s="14" t="s">
        <v>80</v>
      </c>
    </row>
    <row r="156" spans="2:64" s="11" customFormat="1">
      <c r="B156" s="172"/>
      <c r="D156" s="169" t="s">
        <v>119</v>
      </c>
      <c r="E156" s="118" t="s">
        <v>1</v>
      </c>
      <c r="F156" s="173" t="s">
        <v>87</v>
      </c>
      <c r="H156" s="174">
        <v>54.72</v>
      </c>
      <c r="J156" s="175"/>
      <c r="L156" s="119"/>
      <c r="S156" s="120"/>
      <c r="AS156" s="118" t="s">
        <v>119</v>
      </c>
      <c r="AT156" s="118" t="s">
        <v>80</v>
      </c>
      <c r="AU156" s="11" t="s">
        <v>86</v>
      </c>
      <c r="AV156" s="11" t="s">
        <v>29</v>
      </c>
      <c r="AW156" s="11" t="s">
        <v>80</v>
      </c>
      <c r="AX156" s="118" t="s">
        <v>112</v>
      </c>
    </row>
    <row r="157" spans="2:64" s="1" customFormat="1" ht="24.2" customHeight="1">
      <c r="B157" s="155"/>
      <c r="C157" s="124" t="s">
        <v>208</v>
      </c>
      <c r="D157" s="124" t="s">
        <v>198</v>
      </c>
      <c r="E157" s="125" t="s">
        <v>209</v>
      </c>
      <c r="F157" s="126" t="s">
        <v>210</v>
      </c>
      <c r="G157" s="127" t="s">
        <v>84</v>
      </c>
      <c r="H157" s="128">
        <v>63.776000000000003</v>
      </c>
      <c r="I157" s="129">
        <v>0</v>
      </c>
      <c r="J157" s="180">
        <f>ROUND(I157*H157,2)</f>
        <v>0</v>
      </c>
      <c r="K157" s="151"/>
      <c r="L157" s="130" t="s">
        <v>1</v>
      </c>
      <c r="M157" s="131" t="s">
        <v>40</v>
      </c>
      <c r="N157" s="110">
        <v>0</v>
      </c>
      <c r="O157" s="110">
        <f>N157*H157</f>
        <v>0</v>
      </c>
      <c r="P157" s="110">
        <v>6.4000000000000005E-4</v>
      </c>
      <c r="Q157" s="110">
        <f>P157*H157</f>
        <v>4.0816640000000008E-2</v>
      </c>
      <c r="R157" s="110">
        <v>0</v>
      </c>
      <c r="S157" s="111">
        <f>R157*H157</f>
        <v>0</v>
      </c>
      <c r="AQ157" s="112" t="s">
        <v>201</v>
      </c>
      <c r="AS157" s="112" t="s">
        <v>198</v>
      </c>
      <c r="AT157" s="112" t="s">
        <v>80</v>
      </c>
      <c r="AX157" s="14" t="s">
        <v>112</v>
      </c>
      <c r="BD157" s="113">
        <f>IF(M157="základní",J157,0)</f>
        <v>0</v>
      </c>
      <c r="BE157" s="113">
        <f>IF(M157="snížená",J157,0)</f>
        <v>0</v>
      </c>
      <c r="BF157" s="113">
        <f>IF(M157="zákl. přenesená",J157,0)</f>
        <v>0</v>
      </c>
      <c r="BG157" s="113">
        <f>IF(M157="sníž. přenesená",J157,0)</f>
        <v>0</v>
      </c>
      <c r="BH157" s="113">
        <f>IF(M157="nulová",J157,0)</f>
        <v>0</v>
      </c>
      <c r="BI157" s="14" t="s">
        <v>80</v>
      </c>
      <c r="BJ157" s="113">
        <f>ROUND(I157*H157,2)</f>
        <v>0</v>
      </c>
      <c r="BK157" s="14" t="s">
        <v>195</v>
      </c>
      <c r="BL157" s="112" t="s">
        <v>211</v>
      </c>
    </row>
    <row r="158" spans="2:64" s="11" customFormat="1">
      <c r="B158" s="172"/>
      <c r="D158" s="169" t="s">
        <v>119</v>
      </c>
      <c r="E158" s="118" t="s">
        <v>1</v>
      </c>
      <c r="F158" s="173" t="s">
        <v>87</v>
      </c>
      <c r="H158" s="174">
        <v>54.72</v>
      </c>
      <c r="J158" s="175"/>
      <c r="L158" s="119"/>
      <c r="S158" s="120"/>
      <c r="AS158" s="118" t="s">
        <v>119</v>
      </c>
      <c r="AT158" s="118" t="s">
        <v>80</v>
      </c>
      <c r="AU158" s="11" t="s">
        <v>86</v>
      </c>
      <c r="AV158" s="11" t="s">
        <v>29</v>
      </c>
      <c r="AW158" s="11" t="s">
        <v>80</v>
      </c>
      <c r="AX158" s="118" t="s">
        <v>112</v>
      </c>
    </row>
    <row r="159" spans="2:64" s="11" customFormat="1">
      <c r="B159" s="172"/>
      <c r="D159" s="169" t="s">
        <v>119</v>
      </c>
      <c r="F159" s="173" t="s">
        <v>212</v>
      </c>
      <c r="H159" s="174">
        <v>63.776000000000003</v>
      </c>
      <c r="J159" s="175"/>
      <c r="L159" s="119"/>
      <c r="S159" s="120"/>
      <c r="AS159" s="118" t="s">
        <v>119</v>
      </c>
      <c r="AT159" s="118" t="s">
        <v>80</v>
      </c>
      <c r="AU159" s="11" t="s">
        <v>86</v>
      </c>
      <c r="AV159" s="11" t="s">
        <v>4</v>
      </c>
      <c r="AW159" s="11" t="s">
        <v>80</v>
      </c>
      <c r="AX159" s="118" t="s">
        <v>112</v>
      </c>
    </row>
    <row r="160" spans="2:64" s="11" customFormat="1">
      <c r="B160" s="172"/>
      <c r="D160" s="169"/>
      <c r="F160" s="173"/>
      <c r="H160" s="174"/>
      <c r="J160" s="175"/>
      <c r="L160" s="119"/>
      <c r="S160" s="120"/>
      <c r="AS160" s="118"/>
      <c r="AT160" s="118"/>
      <c r="AX160" s="118"/>
    </row>
    <row r="161" spans="2:64" s="11" customFormat="1" ht="15">
      <c r="B161" s="172"/>
      <c r="C161" s="191"/>
      <c r="D161" s="192" t="s">
        <v>74</v>
      </c>
      <c r="E161" s="147" t="s">
        <v>502</v>
      </c>
      <c r="F161" s="147" t="s">
        <v>501</v>
      </c>
      <c r="G161" s="191"/>
      <c r="H161" s="191"/>
      <c r="I161" s="193"/>
      <c r="J161" s="194">
        <f>J162</f>
        <v>0</v>
      </c>
      <c r="L161" s="119"/>
      <c r="S161" s="120"/>
      <c r="AS161" s="118"/>
      <c r="AT161" s="118"/>
      <c r="AX161" s="118"/>
    </row>
    <row r="162" spans="2:64" s="11" customFormat="1" ht="24">
      <c r="B162" s="172"/>
      <c r="C162" s="145" t="s">
        <v>201</v>
      </c>
      <c r="D162" s="145" t="s">
        <v>113</v>
      </c>
      <c r="E162" s="148" t="s">
        <v>503</v>
      </c>
      <c r="F162" s="146" t="s">
        <v>504</v>
      </c>
      <c r="G162" s="144" t="s">
        <v>505</v>
      </c>
      <c r="H162" s="149">
        <v>1</v>
      </c>
      <c r="I162" s="229">
        <v>0</v>
      </c>
      <c r="J162" s="181">
        <f t="shared" ref="J162" si="0">ROUND(I162*H162,2)</f>
        <v>0</v>
      </c>
      <c r="L162" s="119"/>
      <c r="S162" s="120"/>
      <c r="AS162" s="118"/>
      <c r="AT162" s="118"/>
      <c r="AX162" s="118"/>
    </row>
    <row r="163" spans="2:64" s="9" customFormat="1" ht="25.9" customHeight="1">
      <c r="B163" s="162"/>
      <c r="D163" s="96" t="s">
        <v>74</v>
      </c>
      <c r="E163" s="163">
        <v>735</v>
      </c>
      <c r="F163" s="147" t="s">
        <v>486</v>
      </c>
      <c r="J163" s="164">
        <f>J164+J165</f>
        <v>0</v>
      </c>
      <c r="L163" s="97"/>
      <c r="O163" s="98">
        <f>SUM(O165:O166)</f>
        <v>0</v>
      </c>
      <c r="Q163" s="98">
        <f>SUM(Q165:Q166)</f>
        <v>0</v>
      </c>
      <c r="S163" s="99">
        <f>SUM(S165:S166)</f>
        <v>0</v>
      </c>
      <c r="AQ163" s="96" t="s">
        <v>86</v>
      </c>
      <c r="AS163" s="100" t="s">
        <v>74</v>
      </c>
      <c r="AT163" s="100" t="s">
        <v>75</v>
      </c>
      <c r="AX163" s="96" t="s">
        <v>112</v>
      </c>
      <c r="BJ163" s="101">
        <f>SUM(BJ165:BJ166)</f>
        <v>0</v>
      </c>
    </row>
    <row r="164" spans="2:64" s="9" customFormat="1" ht="25.9" customHeight="1">
      <c r="B164" s="162"/>
      <c r="C164" s="145" t="s">
        <v>208</v>
      </c>
      <c r="D164" s="145" t="s">
        <v>198</v>
      </c>
      <c r="E164" s="148" t="s">
        <v>487</v>
      </c>
      <c r="F164" s="146" t="s">
        <v>488</v>
      </c>
      <c r="G164" s="144" t="s">
        <v>84</v>
      </c>
      <c r="H164" s="149">
        <v>6</v>
      </c>
      <c r="I164" s="150">
        <v>0</v>
      </c>
      <c r="J164" s="181">
        <f>ROUND(I164*H164,2)</f>
        <v>0</v>
      </c>
      <c r="L164" s="97"/>
      <c r="O164" s="98"/>
      <c r="Q164" s="98"/>
      <c r="S164" s="99"/>
      <c r="AQ164" s="96"/>
      <c r="AS164" s="100"/>
      <c r="AT164" s="100"/>
      <c r="AX164" s="96"/>
      <c r="BJ164" s="101"/>
    </row>
    <row r="165" spans="2:64" s="9" customFormat="1" ht="25.9" customHeight="1">
      <c r="B165" s="162"/>
      <c r="C165" s="145" t="s">
        <v>208</v>
      </c>
      <c r="D165" s="145" t="s">
        <v>198</v>
      </c>
      <c r="E165" s="148" t="s">
        <v>489</v>
      </c>
      <c r="F165" s="146" t="s">
        <v>490</v>
      </c>
      <c r="G165" s="144" t="s">
        <v>84</v>
      </c>
      <c r="H165" s="149">
        <v>6</v>
      </c>
      <c r="I165" s="150">
        <v>0</v>
      </c>
      <c r="J165" s="181">
        <f>ROUND(I165*H165,2)</f>
        <v>0</v>
      </c>
      <c r="L165" s="97"/>
      <c r="O165" s="98">
        <f>SUM(O166:O167)</f>
        <v>0</v>
      </c>
      <c r="Q165" s="98">
        <f>SUM(Q166:Q167)</f>
        <v>0</v>
      </c>
      <c r="S165" s="99">
        <f>SUM(S166:S167)</f>
        <v>0</v>
      </c>
      <c r="AQ165" s="96" t="s">
        <v>86</v>
      </c>
      <c r="AS165" s="100" t="s">
        <v>74</v>
      </c>
      <c r="AT165" s="100" t="s">
        <v>75</v>
      </c>
      <c r="AX165" s="96" t="s">
        <v>112</v>
      </c>
      <c r="BJ165" s="101">
        <f>SUM(BJ166:BJ167)</f>
        <v>0</v>
      </c>
    </row>
    <row r="166" spans="2:64" s="1" customFormat="1" ht="21.75" customHeight="1">
      <c r="B166" s="155"/>
      <c r="C166" s="9"/>
      <c r="D166" s="96" t="s">
        <v>74</v>
      </c>
      <c r="E166" s="163" t="s">
        <v>213</v>
      </c>
      <c r="F166" s="163" t="s">
        <v>214</v>
      </c>
      <c r="G166" s="9"/>
      <c r="H166" s="9"/>
      <c r="I166" s="9"/>
      <c r="J166" s="164">
        <f>J167+J168</f>
        <v>0</v>
      </c>
      <c r="L166" s="108" t="s">
        <v>1</v>
      </c>
      <c r="M166" s="109" t="s">
        <v>40</v>
      </c>
      <c r="N166" s="110">
        <v>0</v>
      </c>
      <c r="O166" s="110">
        <f>N166*H167</f>
        <v>0</v>
      </c>
      <c r="P166" s="110">
        <v>0</v>
      </c>
      <c r="Q166" s="110">
        <f>P166*H167</f>
        <v>0</v>
      </c>
      <c r="R166" s="110">
        <v>0</v>
      </c>
      <c r="S166" s="111">
        <f>R166*H167</f>
        <v>0</v>
      </c>
      <c r="AQ166" s="112" t="s">
        <v>195</v>
      </c>
      <c r="AS166" s="112" t="s">
        <v>113</v>
      </c>
      <c r="AT166" s="112" t="s">
        <v>80</v>
      </c>
      <c r="AX166" s="14" t="s">
        <v>112</v>
      </c>
      <c r="BD166" s="113">
        <f>IF(M166="základní",J167,0)</f>
        <v>0</v>
      </c>
      <c r="BE166" s="113">
        <f>IF(M166="snížená",J167,0)</f>
        <v>0</v>
      </c>
      <c r="BF166" s="113">
        <f>IF(M166="zákl. přenesená",J167,0)</f>
        <v>0</v>
      </c>
      <c r="BG166" s="113">
        <f>IF(M166="sníž. přenesená",J167,0)</f>
        <v>0</v>
      </c>
      <c r="BH166" s="113">
        <f>IF(M166="nulová",J167,0)</f>
        <v>0</v>
      </c>
      <c r="BI166" s="14" t="s">
        <v>80</v>
      </c>
      <c r="BJ166" s="113">
        <f>ROUND(I167*H167,2)</f>
        <v>0</v>
      </c>
      <c r="BK166" s="14" t="s">
        <v>195</v>
      </c>
      <c r="BL166" s="112" t="s">
        <v>218</v>
      </c>
    </row>
    <row r="167" spans="2:64" s="1" customFormat="1" ht="21.75" customHeight="1">
      <c r="B167" s="155"/>
      <c r="C167" s="102" t="s">
        <v>215</v>
      </c>
      <c r="D167" s="102" t="s">
        <v>113</v>
      </c>
      <c r="E167" s="103" t="s">
        <v>216</v>
      </c>
      <c r="F167" s="104" t="s">
        <v>483</v>
      </c>
      <c r="G167" s="105" t="s">
        <v>217</v>
      </c>
      <c r="H167" s="106">
        <v>1</v>
      </c>
      <c r="I167" s="107">
        <v>0</v>
      </c>
      <c r="J167" s="165">
        <f>ROUND(I167*H167,2)</f>
        <v>0</v>
      </c>
      <c r="L167" s="108" t="s">
        <v>1</v>
      </c>
      <c r="M167" s="109" t="s">
        <v>40</v>
      </c>
      <c r="N167" s="110">
        <v>0</v>
      </c>
      <c r="O167" s="110">
        <f>N167*H168</f>
        <v>0</v>
      </c>
      <c r="P167" s="110">
        <v>0</v>
      </c>
      <c r="Q167" s="110">
        <f>P167*H168</f>
        <v>0</v>
      </c>
      <c r="R167" s="110">
        <v>0</v>
      </c>
      <c r="S167" s="111">
        <f>R167*H168</f>
        <v>0</v>
      </c>
      <c r="AQ167" s="112" t="s">
        <v>195</v>
      </c>
      <c r="AS167" s="112" t="s">
        <v>113</v>
      </c>
      <c r="AT167" s="112" t="s">
        <v>80</v>
      </c>
      <c r="AX167" s="14" t="s">
        <v>112</v>
      </c>
      <c r="BD167" s="113">
        <f>IF(M167="základní",J168,0)</f>
        <v>0</v>
      </c>
      <c r="BE167" s="113">
        <f>IF(M167="snížená",J168,0)</f>
        <v>0</v>
      </c>
      <c r="BF167" s="113">
        <f>IF(M167="zákl. přenesená",J168,0)</f>
        <v>0</v>
      </c>
      <c r="BG167" s="113">
        <f>IF(M167="sníž. přenesená",J168,0)</f>
        <v>0</v>
      </c>
      <c r="BH167" s="113">
        <f>IF(M167="nulová",J168,0)</f>
        <v>0</v>
      </c>
      <c r="BI167" s="14" t="s">
        <v>80</v>
      </c>
      <c r="BJ167" s="113">
        <f>ROUND(I168*H168,2)</f>
        <v>0</v>
      </c>
      <c r="BK167" s="14" t="s">
        <v>195</v>
      </c>
      <c r="BL167" s="112" t="s">
        <v>221</v>
      </c>
    </row>
    <row r="168" spans="2:64" s="9" customFormat="1" ht="25.9" customHeight="1">
      <c r="B168" s="162"/>
      <c r="C168" s="102" t="s">
        <v>219</v>
      </c>
      <c r="D168" s="102" t="s">
        <v>113</v>
      </c>
      <c r="E168" s="103" t="s">
        <v>220</v>
      </c>
      <c r="F168" s="104" t="s">
        <v>484</v>
      </c>
      <c r="G168" s="105" t="s">
        <v>217</v>
      </c>
      <c r="H168" s="106">
        <v>1</v>
      </c>
      <c r="I168" s="107">
        <v>0</v>
      </c>
      <c r="J168" s="165">
        <f>ROUND(I168*H168,2)</f>
        <v>0</v>
      </c>
      <c r="L168" s="97"/>
      <c r="O168" s="98">
        <f>SUM(O169:O173)</f>
        <v>26.046719999999997</v>
      </c>
      <c r="Q168" s="98">
        <f>SUM(Q169:Q173)</f>
        <v>1.0703232</v>
      </c>
      <c r="S168" s="99">
        <f>SUM(S169:S173)</f>
        <v>0</v>
      </c>
      <c r="AQ168" s="96" t="s">
        <v>86</v>
      </c>
      <c r="AS168" s="100" t="s">
        <v>74</v>
      </c>
      <c r="AT168" s="100" t="s">
        <v>75</v>
      </c>
      <c r="AX168" s="96" t="s">
        <v>112</v>
      </c>
      <c r="BJ168" s="101">
        <f>SUM(BJ169:BJ173)</f>
        <v>0</v>
      </c>
    </row>
    <row r="169" spans="2:64" s="1" customFormat="1" ht="37.9" customHeight="1">
      <c r="B169" s="155"/>
      <c r="C169" s="9"/>
      <c r="D169" s="96" t="s">
        <v>74</v>
      </c>
      <c r="E169" s="163" t="s">
        <v>222</v>
      </c>
      <c r="F169" s="163" t="s">
        <v>223</v>
      </c>
      <c r="G169" s="9"/>
      <c r="H169" s="9"/>
      <c r="I169" s="9"/>
      <c r="J169" s="164">
        <f>J170+J173</f>
        <v>0</v>
      </c>
      <c r="L169" s="108" t="s">
        <v>1</v>
      </c>
      <c r="M169" s="109" t="s">
        <v>40</v>
      </c>
      <c r="N169" s="110">
        <v>0.47599999999999998</v>
      </c>
      <c r="O169" s="110">
        <f>N169*H170</f>
        <v>26.046719999999997</v>
      </c>
      <c r="P169" s="110">
        <v>1.9560000000000001E-2</v>
      </c>
      <c r="Q169" s="110">
        <f>P169*H170</f>
        <v>1.0703232</v>
      </c>
      <c r="R169" s="110">
        <v>0</v>
      </c>
      <c r="S169" s="111">
        <f>R169*H170</f>
        <v>0</v>
      </c>
      <c r="AQ169" s="112" t="s">
        <v>195</v>
      </c>
      <c r="AS169" s="112" t="s">
        <v>113</v>
      </c>
      <c r="AT169" s="112" t="s">
        <v>80</v>
      </c>
      <c r="AX169" s="14" t="s">
        <v>112</v>
      </c>
      <c r="BD169" s="113">
        <f>IF(M169="základní",J170,0)</f>
        <v>0</v>
      </c>
      <c r="BE169" s="113">
        <f>IF(M169="snížená",J170,0)</f>
        <v>0</v>
      </c>
      <c r="BF169" s="113">
        <f>IF(M169="zákl. přenesená",J170,0)</f>
        <v>0</v>
      </c>
      <c r="BG169" s="113">
        <f>IF(M169="sníž. přenesená",J170,0)</f>
        <v>0</v>
      </c>
      <c r="BH169" s="113">
        <f>IF(M169="nulová",J170,0)</f>
        <v>0</v>
      </c>
      <c r="BI169" s="14" t="s">
        <v>80</v>
      </c>
      <c r="BJ169" s="113">
        <f>ROUND(I170*H170,2)</f>
        <v>0</v>
      </c>
      <c r="BK169" s="14" t="s">
        <v>195</v>
      </c>
      <c r="BL169" s="112" t="s">
        <v>226</v>
      </c>
    </row>
    <row r="170" spans="2:64" s="1" customFormat="1" ht="36">
      <c r="B170" s="155"/>
      <c r="C170" s="102" t="s">
        <v>224</v>
      </c>
      <c r="D170" s="102" t="s">
        <v>113</v>
      </c>
      <c r="E170" s="103" t="s">
        <v>225</v>
      </c>
      <c r="F170" s="146" t="s">
        <v>481</v>
      </c>
      <c r="G170" s="105" t="s">
        <v>84</v>
      </c>
      <c r="H170" s="106">
        <v>54.72</v>
      </c>
      <c r="I170" s="107">
        <v>0</v>
      </c>
      <c r="J170" s="165">
        <f>ROUND(I170*H170,2)</f>
        <v>0</v>
      </c>
      <c r="L170" s="114"/>
      <c r="S170" s="47"/>
      <c r="AS170" s="14" t="s">
        <v>117</v>
      </c>
      <c r="AT170" s="14" t="s">
        <v>80</v>
      </c>
    </row>
    <row r="171" spans="2:64" s="11" customFormat="1">
      <c r="B171" s="172"/>
      <c r="C171" s="1"/>
      <c r="D171" s="166" t="s">
        <v>117</v>
      </c>
      <c r="E171" s="1"/>
      <c r="F171" s="167" t="s">
        <v>227</v>
      </c>
      <c r="G171" s="1"/>
      <c r="H171" s="1"/>
      <c r="I171" s="1"/>
      <c r="J171" s="156"/>
      <c r="L171" s="119"/>
      <c r="S171" s="120"/>
      <c r="AS171" s="118" t="s">
        <v>119</v>
      </c>
      <c r="AT171" s="118" t="s">
        <v>80</v>
      </c>
      <c r="AU171" s="11" t="s">
        <v>86</v>
      </c>
      <c r="AV171" s="11" t="s">
        <v>29</v>
      </c>
      <c r="AW171" s="11" t="s">
        <v>80</v>
      </c>
      <c r="AX171" s="118" t="s">
        <v>112</v>
      </c>
    </row>
    <row r="172" spans="2:64" s="1" customFormat="1" ht="21" customHeight="1">
      <c r="B172" s="155"/>
      <c r="C172" s="11"/>
      <c r="D172" s="169" t="s">
        <v>119</v>
      </c>
      <c r="E172" s="118" t="s">
        <v>1</v>
      </c>
      <c r="F172" s="173" t="s">
        <v>87</v>
      </c>
      <c r="G172" s="11"/>
      <c r="H172" s="174">
        <v>54.72</v>
      </c>
      <c r="I172" s="11"/>
      <c r="J172" s="175"/>
      <c r="L172" s="108" t="s">
        <v>1</v>
      </c>
      <c r="M172" s="109" t="s">
        <v>40</v>
      </c>
      <c r="N172" s="110">
        <v>0</v>
      </c>
      <c r="O172" s="110">
        <f>N172*H173</f>
        <v>0</v>
      </c>
      <c r="P172" s="110">
        <v>0</v>
      </c>
      <c r="Q172" s="110">
        <f>P172*H173</f>
        <v>0</v>
      </c>
      <c r="R172" s="110">
        <v>0</v>
      </c>
      <c r="S172" s="111">
        <f>R172*H173</f>
        <v>0</v>
      </c>
      <c r="AQ172" s="112" t="s">
        <v>195</v>
      </c>
      <c r="AS172" s="112" t="s">
        <v>113</v>
      </c>
      <c r="AT172" s="112" t="s">
        <v>80</v>
      </c>
      <c r="AX172" s="14" t="s">
        <v>112</v>
      </c>
      <c r="BD172" s="113">
        <f>IF(M172="základní",J173,0)</f>
        <v>0</v>
      </c>
      <c r="BE172" s="113">
        <f>IF(M172="snížená",J173,0)</f>
        <v>0</v>
      </c>
      <c r="BF172" s="113">
        <f>IF(M172="zákl. přenesená",J173,0)</f>
        <v>0</v>
      </c>
      <c r="BG172" s="113">
        <f>IF(M172="sníž. přenesená",J173,0)</f>
        <v>0</v>
      </c>
      <c r="BH172" s="113">
        <f>IF(M172="nulová",J173,0)</f>
        <v>0</v>
      </c>
      <c r="BI172" s="14" t="s">
        <v>80</v>
      </c>
      <c r="BJ172" s="113">
        <f>ROUND(I173*H173,2)</f>
        <v>0</v>
      </c>
      <c r="BK172" s="14" t="s">
        <v>195</v>
      </c>
      <c r="BL172" s="112" t="s">
        <v>231</v>
      </c>
    </row>
    <row r="173" spans="2:64" s="1" customFormat="1" ht="36">
      <c r="B173" s="155"/>
      <c r="C173" s="102" t="s">
        <v>7</v>
      </c>
      <c r="D173" s="102" t="s">
        <v>113</v>
      </c>
      <c r="E173" s="103" t="s">
        <v>228</v>
      </c>
      <c r="F173" s="104" t="s">
        <v>229</v>
      </c>
      <c r="G173" s="105" t="s">
        <v>230</v>
      </c>
      <c r="H173" s="106">
        <v>612.86400000000003</v>
      </c>
      <c r="I173" s="107">
        <v>0</v>
      </c>
      <c r="J173" s="165">
        <f>ROUND(I173*H173,2)</f>
        <v>0</v>
      </c>
      <c r="L173" s="114"/>
      <c r="S173" s="47"/>
      <c r="AS173" s="14" t="s">
        <v>117</v>
      </c>
      <c r="AT173" s="14" t="s">
        <v>80</v>
      </c>
    </row>
    <row r="174" spans="2:64" s="9" customFormat="1" ht="25.9" customHeight="1">
      <c r="B174" s="162"/>
      <c r="C174" s="1"/>
      <c r="D174" s="166" t="s">
        <v>117</v>
      </c>
      <c r="E174" s="1"/>
      <c r="F174" s="167" t="s">
        <v>232</v>
      </c>
      <c r="G174" s="1"/>
      <c r="H174" s="1"/>
      <c r="I174" s="1"/>
      <c r="J174" s="156"/>
      <c r="L174" s="97"/>
      <c r="O174" s="98" t="e">
        <f>SUM(O175:O180)</f>
        <v>#REF!</v>
      </c>
      <c r="Q174" s="98" t="e">
        <f>SUM(Q175:Q180)</f>
        <v>#REF!</v>
      </c>
      <c r="S174" s="99" t="e">
        <f>SUM(S175:S180)</f>
        <v>#REF!</v>
      </c>
      <c r="AQ174" s="96" t="s">
        <v>86</v>
      </c>
      <c r="AS174" s="100" t="s">
        <v>74</v>
      </c>
      <c r="AT174" s="100" t="s">
        <v>75</v>
      </c>
      <c r="AX174" s="96" t="s">
        <v>112</v>
      </c>
      <c r="BJ174" s="101" t="e">
        <f>SUM(BJ175:BJ180)</f>
        <v>#REF!</v>
      </c>
    </row>
    <row r="175" spans="2:64" s="1" customFormat="1" ht="25.5" customHeight="1">
      <c r="B175" s="155"/>
      <c r="C175" s="9"/>
      <c r="D175" s="96" t="s">
        <v>74</v>
      </c>
      <c r="E175" s="163" t="s">
        <v>233</v>
      </c>
      <c r="F175" s="163" t="s">
        <v>234</v>
      </c>
      <c r="G175" s="9"/>
      <c r="H175" s="9"/>
      <c r="I175" s="9"/>
      <c r="J175" s="164">
        <f>J176+J178+J179+J180</f>
        <v>0</v>
      </c>
      <c r="L175" s="108" t="s">
        <v>1</v>
      </c>
      <c r="M175" s="109" t="s">
        <v>40</v>
      </c>
      <c r="N175" s="110">
        <v>0.96799999999999997</v>
      </c>
      <c r="O175" s="110">
        <f>N175*H176</f>
        <v>9.68</v>
      </c>
      <c r="P175" s="110">
        <v>1.2200000000000001E-2</v>
      </c>
      <c r="Q175" s="110">
        <f>P175*H176</f>
        <v>0.12200000000000001</v>
      </c>
      <c r="R175" s="110">
        <v>0</v>
      </c>
      <c r="S175" s="111">
        <f>R175*H176</f>
        <v>0</v>
      </c>
      <c r="AQ175" s="112" t="s">
        <v>195</v>
      </c>
      <c r="AS175" s="112" t="s">
        <v>113</v>
      </c>
      <c r="AT175" s="112" t="s">
        <v>80</v>
      </c>
      <c r="AX175" s="14" t="s">
        <v>112</v>
      </c>
      <c r="BD175" s="113">
        <f>IF(M175="základní",J176,0)</f>
        <v>0</v>
      </c>
      <c r="BE175" s="113">
        <f>IF(M175="snížená",J176,0)</f>
        <v>0</v>
      </c>
      <c r="BF175" s="113">
        <f>IF(M175="zákl. přenesená",J176,0)</f>
        <v>0</v>
      </c>
      <c r="BG175" s="113">
        <f>IF(M175="sníž. přenesená",J176,0)</f>
        <v>0</v>
      </c>
      <c r="BH175" s="113">
        <f>IF(M175="nulová",J176,0)</f>
        <v>0</v>
      </c>
      <c r="BI175" s="14" t="s">
        <v>80</v>
      </c>
      <c r="BJ175" s="113">
        <f>ROUND(I176*H176,2)</f>
        <v>0</v>
      </c>
      <c r="BK175" s="14" t="s">
        <v>195</v>
      </c>
      <c r="BL175" s="112" t="s">
        <v>238</v>
      </c>
    </row>
    <row r="176" spans="2:64" s="1" customFormat="1" ht="48">
      <c r="B176" s="155"/>
      <c r="C176" s="102" t="s">
        <v>235</v>
      </c>
      <c r="D176" s="102" t="s">
        <v>113</v>
      </c>
      <c r="E176" s="103" t="s">
        <v>236</v>
      </c>
      <c r="F176" s="104" t="s">
        <v>237</v>
      </c>
      <c r="G176" s="105" t="s">
        <v>84</v>
      </c>
      <c r="H176" s="106">
        <v>10</v>
      </c>
      <c r="I176" s="107">
        <v>0</v>
      </c>
      <c r="J176" s="165">
        <f>ROUND(I176*H176,2)</f>
        <v>0</v>
      </c>
      <c r="L176" s="114"/>
      <c r="S176" s="47"/>
      <c r="AS176" s="14" t="s">
        <v>117</v>
      </c>
      <c r="AT176" s="14" t="s">
        <v>80</v>
      </c>
    </row>
    <row r="177" spans="2:64" s="1" customFormat="1" ht="37.9" customHeight="1">
      <c r="B177" s="155"/>
      <c r="D177" s="166" t="s">
        <v>117</v>
      </c>
      <c r="F177" s="167" t="s">
        <v>239</v>
      </c>
      <c r="J177" s="156"/>
      <c r="L177" s="108" t="s">
        <v>1</v>
      </c>
      <c r="M177" s="109" t="s">
        <v>40</v>
      </c>
      <c r="N177" s="110">
        <v>0.04</v>
      </c>
      <c r="O177" s="110" t="e">
        <f>N177*#REF!</f>
        <v>#REF!</v>
      </c>
      <c r="P177" s="110">
        <v>1E-4</v>
      </c>
      <c r="Q177" s="110" t="e">
        <f>P177*#REF!</f>
        <v>#REF!</v>
      </c>
      <c r="R177" s="110">
        <v>0</v>
      </c>
      <c r="S177" s="111" t="e">
        <f>R177*#REF!</f>
        <v>#REF!</v>
      </c>
      <c r="AQ177" s="112" t="s">
        <v>195</v>
      </c>
      <c r="AS177" s="112" t="s">
        <v>113</v>
      </c>
      <c r="AT177" s="112" t="s">
        <v>80</v>
      </c>
      <c r="AX177" s="14" t="s">
        <v>112</v>
      </c>
      <c r="BD177" s="113" t="e">
        <f>IF(M177="základní",#REF!,0)</f>
        <v>#REF!</v>
      </c>
      <c r="BE177" s="113">
        <f>IF(M177="snížená",#REF!,0)</f>
        <v>0</v>
      </c>
      <c r="BF177" s="113">
        <f>IF(M177="zákl. přenesená",#REF!,0)</f>
        <v>0</v>
      </c>
      <c r="BG177" s="113">
        <f>IF(M177="sníž. přenesená",#REF!,0)</f>
        <v>0</v>
      </c>
      <c r="BH177" s="113">
        <f>IF(M177="nulová",#REF!,0)</f>
        <v>0</v>
      </c>
      <c r="BI177" s="14" t="s">
        <v>80</v>
      </c>
      <c r="BJ177" s="113" t="e">
        <f>ROUND(#REF!*#REF!,2)</f>
        <v>#REF!</v>
      </c>
      <c r="BK177" s="14" t="s">
        <v>195</v>
      </c>
      <c r="BL177" s="112" t="s">
        <v>243</v>
      </c>
    </row>
    <row r="178" spans="2:64" s="1" customFormat="1" ht="37.9" customHeight="1">
      <c r="B178" s="155"/>
      <c r="C178" s="102" t="s">
        <v>240</v>
      </c>
      <c r="D178" s="102" t="s">
        <v>113</v>
      </c>
      <c r="E178" s="103" t="s">
        <v>241</v>
      </c>
      <c r="F178" s="104" t="s">
        <v>242</v>
      </c>
      <c r="G178" s="105" t="s">
        <v>84</v>
      </c>
      <c r="H178" s="106">
        <v>10</v>
      </c>
      <c r="I178" s="107">
        <v>0</v>
      </c>
      <c r="J178" s="165">
        <f>ROUND(I178*H178,2)</f>
        <v>0</v>
      </c>
      <c r="L178" s="108"/>
      <c r="M178" s="109"/>
      <c r="N178" s="110"/>
      <c r="O178" s="110"/>
      <c r="P178" s="110"/>
      <c r="Q178" s="110"/>
      <c r="R178" s="110"/>
      <c r="S178" s="111"/>
      <c r="AQ178" s="112"/>
      <c r="AS178" s="112"/>
      <c r="AT178" s="112"/>
      <c r="AX178" s="14"/>
      <c r="BD178" s="113"/>
      <c r="BE178" s="113"/>
      <c r="BF178" s="113"/>
      <c r="BG178" s="113"/>
      <c r="BH178" s="113"/>
      <c r="BI178" s="14"/>
      <c r="BJ178" s="113"/>
      <c r="BK178" s="14"/>
      <c r="BL178" s="112"/>
    </row>
    <row r="179" spans="2:64" s="1" customFormat="1" ht="37.9" customHeight="1">
      <c r="B179" s="155"/>
      <c r="C179" s="102"/>
      <c r="D179" s="145" t="s">
        <v>113</v>
      </c>
      <c r="E179" s="182">
        <v>763111314</v>
      </c>
      <c r="F179" s="104" t="s">
        <v>485</v>
      </c>
      <c r="G179" s="144" t="s">
        <v>84</v>
      </c>
      <c r="H179" s="106">
        <v>8.5</v>
      </c>
      <c r="I179" s="107">
        <v>0</v>
      </c>
      <c r="J179" s="165">
        <f>H179*I179</f>
        <v>0</v>
      </c>
      <c r="L179" s="108" t="s">
        <v>1</v>
      </c>
      <c r="M179" s="109" t="s">
        <v>40</v>
      </c>
      <c r="N179" s="110">
        <v>0</v>
      </c>
      <c r="O179" s="110">
        <f>N179*H180</f>
        <v>0</v>
      </c>
      <c r="P179" s="110">
        <v>0</v>
      </c>
      <c r="Q179" s="110">
        <f>P179*H180</f>
        <v>0</v>
      </c>
      <c r="R179" s="110">
        <v>0</v>
      </c>
      <c r="S179" s="111">
        <f>R179*H180</f>
        <v>0</v>
      </c>
      <c r="AQ179" s="112" t="s">
        <v>195</v>
      </c>
      <c r="AS179" s="112" t="s">
        <v>113</v>
      </c>
      <c r="AT179" s="112" t="s">
        <v>80</v>
      </c>
      <c r="AX179" s="14" t="s">
        <v>112</v>
      </c>
      <c r="BD179" s="113">
        <f>IF(M179="základní",J180,0)</f>
        <v>0</v>
      </c>
      <c r="BE179" s="113">
        <f>IF(M179="snížená",J180,0)</f>
        <v>0</v>
      </c>
      <c r="BF179" s="113">
        <f>IF(M179="zákl. přenesená",J180,0)</f>
        <v>0</v>
      </c>
      <c r="BG179" s="113">
        <f>IF(M179="sníž. přenesená",J180,0)</f>
        <v>0</v>
      </c>
      <c r="BH179" s="113">
        <f>IF(M179="nulová",J180,0)</f>
        <v>0</v>
      </c>
      <c r="BI179" s="14" t="s">
        <v>80</v>
      </c>
      <c r="BJ179" s="113">
        <f>ROUND(I180*H180,2)</f>
        <v>0</v>
      </c>
      <c r="BK179" s="14" t="s">
        <v>195</v>
      </c>
      <c r="BL179" s="112" t="s">
        <v>247</v>
      </c>
    </row>
    <row r="180" spans="2:64" s="1" customFormat="1" ht="40.5" customHeight="1">
      <c r="B180" s="155"/>
      <c r="C180" s="102" t="s">
        <v>244</v>
      </c>
      <c r="D180" s="102" t="s">
        <v>113</v>
      </c>
      <c r="E180" s="103" t="s">
        <v>245</v>
      </c>
      <c r="F180" s="104" t="s">
        <v>246</v>
      </c>
      <c r="G180" s="105" t="s">
        <v>230</v>
      </c>
      <c r="H180" s="106">
        <v>91.07</v>
      </c>
      <c r="I180" s="107">
        <v>0</v>
      </c>
      <c r="J180" s="165">
        <f>ROUND(I180*H180,2)</f>
        <v>0</v>
      </c>
      <c r="L180" s="114"/>
      <c r="S180" s="47"/>
      <c r="AS180" s="14" t="s">
        <v>117</v>
      </c>
      <c r="AT180" s="14" t="s">
        <v>80</v>
      </c>
    </row>
    <row r="181" spans="2:64" s="9" customFormat="1" ht="25.9" customHeight="1">
      <c r="B181" s="162"/>
      <c r="C181" s="1"/>
      <c r="D181" s="166" t="s">
        <v>117</v>
      </c>
      <c r="E181" s="1"/>
      <c r="F181" s="167" t="s">
        <v>248</v>
      </c>
      <c r="G181" s="1"/>
      <c r="H181" s="1"/>
      <c r="I181" s="1"/>
      <c r="J181" s="156"/>
      <c r="L181" s="97"/>
      <c r="O181" s="98">
        <f>SUM(O182:O217)</f>
        <v>74.985919999999993</v>
      </c>
      <c r="Q181" s="98">
        <f>SUM(Q182:Q217)</f>
        <v>0.20042000000000004</v>
      </c>
      <c r="S181" s="99">
        <f>SUM(S182:S217)</f>
        <v>4.3310544000000002</v>
      </c>
      <c r="AQ181" s="96" t="s">
        <v>86</v>
      </c>
      <c r="AS181" s="100" t="s">
        <v>74</v>
      </c>
      <c r="AT181" s="100" t="s">
        <v>75</v>
      </c>
      <c r="AX181" s="96" t="s">
        <v>112</v>
      </c>
      <c r="BJ181" s="101">
        <f>SUM(BJ182:BJ217)</f>
        <v>0</v>
      </c>
    </row>
    <row r="182" spans="2:64" s="1" customFormat="1" ht="16.5" customHeight="1">
      <c r="B182" s="155"/>
      <c r="C182" s="9"/>
      <c r="D182" s="96" t="s">
        <v>74</v>
      </c>
      <c r="E182" s="163" t="s">
        <v>249</v>
      </c>
      <c r="F182" s="163" t="s">
        <v>250</v>
      </c>
      <c r="G182" s="9"/>
      <c r="H182" s="9"/>
      <c r="I182" s="9"/>
      <c r="J182" s="164">
        <f>J183+J185+J187+J189+J191+J200+J202+J207+J208+J210+J211+J213+J214+J216+J217</f>
        <v>0</v>
      </c>
      <c r="L182" s="108" t="s">
        <v>1</v>
      </c>
      <c r="M182" s="109" t="s">
        <v>40</v>
      </c>
      <c r="N182" s="110">
        <v>0.12</v>
      </c>
      <c r="O182" s="110">
        <f>N182*H183</f>
        <v>0.48</v>
      </c>
      <c r="P182" s="110">
        <v>0</v>
      </c>
      <c r="Q182" s="110">
        <f>P182*H183</f>
        <v>0</v>
      </c>
      <c r="R182" s="110">
        <v>1.6379999999999999E-2</v>
      </c>
      <c r="S182" s="111">
        <f>R182*H183</f>
        <v>6.5519999999999995E-2</v>
      </c>
      <c r="AQ182" s="112" t="s">
        <v>195</v>
      </c>
      <c r="AS182" s="112" t="s">
        <v>113</v>
      </c>
      <c r="AT182" s="112" t="s">
        <v>80</v>
      </c>
      <c r="AX182" s="14" t="s">
        <v>112</v>
      </c>
      <c r="BD182" s="113">
        <f>IF(M182="základní",J183,0)</f>
        <v>0</v>
      </c>
      <c r="BE182" s="113">
        <f>IF(M182="snížená",J183,0)</f>
        <v>0</v>
      </c>
      <c r="BF182" s="113">
        <f>IF(M182="zákl. přenesená",J183,0)</f>
        <v>0</v>
      </c>
      <c r="BG182" s="113">
        <f>IF(M182="sníž. přenesená",J183,0)</f>
        <v>0</v>
      </c>
      <c r="BH182" s="113">
        <f>IF(M182="nulová",J183,0)</f>
        <v>0</v>
      </c>
      <c r="BI182" s="14" t="s">
        <v>80</v>
      </c>
      <c r="BJ182" s="113">
        <f>ROUND(I183*H183,2)</f>
        <v>0</v>
      </c>
      <c r="BK182" s="14" t="s">
        <v>195</v>
      </c>
      <c r="BL182" s="112" t="s">
        <v>253</v>
      </c>
    </row>
    <row r="183" spans="2:64" s="1" customFormat="1" ht="12">
      <c r="B183" s="155"/>
      <c r="C183" s="102" t="s">
        <v>251</v>
      </c>
      <c r="D183" s="102" t="s">
        <v>113</v>
      </c>
      <c r="E183" s="103" t="s">
        <v>252</v>
      </c>
      <c r="F183" s="146" t="s">
        <v>491</v>
      </c>
      <c r="G183" s="144" t="s">
        <v>492</v>
      </c>
      <c r="H183" s="106">
        <v>4</v>
      </c>
      <c r="I183" s="107">
        <v>0</v>
      </c>
      <c r="J183" s="165">
        <f>ROUND(I183*H183,2)</f>
        <v>0</v>
      </c>
      <c r="L183" s="114"/>
      <c r="S183" s="47"/>
      <c r="AS183" s="14" t="s">
        <v>117</v>
      </c>
      <c r="AT183" s="14" t="s">
        <v>80</v>
      </c>
    </row>
    <row r="184" spans="2:64" s="11" customFormat="1">
      <c r="B184" s="172"/>
      <c r="C184" s="1"/>
      <c r="D184" s="166" t="s">
        <v>117</v>
      </c>
      <c r="E184" s="1"/>
      <c r="F184" s="167" t="s">
        <v>254</v>
      </c>
      <c r="G184" s="1"/>
      <c r="H184" s="1"/>
      <c r="I184" s="1"/>
      <c r="J184" s="156"/>
      <c r="L184" s="119"/>
      <c r="S184" s="120"/>
      <c r="AS184" s="118" t="s">
        <v>119</v>
      </c>
      <c r="AT184" s="118" t="s">
        <v>80</v>
      </c>
      <c r="AU184" s="11" t="s">
        <v>86</v>
      </c>
      <c r="AV184" s="11" t="s">
        <v>29</v>
      </c>
      <c r="AW184" s="11" t="s">
        <v>80</v>
      </c>
      <c r="AX184" s="118" t="s">
        <v>112</v>
      </c>
    </row>
    <row r="185" spans="2:64" s="1" customFormat="1" ht="36">
      <c r="B185" s="155"/>
      <c r="C185" s="102" t="s">
        <v>255</v>
      </c>
      <c r="D185" s="102" t="s">
        <v>113</v>
      </c>
      <c r="E185" s="103" t="s">
        <v>256</v>
      </c>
      <c r="F185" s="104" t="s">
        <v>257</v>
      </c>
      <c r="G185" s="105" t="s">
        <v>258</v>
      </c>
      <c r="H185" s="106">
        <v>10</v>
      </c>
      <c r="I185" s="107">
        <v>0</v>
      </c>
      <c r="J185" s="165">
        <f>ROUND(I185*H185,2)</f>
        <v>0</v>
      </c>
      <c r="L185" s="114"/>
      <c r="S185" s="47"/>
      <c r="AS185" s="14" t="s">
        <v>117</v>
      </c>
      <c r="AT185" s="14" t="s">
        <v>80</v>
      </c>
    </row>
    <row r="186" spans="2:64" s="1" customFormat="1" ht="16.5" customHeight="1">
      <c r="B186" s="155"/>
      <c r="D186" s="166" t="s">
        <v>117</v>
      </c>
      <c r="F186" s="167" t="s">
        <v>259</v>
      </c>
      <c r="J186" s="156"/>
      <c r="K186" s="151"/>
      <c r="L186" s="130" t="s">
        <v>1</v>
      </c>
      <c r="M186" s="131" t="s">
        <v>40</v>
      </c>
      <c r="N186" s="110">
        <v>0</v>
      </c>
      <c r="O186" s="110">
        <f>N186*H187</f>
        <v>0</v>
      </c>
      <c r="P186" s="110">
        <v>0</v>
      </c>
      <c r="Q186" s="110">
        <f>P186*H187</f>
        <v>0</v>
      </c>
      <c r="R186" s="110">
        <v>0</v>
      </c>
      <c r="S186" s="111">
        <f>R186*H187</f>
        <v>0</v>
      </c>
      <c r="AQ186" s="112" t="s">
        <v>201</v>
      </c>
      <c r="AS186" s="112" t="s">
        <v>198</v>
      </c>
      <c r="AT186" s="112" t="s">
        <v>80</v>
      </c>
      <c r="AX186" s="14" t="s">
        <v>112</v>
      </c>
      <c r="BD186" s="113">
        <f>IF(M186="základní",J187,0)</f>
        <v>0</v>
      </c>
      <c r="BE186" s="113">
        <f>IF(M186="snížená",J187,0)</f>
        <v>0</v>
      </c>
      <c r="BF186" s="113">
        <f>IF(M186="zákl. přenesená",J187,0)</f>
        <v>0</v>
      </c>
      <c r="BG186" s="113">
        <f>IF(M186="sníž. přenesená",J187,0)</f>
        <v>0</v>
      </c>
      <c r="BH186" s="113">
        <f>IF(M186="nulová",J187,0)</f>
        <v>0</v>
      </c>
      <c r="BI186" s="14" t="s">
        <v>80</v>
      </c>
      <c r="BJ186" s="113">
        <f>ROUND(I187*H187,2)</f>
        <v>0</v>
      </c>
      <c r="BK186" s="14" t="s">
        <v>195</v>
      </c>
      <c r="BL186" s="112" t="s">
        <v>263</v>
      </c>
    </row>
    <row r="187" spans="2:64" s="11" customFormat="1" ht="12">
      <c r="B187" s="172"/>
      <c r="C187" s="124" t="s">
        <v>260</v>
      </c>
      <c r="D187" s="124" t="s">
        <v>198</v>
      </c>
      <c r="E187" s="125" t="s">
        <v>261</v>
      </c>
      <c r="F187" s="126" t="s">
        <v>262</v>
      </c>
      <c r="G187" s="127" t="s">
        <v>258</v>
      </c>
      <c r="H187" s="128">
        <v>11</v>
      </c>
      <c r="I187" s="129">
        <v>0</v>
      </c>
      <c r="J187" s="180">
        <f>ROUND(I187*H187,2)</f>
        <v>0</v>
      </c>
      <c r="L187" s="119"/>
      <c r="S187" s="120"/>
      <c r="AS187" s="118" t="s">
        <v>119</v>
      </c>
      <c r="AT187" s="118" t="s">
        <v>80</v>
      </c>
      <c r="AU187" s="11" t="s">
        <v>86</v>
      </c>
      <c r="AV187" s="11" t="s">
        <v>4</v>
      </c>
      <c r="AW187" s="11" t="s">
        <v>80</v>
      </c>
      <c r="AX187" s="118" t="s">
        <v>112</v>
      </c>
    </row>
    <row r="188" spans="2:64" s="1" customFormat="1" ht="16.5" customHeight="1">
      <c r="B188" s="155"/>
      <c r="C188" s="11"/>
      <c r="D188" s="169" t="s">
        <v>119</v>
      </c>
      <c r="E188" s="11"/>
      <c r="F188" s="173" t="s">
        <v>264</v>
      </c>
      <c r="G188" s="11"/>
      <c r="H188" s="174">
        <v>11</v>
      </c>
      <c r="I188" s="11"/>
      <c r="J188" s="175"/>
      <c r="L188" s="108" t="s">
        <v>1</v>
      </c>
      <c r="M188" s="109" t="s">
        <v>40</v>
      </c>
      <c r="N188" s="110">
        <v>0.32400000000000001</v>
      </c>
      <c r="O188" s="110">
        <f>N188*H189</f>
        <v>3.5640000000000001</v>
      </c>
      <c r="P188" s="110">
        <v>0</v>
      </c>
      <c r="Q188" s="110">
        <f>P188*H189</f>
        <v>0</v>
      </c>
      <c r="R188" s="110">
        <v>1.2070000000000001E-2</v>
      </c>
      <c r="S188" s="111">
        <f>R188*H189</f>
        <v>0.13277</v>
      </c>
      <c r="AQ188" s="112" t="s">
        <v>195</v>
      </c>
      <c r="AS188" s="112" t="s">
        <v>113</v>
      </c>
      <c r="AT188" s="112" t="s">
        <v>80</v>
      </c>
      <c r="AX188" s="14" t="s">
        <v>112</v>
      </c>
      <c r="BD188" s="113">
        <f>IF(M188="základní",J189,0)</f>
        <v>0</v>
      </c>
      <c r="BE188" s="113">
        <f>IF(M188="snížená",J189,0)</f>
        <v>0</v>
      </c>
      <c r="BF188" s="113">
        <f>IF(M188="zákl. přenesená",J189,0)</f>
        <v>0</v>
      </c>
      <c r="BG188" s="113">
        <f>IF(M188="sníž. přenesená",J189,0)</f>
        <v>0</v>
      </c>
      <c r="BH188" s="113">
        <f>IF(M188="nulová",J189,0)</f>
        <v>0</v>
      </c>
      <c r="BI188" s="14" t="s">
        <v>80</v>
      </c>
      <c r="BJ188" s="113">
        <f>ROUND(I189*H189,2)</f>
        <v>0</v>
      </c>
      <c r="BK188" s="14" t="s">
        <v>195</v>
      </c>
      <c r="BL188" s="112" t="s">
        <v>268</v>
      </c>
    </row>
    <row r="189" spans="2:64" s="1" customFormat="1" ht="12">
      <c r="B189" s="155"/>
      <c r="C189" s="102" t="s">
        <v>265</v>
      </c>
      <c r="D189" s="102" t="s">
        <v>113</v>
      </c>
      <c r="E189" s="103" t="s">
        <v>266</v>
      </c>
      <c r="F189" s="104" t="s">
        <v>267</v>
      </c>
      <c r="G189" s="105" t="s">
        <v>258</v>
      </c>
      <c r="H189" s="106">
        <v>11</v>
      </c>
      <c r="I189" s="107">
        <v>0</v>
      </c>
      <c r="J189" s="165">
        <f>ROUND(I189*H189,2)</f>
        <v>0</v>
      </c>
      <c r="L189" s="114"/>
      <c r="S189" s="47"/>
      <c r="AS189" s="14" t="s">
        <v>117</v>
      </c>
      <c r="AT189" s="14" t="s">
        <v>80</v>
      </c>
    </row>
    <row r="190" spans="2:64" s="1" customFormat="1" ht="16.5" customHeight="1">
      <c r="B190" s="155"/>
      <c r="D190" s="166" t="s">
        <v>117</v>
      </c>
      <c r="F190" s="167" t="s">
        <v>269</v>
      </c>
      <c r="J190" s="156"/>
      <c r="L190" s="108" t="s">
        <v>1</v>
      </c>
      <c r="M190" s="109" t="s">
        <v>40</v>
      </c>
      <c r="N190" s="110">
        <v>0.32500000000000001</v>
      </c>
      <c r="O190" s="110">
        <f>N190*H191</f>
        <v>38.1875</v>
      </c>
      <c r="P190" s="110">
        <v>0</v>
      </c>
      <c r="Q190" s="110">
        <f>P190*H191</f>
        <v>0</v>
      </c>
      <c r="R190" s="110">
        <v>1.098E-2</v>
      </c>
      <c r="S190" s="111">
        <f>R190*H191</f>
        <v>1.2901500000000001</v>
      </c>
      <c r="AQ190" s="112" t="s">
        <v>195</v>
      </c>
      <c r="AS190" s="112" t="s">
        <v>113</v>
      </c>
      <c r="AT190" s="112" t="s">
        <v>80</v>
      </c>
      <c r="AX190" s="14" t="s">
        <v>112</v>
      </c>
      <c r="BD190" s="113">
        <f>IF(M190="základní",J191,0)</f>
        <v>0</v>
      </c>
      <c r="BE190" s="113">
        <f>IF(M190="snížená",J191,0)</f>
        <v>0</v>
      </c>
      <c r="BF190" s="113">
        <f>IF(M190="zákl. přenesená",J191,0)</f>
        <v>0</v>
      </c>
      <c r="BG190" s="113">
        <f>IF(M190="sníž. přenesená",J191,0)</f>
        <v>0</v>
      </c>
      <c r="BH190" s="113">
        <f>IF(M190="nulová",J191,0)</f>
        <v>0</v>
      </c>
      <c r="BI190" s="14" t="s">
        <v>80</v>
      </c>
      <c r="BJ190" s="113">
        <f>ROUND(I191*H191,2)</f>
        <v>0</v>
      </c>
      <c r="BK190" s="14" t="s">
        <v>195</v>
      </c>
      <c r="BL190" s="112" t="s">
        <v>273</v>
      </c>
    </row>
    <row r="191" spans="2:64" s="1" customFormat="1" ht="12">
      <c r="B191" s="155"/>
      <c r="C191" s="102" t="s">
        <v>270</v>
      </c>
      <c r="D191" s="102" t="s">
        <v>113</v>
      </c>
      <c r="E191" s="103" t="s">
        <v>271</v>
      </c>
      <c r="F191" s="104" t="s">
        <v>272</v>
      </c>
      <c r="G191" s="105" t="s">
        <v>84</v>
      </c>
      <c r="H191" s="106">
        <v>117.5</v>
      </c>
      <c r="I191" s="107">
        <v>0</v>
      </c>
      <c r="J191" s="165">
        <f>ROUND(I191*H191,2)</f>
        <v>0</v>
      </c>
      <c r="L191" s="114"/>
      <c r="S191" s="47"/>
      <c r="AS191" s="14" t="s">
        <v>117</v>
      </c>
      <c r="AT191" s="14" t="s">
        <v>80</v>
      </c>
    </row>
    <row r="192" spans="2:64" s="10" customFormat="1">
      <c r="B192" s="168"/>
      <c r="C192" s="1"/>
      <c r="D192" s="166" t="s">
        <v>117</v>
      </c>
      <c r="E192" s="1"/>
      <c r="F192" s="167" t="s">
        <v>274</v>
      </c>
      <c r="G192" s="1"/>
      <c r="H192" s="1"/>
      <c r="I192" s="1"/>
      <c r="J192" s="156"/>
      <c r="L192" s="116"/>
      <c r="S192" s="117"/>
      <c r="AS192" s="115" t="s">
        <v>119</v>
      </c>
      <c r="AT192" s="115" t="s">
        <v>80</v>
      </c>
      <c r="AU192" s="10" t="s">
        <v>80</v>
      </c>
      <c r="AV192" s="10" t="s">
        <v>29</v>
      </c>
      <c r="AW192" s="10" t="s">
        <v>75</v>
      </c>
      <c r="AX192" s="115" t="s">
        <v>112</v>
      </c>
    </row>
    <row r="193" spans="2:64" s="11" customFormat="1">
      <c r="B193" s="172"/>
      <c r="C193" s="10"/>
      <c r="D193" s="169" t="s">
        <v>119</v>
      </c>
      <c r="E193" s="115" t="s">
        <v>1</v>
      </c>
      <c r="F193" s="170" t="s">
        <v>275</v>
      </c>
      <c r="G193" s="10"/>
      <c r="H193" s="115" t="s">
        <v>1</v>
      </c>
      <c r="I193" s="10"/>
      <c r="J193" s="171"/>
      <c r="L193" s="119"/>
      <c r="S193" s="120"/>
      <c r="AS193" s="118" t="s">
        <v>119</v>
      </c>
      <c r="AT193" s="118" t="s">
        <v>80</v>
      </c>
      <c r="AU193" s="11" t="s">
        <v>86</v>
      </c>
      <c r="AV193" s="11" t="s">
        <v>29</v>
      </c>
      <c r="AW193" s="11" t="s">
        <v>75</v>
      </c>
      <c r="AX193" s="118" t="s">
        <v>112</v>
      </c>
    </row>
    <row r="194" spans="2:64" s="10" customFormat="1">
      <c r="B194" s="168"/>
      <c r="C194" s="11"/>
      <c r="D194" s="169" t="s">
        <v>119</v>
      </c>
      <c r="E194" s="118" t="s">
        <v>1</v>
      </c>
      <c r="F194" s="173" t="s">
        <v>276</v>
      </c>
      <c r="G194" s="11"/>
      <c r="H194" s="174">
        <v>28.5</v>
      </c>
      <c r="I194" s="11"/>
      <c r="J194" s="175"/>
      <c r="L194" s="116"/>
      <c r="S194" s="117"/>
      <c r="AS194" s="115" t="s">
        <v>119</v>
      </c>
      <c r="AT194" s="115" t="s">
        <v>80</v>
      </c>
      <c r="AU194" s="10" t="s">
        <v>80</v>
      </c>
      <c r="AV194" s="10" t="s">
        <v>29</v>
      </c>
      <c r="AW194" s="10" t="s">
        <v>75</v>
      </c>
      <c r="AX194" s="115" t="s">
        <v>112</v>
      </c>
    </row>
    <row r="195" spans="2:64" s="11" customFormat="1">
      <c r="B195" s="172"/>
      <c r="C195" s="10"/>
      <c r="D195" s="169" t="s">
        <v>119</v>
      </c>
      <c r="E195" s="115" t="s">
        <v>1</v>
      </c>
      <c r="F195" s="170" t="s">
        <v>277</v>
      </c>
      <c r="G195" s="10"/>
      <c r="H195" s="115" t="s">
        <v>1</v>
      </c>
      <c r="I195" s="10"/>
      <c r="J195" s="171"/>
      <c r="L195" s="119"/>
      <c r="S195" s="120"/>
      <c r="AS195" s="118" t="s">
        <v>119</v>
      </c>
      <c r="AT195" s="118" t="s">
        <v>80</v>
      </c>
      <c r="AU195" s="11" t="s">
        <v>86</v>
      </c>
      <c r="AV195" s="11" t="s">
        <v>29</v>
      </c>
      <c r="AW195" s="11" t="s">
        <v>75</v>
      </c>
      <c r="AX195" s="118" t="s">
        <v>112</v>
      </c>
    </row>
    <row r="196" spans="2:64" s="10" customFormat="1">
      <c r="B196" s="168"/>
      <c r="C196" s="11"/>
      <c r="D196" s="169" t="s">
        <v>119</v>
      </c>
      <c r="E196" s="118" t="s">
        <v>1</v>
      </c>
      <c r="F196" s="173" t="s">
        <v>278</v>
      </c>
      <c r="G196" s="11"/>
      <c r="H196" s="174">
        <v>28</v>
      </c>
      <c r="I196" s="11"/>
      <c r="J196" s="175"/>
      <c r="L196" s="116"/>
      <c r="S196" s="117"/>
      <c r="AS196" s="115" t="s">
        <v>119</v>
      </c>
      <c r="AT196" s="115" t="s">
        <v>80</v>
      </c>
      <c r="AU196" s="10" t="s">
        <v>80</v>
      </c>
      <c r="AV196" s="10" t="s">
        <v>29</v>
      </c>
      <c r="AW196" s="10" t="s">
        <v>75</v>
      </c>
      <c r="AX196" s="115" t="s">
        <v>112</v>
      </c>
    </row>
    <row r="197" spans="2:64" s="11" customFormat="1">
      <c r="B197" s="172"/>
      <c r="C197" s="10"/>
      <c r="D197" s="169" t="s">
        <v>119</v>
      </c>
      <c r="E197" s="115" t="s">
        <v>1</v>
      </c>
      <c r="F197" s="170" t="s">
        <v>279</v>
      </c>
      <c r="G197" s="10"/>
      <c r="H197" s="115" t="s">
        <v>1</v>
      </c>
      <c r="I197" s="10"/>
      <c r="J197" s="171"/>
      <c r="L197" s="119"/>
      <c r="S197" s="120"/>
      <c r="AS197" s="118" t="s">
        <v>119</v>
      </c>
      <c r="AT197" s="118" t="s">
        <v>80</v>
      </c>
      <c r="AU197" s="11" t="s">
        <v>86</v>
      </c>
      <c r="AV197" s="11" t="s">
        <v>29</v>
      </c>
      <c r="AW197" s="11" t="s">
        <v>75</v>
      </c>
      <c r="AX197" s="118" t="s">
        <v>112</v>
      </c>
    </row>
    <row r="198" spans="2:64" s="12" customFormat="1">
      <c r="B198" s="176"/>
      <c r="C198" s="11"/>
      <c r="D198" s="169" t="s">
        <v>119</v>
      </c>
      <c r="E198" s="118" t="s">
        <v>1</v>
      </c>
      <c r="F198" s="173" t="s">
        <v>280</v>
      </c>
      <c r="G198" s="11"/>
      <c r="H198" s="174">
        <v>61</v>
      </c>
      <c r="I198" s="11"/>
      <c r="J198" s="175"/>
      <c r="L198" s="122"/>
      <c r="S198" s="123"/>
      <c r="AS198" s="121" t="s">
        <v>119</v>
      </c>
      <c r="AT198" s="121" t="s">
        <v>80</v>
      </c>
      <c r="AU198" s="12" t="s">
        <v>115</v>
      </c>
      <c r="AV198" s="12" t="s">
        <v>29</v>
      </c>
      <c r="AW198" s="12" t="s">
        <v>80</v>
      </c>
      <c r="AX198" s="121" t="s">
        <v>112</v>
      </c>
    </row>
    <row r="199" spans="2:64" s="1" customFormat="1" ht="16.5" customHeight="1">
      <c r="B199" s="155"/>
      <c r="C199" s="12"/>
      <c r="D199" s="169" t="s">
        <v>119</v>
      </c>
      <c r="E199" s="121" t="s">
        <v>82</v>
      </c>
      <c r="F199" s="177" t="s">
        <v>126</v>
      </c>
      <c r="G199" s="12"/>
      <c r="H199" s="178">
        <v>117.5</v>
      </c>
      <c r="I199" s="12"/>
      <c r="J199" s="179"/>
      <c r="L199" s="108" t="s">
        <v>1</v>
      </c>
      <c r="M199" s="109" t="s">
        <v>40</v>
      </c>
      <c r="N199" s="110">
        <v>8.6999999999999994E-2</v>
      </c>
      <c r="O199" s="110">
        <f>N199*H200</f>
        <v>10.2225</v>
      </c>
      <c r="P199" s="110">
        <v>0</v>
      </c>
      <c r="Q199" s="110">
        <f>P199*H200</f>
        <v>0</v>
      </c>
      <c r="R199" s="110">
        <v>8.0000000000000002E-3</v>
      </c>
      <c r="S199" s="111">
        <f>R199*H200</f>
        <v>0.94000000000000006</v>
      </c>
      <c r="AQ199" s="112" t="s">
        <v>195</v>
      </c>
      <c r="AS199" s="112" t="s">
        <v>113</v>
      </c>
      <c r="AT199" s="112" t="s">
        <v>80</v>
      </c>
      <c r="AX199" s="14" t="s">
        <v>112</v>
      </c>
      <c r="BD199" s="113">
        <f>IF(M199="základní",J200,0)</f>
        <v>0</v>
      </c>
      <c r="BE199" s="113">
        <f>IF(M199="snížená",J200,0)</f>
        <v>0</v>
      </c>
      <c r="BF199" s="113">
        <f>IF(M199="zákl. přenesená",J200,0)</f>
        <v>0</v>
      </c>
      <c r="BG199" s="113">
        <f>IF(M199="sníž. přenesená",J200,0)</f>
        <v>0</v>
      </c>
      <c r="BH199" s="113">
        <f>IF(M199="nulová",J200,0)</f>
        <v>0</v>
      </c>
      <c r="BI199" s="14" t="s">
        <v>80</v>
      </c>
      <c r="BJ199" s="113">
        <f>ROUND(I200*H200,2)</f>
        <v>0</v>
      </c>
      <c r="BK199" s="14" t="s">
        <v>195</v>
      </c>
      <c r="BL199" s="112" t="s">
        <v>283</v>
      </c>
    </row>
    <row r="200" spans="2:64" s="1" customFormat="1" ht="12">
      <c r="B200" s="155"/>
      <c r="C200" s="102" t="s">
        <v>201</v>
      </c>
      <c r="D200" s="102" t="s">
        <v>113</v>
      </c>
      <c r="E200" s="103" t="s">
        <v>281</v>
      </c>
      <c r="F200" s="104" t="s">
        <v>282</v>
      </c>
      <c r="G200" s="105" t="s">
        <v>84</v>
      </c>
      <c r="H200" s="106">
        <v>117.5</v>
      </c>
      <c r="I200" s="107">
        <v>0</v>
      </c>
      <c r="J200" s="165">
        <f>ROUND(I200*H200,2)</f>
        <v>0</v>
      </c>
      <c r="L200" s="114"/>
      <c r="S200" s="47"/>
      <c r="AS200" s="14" t="s">
        <v>117</v>
      </c>
      <c r="AT200" s="14" t="s">
        <v>80</v>
      </c>
    </row>
    <row r="201" spans="2:64" s="1" customFormat="1" ht="21.75" customHeight="1">
      <c r="B201" s="155"/>
      <c r="D201" s="166" t="s">
        <v>117</v>
      </c>
      <c r="F201" s="167" t="s">
        <v>284</v>
      </c>
      <c r="J201" s="156"/>
      <c r="L201" s="108" t="s">
        <v>1</v>
      </c>
      <c r="M201" s="109" t="s">
        <v>40</v>
      </c>
      <c r="N201" s="110">
        <v>0.24399999999999999</v>
      </c>
      <c r="O201" s="110">
        <f>N201*H202</f>
        <v>5.6559200000000001</v>
      </c>
      <c r="P201" s="110">
        <v>0</v>
      </c>
      <c r="Q201" s="110">
        <f>P201*H202</f>
        <v>0</v>
      </c>
      <c r="R201" s="110">
        <v>8.208E-2</v>
      </c>
      <c r="S201" s="111">
        <f>R201*H202</f>
        <v>1.9026144</v>
      </c>
      <c r="AQ201" s="112" t="s">
        <v>195</v>
      </c>
      <c r="AS201" s="112" t="s">
        <v>113</v>
      </c>
      <c r="AT201" s="112" t="s">
        <v>80</v>
      </c>
      <c r="AX201" s="14" t="s">
        <v>112</v>
      </c>
      <c r="BD201" s="113">
        <f>IF(M201="základní",J202,0)</f>
        <v>0</v>
      </c>
      <c r="BE201" s="113">
        <f>IF(M201="snížená",J202,0)</f>
        <v>0</v>
      </c>
      <c r="BF201" s="113">
        <f>IF(M201="zákl. přenesená",J202,0)</f>
        <v>0</v>
      </c>
      <c r="BG201" s="113">
        <f>IF(M201="sníž. přenesená",J202,0)</f>
        <v>0</v>
      </c>
      <c r="BH201" s="113">
        <f>IF(M201="nulová",J202,0)</f>
        <v>0</v>
      </c>
      <c r="BI201" s="14" t="s">
        <v>80</v>
      </c>
      <c r="BJ201" s="113">
        <f>ROUND(I202*H202,2)</f>
        <v>0</v>
      </c>
      <c r="BK201" s="14" t="s">
        <v>195</v>
      </c>
      <c r="BL201" s="112" t="s">
        <v>288</v>
      </c>
    </row>
    <row r="202" spans="2:64" s="1" customFormat="1" ht="24">
      <c r="B202" s="155"/>
      <c r="C202" s="102" t="s">
        <v>285</v>
      </c>
      <c r="D202" s="102" t="s">
        <v>113</v>
      </c>
      <c r="E202" s="103" t="s">
        <v>286</v>
      </c>
      <c r="F202" s="104" t="s">
        <v>287</v>
      </c>
      <c r="G202" s="105" t="s">
        <v>258</v>
      </c>
      <c r="H202" s="106">
        <v>23.18</v>
      </c>
      <c r="I202" s="107">
        <v>0</v>
      </c>
      <c r="J202" s="165">
        <f>ROUND(I202*H202,2)</f>
        <v>0</v>
      </c>
      <c r="L202" s="114"/>
      <c r="S202" s="47"/>
      <c r="AS202" s="14" t="s">
        <v>117</v>
      </c>
      <c r="AT202" s="14" t="s">
        <v>80</v>
      </c>
    </row>
    <row r="203" spans="2:64" s="11" customFormat="1">
      <c r="B203" s="172"/>
      <c r="C203" s="1"/>
      <c r="D203" s="166" t="s">
        <v>117</v>
      </c>
      <c r="E203" s="1"/>
      <c r="F203" s="167" t="s">
        <v>289</v>
      </c>
      <c r="G203" s="1"/>
      <c r="H203" s="1"/>
      <c r="I203" s="1"/>
      <c r="J203" s="156"/>
      <c r="L203" s="119"/>
      <c r="S203" s="120"/>
      <c r="AS203" s="118" t="s">
        <v>119</v>
      </c>
      <c r="AT203" s="118" t="s">
        <v>80</v>
      </c>
      <c r="AU203" s="11" t="s">
        <v>86</v>
      </c>
      <c r="AV203" s="11" t="s">
        <v>29</v>
      </c>
      <c r="AW203" s="11" t="s">
        <v>80</v>
      </c>
      <c r="AX203" s="118" t="s">
        <v>112</v>
      </c>
    </row>
    <row r="204" spans="2:64" s="1" customFormat="1" ht="37.9" customHeight="1">
      <c r="B204" s="155"/>
      <c r="C204" s="11"/>
      <c r="D204" s="169" t="s">
        <v>119</v>
      </c>
      <c r="E204" s="118" t="s">
        <v>1</v>
      </c>
      <c r="F204" s="173" t="s">
        <v>290</v>
      </c>
      <c r="G204" s="11"/>
      <c r="H204" s="174">
        <v>23.18</v>
      </c>
      <c r="I204" s="11"/>
      <c r="J204" s="175"/>
      <c r="L204" s="108" t="s">
        <v>1</v>
      </c>
      <c r="M204" s="109" t="s">
        <v>40</v>
      </c>
      <c r="N204" s="110">
        <v>1.8049999999999999</v>
      </c>
      <c r="O204" s="110">
        <f>N204*H205</f>
        <v>3.61</v>
      </c>
      <c r="P204" s="110">
        <v>0</v>
      </c>
      <c r="Q204" s="110">
        <f>P204*H205</f>
        <v>0</v>
      </c>
      <c r="R204" s="110">
        <v>0</v>
      </c>
      <c r="S204" s="111">
        <f>R204*H205</f>
        <v>0</v>
      </c>
      <c r="AQ204" s="112" t="s">
        <v>195</v>
      </c>
      <c r="AS204" s="112" t="s">
        <v>113</v>
      </c>
      <c r="AT204" s="112" t="s">
        <v>80</v>
      </c>
      <c r="AX204" s="14" t="s">
        <v>112</v>
      </c>
      <c r="BD204" s="113">
        <f>IF(M204="základní",J205,0)</f>
        <v>0</v>
      </c>
      <c r="BE204" s="113">
        <f>IF(M204="snížená",J205,0)</f>
        <v>0</v>
      </c>
      <c r="BF204" s="113">
        <f>IF(M204="zákl. přenesená",J205,0)</f>
        <v>0</v>
      </c>
      <c r="BG204" s="113">
        <f>IF(M204="sníž. přenesená",J205,0)</f>
        <v>0</v>
      </c>
      <c r="BH204" s="113">
        <f>IF(M204="nulová",J205,0)</f>
        <v>0</v>
      </c>
      <c r="BI204" s="14" t="s">
        <v>80</v>
      </c>
      <c r="BJ204" s="113">
        <f>ROUND(I205*H205,2)</f>
        <v>0</v>
      </c>
      <c r="BK204" s="14" t="s">
        <v>195</v>
      </c>
      <c r="BL204" s="112" t="s">
        <v>295</v>
      </c>
    </row>
    <row r="205" spans="2:64" s="1" customFormat="1" ht="36">
      <c r="B205" s="155"/>
      <c r="C205" s="102" t="s">
        <v>291</v>
      </c>
      <c r="D205" s="102" t="s">
        <v>113</v>
      </c>
      <c r="E205" s="103" t="s">
        <v>292</v>
      </c>
      <c r="F205" s="104" t="s">
        <v>293</v>
      </c>
      <c r="G205" s="105" t="s">
        <v>294</v>
      </c>
      <c r="H205" s="106">
        <v>2</v>
      </c>
      <c r="I205" s="107">
        <v>0</v>
      </c>
      <c r="J205" s="165">
        <f>ROUND(I205*H205,2)</f>
        <v>0</v>
      </c>
      <c r="L205" s="114"/>
      <c r="S205" s="47"/>
      <c r="AS205" s="14" t="s">
        <v>117</v>
      </c>
      <c r="AT205" s="14" t="s">
        <v>80</v>
      </c>
    </row>
    <row r="206" spans="2:64" s="1" customFormat="1" ht="24.2" customHeight="1">
      <c r="B206" s="155"/>
      <c r="D206" s="166" t="s">
        <v>117</v>
      </c>
      <c r="F206" s="167" t="s">
        <v>296</v>
      </c>
      <c r="J206" s="156"/>
      <c r="K206" s="151"/>
      <c r="L206" s="130" t="s">
        <v>1</v>
      </c>
      <c r="M206" s="131" t="s">
        <v>40</v>
      </c>
      <c r="N206" s="110">
        <v>0</v>
      </c>
      <c r="O206" s="110">
        <f>N206*H207</f>
        <v>0</v>
      </c>
      <c r="P206" s="110">
        <v>0.02</v>
      </c>
      <c r="Q206" s="110">
        <f>P206*H207</f>
        <v>0.04</v>
      </c>
      <c r="R206" s="110">
        <v>0</v>
      </c>
      <c r="S206" s="111">
        <f>R206*H207</f>
        <v>0</v>
      </c>
      <c r="AQ206" s="112" t="s">
        <v>201</v>
      </c>
      <c r="AS206" s="112" t="s">
        <v>198</v>
      </c>
      <c r="AT206" s="112" t="s">
        <v>80</v>
      </c>
      <c r="AX206" s="14" t="s">
        <v>112</v>
      </c>
      <c r="BD206" s="113">
        <f>IF(M206="základní",J207,0)</f>
        <v>0</v>
      </c>
      <c r="BE206" s="113">
        <f>IF(M206="snížená",J207,0)</f>
        <v>0</v>
      </c>
      <c r="BF206" s="113">
        <f>IF(M206="zákl. přenesená",J207,0)</f>
        <v>0</v>
      </c>
      <c r="BG206" s="113">
        <f>IF(M206="sníž. přenesená",J207,0)</f>
        <v>0</v>
      </c>
      <c r="BH206" s="113">
        <f>IF(M206="nulová",J207,0)</f>
        <v>0</v>
      </c>
      <c r="BI206" s="14" t="s">
        <v>80</v>
      </c>
      <c r="BJ206" s="113">
        <f>ROUND(I207*H207,2)</f>
        <v>0</v>
      </c>
      <c r="BK206" s="14" t="s">
        <v>195</v>
      </c>
      <c r="BL206" s="112" t="s">
        <v>299</v>
      </c>
    </row>
    <row r="207" spans="2:64" s="1" customFormat="1" ht="37.9" customHeight="1">
      <c r="B207" s="155"/>
      <c r="C207" s="124" t="s">
        <v>297</v>
      </c>
      <c r="D207" s="124" t="s">
        <v>198</v>
      </c>
      <c r="E207" s="125" t="s">
        <v>298</v>
      </c>
      <c r="F207" s="188" t="s">
        <v>495</v>
      </c>
      <c r="G207" s="127" t="s">
        <v>294</v>
      </c>
      <c r="H207" s="128">
        <v>2</v>
      </c>
      <c r="I207" s="129">
        <v>0</v>
      </c>
      <c r="J207" s="180">
        <f>ROUND(I207*H207,2)</f>
        <v>0</v>
      </c>
      <c r="L207" s="108" t="s">
        <v>1</v>
      </c>
      <c r="M207" s="109" t="s">
        <v>40</v>
      </c>
      <c r="N207" s="110">
        <v>2.1859999999999999</v>
      </c>
      <c r="O207" s="110">
        <f>N207*H208</f>
        <v>2.1859999999999999</v>
      </c>
      <c r="P207" s="110">
        <v>0</v>
      </c>
      <c r="Q207" s="110">
        <f>P207*H208</f>
        <v>0</v>
      </c>
      <c r="R207" s="110">
        <v>0</v>
      </c>
      <c r="S207" s="111">
        <f>R207*H208</f>
        <v>0</v>
      </c>
      <c r="AQ207" s="112" t="s">
        <v>195</v>
      </c>
      <c r="AS207" s="112" t="s">
        <v>113</v>
      </c>
      <c r="AT207" s="112" t="s">
        <v>80</v>
      </c>
      <c r="AX207" s="14" t="s">
        <v>112</v>
      </c>
      <c r="BD207" s="113">
        <f>IF(M207="základní",J208,0)</f>
        <v>0</v>
      </c>
      <c r="BE207" s="113">
        <f>IF(M207="snížená",J208,0)</f>
        <v>0</v>
      </c>
      <c r="BF207" s="113">
        <f>IF(M207="zákl. přenesená",J208,0)</f>
        <v>0</v>
      </c>
      <c r="BG207" s="113">
        <f>IF(M207="sníž. přenesená",J208,0)</f>
        <v>0</v>
      </c>
      <c r="BH207" s="113">
        <f>IF(M207="nulová",J208,0)</f>
        <v>0</v>
      </c>
      <c r="BI207" s="14" t="s">
        <v>80</v>
      </c>
      <c r="BJ207" s="113">
        <f>ROUND(I208*H208,2)</f>
        <v>0</v>
      </c>
      <c r="BK207" s="14" t="s">
        <v>195</v>
      </c>
      <c r="BL207" s="112" t="s">
        <v>303</v>
      </c>
    </row>
    <row r="208" spans="2:64" s="1" customFormat="1" ht="36">
      <c r="B208" s="155"/>
      <c r="C208" s="102" t="s">
        <v>300</v>
      </c>
      <c r="D208" s="102" t="s">
        <v>113</v>
      </c>
      <c r="E208" s="103" t="s">
        <v>301</v>
      </c>
      <c r="F208" s="104" t="s">
        <v>302</v>
      </c>
      <c r="G208" s="105" t="s">
        <v>294</v>
      </c>
      <c r="H208" s="106">
        <v>1</v>
      </c>
      <c r="I208" s="107">
        <v>0</v>
      </c>
      <c r="J208" s="165">
        <f>ROUND(I208*H208,2)</f>
        <v>0</v>
      </c>
      <c r="L208" s="114"/>
      <c r="S208" s="47"/>
      <c r="AS208" s="14" t="s">
        <v>117</v>
      </c>
      <c r="AT208" s="14" t="s">
        <v>80</v>
      </c>
    </row>
    <row r="209" spans="2:64" s="1" customFormat="1" ht="24.2" customHeight="1">
      <c r="B209" s="155"/>
      <c r="D209" s="166" t="s">
        <v>117</v>
      </c>
      <c r="F209" s="167" t="s">
        <v>304</v>
      </c>
      <c r="J209" s="156"/>
      <c r="K209" s="151"/>
      <c r="L209" s="130" t="s">
        <v>1</v>
      </c>
      <c r="M209" s="131" t="s">
        <v>40</v>
      </c>
      <c r="N209" s="110">
        <v>0</v>
      </c>
      <c r="O209" s="110">
        <f>N209*H210</f>
        <v>0</v>
      </c>
      <c r="P209" s="110">
        <v>4.1000000000000002E-2</v>
      </c>
      <c r="Q209" s="110">
        <f>P209*H210</f>
        <v>4.1000000000000002E-2</v>
      </c>
      <c r="R209" s="110">
        <v>0</v>
      </c>
      <c r="S209" s="111">
        <f>R209*H210</f>
        <v>0</v>
      </c>
      <c r="AQ209" s="112" t="s">
        <v>201</v>
      </c>
      <c r="AS209" s="112" t="s">
        <v>198</v>
      </c>
      <c r="AT209" s="112" t="s">
        <v>80</v>
      </c>
      <c r="AX209" s="14" t="s">
        <v>112</v>
      </c>
      <c r="BD209" s="113">
        <f>IF(M209="základní",J210,0)</f>
        <v>0</v>
      </c>
      <c r="BE209" s="113">
        <f>IF(M209="snížená",J210,0)</f>
        <v>0</v>
      </c>
      <c r="BF209" s="113">
        <f>IF(M209="zákl. přenesená",J210,0)</f>
        <v>0</v>
      </c>
      <c r="BG209" s="113">
        <f>IF(M209="sníž. přenesená",J210,0)</f>
        <v>0</v>
      </c>
      <c r="BH209" s="113">
        <f>IF(M209="nulová",J210,0)</f>
        <v>0</v>
      </c>
      <c r="BI209" s="14" t="s">
        <v>80</v>
      </c>
      <c r="BJ209" s="113">
        <f>ROUND(I210*H210,2)</f>
        <v>0</v>
      </c>
      <c r="BK209" s="14" t="s">
        <v>195</v>
      </c>
      <c r="BL209" s="112" t="s">
        <v>307</v>
      </c>
    </row>
    <row r="210" spans="2:64" s="1" customFormat="1" ht="37.9" customHeight="1">
      <c r="B210" s="155"/>
      <c r="C210" s="124" t="s">
        <v>305</v>
      </c>
      <c r="D210" s="124" t="s">
        <v>198</v>
      </c>
      <c r="E210" s="125" t="s">
        <v>306</v>
      </c>
      <c r="F210" s="188" t="s">
        <v>496</v>
      </c>
      <c r="G210" s="127" t="s">
        <v>294</v>
      </c>
      <c r="H210" s="128">
        <v>1</v>
      </c>
      <c r="I210" s="129">
        <v>0</v>
      </c>
      <c r="J210" s="180">
        <f>ROUND(I210*H210,2)</f>
        <v>0</v>
      </c>
      <c r="L210" s="108" t="s">
        <v>1</v>
      </c>
      <c r="M210" s="109" t="s">
        <v>40</v>
      </c>
      <c r="N210" s="110">
        <v>3.5339999999999998</v>
      </c>
      <c r="O210" s="110">
        <f>N210*H211</f>
        <v>7.0679999999999996</v>
      </c>
      <c r="P210" s="110">
        <v>4.6999999999999999E-4</v>
      </c>
      <c r="Q210" s="110">
        <f>P210*H211</f>
        <v>9.3999999999999997E-4</v>
      </c>
      <c r="R210" s="110">
        <v>0</v>
      </c>
      <c r="S210" s="111">
        <f>R210*H211</f>
        <v>0</v>
      </c>
      <c r="AQ210" s="112" t="s">
        <v>195</v>
      </c>
      <c r="AS210" s="112" t="s">
        <v>113</v>
      </c>
      <c r="AT210" s="112" t="s">
        <v>80</v>
      </c>
      <c r="AX210" s="14" t="s">
        <v>112</v>
      </c>
      <c r="BD210" s="113">
        <f>IF(M210="základní",J211,0)</f>
        <v>0</v>
      </c>
      <c r="BE210" s="113">
        <f>IF(M210="snížená",J211,0)</f>
        <v>0</v>
      </c>
      <c r="BF210" s="113">
        <f>IF(M210="zákl. přenesená",J211,0)</f>
        <v>0</v>
      </c>
      <c r="BG210" s="113">
        <f>IF(M210="sníž. přenesená",J211,0)</f>
        <v>0</v>
      </c>
      <c r="BH210" s="113">
        <f>IF(M210="nulová",J211,0)</f>
        <v>0</v>
      </c>
      <c r="BI210" s="14" t="s">
        <v>80</v>
      </c>
      <c r="BJ210" s="113">
        <f>ROUND(I211*H211,2)</f>
        <v>0</v>
      </c>
      <c r="BK210" s="14" t="s">
        <v>195</v>
      </c>
      <c r="BL210" s="112" t="s">
        <v>311</v>
      </c>
    </row>
    <row r="211" spans="2:64" s="1" customFormat="1" ht="36">
      <c r="B211" s="155"/>
      <c r="C211" s="102" t="s">
        <v>308</v>
      </c>
      <c r="D211" s="102" t="s">
        <v>113</v>
      </c>
      <c r="E211" s="103" t="s">
        <v>309</v>
      </c>
      <c r="F211" s="104" t="s">
        <v>310</v>
      </c>
      <c r="G211" s="105" t="s">
        <v>294</v>
      </c>
      <c r="H211" s="106">
        <v>2</v>
      </c>
      <c r="I211" s="107">
        <v>0</v>
      </c>
      <c r="J211" s="165">
        <f>ROUND(I211*H211,2)</f>
        <v>0</v>
      </c>
      <c r="L211" s="114"/>
      <c r="S211" s="47"/>
      <c r="AS211" s="14" t="s">
        <v>117</v>
      </c>
      <c r="AT211" s="14" t="s">
        <v>80</v>
      </c>
    </row>
    <row r="212" spans="2:64" s="1" customFormat="1" ht="37.9" customHeight="1">
      <c r="B212" s="155"/>
      <c r="D212" s="166" t="s">
        <v>117</v>
      </c>
      <c r="F212" s="167" t="s">
        <v>312</v>
      </c>
      <c r="J212" s="156"/>
      <c r="K212" s="151"/>
      <c r="L212" s="130" t="s">
        <v>1</v>
      </c>
      <c r="M212" s="131" t="s">
        <v>40</v>
      </c>
      <c r="N212" s="110">
        <v>0</v>
      </c>
      <c r="O212" s="110">
        <f>N212*H213</f>
        <v>0</v>
      </c>
      <c r="P212" s="110">
        <v>3.5000000000000003E-2</v>
      </c>
      <c r="Q212" s="110">
        <f>P212*H213</f>
        <v>7.0000000000000007E-2</v>
      </c>
      <c r="R212" s="110">
        <v>0</v>
      </c>
      <c r="S212" s="111">
        <f>R212*H213</f>
        <v>0</v>
      </c>
      <c r="AQ212" s="112" t="s">
        <v>201</v>
      </c>
      <c r="AS212" s="112" t="s">
        <v>198</v>
      </c>
      <c r="AT212" s="112" t="s">
        <v>80</v>
      </c>
      <c r="AX212" s="14" t="s">
        <v>112</v>
      </c>
      <c r="BD212" s="113">
        <f>IF(M212="základní",J213,0)</f>
        <v>0</v>
      </c>
      <c r="BE212" s="113">
        <f>IF(M212="snížená",J213,0)</f>
        <v>0</v>
      </c>
      <c r="BF212" s="113">
        <f>IF(M212="zákl. přenesená",J213,0)</f>
        <v>0</v>
      </c>
      <c r="BG212" s="113">
        <f>IF(M212="sníž. přenesená",J213,0)</f>
        <v>0</v>
      </c>
      <c r="BH212" s="113">
        <f>IF(M212="nulová",J213,0)</f>
        <v>0</v>
      </c>
      <c r="BI212" s="14" t="s">
        <v>80</v>
      </c>
      <c r="BJ212" s="113">
        <f>ROUND(I213*H213,2)</f>
        <v>0</v>
      </c>
      <c r="BK212" s="14" t="s">
        <v>195</v>
      </c>
      <c r="BL212" s="112" t="s">
        <v>315</v>
      </c>
    </row>
    <row r="213" spans="2:64" s="1" customFormat="1" ht="37.9" customHeight="1">
      <c r="B213" s="155"/>
      <c r="C213" s="124" t="s">
        <v>313</v>
      </c>
      <c r="D213" s="124" t="s">
        <v>198</v>
      </c>
      <c r="E213" s="125" t="s">
        <v>314</v>
      </c>
      <c r="F213" s="126" t="s">
        <v>480</v>
      </c>
      <c r="G213" s="127" t="s">
        <v>294</v>
      </c>
      <c r="H213" s="128">
        <v>2</v>
      </c>
      <c r="I213" s="129">
        <v>0</v>
      </c>
      <c r="J213" s="180">
        <f>ROUND(I213*H213,2)</f>
        <v>0</v>
      </c>
      <c r="L213" s="108" t="s">
        <v>1</v>
      </c>
      <c r="M213" s="109" t="s">
        <v>40</v>
      </c>
      <c r="N213" s="110">
        <v>4.0119999999999996</v>
      </c>
      <c r="O213" s="110">
        <f>N213*H214</f>
        <v>4.0119999999999996</v>
      </c>
      <c r="P213" s="110">
        <v>4.8000000000000001E-4</v>
      </c>
      <c r="Q213" s="110">
        <f>P213*H214</f>
        <v>4.8000000000000001E-4</v>
      </c>
      <c r="R213" s="110">
        <v>0</v>
      </c>
      <c r="S213" s="111">
        <f>R213*H214</f>
        <v>0</v>
      </c>
      <c r="AQ213" s="112" t="s">
        <v>195</v>
      </c>
      <c r="AS213" s="112" t="s">
        <v>113</v>
      </c>
      <c r="AT213" s="112" t="s">
        <v>80</v>
      </c>
      <c r="AX213" s="14" t="s">
        <v>112</v>
      </c>
      <c r="BD213" s="113">
        <f>IF(M213="základní",J214,0)</f>
        <v>0</v>
      </c>
      <c r="BE213" s="113">
        <f>IF(M213="snížená",J214,0)</f>
        <v>0</v>
      </c>
      <c r="BF213" s="113">
        <f>IF(M213="zákl. přenesená",J214,0)</f>
        <v>0</v>
      </c>
      <c r="BG213" s="113">
        <f>IF(M213="sníž. přenesená",J214,0)</f>
        <v>0</v>
      </c>
      <c r="BH213" s="113">
        <f>IF(M213="nulová",J214,0)</f>
        <v>0</v>
      </c>
      <c r="BI213" s="14" t="s">
        <v>80</v>
      </c>
      <c r="BJ213" s="113">
        <f>ROUND(I214*H214,2)</f>
        <v>0</v>
      </c>
      <c r="BK213" s="14" t="s">
        <v>195</v>
      </c>
      <c r="BL213" s="112" t="s">
        <v>319</v>
      </c>
    </row>
    <row r="214" spans="2:64" s="1" customFormat="1" ht="36">
      <c r="B214" s="155"/>
      <c r="C214" s="102" t="s">
        <v>316</v>
      </c>
      <c r="D214" s="102" t="s">
        <v>113</v>
      </c>
      <c r="E214" s="103" t="s">
        <v>317</v>
      </c>
      <c r="F214" s="104" t="s">
        <v>318</v>
      </c>
      <c r="G214" s="105" t="s">
        <v>294</v>
      </c>
      <c r="H214" s="106">
        <v>1</v>
      </c>
      <c r="I214" s="107">
        <v>0</v>
      </c>
      <c r="J214" s="165">
        <f>ROUND(I214*H214,2)</f>
        <v>0</v>
      </c>
      <c r="L214" s="114"/>
      <c r="S214" s="47"/>
      <c r="AS214" s="14" t="s">
        <v>117</v>
      </c>
      <c r="AT214" s="14" t="s">
        <v>80</v>
      </c>
    </row>
    <row r="215" spans="2:64" s="1" customFormat="1" ht="33" customHeight="1">
      <c r="B215" s="155"/>
      <c r="D215" s="166" t="s">
        <v>117</v>
      </c>
      <c r="F215" s="167" t="s">
        <v>320</v>
      </c>
      <c r="J215" s="156"/>
      <c r="K215" s="151"/>
      <c r="L215" s="130" t="s">
        <v>1</v>
      </c>
      <c r="M215" s="131" t="s">
        <v>40</v>
      </c>
      <c r="N215" s="110">
        <v>0</v>
      </c>
      <c r="O215" s="110">
        <f>N215*H216</f>
        <v>0</v>
      </c>
      <c r="P215" s="110">
        <v>4.8000000000000001E-2</v>
      </c>
      <c r="Q215" s="110">
        <f>P215*H216</f>
        <v>4.8000000000000001E-2</v>
      </c>
      <c r="R215" s="110">
        <v>0</v>
      </c>
      <c r="S215" s="111">
        <f>R215*H216</f>
        <v>0</v>
      </c>
      <c r="AQ215" s="112" t="s">
        <v>201</v>
      </c>
      <c r="AS215" s="112" t="s">
        <v>198</v>
      </c>
      <c r="AT215" s="112" t="s">
        <v>80</v>
      </c>
      <c r="AX215" s="14" t="s">
        <v>112</v>
      </c>
      <c r="BD215" s="113">
        <f>IF(M215="základní",J216,0)</f>
        <v>0</v>
      </c>
      <c r="BE215" s="113">
        <f>IF(M215="snížená",J216,0)</f>
        <v>0</v>
      </c>
      <c r="BF215" s="113">
        <f>IF(M215="zákl. přenesená",J216,0)</f>
        <v>0</v>
      </c>
      <c r="BG215" s="113">
        <f>IF(M215="sníž. přenesená",J216,0)</f>
        <v>0</v>
      </c>
      <c r="BH215" s="113">
        <f>IF(M215="nulová",J216,0)</f>
        <v>0</v>
      </c>
      <c r="BI215" s="14" t="s">
        <v>80</v>
      </c>
      <c r="BJ215" s="113">
        <f>ROUND(I216*H216,2)</f>
        <v>0</v>
      </c>
      <c r="BK215" s="14" t="s">
        <v>195</v>
      </c>
      <c r="BL215" s="112" t="s">
        <v>324</v>
      </c>
    </row>
    <row r="216" spans="2:64" s="1" customFormat="1" ht="44.25" customHeight="1">
      <c r="B216" s="155"/>
      <c r="C216" s="124" t="s">
        <v>321</v>
      </c>
      <c r="D216" s="124" t="s">
        <v>198</v>
      </c>
      <c r="E216" s="125" t="s">
        <v>322</v>
      </c>
      <c r="F216" s="126" t="s">
        <v>323</v>
      </c>
      <c r="G216" s="127" t="s">
        <v>294</v>
      </c>
      <c r="H216" s="128">
        <v>1</v>
      </c>
      <c r="I216" s="129">
        <v>0</v>
      </c>
      <c r="J216" s="180">
        <f>ROUND(I216*H216,2)</f>
        <v>0</v>
      </c>
      <c r="L216" s="108" t="s">
        <v>1</v>
      </c>
      <c r="M216" s="109" t="s">
        <v>40</v>
      </c>
      <c r="N216" s="110">
        <v>0</v>
      </c>
      <c r="O216" s="110">
        <f>N216*H217</f>
        <v>0</v>
      </c>
      <c r="P216" s="110">
        <v>0</v>
      </c>
      <c r="Q216" s="110">
        <f>P216*H217</f>
        <v>0</v>
      </c>
      <c r="R216" s="110">
        <v>0</v>
      </c>
      <c r="S216" s="111">
        <f>R216*H217</f>
        <v>0</v>
      </c>
      <c r="AQ216" s="112" t="s">
        <v>195</v>
      </c>
      <c r="AS216" s="112" t="s">
        <v>113</v>
      </c>
      <c r="AT216" s="112" t="s">
        <v>80</v>
      </c>
      <c r="AX216" s="14" t="s">
        <v>112</v>
      </c>
      <c r="BD216" s="113">
        <f>IF(M216="základní",J217,0)</f>
        <v>0</v>
      </c>
      <c r="BE216" s="113">
        <f>IF(M216="snížená",J217,0)</f>
        <v>0</v>
      </c>
      <c r="BF216" s="113">
        <f>IF(M216="zákl. přenesená",J217,0)</f>
        <v>0</v>
      </c>
      <c r="BG216" s="113">
        <f>IF(M216="sníž. přenesená",J217,0)</f>
        <v>0</v>
      </c>
      <c r="BH216" s="113">
        <f>IF(M216="nulová",J217,0)</f>
        <v>0</v>
      </c>
      <c r="BI216" s="14" t="s">
        <v>80</v>
      </c>
      <c r="BJ216" s="113">
        <f>ROUND(I217*H217,2)</f>
        <v>0</v>
      </c>
      <c r="BK216" s="14" t="s">
        <v>195</v>
      </c>
      <c r="BL216" s="112" t="s">
        <v>328</v>
      </c>
    </row>
    <row r="217" spans="2:64" s="1" customFormat="1" ht="36">
      <c r="B217" s="155"/>
      <c r="C217" s="102" t="s">
        <v>325</v>
      </c>
      <c r="D217" s="102" t="s">
        <v>113</v>
      </c>
      <c r="E217" s="103" t="s">
        <v>326</v>
      </c>
      <c r="F217" s="104" t="s">
        <v>327</v>
      </c>
      <c r="G217" s="105" t="s">
        <v>230</v>
      </c>
      <c r="H217" s="106">
        <v>1099.4929999999999</v>
      </c>
      <c r="I217" s="107">
        <v>0</v>
      </c>
      <c r="J217" s="165">
        <f>ROUND(I217*H217,2)</f>
        <v>0</v>
      </c>
      <c r="L217" s="114"/>
      <c r="S217" s="47"/>
      <c r="AS217" s="14" t="s">
        <v>117</v>
      </c>
      <c r="AT217" s="14" t="s">
        <v>80</v>
      </c>
    </row>
    <row r="218" spans="2:64" s="9" customFormat="1" ht="25.9" customHeight="1">
      <c r="B218" s="162"/>
      <c r="C218" s="1"/>
      <c r="D218" s="166" t="s">
        <v>117</v>
      </c>
      <c r="E218" s="1"/>
      <c r="F218" s="167" t="s">
        <v>329</v>
      </c>
      <c r="G218" s="1"/>
      <c r="H218" s="1"/>
      <c r="I218" s="1"/>
      <c r="J218" s="156"/>
      <c r="L218" s="97"/>
      <c r="O218" s="98">
        <f>SUM(O219:O221)</f>
        <v>16.900000000000002</v>
      </c>
      <c r="Q218" s="98">
        <f>SUM(Q219:Q221)</f>
        <v>2.6000000000000003E-3</v>
      </c>
      <c r="S218" s="99">
        <f>SUM(S219:S221)</f>
        <v>0</v>
      </c>
      <c r="AQ218" s="96" t="s">
        <v>86</v>
      </c>
      <c r="AS218" s="100" t="s">
        <v>74</v>
      </c>
      <c r="AT218" s="100" t="s">
        <v>75</v>
      </c>
      <c r="AX218" s="96" t="s">
        <v>112</v>
      </c>
      <c r="BJ218" s="101">
        <f>SUM(BJ219:BJ221)</f>
        <v>0</v>
      </c>
    </row>
    <row r="219" spans="2:64" s="1" customFormat="1" ht="24.2" customHeight="1">
      <c r="B219" s="155"/>
      <c r="C219" s="9"/>
      <c r="D219" s="96" t="s">
        <v>74</v>
      </c>
      <c r="E219" s="163" t="s">
        <v>330</v>
      </c>
      <c r="F219" s="163" t="s">
        <v>331</v>
      </c>
      <c r="G219" s="9"/>
      <c r="H219" s="9"/>
      <c r="I219" s="9"/>
      <c r="J219" s="164">
        <f>J220</f>
        <v>0</v>
      </c>
      <c r="L219" s="108" t="s">
        <v>1</v>
      </c>
      <c r="M219" s="109" t="s">
        <v>40</v>
      </c>
      <c r="N219" s="110">
        <v>2.6</v>
      </c>
      <c r="O219" s="110">
        <f>N219*H220</f>
        <v>16.900000000000002</v>
      </c>
      <c r="P219" s="110">
        <v>4.0000000000000002E-4</v>
      </c>
      <c r="Q219" s="110">
        <f>P219*H220</f>
        <v>2.6000000000000003E-3</v>
      </c>
      <c r="R219" s="110">
        <v>0</v>
      </c>
      <c r="S219" s="111">
        <f>R219*H220</f>
        <v>0</v>
      </c>
      <c r="AQ219" s="112" t="s">
        <v>195</v>
      </c>
      <c r="AS219" s="112" t="s">
        <v>113</v>
      </c>
      <c r="AT219" s="112" t="s">
        <v>80</v>
      </c>
      <c r="AX219" s="14" t="s">
        <v>112</v>
      </c>
      <c r="BD219" s="113">
        <f>IF(M219="základní",J220,0)</f>
        <v>0</v>
      </c>
      <c r="BE219" s="113">
        <f>IF(M219="snížená",J220,0)</f>
        <v>0</v>
      </c>
      <c r="BF219" s="113">
        <f>IF(M219="zákl. přenesená",J220,0)</f>
        <v>0</v>
      </c>
      <c r="BG219" s="113">
        <f>IF(M219="sníž. přenesená",J220,0)</f>
        <v>0</v>
      </c>
      <c r="BH219" s="113">
        <f>IF(M219="nulová",J220,0)</f>
        <v>0</v>
      </c>
      <c r="BI219" s="14" t="s">
        <v>80</v>
      </c>
      <c r="BJ219" s="113">
        <f>ROUND(I220*H220,2)</f>
        <v>0</v>
      </c>
      <c r="BK219" s="14" t="s">
        <v>195</v>
      </c>
      <c r="BL219" s="112" t="s">
        <v>335</v>
      </c>
    </row>
    <row r="220" spans="2:64" s="1" customFormat="1" ht="24">
      <c r="B220" s="155"/>
      <c r="C220" s="102" t="s">
        <v>332</v>
      </c>
      <c r="D220" s="102" t="s">
        <v>113</v>
      </c>
      <c r="E220" s="103" t="s">
        <v>333</v>
      </c>
      <c r="F220" s="104" t="s">
        <v>334</v>
      </c>
      <c r="G220" s="105" t="s">
        <v>482</v>
      </c>
      <c r="H220" s="106">
        <v>6.5</v>
      </c>
      <c r="I220" s="107">
        <v>0</v>
      </c>
      <c r="J220" s="165">
        <f>ROUND(I220*H220,2)</f>
        <v>0</v>
      </c>
      <c r="L220" s="114"/>
      <c r="S220" s="47"/>
      <c r="AS220" s="14" t="s">
        <v>117</v>
      </c>
      <c r="AT220" s="14" t="s">
        <v>80</v>
      </c>
    </row>
    <row r="221" spans="2:64" s="1" customFormat="1">
      <c r="B221" s="155"/>
      <c r="D221" s="166" t="s">
        <v>117</v>
      </c>
      <c r="F221" s="167" t="s">
        <v>336</v>
      </c>
      <c r="J221" s="156"/>
      <c r="L221" s="114"/>
      <c r="S221" s="47"/>
      <c r="AS221" s="14" t="s">
        <v>337</v>
      </c>
      <c r="AT221" s="14" t="s">
        <v>80</v>
      </c>
    </row>
    <row r="222" spans="2:64" s="9" customFormat="1" ht="25.9" customHeight="1">
      <c r="B222" s="162"/>
      <c r="C222" s="1"/>
      <c r="D222" s="169" t="s">
        <v>337</v>
      </c>
      <c r="E222" s="1"/>
      <c r="F222" s="183" t="s">
        <v>338</v>
      </c>
      <c r="G222" s="1"/>
      <c r="H222" s="1"/>
      <c r="I222" s="1"/>
      <c r="J222" s="156"/>
      <c r="L222" s="97"/>
      <c r="O222" s="98">
        <f>SUM(O223:O241)</f>
        <v>107.804</v>
      </c>
      <c r="Q222" s="98">
        <f>SUM(Q223:Q241)</f>
        <v>0.42888999999999999</v>
      </c>
      <c r="S222" s="99">
        <f>SUM(S223:S241)</f>
        <v>1.3680000000000001</v>
      </c>
      <c r="AQ222" s="96" t="s">
        <v>86</v>
      </c>
      <c r="AS222" s="100" t="s">
        <v>74</v>
      </c>
      <c r="AT222" s="100" t="s">
        <v>75</v>
      </c>
      <c r="AX222" s="96" t="s">
        <v>112</v>
      </c>
      <c r="BJ222" s="101">
        <f>SUM(BJ223:BJ241)</f>
        <v>0</v>
      </c>
    </row>
    <row r="223" spans="2:64" s="1" customFormat="1" ht="33" customHeight="1">
      <c r="B223" s="155"/>
      <c r="C223" s="9"/>
      <c r="D223" s="96" t="s">
        <v>74</v>
      </c>
      <c r="E223" s="163" t="s">
        <v>339</v>
      </c>
      <c r="F223" s="163" t="s">
        <v>340</v>
      </c>
      <c r="G223" s="9"/>
      <c r="H223" s="9"/>
      <c r="I223" s="9"/>
      <c r="J223" s="164">
        <f>J224+J226+J228+J231+J235+J238+J241</f>
        <v>0</v>
      </c>
      <c r="L223" s="108" t="s">
        <v>1</v>
      </c>
      <c r="M223" s="109" t="s">
        <v>40</v>
      </c>
      <c r="N223" s="110">
        <v>2.99</v>
      </c>
      <c r="O223" s="110">
        <f>N223*H224</f>
        <v>74.75</v>
      </c>
      <c r="P223" s="110">
        <v>2.7999999999999998E-4</v>
      </c>
      <c r="Q223" s="110">
        <f>P223*H224</f>
        <v>6.9999999999999993E-3</v>
      </c>
      <c r="R223" s="110">
        <v>0</v>
      </c>
      <c r="S223" s="111">
        <f>R223*H224</f>
        <v>0</v>
      </c>
      <c r="AQ223" s="112" t="s">
        <v>195</v>
      </c>
      <c r="AS223" s="112" t="s">
        <v>113</v>
      </c>
      <c r="AT223" s="112" t="s">
        <v>80</v>
      </c>
      <c r="AX223" s="14" t="s">
        <v>112</v>
      </c>
      <c r="BD223" s="113">
        <f>IF(M223="základní",J224,0)</f>
        <v>0</v>
      </c>
      <c r="BE223" s="113">
        <f>IF(M223="snížená",J224,0)</f>
        <v>0</v>
      </c>
      <c r="BF223" s="113">
        <f>IF(M223="zákl. přenesená",J224,0)</f>
        <v>0</v>
      </c>
      <c r="BG223" s="113">
        <f>IF(M223="sníž. přenesená",J224,0)</f>
        <v>0</v>
      </c>
      <c r="BH223" s="113">
        <f>IF(M223="nulová",J224,0)</f>
        <v>0</v>
      </c>
      <c r="BI223" s="14" t="s">
        <v>80</v>
      </c>
      <c r="BJ223" s="113">
        <f>ROUND(I224*H224,2)</f>
        <v>0</v>
      </c>
      <c r="BK223" s="14" t="s">
        <v>195</v>
      </c>
      <c r="BL223" s="112" t="s">
        <v>344</v>
      </c>
    </row>
    <row r="224" spans="2:64" s="1" customFormat="1" ht="24">
      <c r="B224" s="155"/>
      <c r="C224" s="102" t="s">
        <v>341</v>
      </c>
      <c r="D224" s="102" t="s">
        <v>113</v>
      </c>
      <c r="E224" s="103" t="s">
        <v>342</v>
      </c>
      <c r="F224" s="104" t="s">
        <v>343</v>
      </c>
      <c r="G224" s="105" t="s">
        <v>84</v>
      </c>
      <c r="H224" s="106">
        <v>25</v>
      </c>
      <c r="I224" s="107">
        <v>0</v>
      </c>
      <c r="J224" s="165">
        <f>ROUND(I224*H224,2)</f>
        <v>0</v>
      </c>
      <c r="L224" s="114"/>
      <c r="S224" s="47"/>
      <c r="AS224" s="14" t="s">
        <v>117</v>
      </c>
      <c r="AT224" s="14" t="s">
        <v>80</v>
      </c>
    </row>
    <row r="225" spans="2:64" s="1" customFormat="1" ht="21.75" customHeight="1">
      <c r="B225" s="155"/>
      <c r="D225" s="166" t="s">
        <v>117</v>
      </c>
      <c r="F225" s="167" t="s">
        <v>345</v>
      </c>
      <c r="J225" s="156"/>
      <c r="K225" s="151"/>
      <c r="L225" s="130" t="s">
        <v>1</v>
      </c>
      <c r="M225" s="131" t="s">
        <v>40</v>
      </c>
      <c r="N225" s="110">
        <v>0</v>
      </c>
      <c r="O225" s="110">
        <f>N225*H226</f>
        <v>0</v>
      </c>
      <c r="P225" s="110">
        <v>1.575E-2</v>
      </c>
      <c r="Q225" s="110">
        <f>P225*H226</f>
        <v>0.39374999999999999</v>
      </c>
      <c r="R225" s="110">
        <v>0</v>
      </c>
      <c r="S225" s="111">
        <f>R225*H226</f>
        <v>0</v>
      </c>
      <c r="AQ225" s="112" t="s">
        <v>201</v>
      </c>
      <c r="AS225" s="112" t="s">
        <v>198</v>
      </c>
      <c r="AT225" s="112" t="s">
        <v>80</v>
      </c>
      <c r="AX225" s="14" t="s">
        <v>112</v>
      </c>
      <c r="BD225" s="113">
        <f>IF(M225="základní",J226,0)</f>
        <v>0</v>
      </c>
      <c r="BE225" s="113">
        <f>IF(M225="snížená",J226,0)</f>
        <v>0</v>
      </c>
      <c r="BF225" s="113">
        <f>IF(M225="zákl. přenesená",J226,0)</f>
        <v>0</v>
      </c>
      <c r="BG225" s="113">
        <f>IF(M225="sníž. přenesená",J226,0)</f>
        <v>0</v>
      </c>
      <c r="BH225" s="113">
        <f>IF(M225="nulová",J226,0)</f>
        <v>0</v>
      </c>
      <c r="BI225" s="14" t="s">
        <v>80</v>
      </c>
      <c r="BJ225" s="113">
        <f>ROUND(I226*H226,2)</f>
        <v>0</v>
      </c>
      <c r="BK225" s="14" t="s">
        <v>195</v>
      </c>
      <c r="BL225" s="112" t="s">
        <v>349</v>
      </c>
    </row>
    <row r="226" spans="2:64" s="11" customFormat="1" ht="12">
      <c r="B226" s="172"/>
      <c r="C226" s="124" t="s">
        <v>346</v>
      </c>
      <c r="D226" s="124" t="s">
        <v>198</v>
      </c>
      <c r="E226" s="125" t="s">
        <v>347</v>
      </c>
      <c r="F226" s="126" t="s">
        <v>348</v>
      </c>
      <c r="G226" s="127" t="s">
        <v>84</v>
      </c>
      <c r="H226" s="128">
        <v>25</v>
      </c>
      <c r="I226" s="129">
        <v>0</v>
      </c>
      <c r="J226" s="180">
        <f>ROUND(I226*H226,2)</f>
        <v>0</v>
      </c>
      <c r="L226" s="119"/>
      <c r="S226" s="120"/>
      <c r="AS226" s="118" t="s">
        <v>119</v>
      </c>
      <c r="AT226" s="118" t="s">
        <v>80</v>
      </c>
      <c r="AU226" s="11" t="s">
        <v>86</v>
      </c>
      <c r="AV226" s="11" t="s">
        <v>4</v>
      </c>
      <c r="AW226" s="11" t="s">
        <v>80</v>
      </c>
      <c r="AX226" s="118" t="s">
        <v>112</v>
      </c>
    </row>
    <row r="227" spans="2:64" s="1" customFormat="1" ht="21.75" customHeight="1">
      <c r="B227" s="155"/>
      <c r="C227" s="11"/>
      <c r="D227" s="169" t="s">
        <v>119</v>
      </c>
      <c r="E227" s="11"/>
      <c r="F227" s="173"/>
      <c r="G227" s="11"/>
      <c r="H227" s="174"/>
      <c r="I227" s="11"/>
      <c r="J227" s="175"/>
      <c r="L227" s="108" t="s">
        <v>1</v>
      </c>
      <c r="M227" s="109" t="s">
        <v>40</v>
      </c>
      <c r="N227" s="110">
        <v>0.2</v>
      </c>
      <c r="O227" s="110">
        <f>N227*H228</f>
        <v>10.944000000000001</v>
      </c>
      <c r="P227" s="110">
        <v>0</v>
      </c>
      <c r="Q227" s="110">
        <f>P227*H228</f>
        <v>0</v>
      </c>
      <c r="R227" s="110">
        <v>2.5000000000000001E-2</v>
      </c>
      <c r="S227" s="111">
        <f>R227*H228</f>
        <v>1.3680000000000001</v>
      </c>
      <c r="AQ227" s="112" t="s">
        <v>195</v>
      </c>
      <c r="AS227" s="112" t="s">
        <v>113</v>
      </c>
      <c r="AT227" s="112" t="s">
        <v>80</v>
      </c>
      <c r="AX227" s="14" t="s">
        <v>112</v>
      </c>
      <c r="BD227" s="113">
        <f>IF(M227="základní",J228,0)</f>
        <v>0</v>
      </c>
      <c r="BE227" s="113">
        <f>IF(M227="snížená",J228,0)</f>
        <v>0</v>
      </c>
      <c r="BF227" s="113">
        <f>IF(M227="zákl. přenesená",J228,0)</f>
        <v>0</v>
      </c>
      <c r="BG227" s="113">
        <f>IF(M227="sníž. přenesená",J228,0)</f>
        <v>0</v>
      </c>
      <c r="BH227" s="113">
        <f>IF(M227="nulová",J228,0)</f>
        <v>0</v>
      </c>
      <c r="BI227" s="14" t="s">
        <v>80</v>
      </c>
      <c r="BJ227" s="113">
        <f>ROUND(I228*H228,2)</f>
        <v>0</v>
      </c>
      <c r="BK227" s="14" t="s">
        <v>195</v>
      </c>
      <c r="BL227" s="112" t="s">
        <v>352</v>
      </c>
    </row>
    <row r="228" spans="2:64" s="1" customFormat="1" ht="24">
      <c r="B228" s="155"/>
      <c r="C228" s="102" t="s">
        <v>350</v>
      </c>
      <c r="D228" s="102" t="s">
        <v>113</v>
      </c>
      <c r="E228" s="103" t="s">
        <v>351</v>
      </c>
      <c r="F228" s="104" t="s">
        <v>457</v>
      </c>
      <c r="G228" s="105" t="s">
        <v>84</v>
      </c>
      <c r="H228" s="106">
        <v>54.72</v>
      </c>
      <c r="I228" s="107">
        <v>0</v>
      </c>
      <c r="J228" s="165">
        <f>ROUND(I228*H228,2)</f>
        <v>0</v>
      </c>
      <c r="L228" s="114"/>
      <c r="S228" s="47"/>
      <c r="AS228" s="14" t="s">
        <v>117</v>
      </c>
      <c r="AT228" s="14" t="s">
        <v>80</v>
      </c>
    </row>
    <row r="229" spans="2:64" s="11" customFormat="1">
      <c r="B229" s="172"/>
      <c r="C229" s="1"/>
      <c r="D229" s="166" t="s">
        <v>117</v>
      </c>
      <c r="E229" s="1"/>
      <c r="F229" s="167" t="s">
        <v>353</v>
      </c>
      <c r="G229" s="1"/>
      <c r="H229" s="1"/>
      <c r="I229" s="1"/>
      <c r="J229" s="156"/>
      <c r="L229" s="119"/>
      <c r="S229" s="120"/>
      <c r="AS229" s="118" t="s">
        <v>119</v>
      </c>
      <c r="AT229" s="118" t="s">
        <v>80</v>
      </c>
      <c r="AU229" s="11" t="s">
        <v>86</v>
      </c>
      <c r="AV229" s="11" t="s">
        <v>29</v>
      </c>
      <c r="AW229" s="11" t="s">
        <v>80</v>
      </c>
      <c r="AX229" s="118" t="s">
        <v>112</v>
      </c>
    </row>
    <row r="230" spans="2:64" s="1" customFormat="1" ht="44.25" customHeight="1">
      <c r="B230" s="155"/>
      <c r="C230" s="11"/>
      <c r="D230" s="169" t="s">
        <v>119</v>
      </c>
      <c r="E230" s="118" t="s">
        <v>1</v>
      </c>
      <c r="F230" s="173" t="s">
        <v>87</v>
      </c>
      <c r="G230" s="11"/>
      <c r="H230" s="174">
        <v>54.72</v>
      </c>
      <c r="I230" s="11"/>
      <c r="J230" s="175"/>
      <c r="L230" s="108" t="s">
        <v>1</v>
      </c>
      <c r="M230" s="109" t="s">
        <v>40</v>
      </c>
      <c r="N230" s="110">
        <v>0.11</v>
      </c>
      <c r="O230" s="110">
        <f>N230*H231</f>
        <v>7.37</v>
      </c>
      <c r="P230" s="110">
        <v>1.0000000000000001E-5</v>
      </c>
      <c r="Q230" s="110">
        <f>P230*H231</f>
        <v>6.7000000000000002E-4</v>
      </c>
      <c r="R230" s="110">
        <v>0</v>
      </c>
      <c r="S230" s="111">
        <f>R230*H231</f>
        <v>0</v>
      </c>
      <c r="AQ230" s="112" t="s">
        <v>195</v>
      </c>
      <c r="AS230" s="112" t="s">
        <v>113</v>
      </c>
      <c r="AT230" s="112" t="s">
        <v>80</v>
      </c>
      <c r="AX230" s="14" t="s">
        <v>112</v>
      </c>
      <c r="BD230" s="113">
        <f>IF(M230="základní",J231,0)</f>
        <v>0</v>
      </c>
      <c r="BE230" s="113">
        <f>IF(M230="snížená",J231,0)</f>
        <v>0</v>
      </c>
      <c r="BF230" s="113">
        <f>IF(M230="zákl. přenesená",J231,0)</f>
        <v>0</v>
      </c>
      <c r="BG230" s="113">
        <f>IF(M230="sníž. přenesená",J231,0)</f>
        <v>0</v>
      </c>
      <c r="BH230" s="113">
        <f>IF(M230="nulová",J231,0)</f>
        <v>0</v>
      </c>
      <c r="BI230" s="14" t="s">
        <v>80</v>
      </c>
      <c r="BJ230" s="113">
        <f>ROUND(I231*H231,2)</f>
        <v>0</v>
      </c>
      <c r="BK230" s="14" t="s">
        <v>195</v>
      </c>
      <c r="BL230" s="112" t="s">
        <v>357</v>
      </c>
    </row>
    <row r="231" spans="2:64" s="1" customFormat="1" ht="36">
      <c r="B231" s="155"/>
      <c r="C231" s="102" t="s">
        <v>354</v>
      </c>
      <c r="D231" s="102" t="s">
        <v>113</v>
      </c>
      <c r="E231" s="103" t="s">
        <v>355</v>
      </c>
      <c r="F231" s="104" t="s">
        <v>356</v>
      </c>
      <c r="G231" s="105" t="s">
        <v>84</v>
      </c>
      <c r="H231" s="106">
        <v>67</v>
      </c>
      <c r="I231" s="107">
        <v>0</v>
      </c>
      <c r="J231" s="165">
        <f>ROUND(I231*H231,2)</f>
        <v>0</v>
      </c>
      <c r="L231" s="114"/>
      <c r="S231" s="47"/>
      <c r="AS231" s="14" t="s">
        <v>117</v>
      </c>
      <c r="AT231" s="14" t="s">
        <v>80</v>
      </c>
    </row>
    <row r="232" spans="2:64" s="10" customFormat="1">
      <c r="B232" s="168"/>
      <c r="C232" s="1"/>
      <c r="D232" s="166" t="s">
        <v>117</v>
      </c>
      <c r="E232" s="1"/>
      <c r="F232" s="167" t="s">
        <v>358</v>
      </c>
      <c r="G232" s="1"/>
      <c r="H232" s="1"/>
      <c r="I232" s="1"/>
      <c r="J232" s="156"/>
      <c r="L232" s="116"/>
      <c r="S232" s="117"/>
      <c r="AS232" s="115" t="s">
        <v>119</v>
      </c>
      <c r="AT232" s="115" t="s">
        <v>80</v>
      </c>
      <c r="AU232" s="10" t="s">
        <v>80</v>
      </c>
      <c r="AV232" s="10" t="s">
        <v>29</v>
      </c>
      <c r="AW232" s="10" t="s">
        <v>75</v>
      </c>
      <c r="AX232" s="115" t="s">
        <v>112</v>
      </c>
    </row>
    <row r="233" spans="2:64" s="11" customFormat="1">
      <c r="B233" s="172"/>
      <c r="C233" s="10"/>
      <c r="D233" s="169" t="s">
        <v>119</v>
      </c>
      <c r="E233" s="115" t="s">
        <v>1</v>
      </c>
      <c r="F233" s="170" t="s">
        <v>279</v>
      </c>
      <c r="G233" s="10"/>
      <c r="H233" s="115" t="s">
        <v>1</v>
      </c>
      <c r="I233" s="10"/>
      <c r="J233" s="171"/>
      <c r="L233" s="119"/>
      <c r="S233" s="120"/>
      <c r="AS233" s="118" t="s">
        <v>119</v>
      </c>
      <c r="AT233" s="118" t="s">
        <v>80</v>
      </c>
      <c r="AU233" s="11" t="s">
        <v>86</v>
      </c>
      <c r="AV233" s="11" t="s">
        <v>29</v>
      </c>
      <c r="AW233" s="11" t="s">
        <v>80</v>
      </c>
      <c r="AX233" s="118" t="s">
        <v>112</v>
      </c>
    </row>
    <row r="234" spans="2:64" s="1" customFormat="1" ht="24.2" customHeight="1">
      <c r="B234" s="155"/>
      <c r="C234" s="11"/>
      <c r="D234" s="169" t="s">
        <v>119</v>
      </c>
      <c r="E234" s="118" t="s">
        <v>1</v>
      </c>
      <c r="F234" s="173" t="s">
        <v>359</v>
      </c>
      <c r="G234" s="11"/>
      <c r="H234" s="174">
        <v>67</v>
      </c>
      <c r="I234" s="11"/>
      <c r="J234" s="175"/>
      <c r="L234" s="108" t="s">
        <v>1</v>
      </c>
      <c r="M234" s="109" t="s">
        <v>40</v>
      </c>
      <c r="N234" s="110">
        <v>0.13</v>
      </c>
      <c r="O234" s="110">
        <f>N234*H235</f>
        <v>8.7100000000000009</v>
      </c>
      <c r="P234" s="110">
        <v>2.5999999999999998E-4</v>
      </c>
      <c r="Q234" s="110">
        <f>P234*H235</f>
        <v>1.7419999999999998E-2</v>
      </c>
      <c r="R234" s="110">
        <v>0</v>
      </c>
      <c r="S234" s="111">
        <f>R234*H235</f>
        <v>0</v>
      </c>
      <c r="AQ234" s="112" t="s">
        <v>195</v>
      </c>
      <c r="AS234" s="112" t="s">
        <v>113</v>
      </c>
      <c r="AT234" s="112" t="s">
        <v>80</v>
      </c>
      <c r="AX234" s="14" t="s">
        <v>112</v>
      </c>
      <c r="BD234" s="113">
        <f>IF(M234="základní",J235,0)</f>
        <v>0</v>
      </c>
      <c r="BE234" s="113">
        <f>IF(M234="snížená",J235,0)</f>
        <v>0</v>
      </c>
      <c r="BF234" s="113">
        <f>IF(M234="zákl. přenesená",J235,0)</f>
        <v>0</v>
      </c>
      <c r="BG234" s="113">
        <f>IF(M234="sníž. přenesená",J235,0)</f>
        <v>0</v>
      </c>
      <c r="BH234" s="113">
        <f>IF(M234="nulová",J235,0)</f>
        <v>0</v>
      </c>
      <c r="BI234" s="14" t="s">
        <v>80</v>
      </c>
      <c r="BJ234" s="113">
        <f>ROUND(I235*H235,2)</f>
        <v>0</v>
      </c>
      <c r="BK234" s="14" t="s">
        <v>195</v>
      </c>
      <c r="BL234" s="112" t="s">
        <v>363</v>
      </c>
    </row>
    <row r="235" spans="2:64" s="1" customFormat="1" ht="24">
      <c r="B235" s="155"/>
      <c r="C235" s="102" t="s">
        <v>360</v>
      </c>
      <c r="D235" s="102" t="s">
        <v>113</v>
      </c>
      <c r="E235" s="103" t="s">
        <v>361</v>
      </c>
      <c r="F235" s="104" t="s">
        <v>362</v>
      </c>
      <c r="G235" s="105" t="s">
        <v>84</v>
      </c>
      <c r="H235" s="106">
        <v>67</v>
      </c>
      <c r="I235" s="107">
        <v>0</v>
      </c>
      <c r="J235" s="165">
        <f>ROUND(I235*H235,2)</f>
        <v>0</v>
      </c>
      <c r="L235" s="114"/>
      <c r="S235" s="47"/>
      <c r="AS235" s="14" t="s">
        <v>117</v>
      </c>
      <c r="AT235" s="14" t="s">
        <v>80</v>
      </c>
    </row>
    <row r="236" spans="2:64" s="11" customFormat="1">
      <c r="B236" s="172"/>
      <c r="C236" s="1"/>
      <c r="D236" s="166" t="s">
        <v>117</v>
      </c>
      <c r="E236" s="1"/>
      <c r="F236" s="167" t="s">
        <v>364</v>
      </c>
      <c r="G236" s="1"/>
      <c r="H236" s="1"/>
      <c r="I236" s="1"/>
      <c r="J236" s="156"/>
      <c r="L236" s="119"/>
      <c r="S236" s="120"/>
      <c r="AS236" s="118" t="s">
        <v>119</v>
      </c>
      <c r="AT236" s="118" t="s">
        <v>80</v>
      </c>
      <c r="AU236" s="11" t="s">
        <v>86</v>
      </c>
      <c r="AV236" s="11" t="s">
        <v>29</v>
      </c>
      <c r="AW236" s="11" t="s">
        <v>80</v>
      </c>
      <c r="AX236" s="118" t="s">
        <v>112</v>
      </c>
    </row>
    <row r="237" spans="2:64" s="1" customFormat="1" ht="37.9" customHeight="1">
      <c r="B237" s="155"/>
      <c r="C237" s="11"/>
      <c r="D237" s="169" t="s">
        <v>119</v>
      </c>
      <c r="E237" s="118" t="s">
        <v>1</v>
      </c>
      <c r="F237" s="173" t="s">
        <v>92</v>
      </c>
      <c r="G237" s="11"/>
      <c r="H237" s="174">
        <v>67</v>
      </c>
      <c r="I237" s="11"/>
      <c r="J237" s="175"/>
      <c r="L237" s="108" t="s">
        <v>1</v>
      </c>
      <c r="M237" s="109" t="s">
        <v>40</v>
      </c>
      <c r="N237" s="110">
        <v>0.09</v>
      </c>
      <c r="O237" s="110">
        <f>N237*H238</f>
        <v>6.0299999999999994</v>
      </c>
      <c r="P237" s="110">
        <v>1.4999999999999999E-4</v>
      </c>
      <c r="Q237" s="110">
        <f>P237*H238</f>
        <v>1.005E-2</v>
      </c>
      <c r="R237" s="110">
        <v>0</v>
      </c>
      <c r="S237" s="111">
        <f>R237*H238</f>
        <v>0</v>
      </c>
      <c r="AQ237" s="112" t="s">
        <v>195</v>
      </c>
      <c r="AS237" s="112" t="s">
        <v>113</v>
      </c>
      <c r="AT237" s="112" t="s">
        <v>80</v>
      </c>
      <c r="AX237" s="14" t="s">
        <v>112</v>
      </c>
      <c r="BD237" s="113">
        <f>IF(M237="základní",J238,0)</f>
        <v>0</v>
      </c>
      <c r="BE237" s="113">
        <f>IF(M237="snížená",J238,0)</f>
        <v>0</v>
      </c>
      <c r="BF237" s="113">
        <f>IF(M237="zákl. přenesená",J238,0)</f>
        <v>0</v>
      </c>
      <c r="BG237" s="113">
        <f>IF(M237="sníž. přenesená",J238,0)</f>
        <v>0</v>
      </c>
      <c r="BH237" s="113">
        <f>IF(M237="nulová",J238,0)</f>
        <v>0</v>
      </c>
      <c r="BI237" s="14" t="s">
        <v>80</v>
      </c>
      <c r="BJ237" s="113">
        <f>ROUND(I238*H238,2)</f>
        <v>0</v>
      </c>
      <c r="BK237" s="14" t="s">
        <v>195</v>
      </c>
      <c r="BL237" s="112" t="s">
        <v>368</v>
      </c>
    </row>
    <row r="238" spans="2:64" s="1" customFormat="1" ht="36">
      <c r="B238" s="155"/>
      <c r="C238" s="102" t="s">
        <v>365</v>
      </c>
      <c r="D238" s="102" t="s">
        <v>113</v>
      </c>
      <c r="E238" s="103" t="s">
        <v>366</v>
      </c>
      <c r="F238" s="104" t="s">
        <v>367</v>
      </c>
      <c r="G238" s="105" t="s">
        <v>84</v>
      </c>
      <c r="H238" s="106">
        <v>67</v>
      </c>
      <c r="I238" s="107">
        <v>0</v>
      </c>
      <c r="J238" s="165">
        <f>ROUND(I238*H238,2)</f>
        <v>0</v>
      </c>
      <c r="L238" s="114"/>
      <c r="S238" s="47"/>
      <c r="AS238" s="14" t="s">
        <v>117</v>
      </c>
      <c r="AT238" s="14" t="s">
        <v>80</v>
      </c>
    </row>
    <row r="239" spans="2:64" s="11" customFormat="1">
      <c r="B239" s="172"/>
      <c r="C239" s="1"/>
      <c r="D239" s="166" t="s">
        <v>117</v>
      </c>
      <c r="E239" s="1"/>
      <c r="F239" s="167" t="s">
        <v>369</v>
      </c>
      <c r="G239" s="1"/>
      <c r="H239" s="1"/>
      <c r="I239" s="1"/>
      <c r="J239" s="156"/>
      <c r="L239" s="119"/>
      <c r="S239" s="120"/>
      <c r="AS239" s="118" t="s">
        <v>119</v>
      </c>
      <c r="AT239" s="118" t="s">
        <v>80</v>
      </c>
      <c r="AU239" s="11" t="s">
        <v>86</v>
      </c>
      <c r="AV239" s="11" t="s">
        <v>29</v>
      </c>
      <c r="AW239" s="11" t="s">
        <v>80</v>
      </c>
      <c r="AX239" s="118" t="s">
        <v>112</v>
      </c>
    </row>
    <row r="240" spans="2:64" s="1" customFormat="1" ht="44.25" customHeight="1">
      <c r="B240" s="155"/>
      <c r="C240" s="11"/>
      <c r="D240" s="169" t="s">
        <v>119</v>
      </c>
      <c r="E240" s="118" t="s">
        <v>1</v>
      </c>
      <c r="F240" s="173" t="s">
        <v>92</v>
      </c>
      <c r="G240" s="11"/>
      <c r="H240" s="174">
        <v>67</v>
      </c>
      <c r="I240" s="11"/>
      <c r="J240" s="175"/>
      <c r="L240" s="108" t="s">
        <v>1</v>
      </c>
      <c r="M240" s="109" t="s">
        <v>40</v>
      </c>
      <c r="N240" s="110">
        <v>0</v>
      </c>
      <c r="O240" s="110">
        <f>N240*H241</f>
        <v>0</v>
      </c>
      <c r="P240" s="110">
        <v>0</v>
      </c>
      <c r="Q240" s="110">
        <f>P240*H241</f>
        <v>0</v>
      </c>
      <c r="R240" s="110">
        <v>0</v>
      </c>
      <c r="S240" s="111">
        <f>R240*H241</f>
        <v>0</v>
      </c>
      <c r="AQ240" s="112" t="s">
        <v>195</v>
      </c>
      <c r="AS240" s="112" t="s">
        <v>113</v>
      </c>
      <c r="AT240" s="112" t="s">
        <v>80</v>
      </c>
      <c r="AX240" s="14" t="s">
        <v>112</v>
      </c>
      <c r="BD240" s="113">
        <f>IF(M240="základní",J241,0)</f>
        <v>0</v>
      </c>
      <c r="BE240" s="113">
        <f>IF(M240="snížená",J241,0)</f>
        <v>0</v>
      </c>
      <c r="BF240" s="113">
        <f>IF(M240="zákl. přenesená",J241,0)</f>
        <v>0</v>
      </c>
      <c r="BG240" s="113">
        <f>IF(M240="sníž. přenesená",J241,0)</f>
        <v>0</v>
      </c>
      <c r="BH240" s="113">
        <f>IF(M240="nulová",J241,0)</f>
        <v>0</v>
      </c>
      <c r="BI240" s="14" t="s">
        <v>80</v>
      </c>
      <c r="BJ240" s="113">
        <f>ROUND(I241*H241,2)</f>
        <v>0</v>
      </c>
      <c r="BK240" s="14" t="s">
        <v>195</v>
      </c>
      <c r="BL240" s="112" t="s">
        <v>373</v>
      </c>
    </row>
    <row r="241" spans="2:64" s="1" customFormat="1" ht="36">
      <c r="B241" s="155"/>
      <c r="C241" s="102" t="s">
        <v>370</v>
      </c>
      <c r="D241" s="102" t="s">
        <v>113</v>
      </c>
      <c r="E241" s="103" t="s">
        <v>371</v>
      </c>
      <c r="F241" s="104" t="s">
        <v>372</v>
      </c>
      <c r="G241" s="105" t="s">
        <v>230</v>
      </c>
      <c r="H241" s="106">
        <v>493.01600000000002</v>
      </c>
      <c r="I241" s="107">
        <v>0</v>
      </c>
      <c r="J241" s="165">
        <f>ROUND(I241*H241,2)</f>
        <v>0</v>
      </c>
      <c r="L241" s="114"/>
      <c r="S241" s="47"/>
      <c r="AS241" s="14" t="s">
        <v>117</v>
      </c>
      <c r="AT241" s="14" t="s">
        <v>80</v>
      </c>
    </row>
    <row r="242" spans="2:64" s="9" customFormat="1" ht="25.9" customHeight="1">
      <c r="B242" s="162"/>
      <c r="C242" s="1"/>
      <c r="D242" s="166" t="s">
        <v>117</v>
      </c>
      <c r="E242" s="1"/>
      <c r="F242" s="167" t="s">
        <v>374</v>
      </c>
      <c r="G242" s="1"/>
      <c r="H242" s="1"/>
      <c r="I242" s="1"/>
      <c r="J242" s="156"/>
      <c r="L242" s="97"/>
      <c r="O242" s="98">
        <f>SUM(O243:O274)</f>
        <v>40.311799999999998</v>
      </c>
      <c r="Q242" s="98">
        <f>SUM(Q243:Q274)</f>
        <v>0.50202199999999997</v>
      </c>
      <c r="S242" s="99">
        <f>SUM(S243:S274)</f>
        <v>0.36515999999999998</v>
      </c>
      <c r="AQ242" s="96" t="s">
        <v>86</v>
      </c>
      <c r="AS242" s="100" t="s">
        <v>74</v>
      </c>
      <c r="AT242" s="100" t="s">
        <v>75</v>
      </c>
      <c r="AX242" s="96" t="s">
        <v>112</v>
      </c>
      <c r="BJ242" s="101">
        <f>SUM(BJ243:BJ274)</f>
        <v>0</v>
      </c>
    </row>
    <row r="243" spans="2:64" s="1" customFormat="1" ht="33" customHeight="1">
      <c r="B243" s="155"/>
      <c r="C243" s="9"/>
      <c r="D243" s="96" t="s">
        <v>74</v>
      </c>
      <c r="E243" s="163" t="s">
        <v>375</v>
      </c>
      <c r="F243" s="163" t="s">
        <v>376</v>
      </c>
      <c r="G243" s="9"/>
      <c r="H243" s="9"/>
      <c r="I243" s="9"/>
      <c r="J243" s="164">
        <f>J244+J249+J251+J256+J259+J262+J264+J266+J268+J270+J272+J274</f>
        <v>0</v>
      </c>
      <c r="L243" s="108" t="s">
        <v>1</v>
      </c>
      <c r="M243" s="109" t="s">
        <v>40</v>
      </c>
      <c r="N243" s="110">
        <v>0.192</v>
      </c>
      <c r="O243" s="110">
        <f>N243*H244</f>
        <v>13.386240000000001</v>
      </c>
      <c r="P243" s="110">
        <v>4.5500000000000002E-3</v>
      </c>
      <c r="Q243" s="110">
        <f>P243*H244</f>
        <v>0.31722600000000001</v>
      </c>
      <c r="R243" s="110">
        <v>0</v>
      </c>
      <c r="S243" s="111">
        <f>R243*H244</f>
        <v>0</v>
      </c>
      <c r="AQ243" s="112" t="s">
        <v>195</v>
      </c>
      <c r="AS243" s="112" t="s">
        <v>113</v>
      </c>
      <c r="AT243" s="112" t="s">
        <v>80</v>
      </c>
      <c r="AX243" s="14" t="s">
        <v>112</v>
      </c>
      <c r="BD243" s="113">
        <f>IF(M243="základní",J244,0)</f>
        <v>0</v>
      </c>
      <c r="BE243" s="113">
        <f>IF(M243="snížená",J244,0)</f>
        <v>0</v>
      </c>
      <c r="BF243" s="113">
        <f>IF(M243="zákl. přenesená",J244,0)</f>
        <v>0</v>
      </c>
      <c r="BG243" s="113">
        <f>IF(M243="sníž. přenesená",J244,0)</f>
        <v>0</v>
      </c>
      <c r="BH243" s="113">
        <f>IF(M243="nulová",J244,0)</f>
        <v>0</v>
      </c>
      <c r="BI243" s="14" t="s">
        <v>80</v>
      </c>
      <c r="BJ243" s="113">
        <f>ROUND(I244*H244,2)</f>
        <v>0</v>
      </c>
      <c r="BK243" s="14" t="s">
        <v>195</v>
      </c>
      <c r="BL243" s="112" t="s">
        <v>380</v>
      </c>
    </row>
    <row r="244" spans="2:64" s="1" customFormat="1" ht="24">
      <c r="B244" s="155"/>
      <c r="C244" s="102" t="s">
        <v>377</v>
      </c>
      <c r="D244" s="102" t="s">
        <v>113</v>
      </c>
      <c r="E244" s="103" t="s">
        <v>378</v>
      </c>
      <c r="F244" s="104" t="s">
        <v>379</v>
      </c>
      <c r="G244" s="105" t="s">
        <v>84</v>
      </c>
      <c r="H244" s="106">
        <v>69.72</v>
      </c>
      <c r="I244" s="107">
        <v>0</v>
      </c>
      <c r="J244" s="165">
        <f>ROUND(I244*H244,2)</f>
        <v>0</v>
      </c>
      <c r="L244" s="114"/>
      <c r="S244" s="47"/>
      <c r="AS244" s="14" t="s">
        <v>117</v>
      </c>
      <c r="AT244" s="14" t="s">
        <v>80</v>
      </c>
    </row>
    <row r="245" spans="2:64" s="11" customFormat="1">
      <c r="B245" s="172"/>
      <c r="C245" s="1"/>
      <c r="D245" s="166" t="s">
        <v>117</v>
      </c>
      <c r="E245" s="1"/>
      <c r="F245" s="167" t="s">
        <v>381</v>
      </c>
      <c r="G245" s="1"/>
      <c r="H245" s="1"/>
      <c r="I245" s="1"/>
      <c r="J245" s="156"/>
      <c r="L245" s="119"/>
      <c r="S245" s="120"/>
      <c r="AS245" s="118" t="s">
        <v>119</v>
      </c>
      <c r="AT245" s="118" t="s">
        <v>80</v>
      </c>
      <c r="AU245" s="11" t="s">
        <v>86</v>
      </c>
      <c r="AV245" s="11" t="s">
        <v>29</v>
      </c>
      <c r="AW245" s="11" t="s">
        <v>75</v>
      </c>
      <c r="AX245" s="118" t="s">
        <v>112</v>
      </c>
    </row>
    <row r="246" spans="2:64" s="11" customFormat="1">
      <c r="B246" s="172"/>
      <c r="D246" s="169" t="s">
        <v>119</v>
      </c>
      <c r="E246" s="118" t="s">
        <v>1</v>
      </c>
      <c r="F246" s="173" t="s">
        <v>87</v>
      </c>
      <c r="H246" s="174">
        <v>54.72</v>
      </c>
      <c r="J246" s="175"/>
      <c r="L246" s="119"/>
      <c r="S246" s="120"/>
      <c r="AS246" s="118" t="s">
        <v>119</v>
      </c>
      <c r="AT246" s="118" t="s">
        <v>80</v>
      </c>
      <c r="AU246" s="11" t="s">
        <v>86</v>
      </c>
      <c r="AV246" s="11" t="s">
        <v>29</v>
      </c>
      <c r="AW246" s="11" t="s">
        <v>75</v>
      </c>
      <c r="AX246" s="118" t="s">
        <v>112</v>
      </c>
    </row>
    <row r="247" spans="2:64" s="12" customFormat="1">
      <c r="B247" s="176"/>
      <c r="C247" s="11"/>
      <c r="D247" s="169" t="s">
        <v>119</v>
      </c>
      <c r="E247" s="118" t="s">
        <v>1</v>
      </c>
      <c r="F247" s="173" t="s">
        <v>95</v>
      </c>
      <c r="G247" s="11"/>
      <c r="H247" s="174">
        <v>15</v>
      </c>
      <c r="I247" s="11"/>
      <c r="J247" s="175"/>
      <c r="L247" s="122"/>
      <c r="S247" s="123"/>
      <c r="AS247" s="121" t="s">
        <v>119</v>
      </c>
      <c r="AT247" s="121" t="s">
        <v>80</v>
      </c>
      <c r="AU247" s="12" t="s">
        <v>115</v>
      </c>
      <c r="AV247" s="12" t="s">
        <v>29</v>
      </c>
      <c r="AW247" s="12" t="s">
        <v>80</v>
      </c>
      <c r="AX247" s="121" t="s">
        <v>112</v>
      </c>
    </row>
    <row r="248" spans="2:64" s="1" customFormat="1" ht="33" customHeight="1">
      <c r="B248" s="155"/>
      <c r="C248" s="12"/>
      <c r="D248" s="169" t="s">
        <v>119</v>
      </c>
      <c r="E248" s="121" t="s">
        <v>1</v>
      </c>
      <c r="F248" s="177" t="s">
        <v>126</v>
      </c>
      <c r="G248" s="12"/>
      <c r="H248" s="178">
        <v>69.72</v>
      </c>
      <c r="I248" s="12"/>
      <c r="J248" s="179"/>
      <c r="L248" s="108" t="s">
        <v>1</v>
      </c>
      <c r="M248" s="109" t="s">
        <v>40</v>
      </c>
      <c r="N248" s="110">
        <v>0.41699999999999998</v>
      </c>
      <c r="O248" s="110">
        <f>N248*H249</f>
        <v>8.0897999999999985</v>
      </c>
      <c r="P248" s="110">
        <v>4.9500000000000004E-3</v>
      </c>
      <c r="Q248" s="110">
        <f>P248*H249</f>
        <v>9.6030000000000004E-2</v>
      </c>
      <c r="R248" s="110">
        <v>0</v>
      </c>
      <c r="S248" s="111">
        <f>R248*H249</f>
        <v>0</v>
      </c>
      <c r="AQ248" s="112" t="s">
        <v>195</v>
      </c>
      <c r="AS248" s="112" t="s">
        <v>113</v>
      </c>
      <c r="AT248" s="112" t="s">
        <v>80</v>
      </c>
      <c r="AX248" s="14" t="s">
        <v>112</v>
      </c>
      <c r="BD248" s="113">
        <f>IF(M248="základní",J249,0)</f>
        <v>0</v>
      </c>
      <c r="BE248" s="113">
        <f>IF(M248="snížená",J249,0)</f>
        <v>0</v>
      </c>
      <c r="BF248" s="113">
        <f>IF(M248="zákl. přenesená",J249,0)</f>
        <v>0</v>
      </c>
      <c r="BG248" s="113">
        <f>IF(M248="sníž. přenesená",J249,0)</f>
        <v>0</v>
      </c>
      <c r="BH248" s="113">
        <f>IF(M248="nulová",J249,0)</f>
        <v>0</v>
      </c>
      <c r="BI248" s="14" t="s">
        <v>80</v>
      </c>
      <c r="BJ248" s="113">
        <f>ROUND(I249*H249,2)</f>
        <v>0</v>
      </c>
      <c r="BK248" s="14" t="s">
        <v>195</v>
      </c>
      <c r="BL248" s="112" t="s">
        <v>384</v>
      </c>
    </row>
    <row r="249" spans="2:64" s="1" customFormat="1" ht="36">
      <c r="B249" s="155"/>
      <c r="C249" s="102" t="s">
        <v>382</v>
      </c>
      <c r="D249" s="102" t="s">
        <v>113</v>
      </c>
      <c r="E249" s="103" t="s">
        <v>383</v>
      </c>
      <c r="F249" s="104" t="s">
        <v>479</v>
      </c>
      <c r="G249" s="105" t="s">
        <v>84</v>
      </c>
      <c r="H249" s="106">
        <v>19.399999999999999</v>
      </c>
      <c r="I249" s="107">
        <v>0</v>
      </c>
      <c r="J249" s="165">
        <f>ROUND(I249*H249,2)</f>
        <v>0</v>
      </c>
      <c r="L249" s="114"/>
      <c r="S249" s="47"/>
      <c r="AS249" s="14" t="s">
        <v>117</v>
      </c>
      <c r="AT249" s="14" t="s">
        <v>80</v>
      </c>
    </row>
    <row r="250" spans="2:64" s="1" customFormat="1" ht="24.2" customHeight="1">
      <c r="B250" s="155"/>
      <c r="D250" s="166" t="s">
        <v>117</v>
      </c>
      <c r="F250" s="167" t="s">
        <v>385</v>
      </c>
      <c r="J250" s="156"/>
      <c r="L250" s="108" t="s">
        <v>1</v>
      </c>
      <c r="M250" s="109" t="s">
        <v>40</v>
      </c>
      <c r="N250" s="110">
        <v>0.05</v>
      </c>
      <c r="O250" s="110">
        <f>N250*H251</f>
        <v>6.0860000000000003</v>
      </c>
      <c r="P250" s="110">
        <v>0</v>
      </c>
      <c r="Q250" s="110">
        <f>P250*H251</f>
        <v>0</v>
      </c>
      <c r="R250" s="110">
        <v>3.0000000000000001E-3</v>
      </c>
      <c r="S250" s="111">
        <f>R250*H251</f>
        <v>0.36515999999999998</v>
      </c>
      <c r="AQ250" s="112" t="s">
        <v>195</v>
      </c>
      <c r="AS250" s="112" t="s">
        <v>113</v>
      </c>
      <c r="AT250" s="112" t="s">
        <v>80</v>
      </c>
      <c r="AX250" s="14" t="s">
        <v>112</v>
      </c>
      <c r="BD250" s="113">
        <f>IF(M250="základní",J251,0)</f>
        <v>0</v>
      </c>
      <c r="BE250" s="113">
        <f>IF(M250="snížená",J251,0)</f>
        <v>0</v>
      </c>
      <c r="BF250" s="113">
        <f>IF(M250="zákl. přenesená",J251,0)</f>
        <v>0</v>
      </c>
      <c r="BG250" s="113">
        <f>IF(M250="sníž. přenesená",J251,0)</f>
        <v>0</v>
      </c>
      <c r="BH250" s="113">
        <f>IF(M250="nulová",J251,0)</f>
        <v>0</v>
      </c>
      <c r="BI250" s="14" t="s">
        <v>80</v>
      </c>
      <c r="BJ250" s="113">
        <f>ROUND(I251*H251,2)</f>
        <v>0</v>
      </c>
      <c r="BK250" s="14" t="s">
        <v>195</v>
      </c>
      <c r="BL250" s="112" t="s">
        <v>389</v>
      </c>
    </row>
    <row r="251" spans="2:64" s="1" customFormat="1" ht="24">
      <c r="B251" s="155"/>
      <c r="C251" s="102" t="s">
        <v>386</v>
      </c>
      <c r="D251" s="102" t="s">
        <v>113</v>
      </c>
      <c r="E251" s="103" t="s">
        <v>387</v>
      </c>
      <c r="F251" s="104" t="s">
        <v>388</v>
      </c>
      <c r="G251" s="105" t="s">
        <v>84</v>
      </c>
      <c r="H251" s="106">
        <v>121.72</v>
      </c>
      <c r="I251" s="107">
        <v>0</v>
      </c>
      <c r="J251" s="165">
        <f>ROUND(I251*H251,2)</f>
        <v>0</v>
      </c>
      <c r="L251" s="114"/>
      <c r="S251" s="47"/>
      <c r="AS251" s="14" t="s">
        <v>117</v>
      </c>
      <c r="AT251" s="14" t="s">
        <v>80</v>
      </c>
    </row>
    <row r="252" spans="2:64" s="11" customFormat="1">
      <c r="B252" s="172"/>
      <c r="C252" s="1"/>
      <c r="D252" s="166" t="s">
        <v>117</v>
      </c>
      <c r="E252" s="1"/>
      <c r="F252" s="167" t="s">
        <v>390</v>
      </c>
      <c r="G252" s="1"/>
      <c r="H252" s="1"/>
      <c r="I252" s="1"/>
      <c r="J252" s="156"/>
      <c r="L252" s="119"/>
      <c r="S252" s="120"/>
      <c r="AS252" s="118" t="s">
        <v>119</v>
      </c>
      <c r="AT252" s="118" t="s">
        <v>80</v>
      </c>
      <c r="AU252" s="11" t="s">
        <v>86</v>
      </c>
      <c r="AV252" s="11" t="s">
        <v>29</v>
      </c>
      <c r="AW252" s="11" t="s">
        <v>75</v>
      </c>
      <c r="AX252" s="118" t="s">
        <v>112</v>
      </c>
    </row>
    <row r="253" spans="2:64" s="11" customFormat="1">
      <c r="B253" s="172"/>
      <c r="D253" s="169" t="s">
        <v>119</v>
      </c>
      <c r="E253" s="118" t="s">
        <v>1</v>
      </c>
      <c r="F253" s="173" t="s">
        <v>87</v>
      </c>
      <c r="H253" s="174">
        <v>54.72</v>
      </c>
      <c r="J253" s="175"/>
      <c r="L253" s="119"/>
      <c r="S253" s="120"/>
      <c r="AS253" s="118" t="s">
        <v>119</v>
      </c>
      <c r="AT253" s="118" t="s">
        <v>80</v>
      </c>
      <c r="AU253" s="11" t="s">
        <v>86</v>
      </c>
      <c r="AV253" s="11" t="s">
        <v>29</v>
      </c>
      <c r="AW253" s="11" t="s">
        <v>75</v>
      </c>
      <c r="AX253" s="118" t="s">
        <v>112</v>
      </c>
    </row>
    <row r="254" spans="2:64" s="12" customFormat="1">
      <c r="B254" s="176"/>
      <c r="C254" s="11"/>
      <c r="D254" s="169" t="s">
        <v>119</v>
      </c>
      <c r="E254" s="118" t="s">
        <v>1</v>
      </c>
      <c r="F254" s="173" t="s">
        <v>92</v>
      </c>
      <c r="G254" s="11"/>
      <c r="H254" s="174">
        <v>67</v>
      </c>
      <c r="I254" s="11"/>
      <c r="J254" s="175"/>
      <c r="L254" s="122"/>
      <c r="S254" s="123"/>
      <c r="AS254" s="121" t="s">
        <v>119</v>
      </c>
      <c r="AT254" s="121" t="s">
        <v>80</v>
      </c>
      <c r="AU254" s="12" t="s">
        <v>115</v>
      </c>
      <c r="AV254" s="12" t="s">
        <v>29</v>
      </c>
      <c r="AW254" s="12" t="s">
        <v>80</v>
      </c>
      <c r="AX254" s="121" t="s">
        <v>112</v>
      </c>
    </row>
    <row r="255" spans="2:64" s="1" customFormat="1" ht="24.2" customHeight="1">
      <c r="B255" s="155"/>
      <c r="C255" s="12"/>
      <c r="D255" s="169" t="s">
        <v>119</v>
      </c>
      <c r="E255" s="121" t="s">
        <v>1</v>
      </c>
      <c r="F255" s="177" t="s">
        <v>126</v>
      </c>
      <c r="G255" s="12"/>
      <c r="H255" s="178">
        <v>121.72</v>
      </c>
      <c r="I255" s="12"/>
      <c r="J255" s="179"/>
      <c r="L255" s="108" t="s">
        <v>1</v>
      </c>
      <c r="M255" s="109" t="s">
        <v>40</v>
      </c>
      <c r="N255" s="110">
        <v>0.23300000000000001</v>
      </c>
      <c r="O255" s="110">
        <f>N255*H256</f>
        <v>12.74976</v>
      </c>
      <c r="P255" s="110">
        <v>2.9999999999999997E-4</v>
      </c>
      <c r="Q255" s="110">
        <f>P255*H256</f>
        <v>1.6415999999999997E-2</v>
      </c>
      <c r="R255" s="110">
        <v>0</v>
      </c>
      <c r="S255" s="111">
        <f>R255*H256</f>
        <v>0</v>
      </c>
      <c r="AQ255" s="112" t="s">
        <v>195</v>
      </c>
      <c r="AS255" s="112" t="s">
        <v>113</v>
      </c>
      <c r="AT255" s="112" t="s">
        <v>80</v>
      </c>
      <c r="AX255" s="14" t="s">
        <v>112</v>
      </c>
      <c r="BD255" s="113">
        <f>IF(M255="základní",J256,0)</f>
        <v>0</v>
      </c>
      <c r="BE255" s="113">
        <f>IF(M255="snížená",J256,0)</f>
        <v>0</v>
      </c>
      <c r="BF255" s="113">
        <f>IF(M255="zákl. přenesená",J256,0)</f>
        <v>0</v>
      </c>
      <c r="BG255" s="113">
        <f>IF(M255="sníž. přenesená",J256,0)</f>
        <v>0</v>
      </c>
      <c r="BH255" s="113">
        <f>IF(M255="nulová",J256,0)</f>
        <v>0</v>
      </c>
      <c r="BI255" s="14" t="s">
        <v>80</v>
      </c>
      <c r="BJ255" s="113">
        <f>ROUND(I256*H256,2)</f>
        <v>0</v>
      </c>
      <c r="BK255" s="14" t="s">
        <v>195</v>
      </c>
      <c r="BL255" s="112" t="s">
        <v>393</v>
      </c>
    </row>
    <row r="256" spans="2:64" s="1" customFormat="1" ht="12">
      <c r="B256" s="155"/>
      <c r="C256" s="102" t="s">
        <v>391</v>
      </c>
      <c r="D256" s="102" t="s">
        <v>113</v>
      </c>
      <c r="E256" s="103" t="s">
        <v>477</v>
      </c>
      <c r="F256" s="104" t="s">
        <v>478</v>
      </c>
      <c r="G256" s="105" t="s">
        <v>84</v>
      </c>
      <c r="H256" s="106">
        <v>54.72</v>
      </c>
      <c r="I256" s="107">
        <v>0</v>
      </c>
      <c r="J256" s="165">
        <f>ROUND(I256*H256,2)</f>
        <v>0</v>
      </c>
      <c r="L256" s="114"/>
      <c r="S256" s="47"/>
      <c r="AS256" s="14" t="s">
        <v>117</v>
      </c>
      <c r="AT256" s="14" t="s">
        <v>80</v>
      </c>
    </row>
    <row r="257" spans="2:64" s="11" customFormat="1">
      <c r="B257" s="172"/>
      <c r="C257" s="1"/>
      <c r="D257" s="166" t="s">
        <v>117</v>
      </c>
      <c r="E257" s="1"/>
      <c r="F257" s="167" t="s">
        <v>394</v>
      </c>
      <c r="G257" s="1"/>
      <c r="H257" s="1"/>
      <c r="I257" s="1"/>
      <c r="J257" s="156"/>
      <c r="L257" s="119"/>
      <c r="S257" s="120"/>
      <c r="AS257" s="118" t="s">
        <v>119</v>
      </c>
      <c r="AT257" s="118" t="s">
        <v>80</v>
      </c>
      <c r="AU257" s="11" t="s">
        <v>86</v>
      </c>
      <c r="AV257" s="11" t="s">
        <v>29</v>
      </c>
      <c r="AW257" s="11" t="s">
        <v>75</v>
      </c>
      <c r="AX257" s="118" t="s">
        <v>112</v>
      </c>
    </row>
    <row r="258" spans="2:64" s="11" customFormat="1" ht="16.5" customHeight="1">
      <c r="B258" s="172"/>
      <c r="D258" s="169" t="s">
        <v>119</v>
      </c>
      <c r="E258" s="118" t="s">
        <v>1</v>
      </c>
      <c r="F258" s="173" t="s">
        <v>87</v>
      </c>
      <c r="H258" s="174">
        <v>54.72</v>
      </c>
      <c r="J258" s="175"/>
      <c r="L258" s="119"/>
      <c r="S258" s="120"/>
      <c r="AS258" s="118" t="s">
        <v>119</v>
      </c>
      <c r="AT258" s="118" t="s">
        <v>80</v>
      </c>
      <c r="AU258" s="11" t="s">
        <v>86</v>
      </c>
      <c r="AV258" s="11" t="s">
        <v>29</v>
      </c>
      <c r="AW258" s="11" t="s">
        <v>75</v>
      </c>
      <c r="AX258" s="118" t="s">
        <v>112</v>
      </c>
    </row>
    <row r="259" spans="2:64" s="11" customFormat="1" ht="48">
      <c r="B259" s="172"/>
      <c r="C259" s="124" t="s">
        <v>395</v>
      </c>
      <c r="D259" s="124" t="s">
        <v>198</v>
      </c>
      <c r="E259" s="125" t="s">
        <v>396</v>
      </c>
      <c r="F259" s="126" t="s">
        <v>397</v>
      </c>
      <c r="G259" s="127" t="s">
        <v>84</v>
      </c>
      <c r="H259" s="128">
        <v>60.192</v>
      </c>
      <c r="I259" s="129">
        <v>0</v>
      </c>
      <c r="J259" s="180">
        <f>ROUND(I259*H259,2)</f>
        <v>0</v>
      </c>
      <c r="L259" s="119"/>
      <c r="S259" s="120"/>
      <c r="AS259" s="118" t="s">
        <v>119</v>
      </c>
      <c r="AT259" s="118" t="s">
        <v>80</v>
      </c>
      <c r="AU259" s="11" t="s">
        <v>86</v>
      </c>
      <c r="AV259" s="11" t="s">
        <v>29</v>
      </c>
      <c r="AW259" s="11" t="s">
        <v>75</v>
      </c>
      <c r="AX259" s="118" t="s">
        <v>112</v>
      </c>
    </row>
    <row r="260" spans="2:64" s="11" customFormat="1">
      <c r="B260" s="172"/>
      <c r="D260" s="169" t="s">
        <v>119</v>
      </c>
      <c r="E260" s="118" t="s">
        <v>1</v>
      </c>
      <c r="F260" s="173" t="s">
        <v>87</v>
      </c>
      <c r="H260" s="174">
        <v>54.72</v>
      </c>
      <c r="J260" s="175"/>
      <c r="L260" s="119"/>
      <c r="S260" s="120"/>
      <c r="AS260" s="118" t="s">
        <v>119</v>
      </c>
      <c r="AT260" s="118" t="s">
        <v>80</v>
      </c>
      <c r="AU260" s="11" t="s">
        <v>86</v>
      </c>
      <c r="AV260" s="11" t="s">
        <v>4</v>
      </c>
      <c r="AW260" s="11" t="s">
        <v>80</v>
      </c>
      <c r="AX260" s="118" t="s">
        <v>112</v>
      </c>
    </row>
    <row r="261" spans="2:64" s="11" customFormat="1">
      <c r="B261" s="172"/>
      <c r="D261" s="169" t="s">
        <v>119</v>
      </c>
      <c r="F261" s="173" t="s">
        <v>458</v>
      </c>
      <c r="H261" s="174">
        <f>H260*1.1</f>
        <v>60.192</v>
      </c>
      <c r="J261" s="175"/>
      <c r="L261" s="119"/>
      <c r="S261" s="120"/>
      <c r="AS261" s="118"/>
      <c r="AT261" s="118"/>
      <c r="AX261" s="118"/>
    </row>
    <row r="262" spans="2:64" s="11" customFormat="1" ht="36">
      <c r="B262" s="172"/>
      <c r="C262" s="102" t="s">
        <v>399</v>
      </c>
      <c r="D262" s="102" t="s">
        <v>113</v>
      </c>
      <c r="E262" s="103" t="s">
        <v>400</v>
      </c>
      <c r="F262" s="104" t="s">
        <v>401</v>
      </c>
      <c r="G262" s="105" t="s">
        <v>230</v>
      </c>
      <c r="H262" s="106">
        <v>695</v>
      </c>
      <c r="I262" s="107">
        <v>0</v>
      </c>
      <c r="J262" s="165">
        <f>ROUND(I262*H262,2)</f>
        <v>0</v>
      </c>
      <c r="L262" s="119"/>
      <c r="S262" s="120"/>
      <c r="AS262" s="118"/>
      <c r="AT262" s="118"/>
      <c r="AX262" s="118"/>
    </row>
    <row r="263" spans="2:64" s="1" customFormat="1" ht="15" customHeight="1">
      <c r="B263" s="155"/>
      <c r="C263" s="11"/>
      <c r="D263" s="169"/>
      <c r="E263" s="118"/>
      <c r="F263" s="173"/>
      <c r="G263" s="11"/>
      <c r="H263" s="174"/>
      <c r="I263" s="11"/>
      <c r="J263" s="175"/>
      <c r="K263" s="151"/>
      <c r="L263" s="130" t="s">
        <v>1</v>
      </c>
      <c r="M263" s="131" t="s">
        <v>40</v>
      </c>
      <c r="N263" s="110">
        <v>0</v>
      </c>
      <c r="O263" s="110">
        <f>N263*H264</f>
        <v>0</v>
      </c>
      <c r="P263" s="110">
        <v>2.5000000000000001E-3</v>
      </c>
      <c r="Q263" s="110">
        <f>P263*H264</f>
        <v>7.2350000000000012E-2</v>
      </c>
      <c r="R263" s="110">
        <v>0</v>
      </c>
      <c r="S263" s="111">
        <f>R263*H264</f>
        <v>0</v>
      </c>
      <c r="AQ263" s="112" t="s">
        <v>201</v>
      </c>
      <c r="AS263" s="112" t="s">
        <v>198</v>
      </c>
      <c r="AT263" s="112" t="s">
        <v>80</v>
      </c>
      <c r="AX263" s="14" t="s">
        <v>112</v>
      </c>
      <c r="BD263" s="113">
        <f>IF(M263="základní",J264,0)</f>
        <v>0</v>
      </c>
      <c r="BE263" s="113">
        <f>IF(M263="snížená",J264,0)</f>
        <v>0</v>
      </c>
      <c r="BF263" s="113">
        <f>IF(M263="zákl. přenesená",J264,0)</f>
        <v>0</v>
      </c>
      <c r="BG263" s="113">
        <f>IF(M263="sníž. přenesená",J264,0)</f>
        <v>0</v>
      </c>
      <c r="BH263" s="113">
        <f>IF(M263="nulová",J264,0)</f>
        <v>0</v>
      </c>
      <c r="BI263" s="14" t="s">
        <v>80</v>
      </c>
      <c r="BJ263" s="113">
        <f>ROUND(I264*H264,2)</f>
        <v>0</v>
      </c>
      <c r="BK263" s="14" t="s">
        <v>195</v>
      </c>
      <c r="BL263" s="112" t="s">
        <v>398</v>
      </c>
    </row>
    <row r="264" spans="2:64" s="11" customFormat="1" ht="24">
      <c r="B264" s="172"/>
      <c r="C264" s="102" t="s">
        <v>461</v>
      </c>
      <c r="D264" s="102" t="s">
        <v>113</v>
      </c>
      <c r="E264" s="103" t="s">
        <v>459</v>
      </c>
      <c r="F264" s="104" t="s">
        <v>460</v>
      </c>
      <c r="G264" s="105" t="s">
        <v>84</v>
      </c>
      <c r="H264" s="128">
        <v>28.94</v>
      </c>
      <c r="I264" s="129">
        <v>0</v>
      </c>
      <c r="J264" s="180">
        <f>I264*H264</f>
        <v>0</v>
      </c>
      <c r="L264" s="119"/>
      <c r="S264" s="120"/>
      <c r="AS264" s="118" t="s">
        <v>119</v>
      </c>
      <c r="AT264" s="118" t="s">
        <v>80</v>
      </c>
      <c r="AU264" s="11" t="s">
        <v>86</v>
      </c>
      <c r="AV264" s="11" t="s">
        <v>4</v>
      </c>
      <c r="AW264" s="11" t="s">
        <v>80</v>
      </c>
      <c r="AX264" s="118" t="s">
        <v>112</v>
      </c>
    </row>
    <row r="265" spans="2:64" s="11" customFormat="1">
      <c r="B265" s="172"/>
      <c r="D265" s="169" t="s">
        <v>119</v>
      </c>
      <c r="F265" s="173"/>
      <c r="H265" s="174"/>
      <c r="J265" s="175"/>
      <c r="L265" s="119"/>
      <c r="S265" s="120"/>
      <c r="AS265" s="118"/>
      <c r="AT265" s="118"/>
      <c r="AX265" s="118"/>
    </row>
    <row r="266" spans="2:64" s="11" customFormat="1" ht="36">
      <c r="B266" s="172"/>
      <c r="C266" s="102" t="s">
        <v>462</v>
      </c>
      <c r="D266" s="102" t="s">
        <v>113</v>
      </c>
      <c r="E266" s="103" t="s">
        <v>463</v>
      </c>
      <c r="F266" s="104" t="s">
        <v>464</v>
      </c>
      <c r="G266" s="105" t="s">
        <v>84</v>
      </c>
      <c r="H266" s="128">
        <v>28.94</v>
      </c>
      <c r="I266" s="129">
        <v>0</v>
      </c>
      <c r="J266" s="180">
        <f>I266*H266</f>
        <v>0</v>
      </c>
      <c r="L266" s="119"/>
      <c r="S266" s="120"/>
      <c r="AS266" s="118"/>
      <c r="AT266" s="118"/>
      <c r="AX266" s="118"/>
    </row>
    <row r="267" spans="2:64" s="11" customFormat="1" ht="12">
      <c r="B267" s="172"/>
      <c r="C267" s="102"/>
      <c r="D267" s="102"/>
      <c r="E267" s="103"/>
      <c r="F267" s="104"/>
      <c r="G267" s="105"/>
      <c r="H267" s="128"/>
      <c r="I267" s="129"/>
      <c r="J267" s="180"/>
      <c r="L267" s="119"/>
      <c r="S267" s="120"/>
      <c r="AS267" s="118"/>
      <c r="AT267" s="118"/>
      <c r="AX267" s="118"/>
    </row>
    <row r="268" spans="2:64" s="11" customFormat="1" ht="36">
      <c r="B268" s="172"/>
      <c r="C268" s="124" t="s">
        <v>465</v>
      </c>
      <c r="D268" s="124" t="s">
        <v>198</v>
      </c>
      <c r="E268" s="125" t="s">
        <v>466</v>
      </c>
      <c r="F268" s="126" t="s">
        <v>467</v>
      </c>
      <c r="G268" s="127" t="s">
        <v>84</v>
      </c>
      <c r="H268" s="128">
        <v>33.280999999999999</v>
      </c>
      <c r="I268" s="129">
        <v>0</v>
      </c>
      <c r="J268" s="180">
        <f>I268*H268</f>
        <v>0</v>
      </c>
      <c r="L268" s="119"/>
      <c r="S268" s="120"/>
      <c r="AS268" s="118"/>
      <c r="AT268" s="118"/>
      <c r="AX268" s="118"/>
    </row>
    <row r="269" spans="2:64" s="11" customFormat="1" ht="12">
      <c r="B269" s="172"/>
      <c r="C269" s="124"/>
      <c r="D269" s="124"/>
      <c r="E269" s="125"/>
      <c r="F269" s="126"/>
      <c r="G269" s="127"/>
      <c r="H269" s="128"/>
      <c r="I269" s="129"/>
      <c r="J269" s="180"/>
      <c r="L269" s="119"/>
      <c r="S269" s="120"/>
      <c r="AS269" s="118"/>
      <c r="AT269" s="118"/>
      <c r="AX269" s="118"/>
    </row>
    <row r="270" spans="2:64" s="11" customFormat="1" ht="24">
      <c r="B270" s="172"/>
      <c r="C270" s="102" t="s">
        <v>468</v>
      </c>
      <c r="D270" s="102" t="s">
        <v>113</v>
      </c>
      <c r="E270" s="103" t="s">
        <v>469</v>
      </c>
      <c r="F270" s="104" t="s">
        <v>470</v>
      </c>
      <c r="G270" s="105" t="s">
        <v>84</v>
      </c>
      <c r="H270" s="128">
        <v>28.94</v>
      </c>
      <c r="I270" s="129">
        <v>0</v>
      </c>
      <c r="J270" s="180">
        <f>I270*H270</f>
        <v>0</v>
      </c>
      <c r="L270" s="119"/>
      <c r="S270" s="120"/>
      <c r="AS270" s="118"/>
      <c r="AT270" s="118"/>
      <c r="AX270" s="118"/>
    </row>
    <row r="271" spans="2:64" s="11" customFormat="1" ht="12">
      <c r="B271" s="172"/>
      <c r="C271" s="124"/>
      <c r="D271" s="124"/>
      <c r="E271" s="125"/>
      <c r="F271" s="126"/>
      <c r="G271" s="127"/>
      <c r="H271" s="128"/>
      <c r="I271" s="129"/>
      <c r="J271" s="180"/>
      <c r="L271" s="119"/>
      <c r="S271" s="120"/>
      <c r="AS271" s="118"/>
      <c r="AT271" s="118"/>
      <c r="AX271" s="118"/>
    </row>
    <row r="272" spans="2:64" s="11" customFormat="1" ht="24">
      <c r="B272" s="172"/>
      <c r="C272" s="102" t="s">
        <v>471</v>
      </c>
      <c r="D272" s="102" t="s">
        <v>113</v>
      </c>
      <c r="E272" s="103" t="s">
        <v>472</v>
      </c>
      <c r="F272" s="104" t="s">
        <v>473</v>
      </c>
      <c r="G272" s="105" t="s">
        <v>258</v>
      </c>
      <c r="H272" s="128">
        <v>28.94</v>
      </c>
      <c r="I272" s="129">
        <v>0</v>
      </c>
      <c r="J272" s="180">
        <f>I272*H272</f>
        <v>0</v>
      </c>
      <c r="L272" s="119"/>
      <c r="S272" s="120"/>
      <c r="AS272" s="118"/>
      <c r="AT272" s="118"/>
      <c r="AX272" s="118"/>
    </row>
    <row r="273" spans="2:64" s="11" customFormat="1" ht="12">
      <c r="B273" s="172"/>
      <c r="C273" s="102"/>
      <c r="D273" s="102"/>
      <c r="E273" s="103"/>
      <c r="F273" s="104"/>
      <c r="G273" s="105"/>
      <c r="H273" s="128"/>
      <c r="I273" s="129"/>
      <c r="J273" s="180"/>
      <c r="L273" s="119"/>
      <c r="S273" s="120"/>
      <c r="AS273" s="118"/>
      <c r="AT273" s="118"/>
      <c r="AX273" s="118"/>
    </row>
    <row r="274" spans="2:64" s="1" customFormat="1" ht="36">
      <c r="B274" s="155"/>
      <c r="C274" s="102" t="s">
        <v>474</v>
      </c>
      <c r="D274" s="102" t="s">
        <v>113</v>
      </c>
      <c r="E274" s="103" t="s">
        <v>475</v>
      </c>
      <c r="F274" s="104" t="s">
        <v>476</v>
      </c>
      <c r="G274" s="105" t="s">
        <v>230</v>
      </c>
      <c r="H274" s="143">
        <v>3967.91</v>
      </c>
      <c r="I274" s="129">
        <v>0</v>
      </c>
      <c r="J274" s="180">
        <f>I274*H274</f>
        <v>0</v>
      </c>
      <c r="L274" s="114"/>
      <c r="S274" s="47"/>
      <c r="AS274" s="14" t="s">
        <v>117</v>
      </c>
      <c r="AT274" s="14" t="s">
        <v>80</v>
      </c>
    </row>
    <row r="275" spans="2:64" s="9" customFormat="1" ht="25.9" customHeight="1">
      <c r="B275" s="162"/>
      <c r="C275" s="1"/>
      <c r="D275" s="166" t="s">
        <v>117</v>
      </c>
      <c r="E275" s="1"/>
      <c r="F275" s="167" t="s">
        <v>402</v>
      </c>
      <c r="G275" s="1"/>
      <c r="H275" s="1"/>
      <c r="I275" s="1"/>
      <c r="J275" s="156"/>
      <c r="L275" s="97"/>
      <c r="O275" s="98">
        <f>SUM(O276:O281)</f>
        <v>45.851499999999994</v>
      </c>
      <c r="Q275" s="98">
        <f>SUM(Q276:Q281)</f>
        <v>0.14237</v>
      </c>
      <c r="S275" s="99">
        <f>SUM(S276:S281)</f>
        <v>0</v>
      </c>
      <c r="AQ275" s="96" t="s">
        <v>86</v>
      </c>
      <c r="AS275" s="100" t="s">
        <v>74</v>
      </c>
      <c r="AT275" s="100" t="s">
        <v>75</v>
      </c>
      <c r="AX275" s="96" t="s">
        <v>112</v>
      </c>
      <c r="BJ275" s="101">
        <f>SUM(BJ276:BJ281)</f>
        <v>0</v>
      </c>
    </row>
    <row r="276" spans="2:64" s="1" customFormat="1" ht="24.2" customHeight="1">
      <c r="B276" s="155"/>
      <c r="C276" s="9"/>
      <c r="D276" s="96" t="s">
        <v>74</v>
      </c>
      <c r="E276" s="163" t="s">
        <v>403</v>
      </c>
      <c r="F276" s="163" t="s">
        <v>404</v>
      </c>
      <c r="G276" s="9"/>
      <c r="H276" s="9"/>
      <c r="I276" s="9"/>
      <c r="J276" s="164">
        <f>J277+J279+J281+J283</f>
        <v>0</v>
      </c>
      <c r="L276" s="108" t="s">
        <v>1</v>
      </c>
      <c r="M276" s="109" t="s">
        <v>40</v>
      </c>
      <c r="N276" s="110">
        <v>1.2E-2</v>
      </c>
      <c r="O276" s="110">
        <f>N276*H277</f>
        <v>3.45</v>
      </c>
      <c r="P276" s="110">
        <v>0</v>
      </c>
      <c r="Q276" s="110">
        <f>P276*H277</f>
        <v>0</v>
      </c>
      <c r="R276" s="110">
        <v>0</v>
      </c>
      <c r="S276" s="111">
        <f>R276*H277</f>
        <v>0</v>
      </c>
      <c r="AQ276" s="112" t="s">
        <v>195</v>
      </c>
      <c r="AS276" s="112" t="s">
        <v>113</v>
      </c>
      <c r="AT276" s="112" t="s">
        <v>80</v>
      </c>
      <c r="AX276" s="14" t="s">
        <v>112</v>
      </c>
      <c r="BD276" s="113">
        <f>IF(M276="základní",J277,0)</f>
        <v>0</v>
      </c>
      <c r="BE276" s="113">
        <f>IF(M276="snížená",J277,0)</f>
        <v>0</v>
      </c>
      <c r="BF276" s="113">
        <f>IF(M276="zákl. přenesená",J277,0)</f>
        <v>0</v>
      </c>
      <c r="BG276" s="113">
        <f>IF(M276="sníž. přenesená",J277,0)</f>
        <v>0</v>
      </c>
      <c r="BH276" s="113">
        <f>IF(M276="nulová",J277,0)</f>
        <v>0</v>
      </c>
      <c r="BI276" s="14" t="s">
        <v>80</v>
      </c>
      <c r="BJ276" s="113">
        <f>ROUND(I277*H277,2)</f>
        <v>0</v>
      </c>
      <c r="BK276" s="14" t="s">
        <v>195</v>
      </c>
      <c r="BL276" s="112" t="s">
        <v>408</v>
      </c>
    </row>
    <row r="277" spans="2:64" s="1" customFormat="1" ht="24">
      <c r="B277" s="155"/>
      <c r="C277" s="102" t="s">
        <v>405</v>
      </c>
      <c r="D277" s="102" t="s">
        <v>113</v>
      </c>
      <c r="E277" s="103" t="s">
        <v>406</v>
      </c>
      <c r="F277" s="104" t="s">
        <v>407</v>
      </c>
      <c r="G277" s="105" t="s">
        <v>84</v>
      </c>
      <c r="H277" s="106">
        <v>287.5</v>
      </c>
      <c r="I277" s="107">
        <v>0</v>
      </c>
      <c r="J277" s="165">
        <f>ROUND(I277*H277,2)</f>
        <v>0</v>
      </c>
      <c r="L277" s="114"/>
      <c r="S277" s="47"/>
      <c r="AS277" s="14" t="s">
        <v>117</v>
      </c>
      <c r="AT277" s="14" t="s">
        <v>80</v>
      </c>
    </row>
    <row r="278" spans="2:64" s="1" customFormat="1" ht="33" customHeight="1">
      <c r="B278" s="155"/>
      <c r="D278" s="166" t="s">
        <v>117</v>
      </c>
      <c r="F278" s="167" t="s">
        <v>409</v>
      </c>
      <c r="J278" s="156"/>
      <c r="L278" s="108" t="s">
        <v>1</v>
      </c>
      <c r="M278" s="109" t="s">
        <v>40</v>
      </c>
      <c r="N278" s="110">
        <v>3.3000000000000002E-2</v>
      </c>
      <c r="O278" s="110">
        <f>N278*H279</f>
        <v>10.2135</v>
      </c>
      <c r="P278" s="110">
        <v>2.0000000000000001E-4</v>
      </c>
      <c r="Q278" s="110">
        <f>P278*H279</f>
        <v>6.1900000000000004E-2</v>
      </c>
      <c r="R278" s="110">
        <v>0</v>
      </c>
      <c r="S278" s="111">
        <f>R278*H279</f>
        <v>0</v>
      </c>
      <c r="AQ278" s="112" t="s">
        <v>195</v>
      </c>
      <c r="AS278" s="112" t="s">
        <v>113</v>
      </c>
      <c r="AT278" s="112" t="s">
        <v>80</v>
      </c>
      <c r="AX278" s="14" t="s">
        <v>112</v>
      </c>
      <c r="BD278" s="113">
        <f>IF(M278="základní",J279,0)</f>
        <v>0</v>
      </c>
      <c r="BE278" s="113">
        <f>IF(M278="snížená",J279,0)</f>
        <v>0</v>
      </c>
      <c r="BF278" s="113">
        <f>IF(M278="zákl. přenesená",J279,0)</f>
        <v>0</v>
      </c>
      <c r="BG278" s="113">
        <f>IF(M278="sníž. přenesená",J279,0)</f>
        <v>0</v>
      </c>
      <c r="BH278" s="113">
        <f>IF(M278="nulová",J279,0)</f>
        <v>0</v>
      </c>
      <c r="BI278" s="14" t="s">
        <v>80</v>
      </c>
      <c r="BJ278" s="113">
        <f>ROUND(I279*H279,2)</f>
        <v>0</v>
      </c>
      <c r="BK278" s="14" t="s">
        <v>195</v>
      </c>
      <c r="BL278" s="112" t="s">
        <v>413</v>
      </c>
    </row>
    <row r="279" spans="2:64" s="1" customFormat="1" ht="24">
      <c r="B279" s="155"/>
      <c r="C279" s="102" t="s">
        <v>410</v>
      </c>
      <c r="D279" s="102" t="s">
        <v>113</v>
      </c>
      <c r="E279" s="103" t="s">
        <v>411</v>
      </c>
      <c r="F279" s="104" t="s">
        <v>412</v>
      </c>
      <c r="G279" s="105" t="s">
        <v>84</v>
      </c>
      <c r="H279" s="106">
        <v>309.5</v>
      </c>
      <c r="I279" s="107">
        <v>0</v>
      </c>
      <c r="J279" s="165">
        <f>ROUND(I279*H279,2)</f>
        <v>0</v>
      </c>
      <c r="L279" s="114"/>
      <c r="S279" s="47"/>
      <c r="AS279" s="14" t="s">
        <v>117</v>
      </c>
      <c r="AT279" s="14" t="s">
        <v>80</v>
      </c>
    </row>
    <row r="280" spans="2:64" s="1" customFormat="1" ht="37.9" customHeight="1">
      <c r="B280" s="155"/>
      <c r="D280" s="166" t="s">
        <v>117</v>
      </c>
      <c r="F280" s="167" t="s">
        <v>414</v>
      </c>
      <c r="J280" s="156"/>
      <c r="L280" s="108" t="s">
        <v>1</v>
      </c>
      <c r="M280" s="109" t="s">
        <v>40</v>
      </c>
      <c r="N280" s="110">
        <v>0.104</v>
      </c>
      <c r="O280" s="110">
        <f>N280*H281</f>
        <v>32.187999999999995</v>
      </c>
      <c r="P280" s="110">
        <v>2.5999999999999998E-4</v>
      </c>
      <c r="Q280" s="110">
        <f>P280*H281</f>
        <v>8.047E-2</v>
      </c>
      <c r="R280" s="110">
        <v>0</v>
      </c>
      <c r="S280" s="111">
        <f>R280*H281</f>
        <v>0</v>
      </c>
      <c r="AQ280" s="112" t="s">
        <v>195</v>
      </c>
      <c r="AS280" s="112" t="s">
        <v>113</v>
      </c>
      <c r="AT280" s="112" t="s">
        <v>80</v>
      </c>
      <c r="AX280" s="14" t="s">
        <v>112</v>
      </c>
      <c r="BD280" s="113">
        <f>IF(M280="základní",J281,0)</f>
        <v>0</v>
      </c>
      <c r="BE280" s="113">
        <f>IF(M280="snížená",J281,0)</f>
        <v>0</v>
      </c>
      <c r="BF280" s="113">
        <f>IF(M280="zákl. přenesená",J281,0)</f>
        <v>0</v>
      </c>
      <c r="BG280" s="113">
        <f>IF(M280="sníž. přenesená",J281,0)</f>
        <v>0</v>
      </c>
      <c r="BH280" s="113">
        <f>IF(M280="nulová",J281,0)</f>
        <v>0</v>
      </c>
      <c r="BI280" s="14" t="s">
        <v>80</v>
      </c>
      <c r="BJ280" s="113">
        <f>ROUND(I281*H281,2)</f>
        <v>0</v>
      </c>
      <c r="BK280" s="14" t="s">
        <v>195</v>
      </c>
      <c r="BL280" s="112" t="s">
        <v>418</v>
      </c>
    </row>
    <row r="281" spans="2:64" s="1" customFormat="1" ht="36">
      <c r="B281" s="155"/>
      <c r="C281" s="102" t="s">
        <v>415</v>
      </c>
      <c r="D281" s="102" t="s">
        <v>113</v>
      </c>
      <c r="E281" s="103" t="s">
        <v>416</v>
      </c>
      <c r="F281" s="104" t="s">
        <v>417</v>
      </c>
      <c r="G281" s="105" t="s">
        <v>84</v>
      </c>
      <c r="H281" s="106">
        <v>309.5</v>
      </c>
      <c r="I281" s="107">
        <v>0</v>
      </c>
      <c r="J281" s="165">
        <f>ROUND(I281*H281,2)</f>
        <v>0</v>
      </c>
      <c r="L281" s="114"/>
      <c r="S281" s="47"/>
      <c r="AS281" s="14" t="s">
        <v>117</v>
      </c>
      <c r="AT281" s="14" t="s">
        <v>80</v>
      </c>
    </row>
    <row r="282" spans="2:64" s="9" customFormat="1" ht="25.9" customHeight="1">
      <c r="B282" s="162"/>
      <c r="C282" s="1"/>
      <c r="D282" s="166" t="s">
        <v>117</v>
      </c>
      <c r="E282" s="1"/>
      <c r="F282" s="167" t="s">
        <v>419</v>
      </c>
      <c r="G282" s="1"/>
      <c r="H282" s="1"/>
      <c r="I282" s="1"/>
      <c r="J282" s="156"/>
      <c r="L282" s="97"/>
      <c r="O282" s="98">
        <f>SUM(O284:O285)</f>
        <v>1.98</v>
      </c>
      <c r="Q282" s="98">
        <f>SUM(Q284:Q285)</f>
        <v>0</v>
      </c>
      <c r="S282" s="99">
        <f>SUM(S284:S285)</f>
        <v>0.09</v>
      </c>
      <c r="AQ282" s="96" t="s">
        <v>86</v>
      </c>
      <c r="AS282" s="100" t="s">
        <v>74</v>
      </c>
      <c r="AT282" s="100" t="s">
        <v>75</v>
      </c>
      <c r="AX282" s="96" t="s">
        <v>112</v>
      </c>
      <c r="BJ282" s="101">
        <f>SUM(BJ284:BJ285)</f>
        <v>0</v>
      </c>
    </row>
    <row r="283" spans="2:64" s="9" customFormat="1" ht="25.9" customHeight="1">
      <c r="B283" s="162"/>
      <c r="C283" s="145" t="s">
        <v>415</v>
      </c>
      <c r="D283" s="145" t="s">
        <v>113</v>
      </c>
      <c r="E283" s="148" t="s">
        <v>493</v>
      </c>
      <c r="F283" s="146" t="s">
        <v>494</v>
      </c>
      <c r="G283" s="144" t="s">
        <v>84</v>
      </c>
      <c r="H283" s="149">
        <v>6</v>
      </c>
      <c r="I283" s="150">
        <v>0</v>
      </c>
      <c r="J283" s="181">
        <f>ROUND(I283*H283,2)</f>
        <v>0</v>
      </c>
      <c r="N283" s="98"/>
      <c r="P283" s="98"/>
      <c r="R283" s="99"/>
      <c r="AP283" s="96"/>
      <c r="AR283" s="100"/>
      <c r="AS283" s="100"/>
      <c r="AW283" s="96"/>
      <c r="BI283" s="101"/>
    </row>
    <row r="284" spans="2:64" s="1" customFormat="1" ht="21.75" customHeight="1">
      <c r="B284" s="155"/>
      <c r="C284" s="9"/>
      <c r="D284" s="96" t="s">
        <v>74</v>
      </c>
      <c r="E284" s="163" t="s">
        <v>420</v>
      </c>
      <c r="F284" s="163" t="s">
        <v>421</v>
      </c>
      <c r="G284" s="9"/>
      <c r="H284" s="9"/>
      <c r="I284" s="9"/>
      <c r="J284" s="164">
        <f>J285</f>
        <v>0</v>
      </c>
      <c r="L284" s="108" t="s">
        <v>1</v>
      </c>
      <c r="M284" s="109" t="s">
        <v>40</v>
      </c>
      <c r="N284" s="110">
        <v>0.22</v>
      </c>
      <c r="O284" s="110">
        <f>N284*H285</f>
        <v>1.98</v>
      </c>
      <c r="P284" s="110">
        <v>0</v>
      </c>
      <c r="Q284" s="110">
        <f>P284*H285</f>
        <v>0</v>
      </c>
      <c r="R284" s="110">
        <v>0.01</v>
      </c>
      <c r="S284" s="111">
        <f>R284*H285</f>
        <v>0.09</v>
      </c>
      <c r="AQ284" s="112" t="s">
        <v>195</v>
      </c>
      <c r="AS284" s="112" t="s">
        <v>113</v>
      </c>
      <c r="AT284" s="112" t="s">
        <v>80</v>
      </c>
      <c r="AX284" s="14" t="s">
        <v>112</v>
      </c>
      <c r="BD284" s="113">
        <f>IF(M284="základní",J285,0)</f>
        <v>0</v>
      </c>
      <c r="BE284" s="113">
        <f>IF(M284="snížená",J285,0)</f>
        <v>0</v>
      </c>
      <c r="BF284" s="113">
        <f>IF(M284="zákl. přenesená",J285,0)</f>
        <v>0</v>
      </c>
      <c r="BG284" s="113">
        <f>IF(M284="sníž. přenesená",J285,0)</f>
        <v>0</v>
      </c>
      <c r="BH284" s="113">
        <f>IF(M284="nulová",J285,0)</f>
        <v>0</v>
      </c>
      <c r="BI284" s="14" t="s">
        <v>80</v>
      </c>
      <c r="BJ284" s="113">
        <f>ROUND(I285*H285,2)</f>
        <v>0</v>
      </c>
      <c r="BK284" s="14" t="s">
        <v>195</v>
      </c>
      <c r="BL284" s="112" t="s">
        <v>425</v>
      </c>
    </row>
    <row r="285" spans="2:64" s="1" customFormat="1" ht="12">
      <c r="B285" s="155"/>
      <c r="C285" s="102" t="s">
        <v>422</v>
      </c>
      <c r="D285" s="102" t="s">
        <v>113</v>
      </c>
      <c r="E285" s="103" t="s">
        <v>423</v>
      </c>
      <c r="F285" s="104" t="s">
        <v>424</v>
      </c>
      <c r="G285" s="105" t="s">
        <v>84</v>
      </c>
      <c r="H285" s="106">
        <v>9</v>
      </c>
      <c r="I285" s="107">
        <v>0</v>
      </c>
      <c r="J285" s="165">
        <f>ROUND(I285*H285,2)</f>
        <v>0</v>
      </c>
      <c r="L285" s="114"/>
      <c r="S285" s="47"/>
      <c r="AS285" s="14" t="s">
        <v>117</v>
      </c>
      <c r="AT285" s="14" t="s">
        <v>80</v>
      </c>
    </row>
    <row r="286" spans="2:64" s="9" customFormat="1" ht="21" customHeight="1">
      <c r="B286" s="162"/>
      <c r="C286" s="1"/>
      <c r="D286" s="166" t="s">
        <v>117</v>
      </c>
      <c r="E286" s="1"/>
      <c r="F286" s="167" t="s">
        <v>426</v>
      </c>
      <c r="G286" s="1"/>
      <c r="H286" s="1"/>
      <c r="I286" s="1"/>
      <c r="J286" s="156"/>
      <c r="L286" s="97"/>
      <c r="O286" s="98">
        <f>SUM(O287:O288)</f>
        <v>0</v>
      </c>
      <c r="Q286" s="98">
        <f>SUM(Q287:Q288)</f>
        <v>0</v>
      </c>
      <c r="S286" s="99">
        <f>SUM(S287:S288)</f>
        <v>0</v>
      </c>
      <c r="AQ286" s="96" t="s">
        <v>140</v>
      </c>
      <c r="AS286" s="100" t="s">
        <v>74</v>
      </c>
      <c r="AT286" s="100" t="s">
        <v>75</v>
      </c>
      <c r="AX286" s="96" t="s">
        <v>112</v>
      </c>
      <c r="BJ286" s="101">
        <f>SUM(BJ287:BJ288)</f>
        <v>0</v>
      </c>
    </row>
    <row r="287" spans="2:64" s="1" customFormat="1" ht="16.5" customHeight="1">
      <c r="B287" s="155"/>
      <c r="C287" s="9"/>
      <c r="D287" s="96" t="s">
        <v>74</v>
      </c>
      <c r="E287" s="163" t="s">
        <v>427</v>
      </c>
      <c r="F287" s="163" t="s">
        <v>428</v>
      </c>
      <c r="G287" s="9"/>
      <c r="H287" s="9"/>
      <c r="I287" s="9"/>
      <c r="J287" s="164">
        <f>J288</f>
        <v>0</v>
      </c>
      <c r="L287" s="108" t="s">
        <v>1</v>
      </c>
      <c r="M287" s="109" t="s">
        <v>40</v>
      </c>
      <c r="N287" s="110">
        <v>0</v>
      </c>
      <c r="O287" s="110">
        <f>N287*H288</f>
        <v>0</v>
      </c>
      <c r="P287" s="110">
        <v>0</v>
      </c>
      <c r="Q287" s="110">
        <f>P287*H288</f>
        <v>0</v>
      </c>
      <c r="R287" s="110">
        <v>0</v>
      </c>
      <c r="S287" s="111">
        <f>R287*H288</f>
        <v>0</v>
      </c>
      <c r="AQ287" s="112" t="s">
        <v>431</v>
      </c>
      <c r="AS287" s="112" t="s">
        <v>113</v>
      </c>
      <c r="AT287" s="112" t="s">
        <v>80</v>
      </c>
      <c r="AX287" s="14" t="s">
        <v>112</v>
      </c>
      <c r="BD287" s="113">
        <f>IF(M287="základní",J288,0)</f>
        <v>0</v>
      </c>
      <c r="BE287" s="113">
        <f>IF(M287="snížená",J288,0)</f>
        <v>0</v>
      </c>
      <c r="BF287" s="113">
        <f>IF(M287="zákl. přenesená",J288,0)</f>
        <v>0</v>
      </c>
      <c r="BG287" s="113">
        <f>IF(M287="sníž. přenesená",J288,0)</f>
        <v>0</v>
      </c>
      <c r="BH287" s="113">
        <f>IF(M287="nulová",J288,0)</f>
        <v>0</v>
      </c>
      <c r="BI287" s="14" t="s">
        <v>80</v>
      </c>
      <c r="BJ287" s="113">
        <f>ROUND(I288*H288,2)</f>
        <v>0</v>
      </c>
      <c r="BK287" s="14" t="s">
        <v>431</v>
      </c>
      <c r="BL287" s="112" t="s">
        <v>432</v>
      </c>
    </row>
    <row r="288" spans="2:64" s="1" customFormat="1" ht="12">
      <c r="B288" s="155"/>
      <c r="C288" s="102" t="s">
        <v>429</v>
      </c>
      <c r="D288" s="102" t="s">
        <v>113</v>
      </c>
      <c r="E288" s="103" t="s">
        <v>430</v>
      </c>
      <c r="F288" s="146" t="s">
        <v>500</v>
      </c>
      <c r="G288" s="105" t="s">
        <v>217</v>
      </c>
      <c r="H288" s="106">
        <v>1</v>
      </c>
      <c r="I288" s="107">
        <v>0</v>
      </c>
      <c r="J288" s="165">
        <f>ROUND(I288*H288,2)</f>
        <v>0</v>
      </c>
      <c r="L288" s="132"/>
      <c r="M288" s="133"/>
      <c r="N288" s="133"/>
      <c r="O288" s="133"/>
      <c r="P288" s="133"/>
      <c r="Q288" s="133"/>
      <c r="R288" s="133"/>
      <c r="S288" s="134"/>
      <c r="AS288" s="14" t="s">
        <v>117</v>
      </c>
      <c r="AT288" s="14" t="s">
        <v>80</v>
      </c>
    </row>
    <row r="289" spans="2:10" s="1" customFormat="1" ht="6.95" customHeight="1">
      <c r="B289" s="184"/>
      <c r="D289" s="166" t="s">
        <v>117</v>
      </c>
      <c r="F289" s="167" t="s">
        <v>433</v>
      </c>
      <c r="J289" s="156"/>
    </row>
    <row r="290" spans="2:10">
      <c r="B290" s="185"/>
      <c r="C290" s="186"/>
      <c r="D290" s="186"/>
      <c r="E290" s="186"/>
      <c r="F290" s="186"/>
      <c r="G290" s="186"/>
      <c r="H290" s="186"/>
      <c r="I290" s="186"/>
      <c r="J290" s="187"/>
    </row>
  </sheetData>
  <autoFilter ref="C95:J289" xr:uid="{00000000-0009-0000-0000-000001000000}"/>
  <mergeCells count="4">
    <mergeCell ref="E7:H7"/>
    <mergeCell ref="E25:H25"/>
    <mergeCell ref="E88:H88"/>
    <mergeCell ref="K2:U2"/>
  </mergeCells>
  <hyperlinks>
    <hyperlink ref="F101" r:id="rId1" xr:uid="{00000000-0004-0000-0100-000000000000}"/>
    <hyperlink ref="F105" r:id="rId2" xr:uid="{00000000-0004-0000-0100-000001000000}"/>
    <hyperlink ref="F111" r:id="rId3" xr:uid="{00000000-0004-0000-0100-000002000000}"/>
    <hyperlink ref="F115" r:id="rId4" xr:uid="{00000000-0004-0000-0100-000003000000}"/>
    <hyperlink ref="F120" r:id="rId5" xr:uid="{00000000-0004-0000-0100-000004000000}"/>
    <hyperlink ref="F126" r:id="rId6" xr:uid="{00000000-0004-0000-0100-000005000000}"/>
    <hyperlink ref="F129" r:id="rId7" xr:uid="{00000000-0004-0000-0100-000006000000}"/>
    <hyperlink ref="F132" r:id="rId8" xr:uid="{00000000-0004-0000-0100-000007000000}"/>
    <hyperlink ref="F136" r:id="rId9" xr:uid="{00000000-0004-0000-0100-000008000000}"/>
    <hyperlink ref="F138" r:id="rId10" xr:uid="{00000000-0004-0000-0100-000009000000}"/>
    <hyperlink ref="F140" r:id="rId11" xr:uid="{00000000-0004-0000-0100-00000A000000}"/>
    <hyperlink ref="F143" r:id="rId12" xr:uid="{00000000-0004-0000-0100-00000B000000}"/>
    <hyperlink ref="F146" r:id="rId13" xr:uid="{00000000-0004-0000-0100-00000C000000}"/>
    <hyperlink ref="F149" r:id="rId14" xr:uid="{00000000-0004-0000-0100-00000D000000}"/>
    <hyperlink ref="F155" r:id="rId15" xr:uid="{00000000-0004-0000-0100-00000E000000}"/>
    <hyperlink ref="F171" r:id="rId16" xr:uid="{00000000-0004-0000-0100-00000F000000}"/>
    <hyperlink ref="F174" r:id="rId17" xr:uid="{00000000-0004-0000-0100-000010000000}"/>
    <hyperlink ref="F177" r:id="rId18" xr:uid="{00000000-0004-0000-0100-000011000000}"/>
    <hyperlink ref="F184" r:id="rId19" xr:uid="{00000000-0004-0000-0100-000014000000}"/>
    <hyperlink ref="F186" r:id="rId20" xr:uid="{00000000-0004-0000-0100-000015000000}"/>
    <hyperlink ref="F190" r:id="rId21" xr:uid="{00000000-0004-0000-0100-000017000000}"/>
    <hyperlink ref="F192" r:id="rId22" xr:uid="{00000000-0004-0000-0100-000018000000}"/>
    <hyperlink ref="F201" r:id="rId23" xr:uid="{00000000-0004-0000-0100-000019000000}"/>
    <hyperlink ref="F203" r:id="rId24" xr:uid="{00000000-0004-0000-0100-00001A000000}"/>
    <hyperlink ref="F206" r:id="rId25" xr:uid="{00000000-0004-0000-0100-00001B000000}"/>
    <hyperlink ref="F209" r:id="rId26" xr:uid="{00000000-0004-0000-0100-00001C000000}"/>
    <hyperlink ref="F212" r:id="rId27" xr:uid="{00000000-0004-0000-0100-00001D000000}"/>
    <hyperlink ref="F215" r:id="rId28" xr:uid="{00000000-0004-0000-0100-00001E000000}"/>
    <hyperlink ref="F218" r:id="rId29" xr:uid="{00000000-0004-0000-0100-00001F000000}"/>
    <hyperlink ref="F221" r:id="rId30" xr:uid="{00000000-0004-0000-0100-000020000000}"/>
    <hyperlink ref="F225" r:id="rId31" xr:uid="{00000000-0004-0000-0100-000021000000}"/>
    <hyperlink ref="F229" r:id="rId32" xr:uid="{00000000-0004-0000-0100-000022000000}"/>
    <hyperlink ref="F232" r:id="rId33" xr:uid="{00000000-0004-0000-0100-000023000000}"/>
    <hyperlink ref="F236" r:id="rId34" xr:uid="{00000000-0004-0000-0100-000024000000}"/>
    <hyperlink ref="F239" r:id="rId35" xr:uid="{00000000-0004-0000-0100-000025000000}"/>
    <hyperlink ref="F242" r:id="rId36" xr:uid="{00000000-0004-0000-0100-000026000000}"/>
    <hyperlink ref="F245" r:id="rId37" xr:uid="{00000000-0004-0000-0100-000027000000}"/>
    <hyperlink ref="F250" r:id="rId38" xr:uid="{00000000-0004-0000-0100-000028000000}"/>
    <hyperlink ref="F252" r:id="rId39" xr:uid="{00000000-0004-0000-0100-000029000000}"/>
    <hyperlink ref="F257" r:id="rId40" xr:uid="{00000000-0004-0000-0100-00002A000000}"/>
    <hyperlink ref="F275" r:id="rId41" xr:uid="{00000000-0004-0000-0100-00002D000000}"/>
    <hyperlink ref="F278" r:id="rId42" xr:uid="{00000000-0004-0000-0100-00002E000000}"/>
    <hyperlink ref="F280" r:id="rId43" xr:uid="{00000000-0004-0000-0100-00002F000000}"/>
    <hyperlink ref="F282" r:id="rId44" xr:uid="{00000000-0004-0000-0100-000030000000}"/>
    <hyperlink ref="F286" r:id="rId45" xr:uid="{00000000-0004-0000-0100-000031000000}"/>
    <hyperlink ref="F289" r:id="rId46" xr:uid="{00000000-0004-0000-0100-000032000000}"/>
    <hyperlink ref="F181" r:id="rId47" xr:uid="{00000000-0004-0000-0100-000013000000}"/>
  </hyperlinks>
  <pageMargins left="0.39374999999999999" right="0.39374999999999999" top="0.39374999999999999" bottom="0.39374999999999999" header="0" footer="0"/>
  <pageSetup paperSize="9" fitToHeight="100" orientation="portrait" blackAndWhite="1" r:id="rId48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B1:H55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5"/>
      <c r="C3" s="16"/>
      <c r="D3" s="16"/>
      <c r="E3" s="16"/>
      <c r="F3" s="16"/>
      <c r="G3" s="16"/>
      <c r="H3" s="17"/>
    </row>
    <row r="4" spans="2:8" ht="24.95" customHeight="1">
      <c r="B4" s="17"/>
      <c r="C4" s="18" t="s">
        <v>434</v>
      </c>
      <c r="H4" s="17"/>
    </row>
    <row r="5" spans="2:8" ht="12" customHeight="1">
      <c r="B5" s="17"/>
      <c r="C5" s="20" t="s">
        <v>12</v>
      </c>
      <c r="D5" s="198" t="s">
        <v>13</v>
      </c>
      <c r="E5" s="196"/>
      <c r="F5" s="196"/>
      <c r="H5" s="17"/>
    </row>
    <row r="6" spans="2:8" ht="36.950000000000003" customHeight="1">
      <c r="B6" s="17"/>
      <c r="C6" s="22" t="s">
        <v>14</v>
      </c>
      <c r="D6" s="197" t="s">
        <v>15</v>
      </c>
      <c r="E6" s="196"/>
      <c r="F6" s="196"/>
      <c r="H6" s="17"/>
    </row>
    <row r="7" spans="2:8" ht="16.5" customHeight="1">
      <c r="B7" s="17"/>
      <c r="C7" s="23" t="s">
        <v>20</v>
      </c>
      <c r="D7" s="44" t="str">
        <f>'Rekapitulace stavby'!AN8</f>
        <v>25. 2. 2023</v>
      </c>
      <c r="H7" s="17"/>
    </row>
    <row r="8" spans="2:8" s="1" customFormat="1" ht="10.9" customHeight="1">
      <c r="B8" s="25"/>
      <c r="H8" s="25"/>
    </row>
    <row r="9" spans="2:8" s="8" customFormat="1" ht="29.25" customHeight="1">
      <c r="B9" s="89"/>
      <c r="C9" s="90" t="s">
        <v>56</v>
      </c>
      <c r="D9" s="91" t="s">
        <v>57</v>
      </c>
      <c r="E9" s="91" t="s">
        <v>100</v>
      </c>
      <c r="F9" s="92" t="s">
        <v>435</v>
      </c>
      <c r="H9" s="89"/>
    </row>
    <row r="10" spans="2:8" s="1" customFormat="1" ht="26.45" customHeight="1">
      <c r="B10" s="25"/>
      <c r="C10" s="135" t="s">
        <v>13</v>
      </c>
      <c r="D10" s="135" t="s">
        <v>15</v>
      </c>
      <c r="H10" s="25"/>
    </row>
    <row r="11" spans="2:8" s="1" customFormat="1" ht="16.899999999999999" customHeight="1">
      <c r="B11" s="25"/>
      <c r="C11" s="136" t="s">
        <v>95</v>
      </c>
      <c r="D11" s="137" t="s">
        <v>95</v>
      </c>
      <c r="E11" s="138" t="s">
        <v>84</v>
      </c>
      <c r="F11" s="139">
        <v>15</v>
      </c>
      <c r="H11" s="25"/>
    </row>
    <row r="12" spans="2:8" s="1" customFormat="1" ht="16.899999999999999" customHeight="1">
      <c r="B12" s="25"/>
      <c r="C12" s="140" t="s">
        <v>1</v>
      </c>
      <c r="D12" s="140" t="s">
        <v>436</v>
      </c>
      <c r="E12" s="14" t="s">
        <v>1</v>
      </c>
      <c r="F12" s="141">
        <v>15</v>
      </c>
      <c r="H12" s="25"/>
    </row>
    <row r="13" spans="2:8" s="1" customFormat="1" ht="16.899999999999999" customHeight="1">
      <c r="B13" s="25"/>
      <c r="C13" s="142" t="s">
        <v>437</v>
      </c>
      <c r="H13" s="25"/>
    </row>
    <row r="14" spans="2:8" s="1" customFormat="1" ht="22.5">
      <c r="B14" s="25"/>
      <c r="C14" s="140" t="s">
        <v>378</v>
      </c>
      <c r="D14" s="140" t="s">
        <v>438</v>
      </c>
      <c r="E14" s="14" t="s">
        <v>84</v>
      </c>
      <c r="F14" s="141">
        <v>69.72</v>
      </c>
      <c r="H14" s="25"/>
    </row>
    <row r="15" spans="2:8" s="1" customFormat="1" ht="16.899999999999999" customHeight="1">
      <c r="B15" s="25"/>
      <c r="C15" s="140" t="s">
        <v>392</v>
      </c>
      <c r="D15" s="140" t="s">
        <v>439</v>
      </c>
      <c r="E15" s="14" t="s">
        <v>84</v>
      </c>
      <c r="F15" s="141">
        <v>69.72</v>
      </c>
      <c r="H15" s="25"/>
    </row>
    <row r="16" spans="2:8" s="1" customFormat="1" ht="16.899999999999999" customHeight="1">
      <c r="B16" s="25"/>
      <c r="C16" s="140" t="s">
        <v>141</v>
      </c>
      <c r="D16" s="140" t="s">
        <v>440</v>
      </c>
      <c r="E16" s="14" t="s">
        <v>84</v>
      </c>
      <c r="F16" s="141">
        <v>136.72</v>
      </c>
      <c r="H16" s="25"/>
    </row>
    <row r="17" spans="2:8" s="1" customFormat="1" ht="33.75">
      <c r="B17" s="25"/>
      <c r="C17" s="140" t="s">
        <v>396</v>
      </c>
      <c r="D17" s="140" t="s">
        <v>397</v>
      </c>
      <c r="E17" s="14" t="s">
        <v>84</v>
      </c>
      <c r="F17" s="141">
        <v>76.691999999999993</v>
      </c>
      <c r="H17" s="25"/>
    </row>
    <row r="18" spans="2:8" s="1" customFormat="1" ht="16.899999999999999" customHeight="1">
      <c r="B18" s="25"/>
      <c r="C18" s="136" t="s">
        <v>82</v>
      </c>
      <c r="D18" s="137" t="s">
        <v>83</v>
      </c>
      <c r="E18" s="138" t="s">
        <v>84</v>
      </c>
      <c r="F18" s="139">
        <v>117.5</v>
      </c>
      <c r="H18" s="25"/>
    </row>
    <row r="19" spans="2:8" s="1" customFormat="1" ht="16.899999999999999" customHeight="1">
      <c r="B19" s="25"/>
      <c r="C19" s="140" t="s">
        <v>1</v>
      </c>
      <c r="D19" s="140" t="s">
        <v>275</v>
      </c>
      <c r="E19" s="14" t="s">
        <v>1</v>
      </c>
      <c r="F19" s="141">
        <v>0</v>
      </c>
      <c r="H19" s="25"/>
    </row>
    <row r="20" spans="2:8" s="1" customFormat="1" ht="16.899999999999999" customHeight="1">
      <c r="B20" s="25"/>
      <c r="C20" s="140" t="s">
        <v>1</v>
      </c>
      <c r="D20" s="140" t="s">
        <v>276</v>
      </c>
      <c r="E20" s="14" t="s">
        <v>1</v>
      </c>
      <c r="F20" s="141">
        <v>28.5</v>
      </c>
      <c r="H20" s="25"/>
    </row>
    <row r="21" spans="2:8" s="1" customFormat="1" ht="16.899999999999999" customHeight="1">
      <c r="B21" s="25"/>
      <c r="C21" s="140" t="s">
        <v>1</v>
      </c>
      <c r="D21" s="140" t="s">
        <v>277</v>
      </c>
      <c r="E21" s="14" t="s">
        <v>1</v>
      </c>
      <c r="F21" s="141">
        <v>0</v>
      </c>
      <c r="H21" s="25"/>
    </row>
    <row r="22" spans="2:8" s="1" customFormat="1" ht="16.899999999999999" customHeight="1">
      <c r="B22" s="25"/>
      <c r="C22" s="140" t="s">
        <v>1</v>
      </c>
      <c r="D22" s="140" t="s">
        <v>278</v>
      </c>
      <c r="E22" s="14" t="s">
        <v>1</v>
      </c>
      <c r="F22" s="141">
        <v>28</v>
      </c>
      <c r="H22" s="25"/>
    </row>
    <row r="23" spans="2:8" s="1" customFormat="1" ht="16.899999999999999" customHeight="1">
      <c r="B23" s="25"/>
      <c r="C23" s="140" t="s">
        <v>1</v>
      </c>
      <c r="D23" s="140" t="s">
        <v>279</v>
      </c>
      <c r="E23" s="14" t="s">
        <v>1</v>
      </c>
      <c r="F23" s="141">
        <v>0</v>
      </c>
      <c r="H23" s="25"/>
    </row>
    <row r="24" spans="2:8" s="1" customFormat="1" ht="16.899999999999999" customHeight="1">
      <c r="B24" s="25"/>
      <c r="C24" s="140" t="s">
        <v>1</v>
      </c>
      <c r="D24" s="140" t="s">
        <v>280</v>
      </c>
      <c r="E24" s="14" t="s">
        <v>1</v>
      </c>
      <c r="F24" s="141">
        <v>61</v>
      </c>
      <c r="H24" s="25"/>
    </row>
    <row r="25" spans="2:8" s="1" customFormat="1" ht="16.899999999999999" customHeight="1">
      <c r="B25" s="25"/>
      <c r="C25" s="140" t="s">
        <v>82</v>
      </c>
      <c r="D25" s="140" t="s">
        <v>126</v>
      </c>
      <c r="E25" s="14" t="s">
        <v>1</v>
      </c>
      <c r="F25" s="141">
        <v>117.5</v>
      </c>
      <c r="H25" s="25"/>
    </row>
    <row r="26" spans="2:8" s="1" customFormat="1" ht="16.899999999999999" customHeight="1">
      <c r="B26" s="25"/>
      <c r="C26" s="142" t="s">
        <v>437</v>
      </c>
      <c r="H26" s="25"/>
    </row>
    <row r="27" spans="2:8" s="1" customFormat="1" ht="16.899999999999999" customHeight="1">
      <c r="B27" s="25"/>
      <c r="C27" s="140" t="s">
        <v>271</v>
      </c>
      <c r="D27" s="140" t="s">
        <v>441</v>
      </c>
      <c r="E27" s="14" t="s">
        <v>84</v>
      </c>
      <c r="F27" s="141">
        <v>117.5</v>
      </c>
      <c r="H27" s="25"/>
    </row>
    <row r="28" spans="2:8" s="1" customFormat="1" ht="22.5">
      <c r="B28" s="25"/>
      <c r="C28" s="140" t="s">
        <v>114</v>
      </c>
      <c r="D28" s="140" t="s">
        <v>442</v>
      </c>
      <c r="E28" s="14" t="s">
        <v>84</v>
      </c>
      <c r="F28" s="141">
        <v>117.5</v>
      </c>
      <c r="H28" s="25"/>
    </row>
    <row r="29" spans="2:8" s="1" customFormat="1" ht="16.899999999999999" customHeight="1">
      <c r="B29" s="25"/>
      <c r="C29" s="140" t="s">
        <v>121</v>
      </c>
      <c r="D29" s="140" t="s">
        <v>443</v>
      </c>
      <c r="E29" s="14" t="s">
        <v>84</v>
      </c>
      <c r="F29" s="141">
        <v>287.5</v>
      </c>
      <c r="H29" s="25"/>
    </row>
    <row r="30" spans="2:8" s="1" customFormat="1" ht="16.899999999999999" customHeight="1">
      <c r="B30" s="25"/>
      <c r="C30" s="136" t="s">
        <v>87</v>
      </c>
      <c r="D30" s="137" t="s">
        <v>88</v>
      </c>
      <c r="E30" s="138" t="s">
        <v>1</v>
      </c>
      <c r="F30" s="139">
        <v>54.72</v>
      </c>
      <c r="H30" s="25"/>
    </row>
    <row r="31" spans="2:8" s="1" customFormat="1" ht="16.899999999999999" customHeight="1">
      <c r="B31" s="25"/>
      <c r="C31" s="140" t="s">
        <v>1</v>
      </c>
      <c r="D31" s="140" t="s">
        <v>89</v>
      </c>
      <c r="E31" s="14" t="s">
        <v>1</v>
      </c>
      <c r="F31" s="141">
        <v>54.72</v>
      </c>
      <c r="H31" s="25"/>
    </row>
    <row r="32" spans="2:8" s="1" customFormat="1" ht="16.899999999999999" customHeight="1">
      <c r="B32" s="25"/>
      <c r="C32" s="142" t="s">
        <v>437</v>
      </c>
      <c r="H32" s="25"/>
    </row>
    <row r="33" spans="2:8" s="1" customFormat="1" ht="22.5">
      <c r="B33" s="25"/>
      <c r="C33" s="140" t="s">
        <v>127</v>
      </c>
      <c r="D33" s="140" t="s">
        <v>444</v>
      </c>
      <c r="E33" s="14" t="s">
        <v>129</v>
      </c>
      <c r="F33" s="141">
        <v>2.7360000000000002</v>
      </c>
      <c r="H33" s="25"/>
    </row>
    <row r="34" spans="2:8" s="1" customFormat="1" ht="16.899999999999999" customHeight="1">
      <c r="B34" s="25"/>
      <c r="C34" s="140" t="s">
        <v>133</v>
      </c>
      <c r="D34" s="140" t="s">
        <v>445</v>
      </c>
      <c r="E34" s="14" t="s">
        <v>84</v>
      </c>
      <c r="F34" s="141">
        <v>54.72</v>
      </c>
      <c r="H34" s="25"/>
    </row>
    <row r="35" spans="2:8" s="1" customFormat="1" ht="16.899999999999999" customHeight="1">
      <c r="B35" s="25"/>
      <c r="C35" s="140" t="s">
        <v>193</v>
      </c>
      <c r="D35" s="140" t="s">
        <v>446</v>
      </c>
      <c r="E35" s="14" t="s">
        <v>84</v>
      </c>
      <c r="F35" s="141">
        <v>54.72</v>
      </c>
      <c r="H35" s="25"/>
    </row>
    <row r="36" spans="2:8" s="1" customFormat="1" ht="22.5">
      <c r="B36" s="25"/>
      <c r="C36" s="140" t="s">
        <v>204</v>
      </c>
      <c r="D36" s="140" t="s">
        <v>447</v>
      </c>
      <c r="E36" s="14" t="s">
        <v>84</v>
      </c>
      <c r="F36" s="141">
        <v>54.72</v>
      </c>
      <c r="H36" s="25"/>
    </row>
    <row r="37" spans="2:8" s="1" customFormat="1" ht="22.5">
      <c r="B37" s="25"/>
      <c r="C37" s="140" t="s">
        <v>225</v>
      </c>
      <c r="D37" s="140" t="s">
        <v>448</v>
      </c>
      <c r="E37" s="14" t="s">
        <v>84</v>
      </c>
      <c r="F37" s="141">
        <v>54.72</v>
      </c>
      <c r="H37" s="25"/>
    </row>
    <row r="38" spans="2:8" s="1" customFormat="1" ht="16.899999999999999" customHeight="1">
      <c r="B38" s="25"/>
      <c r="C38" s="140" t="s">
        <v>351</v>
      </c>
      <c r="D38" s="140" t="s">
        <v>449</v>
      </c>
      <c r="E38" s="14" t="s">
        <v>84</v>
      </c>
      <c r="F38" s="141">
        <v>54.72</v>
      </c>
      <c r="H38" s="25"/>
    </row>
    <row r="39" spans="2:8" s="1" customFormat="1" ht="22.5">
      <c r="B39" s="25"/>
      <c r="C39" s="140" t="s">
        <v>378</v>
      </c>
      <c r="D39" s="140" t="s">
        <v>438</v>
      </c>
      <c r="E39" s="14" t="s">
        <v>84</v>
      </c>
      <c r="F39" s="141">
        <v>69.72</v>
      </c>
      <c r="H39" s="25"/>
    </row>
    <row r="40" spans="2:8" s="1" customFormat="1" ht="16.899999999999999" customHeight="1">
      <c r="B40" s="25"/>
      <c r="C40" s="140" t="s">
        <v>387</v>
      </c>
      <c r="D40" s="140" t="s">
        <v>388</v>
      </c>
      <c r="E40" s="14" t="s">
        <v>84</v>
      </c>
      <c r="F40" s="141">
        <v>121.72</v>
      </c>
      <c r="H40" s="25"/>
    </row>
    <row r="41" spans="2:8" s="1" customFormat="1" ht="16.899999999999999" customHeight="1">
      <c r="B41" s="25"/>
      <c r="C41" s="140" t="s">
        <v>392</v>
      </c>
      <c r="D41" s="140" t="s">
        <v>439</v>
      </c>
      <c r="E41" s="14" t="s">
        <v>84</v>
      </c>
      <c r="F41" s="141">
        <v>69.72</v>
      </c>
      <c r="H41" s="25"/>
    </row>
    <row r="42" spans="2:8" s="1" customFormat="1" ht="16.899999999999999" customHeight="1">
      <c r="B42" s="25"/>
      <c r="C42" s="140" t="s">
        <v>141</v>
      </c>
      <c r="D42" s="140" t="s">
        <v>440</v>
      </c>
      <c r="E42" s="14" t="s">
        <v>84</v>
      </c>
      <c r="F42" s="141">
        <v>136.72</v>
      </c>
      <c r="H42" s="25"/>
    </row>
    <row r="43" spans="2:8" s="1" customFormat="1" ht="16.899999999999999" customHeight="1">
      <c r="B43" s="25"/>
      <c r="C43" s="140" t="s">
        <v>145</v>
      </c>
      <c r="D43" s="140" t="s">
        <v>450</v>
      </c>
      <c r="E43" s="14" t="s">
        <v>129</v>
      </c>
      <c r="F43" s="141">
        <v>19.152000000000001</v>
      </c>
      <c r="H43" s="25"/>
    </row>
    <row r="44" spans="2:8" s="1" customFormat="1" ht="16.899999999999999" customHeight="1">
      <c r="B44" s="25"/>
      <c r="C44" s="140" t="s">
        <v>199</v>
      </c>
      <c r="D44" s="140" t="s">
        <v>200</v>
      </c>
      <c r="E44" s="14" t="s">
        <v>84</v>
      </c>
      <c r="F44" s="141">
        <v>57.456000000000003</v>
      </c>
      <c r="H44" s="25"/>
    </row>
    <row r="45" spans="2:8" s="1" customFormat="1" ht="33.75">
      <c r="B45" s="25"/>
      <c r="C45" s="140" t="s">
        <v>396</v>
      </c>
      <c r="D45" s="140" t="s">
        <v>397</v>
      </c>
      <c r="E45" s="14" t="s">
        <v>84</v>
      </c>
      <c r="F45" s="141">
        <v>76.691999999999993</v>
      </c>
      <c r="H45" s="25"/>
    </row>
    <row r="46" spans="2:8" s="1" customFormat="1" ht="16.899999999999999" customHeight="1">
      <c r="B46" s="25"/>
      <c r="C46" s="140" t="s">
        <v>209</v>
      </c>
      <c r="D46" s="140" t="s">
        <v>210</v>
      </c>
      <c r="E46" s="14" t="s">
        <v>84</v>
      </c>
      <c r="F46" s="141">
        <v>63.776000000000003</v>
      </c>
      <c r="H46" s="25"/>
    </row>
    <row r="47" spans="2:8" s="1" customFormat="1" ht="16.899999999999999" customHeight="1">
      <c r="B47" s="25"/>
      <c r="C47" s="136" t="s">
        <v>92</v>
      </c>
      <c r="D47" s="137" t="s">
        <v>93</v>
      </c>
      <c r="E47" s="138" t="s">
        <v>84</v>
      </c>
      <c r="F47" s="139">
        <v>67</v>
      </c>
      <c r="H47" s="25"/>
    </row>
    <row r="48" spans="2:8" s="1" customFormat="1" ht="16.899999999999999" customHeight="1">
      <c r="B48" s="25"/>
      <c r="C48" s="140" t="s">
        <v>1</v>
      </c>
      <c r="D48" s="140" t="s">
        <v>359</v>
      </c>
      <c r="E48" s="14" t="s">
        <v>1</v>
      </c>
      <c r="F48" s="141">
        <v>67</v>
      </c>
      <c r="H48" s="25"/>
    </row>
    <row r="49" spans="2:8" s="1" customFormat="1" ht="16.899999999999999" customHeight="1">
      <c r="B49" s="25"/>
      <c r="C49" s="142" t="s">
        <v>437</v>
      </c>
      <c r="H49" s="25"/>
    </row>
    <row r="50" spans="2:8" s="1" customFormat="1" ht="16.899999999999999" customHeight="1">
      <c r="B50" s="25"/>
      <c r="C50" s="140" t="s">
        <v>361</v>
      </c>
      <c r="D50" s="140" t="s">
        <v>451</v>
      </c>
      <c r="E50" s="14" t="s">
        <v>84</v>
      </c>
      <c r="F50" s="141">
        <v>67</v>
      </c>
      <c r="H50" s="25"/>
    </row>
    <row r="51" spans="2:8" s="1" customFormat="1" ht="16.899999999999999" customHeight="1">
      <c r="B51" s="25"/>
      <c r="C51" s="140" t="s">
        <v>366</v>
      </c>
      <c r="D51" s="140" t="s">
        <v>452</v>
      </c>
      <c r="E51" s="14" t="s">
        <v>84</v>
      </c>
      <c r="F51" s="141">
        <v>67</v>
      </c>
      <c r="H51" s="25"/>
    </row>
    <row r="52" spans="2:8" s="1" customFormat="1" ht="16.899999999999999" customHeight="1">
      <c r="B52" s="25"/>
      <c r="C52" s="140" t="s">
        <v>387</v>
      </c>
      <c r="D52" s="140" t="s">
        <v>388</v>
      </c>
      <c r="E52" s="14" t="s">
        <v>84</v>
      </c>
      <c r="F52" s="141">
        <v>121.72</v>
      </c>
      <c r="H52" s="25"/>
    </row>
    <row r="53" spans="2:8" s="1" customFormat="1" ht="16.899999999999999" customHeight="1">
      <c r="B53" s="25"/>
      <c r="C53" s="140" t="s">
        <v>141</v>
      </c>
      <c r="D53" s="140" t="s">
        <v>440</v>
      </c>
      <c r="E53" s="14" t="s">
        <v>84</v>
      </c>
      <c r="F53" s="141">
        <v>136.72</v>
      </c>
      <c r="H53" s="25"/>
    </row>
    <row r="54" spans="2:8" s="1" customFormat="1" ht="7.35" customHeight="1">
      <c r="B54" s="36"/>
      <c r="C54" s="37"/>
      <c r="D54" s="37"/>
      <c r="E54" s="37"/>
      <c r="F54" s="37"/>
      <c r="G54" s="37"/>
      <c r="H54" s="25"/>
    </row>
    <row r="55" spans="2:8" s="1" customFormat="1"/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71C768641D544B97A6DB327D49C9A3" ma:contentTypeVersion="4" ma:contentTypeDescription="Vytvoří nový dokument" ma:contentTypeScope="" ma:versionID="a12843a45e73a957c5f4721e9f7c0e54">
  <xsd:schema xmlns:xsd="http://www.w3.org/2001/XMLSchema" xmlns:xs="http://www.w3.org/2001/XMLSchema" xmlns:p="http://schemas.microsoft.com/office/2006/metadata/properties" xmlns:ns3="da214dc7-9b52-4d95-a8e2-443a5bdbca71" targetNamespace="http://schemas.microsoft.com/office/2006/metadata/properties" ma:root="true" ma:fieldsID="e84d6d5b5f3fac50d21395a20d653b5e" ns3:_="">
    <xsd:import namespace="da214dc7-9b52-4d95-a8e2-443a5bdbca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14dc7-9b52-4d95-a8e2-443a5bdbc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260CC-4012-4B58-BD04-8B07C1E17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14dc7-9b52-4d95-a8e2-443a5bdbc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58761F-6DBE-4EEA-9D0C-90AF6885A71A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da214dc7-9b52-4d95-a8e2-443a5bdbca71"/>
  </ds:schemaRefs>
</ds:datastoreItem>
</file>

<file path=customXml/itemProps3.xml><?xml version="1.0" encoding="utf-8"?>
<ds:datastoreItem xmlns:ds="http://schemas.openxmlformats.org/officeDocument/2006/customXml" ds:itemID="{E58E4D74-E2F7-400F-8300-9285EE434E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2023-STR-01 - Stavební úp...</vt:lpstr>
      <vt:lpstr>Seznam figur</vt:lpstr>
      <vt:lpstr>'2023-STR-01 - Stavební úp...'!Názvy_tisku</vt:lpstr>
      <vt:lpstr>'Rekapitulace stavby'!Názvy_tisku</vt:lpstr>
      <vt:lpstr>'Seznam figur'!Názvy_tisku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Pekárek</dc:creator>
  <cp:lastModifiedBy>Jiří Juřena</cp:lastModifiedBy>
  <dcterms:created xsi:type="dcterms:W3CDTF">2023-02-25T21:38:32Z</dcterms:created>
  <dcterms:modified xsi:type="dcterms:W3CDTF">2024-05-31T05:37:49Z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0x0101006D71C768641D544B97A6DB327D49C9A3</vt:lpwstr>
  </property>
</Properties>
</file>