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125" yWindow="1125" windowWidth="21600" windowHeight="11385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Pol'!$A$1:$X$90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/>
  <c r="M9" s="1"/>
  <c r="I9"/>
  <c r="K9"/>
  <c r="O9"/>
  <c r="Q9"/>
  <c r="V9"/>
  <c r="G11"/>
  <c r="I11"/>
  <c r="K11"/>
  <c r="M11"/>
  <c r="O11"/>
  <c r="Q11"/>
  <c r="V11"/>
  <c r="G14"/>
  <c r="M14" s="1"/>
  <c r="I14"/>
  <c r="K14"/>
  <c r="O14"/>
  <c r="Q14"/>
  <c r="V14"/>
  <c r="G16"/>
  <c r="I16"/>
  <c r="K16"/>
  <c r="O16"/>
  <c r="O8" s="1"/>
  <c r="Q16"/>
  <c r="V16"/>
  <c r="G18"/>
  <c r="M18" s="1"/>
  <c r="I18"/>
  <c r="K18"/>
  <c r="O18"/>
  <c r="Q18"/>
  <c r="V18"/>
  <c r="G20"/>
  <c r="M20" s="1"/>
  <c r="I20"/>
  <c r="K20"/>
  <c r="O20"/>
  <c r="Q20"/>
  <c r="V20"/>
  <c r="G22"/>
  <c r="M22" s="1"/>
  <c r="I22"/>
  <c r="K22"/>
  <c r="O22"/>
  <c r="Q22"/>
  <c r="V22"/>
  <c r="G24"/>
  <c r="M24" s="1"/>
  <c r="I24"/>
  <c r="K24"/>
  <c r="O24"/>
  <c r="Q24"/>
  <c r="V24"/>
  <c r="G26"/>
  <c r="M26" s="1"/>
  <c r="I26"/>
  <c r="K26"/>
  <c r="O26"/>
  <c r="Q26"/>
  <c r="V26"/>
  <c r="G28"/>
  <c r="M28" s="1"/>
  <c r="I28"/>
  <c r="K28"/>
  <c r="O28"/>
  <c r="Q28"/>
  <c r="V28"/>
  <c r="G30"/>
  <c r="I30"/>
  <c r="K30"/>
  <c r="M30"/>
  <c r="O30"/>
  <c r="Q30"/>
  <c r="V30"/>
  <c r="G31"/>
  <c r="M31" s="1"/>
  <c r="I31"/>
  <c r="K31"/>
  <c r="O31"/>
  <c r="Q31"/>
  <c r="V31"/>
  <c r="G33"/>
  <c r="M33" s="1"/>
  <c r="I33"/>
  <c r="K33"/>
  <c r="O33"/>
  <c r="Q33"/>
  <c r="V33"/>
  <c r="G36"/>
  <c r="M36" s="1"/>
  <c r="I36"/>
  <c r="K36"/>
  <c r="O36"/>
  <c r="Q36"/>
  <c r="V36"/>
  <c r="G38"/>
  <c r="I38"/>
  <c r="K38"/>
  <c r="O38"/>
  <c r="O35" s="1"/>
  <c r="Q38"/>
  <c r="V38"/>
  <c r="G40"/>
  <c r="M40" s="1"/>
  <c r="I40"/>
  <c r="K40"/>
  <c r="O40"/>
  <c r="Q40"/>
  <c r="V40"/>
  <c r="G43"/>
  <c r="M43" s="1"/>
  <c r="I43"/>
  <c r="K43"/>
  <c r="O43"/>
  <c r="Q43"/>
  <c r="V43"/>
  <c r="G46"/>
  <c r="M46" s="1"/>
  <c r="I46"/>
  <c r="K46"/>
  <c r="O46"/>
  <c r="Q46"/>
  <c r="V46"/>
  <c r="G48"/>
  <c r="M48" s="1"/>
  <c r="I48"/>
  <c r="K48"/>
  <c r="O48"/>
  <c r="Q48"/>
  <c r="V48"/>
  <c r="G50"/>
  <c r="M50" s="1"/>
  <c r="I50"/>
  <c r="K50"/>
  <c r="O50"/>
  <c r="Q50"/>
  <c r="V50"/>
  <c r="K52"/>
  <c r="V52"/>
  <c r="G53"/>
  <c r="M53" s="1"/>
  <c r="M52" s="1"/>
  <c r="I53"/>
  <c r="I52" s="1"/>
  <c r="K53"/>
  <c r="O53"/>
  <c r="O52" s="1"/>
  <c r="Q53"/>
  <c r="Q52" s="1"/>
  <c r="V53"/>
  <c r="O55"/>
  <c r="G56"/>
  <c r="M56" s="1"/>
  <c r="I56"/>
  <c r="K56"/>
  <c r="O56"/>
  <c r="Q56"/>
  <c r="V56"/>
  <c r="G58"/>
  <c r="M58" s="1"/>
  <c r="I58"/>
  <c r="K58"/>
  <c r="O58"/>
  <c r="Q58"/>
  <c r="V58"/>
  <c r="V55" s="1"/>
  <c r="G60"/>
  <c r="M60" s="1"/>
  <c r="I60"/>
  <c r="K60"/>
  <c r="O60"/>
  <c r="Q60"/>
  <c r="V60"/>
  <c r="G63"/>
  <c r="M63" s="1"/>
  <c r="I63"/>
  <c r="K63"/>
  <c r="O63"/>
  <c r="Q63"/>
  <c r="V63"/>
  <c r="G65"/>
  <c r="M65" s="1"/>
  <c r="I65"/>
  <c r="K65"/>
  <c r="O65"/>
  <c r="Q65"/>
  <c r="V65"/>
  <c r="G67"/>
  <c r="M67" s="1"/>
  <c r="I67"/>
  <c r="K67"/>
  <c r="O67"/>
  <c r="Q67"/>
  <c r="V67"/>
  <c r="G69"/>
  <c r="M69" s="1"/>
  <c r="I69"/>
  <c r="K69"/>
  <c r="O69"/>
  <c r="Q69"/>
  <c r="V69"/>
  <c r="G71"/>
  <c r="M71" s="1"/>
  <c r="I71"/>
  <c r="K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Q74"/>
  <c r="V74"/>
  <c r="G76"/>
  <c r="M76" s="1"/>
  <c r="M75" s="1"/>
  <c r="I76"/>
  <c r="I75" s="1"/>
  <c r="K76"/>
  <c r="K75" s="1"/>
  <c r="O76"/>
  <c r="O75" s="1"/>
  <c r="Q76"/>
  <c r="Q75" s="1"/>
  <c r="V76"/>
  <c r="V75" s="1"/>
  <c r="G78"/>
  <c r="G77" s="1"/>
  <c r="I55" i="1" s="1"/>
  <c r="I20" s="1"/>
  <c r="I78" i="12"/>
  <c r="I77" s="1"/>
  <c r="K78"/>
  <c r="K77" s="1"/>
  <c r="O78"/>
  <c r="O77" s="1"/>
  <c r="Q78"/>
  <c r="Q77" s="1"/>
  <c r="V78"/>
  <c r="V77" s="1"/>
  <c r="AE80"/>
  <c r="F41" i="1" s="1"/>
  <c r="I18"/>
  <c r="I17"/>
  <c r="J28"/>
  <c r="J26"/>
  <c r="G38"/>
  <c r="F38"/>
  <c r="J23"/>
  <c r="J24"/>
  <c r="J25"/>
  <c r="J27"/>
  <c r="E24"/>
  <c r="E26"/>
  <c r="V62" i="12" l="1"/>
  <c r="K55"/>
  <c r="I55"/>
  <c r="I8"/>
  <c r="O62"/>
  <c r="K62"/>
  <c r="I62"/>
  <c r="G55"/>
  <c r="I52" i="1" s="1"/>
  <c r="V35" i="12"/>
  <c r="I35"/>
  <c r="F39" i="1"/>
  <c r="Q55" i="12"/>
  <c r="V8"/>
  <c r="G35"/>
  <c r="I50" i="1" s="1"/>
  <c r="G8" i="12"/>
  <c r="Q8"/>
  <c r="F40" i="1"/>
  <c r="G62" i="12"/>
  <c r="I53" i="1" s="1"/>
  <c r="G52" i="12"/>
  <c r="I51" i="1" s="1"/>
  <c r="K35" i="12"/>
  <c r="AF80"/>
  <c r="Q62"/>
  <c r="Q35"/>
  <c r="K8"/>
  <c r="M55"/>
  <c r="M62"/>
  <c r="M78"/>
  <c r="M77" s="1"/>
  <c r="G75"/>
  <c r="I54" i="1" s="1"/>
  <c r="I19" s="1"/>
  <c r="M38" i="12"/>
  <c r="M35" s="1"/>
  <c r="M16"/>
  <c r="M8" s="1"/>
  <c r="I16" i="1" l="1"/>
  <c r="F42"/>
  <c r="G40"/>
  <c r="H40" s="1"/>
  <c r="I40" s="1"/>
  <c r="G39"/>
  <c r="G42" s="1"/>
  <c r="G41"/>
  <c r="H41" s="1"/>
  <c r="I41" s="1"/>
  <c r="G80" i="12"/>
  <c r="I49" i="1"/>
  <c r="G25" l="1"/>
  <c r="A25" s="1"/>
  <c r="I21"/>
  <c r="I56"/>
  <c r="H39"/>
  <c r="G28"/>
  <c r="G23"/>
  <c r="A23" s="1"/>
  <c r="A24" s="1"/>
  <c r="G26" l="1"/>
  <c r="A26"/>
  <c r="G24"/>
  <c r="A27" s="1"/>
  <c r="I39"/>
  <c r="I42" s="1"/>
  <c r="H42"/>
  <c r="J49"/>
  <c r="J50"/>
  <c r="J53"/>
  <c r="J51"/>
  <c r="J54"/>
  <c r="J55"/>
  <c r="J52"/>
  <c r="A29" l="1"/>
  <c r="G29"/>
  <c r="G27" s="1"/>
  <c r="J40"/>
  <c r="J39"/>
  <c r="J42" s="1"/>
  <c r="J41"/>
  <c r="J5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 Sukup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<sst xmlns="http://schemas.openxmlformats.org/spreadsheetml/2006/main" count="482" uniqueCount="215">
  <si>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</si>
  <si>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</si>
  <si>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</si>
  <si>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</si>
  <si>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</si>
  <si>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</si>
  <si>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</si>
  <si>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</si>
  <si>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</si>
  <si>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</si>
  <si>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</si>
  <si>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</si>
  <si>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</si>
  <si>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</si>
  <si>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</si>
  <si>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</si>
  <si>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</si>
  <si>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</si>
  <si>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</si>
  <si>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</si>
  <si>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</si>
  <si>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</si>
  <si>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</si>
  <si>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</si>
  <si>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</si>
  <si>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</si>
  <si>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</si>
  <si>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</si>
  <si>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</si>
  <si>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</si>
  <si>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</si>
  <si>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</si>
  <si>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</si>
  <si>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</si>
  <si>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</si>
  <si>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</si>
  <si>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</si>
  <si>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</si>
  <si>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</si>
  <si>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</si>
  <si>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</si>
  <si>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</si>
  <si>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</si>
  <si>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</si>
  <si>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Výměna sportovního povrchu</t>
  </si>
  <si>
    <t>SO 01</t>
  </si>
  <si>
    <t>Objekt:</t>
  </si>
  <si>
    <t>Rozpočet:</t>
  </si>
  <si>
    <t>2022_04</t>
  </si>
  <si>
    <t>Výměna sportovního povrchu atletického oválu u ZŠ a MŠ kpt. Jaroše, Louny</t>
  </si>
  <si>
    <t>Město Louny</t>
  </si>
  <si>
    <t>Mírové náměstí 35</t>
  </si>
  <si>
    <t>Louny</t>
  </si>
  <si>
    <t>44001</t>
  </si>
  <si>
    <t>00265209</t>
  </si>
  <si>
    <t>CZ00265209</t>
  </si>
  <si>
    <t>Hema CB s.r.o.</t>
  </si>
  <si>
    <t>Budějovická 467</t>
  </si>
  <si>
    <t>Vodňany-Vodňany II</t>
  </si>
  <si>
    <t>38901</t>
  </si>
  <si>
    <t>07562501</t>
  </si>
  <si>
    <t>CZ07562501</t>
  </si>
  <si>
    <t>Stavba</t>
  </si>
  <si>
    <t>Celkem za stavbu</t>
  </si>
  <si>
    <t>CZK</t>
  </si>
  <si>
    <t>Rekapitulace dílů</t>
  </si>
  <si>
    <t>Typ dílu</t>
  </si>
  <si>
    <t>Zemní práce</t>
  </si>
  <si>
    <t>5</t>
  </si>
  <si>
    <t>Komunikace</t>
  </si>
  <si>
    <t>62</t>
  </si>
  <si>
    <t>Úpravy povrchů vnější</t>
  </si>
  <si>
    <t>91</t>
  </si>
  <si>
    <t>Doplňující práce na komunikaci</t>
  </si>
  <si>
    <t>D96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</si>
  <si>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</si>
  <si>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</si>
  <si>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</si>
  <si>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</si>
  <si>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</si>
  <si>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</si>
  <si>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</si>
  <si>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</si>
  <si>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</si>
  <si>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</si>
  <si>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</si>
  <si>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</si>
  <si>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</si>
  <si>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</si>
  <si>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</si>
  <si>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</si>
  <si>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</si>
  <si>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</si>
  <si>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</si>
  <si>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</si>
  <si>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</si>
  <si>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</si>
  <si>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</si>
  <si>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</si>
  <si>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</si>
  <si>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</si>
  <si>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</si>
  <si>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</si>
  <si>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</si>
  <si>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113107526R00</t>
  </si>
  <si>
    <t>Odstranění podkladu pl. 50 m2,kam.drcené tl.26 cm</t>
  </si>
  <si>
    <t>m2</t>
  </si>
  <si>
    <t>RTS 22/ I</t>
  </si>
  <si>
    <t>Práce</t>
  </si>
  <si>
    <t>POL1_</t>
  </si>
  <si>
    <t>podél obrub : 50*0,5</t>
  </si>
  <si>
    <t>VV</t>
  </si>
  <si>
    <t>113108308R00</t>
  </si>
  <si>
    <t>Odstranění asfaltové vrstvy pl. do 50 m2, tl. 8 cm</t>
  </si>
  <si>
    <t>oprava 10% z plochy : 1530*0,1</t>
  </si>
  <si>
    <t>113204111R00</t>
  </si>
  <si>
    <t>Vytrhání obrubníků zahradních</t>
  </si>
  <si>
    <t>m</t>
  </si>
  <si>
    <t>oprava : 50</t>
  </si>
  <si>
    <t>122201109R00</t>
  </si>
  <si>
    <t>Příplatek za lepivost - odkopávky v hor. 3</t>
  </si>
  <si>
    <t>m3</t>
  </si>
  <si>
    <t>Odkaz na mn. položky pořadí 5 : 8,50000</t>
  </si>
  <si>
    <t>122202201R00</t>
  </si>
  <si>
    <t>Odkopávky pro silnice v hor. 3 do 100 m3</t>
  </si>
  <si>
    <t>odkop podél obrub : 50*0,5*0,34</t>
  </si>
  <si>
    <t>174101101R00</t>
  </si>
  <si>
    <t>Zásyp jam, rýh, šachet se zhutněním</t>
  </si>
  <si>
    <t>180402111R00</t>
  </si>
  <si>
    <t>Založení trávníku parkového výsevem v rovině</t>
  </si>
  <si>
    <t>Odkaz na mn. položky pořadí 8 : 25,00000</t>
  </si>
  <si>
    <t>181301102R00</t>
  </si>
  <si>
    <t>Rozprostření ornice, rovina, tl. 10-15 cm,do 500m2</t>
  </si>
  <si>
    <t>Odkaz na mn. položky pořadí 9 : 25,00000</t>
  </si>
  <si>
    <t>182001111R00</t>
  </si>
  <si>
    <t>Plošná úprava terénu, nerovnosti do 10 cm v rovině</t>
  </si>
  <si>
    <t>183403153R00</t>
  </si>
  <si>
    <t>Obdělání půdy hrabáním, v rovině</t>
  </si>
  <si>
    <t>Odkaz na mn. položky pořadí 7 : 25,00000</t>
  </si>
  <si>
    <t>111201101R0X</t>
  </si>
  <si>
    <t>Odstranění kořenů vč odvozu a likvidace</t>
  </si>
  <si>
    <t>kpl</t>
  </si>
  <si>
    <t>Vlastní</t>
  </si>
  <si>
    <t>Indiv</t>
  </si>
  <si>
    <t>113151211R0X</t>
  </si>
  <si>
    <t>Odstranění sportovního povrchu</t>
  </si>
  <si>
    <t>stávající pryžový povrch : 1530</t>
  </si>
  <si>
    <t>00572400R</t>
  </si>
  <si>
    <t>Směs travní parková I. běžná zátěž PROFI á 25 kg</t>
  </si>
  <si>
    <t>kg</t>
  </si>
  <si>
    <t>SPCM</t>
  </si>
  <si>
    <t>Specifikace</t>
  </si>
  <si>
    <t>POL3_</t>
  </si>
  <si>
    <t>podél obrub : 50*0,5*0,03</t>
  </si>
  <si>
    <t>564761111R00</t>
  </si>
  <si>
    <t>Podklad z kameniva drceného vel.32-63 mm,tl. 20 cm</t>
  </si>
  <si>
    <t>564811112RT2</t>
  </si>
  <si>
    <t>Podklad ze štěrkodrti po zhutnění tloušťky 6 cm štěrkodrť frakce 0-32 mm</t>
  </si>
  <si>
    <t>576132111R00</t>
  </si>
  <si>
    <t>Koberec asfaltový drenážní AKOH nad 3 m 4 cm</t>
  </si>
  <si>
    <t>576411225R00</t>
  </si>
  <si>
    <t>Koberec asfaltový drenážní AKOJ,nad 3 m,tl. 40 mm</t>
  </si>
  <si>
    <t>589651102R00</t>
  </si>
  <si>
    <t xml:space="preserve">Penetrace pro sportovní povrchy </t>
  </si>
  <si>
    <t>ovál : 1530</t>
  </si>
  <si>
    <t>589651111R00</t>
  </si>
  <si>
    <t>Kryt sportovních ploch polyuretanový  tl 13 mm červený</t>
  </si>
  <si>
    <t>589651121R00</t>
  </si>
  <si>
    <t>Lajnování sportovních ploch  do š.12 cm</t>
  </si>
  <si>
    <t>ovál : 1380</t>
  </si>
  <si>
    <t>622904112R0X</t>
  </si>
  <si>
    <t xml:space="preserve">Očištění podkladu tlakovou vodou </t>
  </si>
  <si>
    <t>stávající asf podklad : 1530</t>
  </si>
  <si>
    <t>916561111RT2</t>
  </si>
  <si>
    <t>Osazení záhon.obrubníků do lože z C 12/15 s opěrou včetně obrubníku   50/5/20 cm</t>
  </si>
  <si>
    <t>918101111R00</t>
  </si>
  <si>
    <t>Lože pod obrubníky nebo obruby dlažeb z C 12/15</t>
  </si>
  <si>
    <t>oprava : 50*0,05</t>
  </si>
  <si>
    <t>919735112R00</t>
  </si>
  <si>
    <t>Řezání stávajícího živičného krytu tl. 5 - 10 cm</t>
  </si>
  <si>
    <t>obruby : 50+0,5+0,5</t>
  </si>
  <si>
    <t>199000005R00</t>
  </si>
  <si>
    <t>Poplatek za skládku zeminy a kamení</t>
  </si>
  <si>
    <t>t</t>
  </si>
  <si>
    <t>drc kamenivo : 14,3</t>
  </si>
  <si>
    <t>979990255R00</t>
  </si>
  <si>
    <t>Poplatek za skládkování nebezpečného odpadu</t>
  </si>
  <si>
    <t>pryžový povrch : 35,496</t>
  </si>
  <si>
    <t>979990103R00</t>
  </si>
  <si>
    <t>Poplatek za uložení suti - beton, skupina odpadu 170101</t>
  </si>
  <si>
    <t>záhon obruby : 6,25</t>
  </si>
  <si>
    <t>979990112R00</t>
  </si>
  <si>
    <t>Poplatek za uložení suti - obal. kamenivo, asfalt, skupina odpadu 170302</t>
  </si>
  <si>
    <t>asfaltobeton : 31,328</t>
  </si>
  <si>
    <t>979094211R00</t>
  </si>
  <si>
    <t>Nakládání nebo překládání vybourané suti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</si>
  <si>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</si>
  <si>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</si>
  <si>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</si>
  <si>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</si>
  <si>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</si>
  <si>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</si>
  <si>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</si>
  <si>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</si>
  <si>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</si>
  <si>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</si>
  <si>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</si>
  <si>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</si>
  <si>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POL99_8</t>
  </si>
  <si>
    <t>005211040R</t>
  </si>
  <si>
    <t>Užívání veřejných ploch - uvedení do původního stavu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</si>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</sst>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9"/>
  <sheetViews>
    <sheetView showGridLines="0" tabSelected="1" topLeftCell="B14" zoomScaleNormal="100" zoomScaleSheetLayoutView="75" workbookViewId="0">
      <selection activeCell="T16" sqref="T16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>
      <c r="A2" s="2"/>
      <c r="B2" s="75" t="s">
        <v>24</v>
      </c>
      <c r="C2" s="76"/>
      <c r="D2" s="77" t="s">
        <v>48</v>
      </c>
      <c r="E2" s="230" t="s">
        <v>49</v>
      </c>
      <c r="F2" s="231"/>
      <c r="G2" s="231"/>
      <c r="H2" s="231"/>
      <c r="I2" s="231"/>
      <c r="J2" s="232"/>
      <c r="O2" s="1"/>
    </row>
    <row r="3" spans="1:15" ht="27" customHeight="1">
      <c r="A3" s="2"/>
      <c r="B3" s="78" t="s">
        <v>46</v>
      </c>
      <c r="C3" s="76"/>
      <c r="D3" s="79" t="s">
        <v>45</v>
      </c>
      <c r="E3" s="233" t="s">
        <v>44</v>
      </c>
      <c r="F3" s="234"/>
      <c r="G3" s="234"/>
      <c r="H3" s="234"/>
      <c r="I3" s="234"/>
      <c r="J3" s="235"/>
    </row>
    <row r="4" spans="1:15" ht="23.25" customHeight="1">
      <c r="A4" s="72">
        <v>1430</v>
      </c>
      <c r="B4" s="80" t="s">
        <v>47</v>
      </c>
      <c r="C4" s="81"/>
      <c r="D4" s="82" t="s">
        <v>43</v>
      </c>
      <c r="E4" s="213" t="s">
        <v>44</v>
      </c>
      <c r="F4" s="214"/>
      <c r="G4" s="214"/>
      <c r="H4" s="214"/>
      <c r="I4" s="214"/>
      <c r="J4" s="215"/>
    </row>
    <row r="5" spans="1:15" ht="24" customHeight="1">
      <c r="A5" s="2"/>
      <c r="B5" s="30" t="s">
        <v>23</v>
      </c>
      <c r="D5" s="218" t="s">
        <v>50</v>
      </c>
      <c r="E5" s="219"/>
      <c r="F5" s="219"/>
      <c r="G5" s="219"/>
      <c r="H5" s="18" t="s">
        <v>42</v>
      </c>
      <c r="I5" s="83" t="s">
        <v>54</v>
      </c>
      <c r="J5" s="8"/>
    </row>
    <row r="6" spans="1:15" ht="15.75" customHeight="1">
      <c r="A6" s="2"/>
      <c r="B6" s="27"/>
      <c r="C6" s="52"/>
      <c r="D6" s="220" t="s">
        <v>51</v>
      </c>
      <c r="E6" s="221"/>
      <c r="F6" s="221"/>
      <c r="G6" s="221"/>
      <c r="H6" s="18" t="s">
        <v>36</v>
      </c>
      <c r="I6" s="83" t="s">
        <v>55</v>
      </c>
      <c r="J6" s="8"/>
    </row>
    <row r="7" spans="1:15" ht="15.75" customHeight="1">
      <c r="A7" s="2"/>
      <c r="B7" s="28"/>
      <c r="C7" s="53"/>
      <c r="D7" s="73" t="s">
        <v>53</v>
      </c>
      <c r="E7" s="222" t="s">
        <v>52</v>
      </c>
      <c r="F7" s="223"/>
      <c r="G7" s="223"/>
      <c r="H7" s="23"/>
      <c r="I7" s="22"/>
      <c r="J7" s="33"/>
    </row>
    <row r="8" spans="1:15" ht="24" hidden="1" customHeight="1">
      <c r="A8" s="2"/>
      <c r="B8" s="30" t="s">
        <v>21</v>
      </c>
      <c r="D8" s="74" t="s">
        <v>56</v>
      </c>
      <c r="H8" s="18" t="s">
        <v>42</v>
      </c>
      <c r="I8" s="83" t="s">
        <v>60</v>
      </c>
      <c r="J8" s="8"/>
    </row>
    <row r="9" spans="1:15" ht="15.75" hidden="1" customHeight="1">
      <c r="A9" s="2"/>
      <c r="B9" s="2"/>
      <c r="D9" s="74" t="s">
        <v>57</v>
      </c>
      <c r="H9" s="18" t="s">
        <v>36</v>
      </c>
      <c r="I9" s="83" t="s">
        <v>61</v>
      </c>
      <c r="J9" s="8"/>
    </row>
    <row r="10" spans="1:15" ht="15.75" hidden="1" customHeight="1">
      <c r="A10" s="2"/>
      <c r="B10" s="34"/>
      <c r="C10" s="53"/>
      <c r="D10" s="73" t="s">
        <v>59</v>
      </c>
      <c r="E10" s="84" t="s">
        <v>58</v>
      </c>
      <c r="F10" s="23"/>
      <c r="G10" s="14"/>
      <c r="H10" s="14"/>
      <c r="I10" s="35"/>
      <c r="J10" s="33"/>
    </row>
    <row r="11" spans="1:15" ht="24" customHeight="1">
      <c r="A11" s="2"/>
      <c r="B11" s="30" t="s">
        <v>20</v>
      </c>
      <c r="D11" s="237"/>
      <c r="E11" s="237"/>
      <c r="F11" s="237"/>
      <c r="G11" s="237"/>
      <c r="H11" s="18" t="s">
        <v>42</v>
      </c>
      <c r="I11" s="86"/>
      <c r="J11" s="8"/>
    </row>
    <row r="12" spans="1:15" ht="15.75" customHeight="1">
      <c r="A12" s="2"/>
      <c r="B12" s="27"/>
      <c r="C12" s="52"/>
      <c r="D12" s="212"/>
      <c r="E12" s="212"/>
      <c r="F12" s="212"/>
      <c r="G12" s="212"/>
      <c r="H12" s="18" t="s">
        <v>36</v>
      </c>
      <c r="I12" s="86"/>
      <c r="J12" s="8"/>
    </row>
    <row r="13" spans="1:15" ht="15.75" customHeight="1">
      <c r="A13" s="2"/>
      <c r="B13" s="28"/>
      <c r="C13" s="53"/>
      <c r="D13" s="85"/>
      <c r="E13" s="216"/>
      <c r="F13" s="217"/>
      <c r="G13" s="217"/>
      <c r="H13" s="19"/>
      <c r="I13" s="22"/>
      <c r="J13" s="33"/>
    </row>
    <row r="14" spans="1:15" ht="24" customHeight="1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>
      <c r="A15" s="2"/>
      <c r="B15" s="34" t="s">
        <v>34</v>
      </c>
      <c r="C15" s="57"/>
      <c r="D15" s="51"/>
      <c r="E15" s="236"/>
      <c r="F15" s="236"/>
      <c r="G15" s="238"/>
      <c r="H15" s="238"/>
      <c r="I15" s="238" t="s">
        <v>31</v>
      </c>
      <c r="J15" s="239"/>
    </row>
    <row r="16" spans="1:15" ht="23.25" customHeight="1">
      <c r="A16" s="139" t="s">
        <v>26</v>
      </c>
      <c r="B16" s="37" t="s">
        <v>26</v>
      </c>
      <c r="C16" s="58"/>
      <c r="D16" s="59"/>
      <c r="E16" s="201"/>
      <c r="F16" s="202"/>
      <c r="G16" s="201"/>
      <c r="H16" s="202"/>
      <c r="I16" s="201">
        <f>SUMIF(F49:F55,A16,I49:I55)+SUMIF(F49:F55,"PSU",I49:I55)</f>
        <v>0</v>
      </c>
      <c r="J16" s="203"/>
    </row>
    <row r="17" spans="1:10" ht="23.25" customHeight="1">
      <c r="A17" s="139" t="s">
        <v>27</v>
      </c>
      <c r="B17" s="37" t="s">
        <v>27</v>
      </c>
      <c r="C17" s="58"/>
      <c r="D17" s="59"/>
      <c r="E17" s="201"/>
      <c r="F17" s="202"/>
      <c r="G17" s="201"/>
      <c r="H17" s="202"/>
      <c r="I17" s="201">
        <f>SUMIF(F49:F55,A17,I49:I55)</f>
        <v>0</v>
      </c>
      <c r="J17" s="203"/>
    </row>
    <row r="18" spans="1:10" ht="23.25" customHeight="1">
      <c r="A18" s="139" t="s">
        <v>28</v>
      </c>
      <c r="B18" s="37" t="s">
        <v>28</v>
      </c>
      <c r="C18" s="58"/>
      <c r="D18" s="59"/>
      <c r="E18" s="201"/>
      <c r="F18" s="202"/>
      <c r="G18" s="201"/>
      <c r="H18" s="202"/>
      <c r="I18" s="201">
        <f>SUMIF(F49:F55,A18,I49:I55)</f>
        <v>0</v>
      </c>
      <c r="J18" s="203"/>
    </row>
    <row r="19" spans="1:10" ht="23.25" customHeight="1">
      <c r="A19" s="139" t="s">
        <v>75</v>
      </c>
      <c r="B19" s="37" t="s">
        <v>29</v>
      </c>
      <c r="C19" s="58"/>
      <c r="D19" s="59"/>
      <c r="E19" s="201"/>
      <c r="F19" s="202"/>
      <c r="G19" s="201"/>
      <c r="H19" s="202"/>
      <c r="I19" s="201">
        <f>SUMIF(F49:F55,A19,I49:I55)</f>
        <v>0</v>
      </c>
      <c r="J19" s="203"/>
    </row>
    <row r="20" spans="1:10" ht="23.25" customHeight="1">
      <c r="A20" s="139" t="s">
        <v>76</v>
      </c>
      <c r="B20" s="37" t="s">
        <v>30</v>
      </c>
      <c r="C20" s="58"/>
      <c r="D20" s="59"/>
      <c r="E20" s="201"/>
      <c r="F20" s="202"/>
      <c r="G20" s="201"/>
      <c r="H20" s="202"/>
      <c r="I20" s="201">
        <f>SUMIF(F49:F55,A20,I49:I55)</f>
        <v>0</v>
      </c>
      <c r="J20" s="203"/>
    </row>
    <row r="21" spans="1:10" ht="23.25" customHeight="1">
      <c r="A21" s="2"/>
      <c r="B21" s="47" t="s">
        <v>31</v>
      </c>
      <c r="C21" s="60"/>
      <c r="D21" s="61"/>
      <c r="E21" s="204"/>
      <c r="F21" s="240"/>
      <c r="G21" s="204"/>
      <c r="H21" s="240"/>
      <c r="I21" s="204">
        <f>SUM(I16:J20)</f>
        <v>0</v>
      </c>
      <c r="J21" s="205"/>
    </row>
    <row r="22" spans="1:10" ht="33" customHeight="1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199">
        <f>ZakladDPHSniVypocet</f>
        <v>0</v>
      </c>
      <c r="H23" s="200"/>
      <c r="I23" s="200"/>
      <c r="J23" s="39" t="str">
        <f t="shared" ref="J23:J28" si="0">Mena</f>
        <v>CZK</v>
      </c>
    </row>
    <row r="24" spans="1:10" ht="23.25" customHeight="1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197">
        <f>A23</f>
        <v>0</v>
      </c>
      <c r="H24" s="198"/>
      <c r="I24" s="198"/>
      <c r="J24" s="39" t="str">
        <f t="shared" si="0"/>
        <v>CZK</v>
      </c>
    </row>
    <row r="25" spans="1:10" ht="23.25" customHeight="1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199">
        <f>ZakladDPHZaklVypocet</f>
        <v>0</v>
      </c>
      <c r="H25" s="200"/>
      <c r="I25" s="200"/>
      <c r="J25" s="39" t="str">
        <f t="shared" si="0"/>
        <v>CZK</v>
      </c>
    </row>
    <row r="26" spans="1:10" ht="23.25" customHeight="1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27">
        <f>A25</f>
        <v>0</v>
      </c>
      <c r="H26" s="228"/>
      <c r="I26" s="228"/>
      <c r="J26" s="36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29">
        <f>CenaCelkem-(ZakladDPHSni+DPHSni+ZakladDPHZakl+DPHZakl)</f>
        <v>0</v>
      </c>
      <c r="H27" s="229"/>
      <c r="I27" s="229"/>
      <c r="J27" s="40" t="str">
        <f t="shared" si="0"/>
        <v>CZK</v>
      </c>
    </row>
    <row r="28" spans="1:10" ht="27.75" hidden="1" customHeight="1" thickBot="1">
      <c r="A28" s="2"/>
      <c r="B28" s="113" t="s">
        <v>25</v>
      </c>
      <c r="C28" s="114"/>
      <c r="D28" s="114"/>
      <c r="E28" s="115"/>
      <c r="F28" s="116"/>
      <c r="G28" s="207">
        <f>ZakladDPHSniVypocet+ZakladDPHZaklVypocet</f>
        <v>0</v>
      </c>
      <c r="H28" s="207"/>
      <c r="I28" s="207"/>
      <c r="J28" s="117" t="str">
        <f t="shared" si="0"/>
        <v>CZK</v>
      </c>
    </row>
    <row r="29" spans="1:10" ht="27.75" customHeight="1" thickBot="1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6">
        <f>A27</f>
        <v>0</v>
      </c>
      <c r="H29" s="206"/>
      <c r="I29" s="206"/>
      <c r="J29" s="120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208"/>
      <c r="E34" s="209"/>
      <c r="G34" s="210"/>
      <c r="H34" s="211"/>
      <c r="I34" s="211"/>
      <c r="J34" s="24"/>
    </row>
    <row r="35" spans="1:10" ht="12.75" customHeight="1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>
      <c r="A39" s="89">
        <v>1</v>
      </c>
      <c r="B39" s="99" t="s">
        <v>62</v>
      </c>
      <c r="C39" s="191"/>
      <c r="D39" s="191"/>
      <c r="E39" s="191"/>
      <c r="F39" s="100">
        <f>'SO 01 1 Pol'!AE80</f>
        <v>0</v>
      </c>
      <c r="G39" s="101">
        <f>'SO 01 1 Pol'!AF80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>
      <c r="A40" s="89">
        <v>2</v>
      </c>
      <c r="B40" s="104" t="s">
        <v>45</v>
      </c>
      <c r="C40" s="192" t="s">
        <v>44</v>
      </c>
      <c r="D40" s="192"/>
      <c r="E40" s="192"/>
      <c r="F40" s="105">
        <f>'SO 01 1 Pol'!AE80</f>
        <v>0</v>
      </c>
      <c r="G40" s="106">
        <f>'SO 01 1 Pol'!AF80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>
      <c r="A41" s="89">
        <v>3</v>
      </c>
      <c r="B41" s="108" t="s">
        <v>43</v>
      </c>
      <c r="C41" s="191" t="s">
        <v>44</v>
      </c>
      <c r="D41" s="191"/>
      <c r="E41" s="191"/>
      <c r="F41" s="109">
        <f>'SO 01 1 Pol'!AE80</f>
        <v>0</v>
      </c>
      <c r="G41" s="102">
        <f>'SO 01 1 Pol'!AF80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>
      <c r="A42" s="89"/>
      <c r="B42" s="193" t="s">
        <v>63</v>
      </c>
      <c r="C42" s="194"/>
      <c r="D42" s="194"/>
      <c r="E42" s="195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>
      <c r="B46" s="121" t="s">
        <v>65</v>
      </c>
    </row>
    <row r="48" spans="1:10" ht="25.5" customHeight="1">
      <c r="A48" s="123"/>
      <c r="B48" s="126" t="s">
        <v>18</v>
      </c>
      <c r="C48" s="126" t="s">
        <v>6</v>
      </c>
      <c r="D48" s="127"/>
      <c r="E48" s="127"/>
      <c r="F48" s="128" t="s">
        <v>66</v>
      </c>
      <c r="G48" s="128"/>
      <c r="H48" s="128"/>
      <c r="I48" s="128" t="s">
        <v>31</v>
      </c>
      <c r="J48" s="128" t="s">
        <v>0</v>
      </c>
    </row>
    <row r="49" spans="1:10" ht="36.75" customHeight="1">
      <c r="A49" s="124"/>
      <c r="B49" s="129" t="s">
        <v>43</v>
      </c>
      <c r="C49" s="189" t="s">
        <v>67</v>
      </c>
      <c r="D49" s="190"/>
      <c r="E49" s="190"/>
      <c r="F49" s="135" t="s">
        <v>26</v>
      </c>
      <c r="G49" s="136"/>
      <c r="H49" s="136"/>
      <c r="I49" s="136">
        <f>'SO 01 1 Pol'!G8</f>
        <v>0</v>
      </c>
      <c r="J49" s="133" t="str">
        <f>IF(I56=0,"",I49/I56*100)</f>
        <v/>
      </c>
    </row>
    <row r="50" spans="1:10" ht="36.75" customHeight="1">
      <c r="A50" s="124"/>
      <c r="B50" s="129" t="s">
        <v>68</v>
      </c>
      <c r="C50" s="189" t="s">
        <v>69</v>
      </c>
      <c r="D50" s="190"/>
      <c r="E50" s="190"/>
      <c r="F50" s="135" t="s">
        <v>26</v>
      </c>
      <c r="G50" s="136"/>
      <c r="H50" s="136"/>
      <c r="I50" s="136">
        <f>'SO 01 1 Pol'!G35</f>
        <v>0</v>
      </c>
      <c r="J50" s="133" t="str">
        <f>IF(I56=0,"",I50/I56*100)</f>
        <v/>
      </c>
    </row>
    <row r="51" spans="1:10" ht="36.75" customHeight="1">
      <c r="A51" s="124"/>
      <c r="B51" s="129" t="s">
        <v>70</v>
      </c>
      <c r="C51" s="189" t="s">
        <v>71</v>
      </c>
      <c r="D51" s="190"/>
      <c r="E51" s="190"/>
      <c r="F51" s="135" t="s">
        <v>26</v>
      </c>
      <c r="G51" s="136"/>
      <c r="H51" s="136"/>
      <c r="I51" s="136">
        <f>'SO 01 1 Pol'!G52</f>
        <v>0</v>
      </c>
      <c r="J51" s="133" t="str">
        <f>IF(I56=0,"",I51/I56*100)</f>
        <v/>
      </c>
    </row>
    <row r="52" spans="1:10" ht="36.75" customHeight="1">
      <c r="A52" s="124"/>
      <c r="B52" s="129" t="s">
        <v>72</v>
      </c>
      <c r="C52" s="189" t="s">
        <v>73</v>
      </c>
      <c r="D52" s="190"/>
      <c r="E52" s="190"/>
      <c r="F52" s="135" t="s">
        <v>26</v>
      </c>
      <c r="G52" s="136"/>
      <c r="H52" s="136"/>
      <c r="I52" s="136">
        <f>'SO 01 1 Pol'!G55</f>
        <v>0</v>
      </c>
      <c r="J52" s="133" t="str">
        <f>IF(I56=0,"",I52/I56*100)</f>
        <v/>
      </c>
    </row>
    <row r="53" spans="1:10" ht="36.75" customHeight="1">
      <c r="A53" s="124"/>
      <c r="B53" s="129" t="s">
        <v>74</v>
      </c>
      <c r="C53" s="189" t="s">
        <v>67</v>
      </c>
      <c r="D53" s="190"/>
      <c r="E53" s="190"/>
      <c r="F53" s="135" t="s">
        <v>26</v>
      </c>
      <c r="G53" s="136"/>
      <c r="H53" s="136"/>
      <c r="I53" s="136">
        <f>'SO 01 1 Pol'!G62</f>
        <v>0</v>
      </c>
      <c r="J53" s="133" t="str">
        <f>IF(I56=0,"",I53/I56*100)</f>
        <v/>
      </c>
    </row>
    <row r="54" spans="1:10" ht="36.75" customHeight="1">
      <c r="A54" s="124"/>
      <c r="B54" s="129" t="s">
        <v>75</v>
      </c>
      <c r="C54" s="189" t="s">
        <v>29</v>
      </c>
      <c r="D54" s="190"/>
      <c r="E54" s="190"/>
      <c r="F54" s="135" t="s">
        <v>75</v>
      </c>
      <c r="G54" s="136"/>
      <c r="H54" s="136"/>
      <c r="I54" s="136">
        <f>'SO 01 1 Pol'!G75</f>
        <v>0</v>
      </c>
      <c r="J54" s="133" t="str">
        <f>IF(I56=0,"",I54/I56*100)</f>
        <v/>
      </c>
    </row>
    <row r="55" spans="1:10" ht="36.75" customHeight="1">
      <c r="A55" s="124"/>
      <c r="B55" s="129" t="s">
        <v>76</v>
      </c>
      <c r="C55" s="189" t="s">
        <v>30</v>
      </c>
      <c r="D55" s="190"/>
      <c r="E55" s="190"/>
      <c r="F55" s="135" t="s">
        <v>76</v>
      </c>
      <c r="G55" s="136"/>
      <c r="H55" s="136"/>
      <c r="I55" s="136">
        <f>'SO 01 1 Pol'!G77</f>
        <v>0</v>
      </c>
      <c r="J55" s="133" t="str">
        <f>IF(I56=0,"",I55/I56*100)</f>
        <v/>
      </c>
    </row>
    <row r="56" spans="1:10" ht="25.5" customHeight="1">
      <c r="A56" s="125"/>
      <c r="B56" s="130" t="s">
        <v>1</v>
      </c>
      <c r="C56" s="131"/>
      <c r="D56" s="132"/>
      <c r="E56" s="132"/>
      <c r="F56" s="137"/>
      <c r="G56" s="138"/>
      <c r="H56" s="138"/>
      <c r="I56" s="138">
        <f>SUM(I49:I55)</f>
        <v>0</v>
      </c>
      <c r="J56" s="134">
        <f>SUM(J49:J55)</f>
        <v>0</v>
      </c>
    </row>
    <row r="57" spans="1:10">
      <c r="F57" s="87"/>
      <c r="G57" s="87"/>
      <c r="H57" s="87"/>
      <c r="I57" s="87"/>
      <c r="J57" s="88"/>
    </row>
    <row r="58" spans="1:10">
      <c r="F58" s="87"/>
      <c r="G58" s="87"/>
      <c r="H58" s="87"/>
      <c r="I58" s="87"/>
      <c r="J58" s="88"/>
    </row>
    <row r="59" spans="1:10">
      <c r="F59" s="87"/>
      <c r="G59" s="87"/>
      <c r="H59" s="87"/>
      <c r="I59" s="87"/>
      <c r="J59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>
      <c r="A2" s="49" t="s">
        <v>8</v>
      </c>
      <c r="B2" s="48"/>
      <c r="C2" s="243"/>
      <c r="D2" s="243"/>
      <c r="E2" s="243"/>
      <c r="F2" s="243"/>
      <c r="G2" s="244"/>
    </row>
    <row r="3" spans="1:7" ht="24.95" customHeight="1">
      <c r="A3" s="49" t="s">
        <v>9</v>
      </c>
      <c r="B3" s="48"/>
      <c r="C3" s="243"/>
      <c r="D3" s="243"/>
      <c r="E3" s="243"/>
      <c r="F3" s="243"/>
      <c r="G3" s="244"/>
    </row>
    <row r="4" spans="1:7" ht="24.95" customHeight="1">
      <c r="A4" s="49" t="s">
        <v>10</v>
      </c>
      <c r="B4" s="48"/>
      <c r="C4" s="243"/>
      <c r="D4" s="243"/>
      <c r="E4" s="243"/>
      <c r="F4" s="243"/>
      <c r="G4" s="244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0" activePane="bottomLeft" state="frozen"/>
      <selection pane="bottomLeft" activeCell="AP53" sqref="AP53"/>
    </sheetView>
  </sheetViews>
  <sheetFormatPr defaultRowHeight="12.75" outlineLevelRow="1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7" t="s">
        <v>7</v>
      </c>
      <c r="B1" s="257"/>
      <c r="C1" s="257"/>
      <c r="D1" s="257"/>
      <c r="E1" s="257"/>
      <c r="F1" s="257"/>
      <c r="G1" s="257"/>
      <c r="AG1" t="s">
        <v>77</v>
      </c>
    </row>
    <row r="2" spans="1:60" ht="24.95" customHeight="1">
      <c r="A2" s="140" t="s">
        <v>8</v>
      </c>
      <c r="B2" s="48" t="s">
        <v>48</v>
      </c>
      <c r="C2" s="258" t="s">
        <v>49</v>
      </c>
      <c r="D2" s="259"/>
      <c r="E2" s="259"/>
      <c r="F2" s="259"/>
      <c r="G2" s="260"/>
      <c r="AG2" t="s">
        <v>78</v>
      </c>
    </row>
    <row r="3" spans="1:60" ht="24.95" customHeight="1">
      <c r="A3" s="140" t="s">
        <v>9</v>
      </c>
      <c r="B3" s="48" t="s">
        <v>45</v>
      </c>
      <c r="C3" s="258" t="s">
        <v>44</v>
      </c>
      <c r="D3" s="259"/>
      <c r="E3" s="259"/>
      <c r="F3" s="259"/>
      <c r="G3" s="260"/>
      <c r="AC3" s="122" t="s">
        <v>78</v>
      </c>
      <c r="AG3" t="s">
        <v>79</v>
      </c>
    </row>
    <row r="4" spans="1:60" ht="24.95" customHeight="1">
      <c r="A4" s="141" t="s">
        <v>10</v>
      </c>
      <c r="B4" s="142" t="s">
        <v>43</v>
      </c>
      <c r="C4" s="261" t="s">
        <v>44</v>
      </c>
      <c r="D4" s="262"/>
      <c r="E4" s="262"/>
      <c r="F4" s="262"/>
      <c r="G4" s="263"/>
      <c r="AG4" t="s">
        <v>80</v>
      </c>
    </row>
    <row r="5" spans="1:60">
      <c r="D5" s="10"/>
    </row>
    <row r="6" spans="1:60" ht="38.25">
      <c r="A6" s="144" t="s">
        <v>81</v>
      </c>
      <c r="B6" s="146" t="s">
        <v>82</v>
      </c>
      <c r="C6" s="146" t="s">
        <v>83</v>
      </c>
      <c r="D6" s="145" t="s">
        <v>84</v>
      </c>
      <c r="E6" s="144" t="s">
        <v>85</v>
      </c>
      <c r="F6" s="143" t="s">
        <v>86</v>
      </c>
      <c r="G6" s="144" t="s">
        <v>31</v>
      </c>
      <c r="H6" s="147" t="s">
        <v>32</v>
      </c>
      <c r="I6" s="147" t="s">
        <v>87</v>
      </c>
      <c r="J6" s="147" t="s">
        <v>33</v>
      </c>
      <c r="K6" s="147" t="s">
        <v>88</v>
      </c>
      <c r="L6" s="147" t="s">
        <v>89</v>
      </c>
      <c r="M6" s="147" t="s">
        <v>90</v>
      </c>
      <c r="N6" s="147" t="s">
        <v>91</v>
      </c>
      <c r="O6" s="147" t="s">
        <v>92</v>
      </c>
      <c r="P6" s="147" t="s">
        <v>93</v>
      </c>
      <c r="Q6" s="147" t="s">
        <v>94</v>
      </c>
      <c r="R6" s="147" t="s">
        <v>95</v>
      </c>
      <c r="S6" s="147" t="s">
        <v>96</v>
      </c>
      <c r="T6" s="147" t="s">
        <v>97</v>
      </c>
      <c r="U6" s="147" t="s">
        <v>98</v>
      </c>
      <c r="V6" s="147" t="s">
        <v>99</v>
      </c>
      <c r="W6" s="147" t="s">
        <v>100</v>
      </c>
      <c r="X6" s="147" t="s">
        <v>101</v>
      </c>
    </row>
    <row r="7" spans="1:60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>
      <c r="A8" s="162" t="s">
        <v>102</v>
      </c>
      <c r="B8" s="163" t="s">
        <v>43</v>
      </c>
      <c r="C8" s="181" t="s">
        <v>67</v>
      </c>
      <c r="D8" s="164"/>
      <c r="E8" s="165"/>
      <c r="F8" s="166"/>
      <c r="G8" s="167">
        <f>SUMIF(AG9:AG34,"&lt;&gt;NOR",G9:G34)</f>
        <v>0</v>
      </c>
      <c r="H8" s="161"/>
      <c r="I8" s="161">
        <f>SUM(I9:I34)</f>
        <v>0</v>
      </c>
      <c r="J8" s="161"/>
      <c r="K8" s="161">
        <f>SUM(K9:K34)</f>
        <v>0</v>
      </c>
      <c r="L8" s="161"/>
      <c r="M8" s="161">
        <f>SUM(M9:M34)</f>
        <v>0</v>
      </c>
      <c r="N8" s="161"/>
      <c r="O8" s="161">
        <f>SUM(O9:O34)</f>
        <v>0</v>
      </c>
      <c r="P8" s="161"/>
      <c r="Q8" s="161">
        <f>SUM(Q9:Q34)</f>
        <v>87.38</v>
      </c>
      <c r="R8" s="161"/>
      <c r="S8" s="161"/>
      <c r="T8" s="161"/>
      <c r="U8" s="161"/>
      <c r="V8" s="161">
        <f>SUM(V9:V34)</f>
        <v>125.53999999999999</v>
      </c>
      <c r="W8" s="161"/>
      <c r="X8" s="161"/>
      <c r="AG8" t="s">
        <v>103</v>
      </c>
    </row>
    <row r="9" spans="1:60" outlineLevel="1">
      <c r="A9" s="168">
        <v>1</v>
      </c>
      <c r="B9" s="169" t="s">
        <v>104</v>
      </c>
      <c r="C9" s="182" t="s">
        <v>105</v>
      </c>
      <c r="D9" s="170" t="s">
        <v>106</v>
      </c>
      <c r="E9" s="171">
        <v>25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0.57199999999999995</v>
      </c>
      <c r="Q9" s="157">
        <f>ROUND(E9*P9,2)</f>
        <v>14.3</v>
      </c>
      <c r="R9" s="157"/>
      <c r="S9" s="157" t="s">
        <v>107</v>
      </c>
      <c r="T9" s="157" t="s">
        <v>107</v>
      </c>
      <c r="U9" s="157">
        <v>0.88460000000000005</v>
      </c>
      <c r="V9" s="157">
        <f>ROUND(E9*U9,2)</f>
        <v>22.12</v>
      </c>
      <c r="W9" s="157"/>
      <c r="X9" s="157" t="s">
        <v>108</v>
      </c>
      <c r="Y9" s="148"/>
      <c r="Z9" s="148"/>
      <c r="AA9" s="148"/>
      <c r="AB9" s="148"/>
      <c r="AC9" s="148"/>
      <c r="AD9" s="148"/>
      <c r="AE9" s="148"/>
      <c r="AF9" s="148"/>
      <c r="AG9" s="148" t="s">
        <v>109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>
      <c r="A10" s="155"/>
      <c r="B10" s="156"/>
      <c r="C10" s="183" t="s">
        <v>110</v>
      </c>
      <c r="D10" s="159"/>
      <c r="E10" s="160">
        <v>25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111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>
      <c r="A11" s="168">
        <v>2</v>
      </c>
      <c r="B11" s="169" t="s">
        <v>112</v>
      </c>
      <c r="C11" s="182" t="s">
        <v>113</v>
      </c>
      <c r="D11" s="170" t="s">
        <v>106</v>
      </c>
      <c r="E11" s="171">
        <v>178</v>
      </c>
      <c r="F11" s="172"/>
      <c r="G11" s="173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0.17599999999999999</v>
      </c>
      <c r="Q11" s="157">
        <f>ROUND(E11*P11,2)</f>
        <v>31.33</v>
      </c>
      <c r="R11" s="157"/>
      <c r="S11" s="157" t="s">
        <v>107</v>
      </c>
      <c r="T11" s="157" t="s">
        <v>107</v>
      </c>
      <c r="U11" s="157">
        <v>0.30499999999999999</v>
      </c>
      <c r="V11" s="157">
        <f>ROUND(E11*U11,2)</f>
        <v>54.29</v>
      </c>
      <c r="W11" s="157"/>
      <c r="X11" s="157" t="s">
        <v>108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109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>
      <c r="A12" s="155"/>
      <c r="B12" s="156"/>
      <c r="C12" s="183" t="s">
        <v>110</v>
      </c>
      <c r="D12" s="159"/>
      <c r="E12" s="160">
        <v>25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111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>
      <c r="A13" s="155"/>
      <c r="B13" s="156"/>
      <c r="C13" s="183" t="s">
        <v>114</v>
      </c>
      <c r="D13" s="159"/>
      <c r="E13" s="160">
        <v>153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111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>
      <c r="A14" s="168">
        <v>3</v>
      </c>
      <c r="B14" s="169" t="s">
        <v>115</v>
      </c>
      <c r="C14" s="182" t="s">
        <v>116</v>
      </c>
      <c r="D14" s="170" t="s">
        <v>117</v>
      </c>
      <c r="E14" s="171">
        <v>50</v>
      </c>
      <c r="F14" s="172"/>
      <c r="G14" s="173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7">
        <v>0</v>
      </c>
      <c r="O14" s="157">
        <f>ROUND(E14*N14,2)</f>
        <v>0</v>
      </c>
      <c r="P14" s="157">
        <v>0.125</v>
      </c>
      <c r="Q14" s="157">
        <f>ROUND(E14*P14,2)</f>
        <v>6.25</v>
      </c>
      <c r="R14" s="157"/>
      <c r="S14" s="157" t="s">
        <v>107</v>
      </c>
      <c r="T14" s="157" t="s">
        <v>107</v>
      </c>
      <c r="U14" s="157">
        <v>0.08</v>
      </c>
      <c r="V14" s="157">
        <f>ROUND(E14*U14,2)</f>
        <v>4</v>
      </c>
      <c r="W14" s="157"/>
      <c r="X14" s="157" t="s">
        <v>108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109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>
      <c r="A15" s="155"/>
      <c r="B15" s="156"/>
      <c r="C15" s="183" t="s">
        <v>118</v>
      </c>
      <c r="D15" s="159"/>
      <c r="E15" s="160">
        <v>50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111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>
      <c r="A16" s="168">
        <v>4</v>
      </c>
      <c r="B16" s="169" t="s">
        <v>119</v>
      </c>
      <c r="C16" s="182" t="s">
        <v>120</v>
      </c>
      <c r="D16" s="170" t="s">
        <v>121</v>
      </c>
      <c r="E16" s="171">
        <v>8.5</v>
      </c>
      <c r="F16" s="172"/>
      <c r="G16" s="173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7"/>
      <c r="S16" s="157" t="s">
        <v>107</v>
      </c>
      <c r="T16" s="157" t="s">
        <v>107</v>
      </c>
      <c r="U16" s="157">
        <v>5.8000000000000003E-2</v>
      </c>
      <c r="V16" s="157">
        <f>ROUND(E16*U16,2)</f>
        <v>0.49</v>
      </c>
      <c r="W16" s="157"/>
      <c r="X16" s="157" t="s">
        <v>108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109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>
      <c r="A17" s="155"/>
      <c r="B17" s="156"/>
      <c r="C17" s="183" t="s">
        <v>122</v>
      </c>
      <c r="D17" s="159"/>
      <c r="E17" s="160">
        <v>8.5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111</v>
      </c>
      <c r="AH17" s="148">
        <v>5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>
      <c r="A18" s="168">
        <v>5</v>
      </c>
      <c r="B18" s="169" t="s">
        <v>123</v>
      </c>
      <c r="C18" s="182" t="s">
        <v>124</v>
      </c>
      <c r="D18" s="170" t="s">
        <v>121</v>
      </c>
      <c r="E18" s="171">
        <v>8.5</v>
      </c>
      <c r="F18" s="172"/>
      <c r="G18" s="173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7"/>
      <c r="S18" s="157" t="s">
        <v>107</v>
      </c>
      <c r="T18" s="157" t="s">
        <v>107</v>
      </c>
      <c r="U18" s="157">
        <v>0.42199999999999999</v>
      </c>
      <c r="V18" s="157">
        <f>ROUND(E18*U18,2)</f>
        <v>3.59</v>
      </c>
      <c r="W18" s="157"/>
      <c r="X18" s="157" t="s">
        <v>108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109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>
      <c r="A19" s="155"/>
      <c r="B19" s="156"/>
      <c r="C19" s="183" t="s">
        <v>125</v>
      </c>
      <c r="D19" s="159"/>
      <c r="E19" s="160">
        <v>8.5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111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>
      <c r="A20" s="168">
        <v>6</v>
      </c>
      <c r="B20" s="169" t="s">
        <v>126</v>
      </c>
      <c r="C20" s="182" t="s">
        <v>127</v>
      </c>
      <c r="D20" s="170" t="s">
        <v>121</v>
      </c>
      <c r="E20" s="171">
        <v>8.5</v>
      </c>
      <c r="F20" s="172"/>
      <c r="G20" s="173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107</v>
      </c>
      <c r="T20" s="157" t="s">
        <v>107</v>
      </c>
      <c r="U20" s="157">
        <v>0.20200000000000001</v>
      </c>
      <c r="V20" s="157">
        <f>ROUND(E20*U20,2)</f>
        <v>1.72</v>
      </c>
      <c r="W20" s="157"/>
      <c r="X20" s="157" t="s">
        <v>108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109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>
      <c r="A21" s="155"/>
      <c r="B21" s="156"/>
      <c r="C21" s="183" t="s">
        <v>125</v>
      </c>
      <c r="D21" s="159"/>
      <c r="E21" s="160">
        <v>8.5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111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>
      <c r="A22" s="168">
        <v>7</v>
      </c>
      <c r="B22" s="169" t="s">
        <v>128</v>
      </c>
      <c r="C22" s="182" t="s">
        <v>129</v>
      </c>
      <c r="D22" s="170" t="s">
        <v>106</v>
      </c>
      <c r="E22" s="171">
        <v>25</v>
      </c>
      <c r="F22" s="172"/>
      <c r="G22" s="173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107</v>
      </c>
      <c r="T22" s="157" t="s">
        <v>107</v>
      </c>
      <c r="U22" s="157">
        <v>0.06</v>
      </c>
      <c r="V22" s="157">
        <f>ROUND(E22*U22,2)</f>
        <v>1.5</v>
      </c>
      <c r="W22" s="157"/>
      <c r="X22" s="157" t="s">
        <v>108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109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>
      <c r="A23" s="155"/>
      <c r="B23" s="156"/>
      <c r="C23" s="183" t="s">
        <v>130</v>
      </c>
      <c r="D23" s="159"/>
      <c r="E23" s="160">
        <v>25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111</v>
      </c>
      <c r="AH23" s="148">
        <v>5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>
      <c r="A24" s="168">
        <v>8</v>
      </c>
      <c r="B24" s="169" t="s">
        <v>131</v>
      </c>
      <c r="C24" s="182" t="s">
        <v>132</v>
      </c>
      <c r="D24" s="170" t="s">
        <v>106</v>
      </c>
      <c r="E24" s="171">
        <v>25</v>
      </c>
      <c r="F24" s="172"/>
      <c r="G24" s="173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7"/>
      <c r="S24" s="157" t="s">
        <v>107</v>
      </c>
      <c r="T24" s="157" t="s">
        <v>107</v>
      </c>
      <c r="U24" s="157">
        <v>0.17699999999999999</v>
      </c>
      <c r="V24" s="157">
        <f>ROUND(E24*U24,2)</f>
        <v>4.43</v>
      </c>
      <c r="W24" s="157"/>
      <c r="X24" s="157" t="s">
        <v>108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109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>
      <c r="A25" s="155"/>
      <c r="B25" s="156"/>
      <c r="C25" s="183" t="s">
        <v>133</v>
      </c>
      <c r="D25" s="159"/>
      <c r="E25" s="160">
        <v>25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111</v>
      </c>
      <c r="AH25" s="148">
        <v>5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>
      <c r="A26" s="168">
        <v>9</v>
      </c>
      <c r="B26" s="169" t="s">
        <v>134</v>
      </c>
      <c r="C26" s="182" t="s">
        <v>135</v>
      </c>
      <c r="D26" s="170" t="s">
        <v>106</v>
      </c>
      <c r="E26" s="171">
        <v>25</v>
      </c>
      <c r="F26" s="172"/>
      <c r="G26" s="173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7"/>
      <c r="S26" s="157" t="s">
        <v>107</v>
      </c>
      <c r="T26" s="157" t="s">
        <v>107</v>
      </c>
      <c r="U26" s="157">
        <v>0.09</v>
      </c>
      <c r="V26" s="157">
        <f>ROUND(E26*U26,2)</f>
        <v>2.25</v>
      </c>
      <c r="W26" s="157"/>
      <c r="X26" s="157" t="s">
        <v>108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109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>
      <c r="A27" s="155"/>
      <c r="B27" s="156"/>
      <c r="C27" s="183" t="s">
        <v>110</v>
      </c>
      <c r="D27" s="159"/>
      <c r="E27" s="160">
        <v>25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111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>
      <c r="A28" s="168">
        <v>10</v>
      </c>
      <c r="B28" s="169" t="s">
        <v>136</v>
      </c>
      <c r="C28" s="182" t="s">
        <v>137</v>
      </c>
      <c r="D28" s="170" t="s">
        <v>106</v>
      </c>
      <c r="E28" s="171">
        <v>25</v>
      </c>
      <c r="F28" s="172"/>
      <c r="G28" s="173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107</v>
      </c>
      <c r="T28" s="157" t="s">
        <v>107</v>
      </c>
      <c r="U28" s="157">
        <v>1.4999999999999999E-2</v>
      </c>
      <c r="V28" s="157">
        <f>ROUND(E28*U28,2)</f>
        <v>0.38</v>
      </c>
      <c r="W28" s="157"/>
      <c r="X28" s="157" t="s">
        <v>108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109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>
      <c r="A29" s="155"/>
      <c r="B29" s="156"/>
      <c r="C29" s="183" t="s">
        <v>138</v>
      </c>
      <c r="D29" s="159"/>
      <c r="E29" s="160">
        <v>25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111</v>
      </c>
      <c r="AH29" s="148">
        <v>5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>
      <c r="A30" s="174">
        <v>11</v>
      </c>
      <c r="B30" s="175" t="s">
        <v>139</v>
      </c>
      <c r="C30" s="184" t="s">
        <v>140</v>
      </c>
      <c r="D30" s="176" t="s">
        <v>141</v>
      </c>
      <c r="E30" s="177">
        <v>1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7"/>
      <c r="S30" s="157" t="s">
        <v>142</v>
      </c>
      <c r="T30" s="157" t="s">
        <v>143</v>
      </c>
      <c r="U30" s="157">
        <v>0.17199999999999999</v>
      </c>
      <c r="V30" s="157">
        <f>ROUND(E30*U30,2)</f>
        <v>0.17</v>
      </c>
      <c r="W30" s="157"/>
      <c r="X30" s="157" t="s">
        <v>108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109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>
      <c r="A31" s="168">
        <v>12</v>
      </c>
      <c r="B31" s="169" t="s">
        <v>144</v>
      </c>
      <c r="C31" s="182" t="s">
        <v>145</v>
      </c>
      <c r="D31" s="170" t="s">
        <v>106</v>
      </c>
      <c r="E31" s="171">
        <v>1530</v>
      </c>
      <c r="F31" s="172"/>
      <c r="G31" s="173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7">
        <v>0</v>
      </c>
      <c r="O31" s="157">
        <f>ROUND(E31*N31,2)</f>
        <v>0</v>
      </c>
      <c r="P31" s="157">
        <v>2.3199999999999998E-2</v>
      </c>
      <c r="Q31" s="157">
        <f>ROUND(E31*P31,2)</f>
        <v>35.5</v>
      </c>
      <c r="R31" s="157"/>
      <c r="S31" s="157" t="s">
        <v>142</v>
      </c>
      <c r="T31" s="157" t="s">
        <v>143</v>
      </c>
      <c r="U31" s="157">
        <v>0.02</v>
      </c>
      <c r="V31" s="157">
        <f>ROUND(E31*U31,2)</f>
        <v>30.6</v>
      </c>
      <c r="W31" s="157"/>
      <c r="X31" s="157" t="s">
        <v>108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109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>
      <c r="A32" s="155"/>
      <c r="B32" s="156"/>
      <c r="C32" s="183" t="s">
        <v>146</v>
      </c>
      <c r="D32" s="159"/>
      <c r="E32" s="160">
        <v>1530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111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>
      <c r="A33" s="168">
        <v>13</v>
      </c>
      <c r="B33" s="169" t="s">
        <v>147</v>
      </c>
      <c r="C33" s="182" t="s">
        <v>148</v>
      </c>
      <c r="D33" s="170" t="s">
        <v>149</v>
      </c>
      <c r="E33" s="171">
        <v>0.75</v>
      </c>
      <c r="F33" s="172"/>
      <c r="G33" s="173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1E-3</v>
      </c>
      <c r="O33" s="157">
        <f>ROUND(E33*N33,2)</f>
        <v>0</v>
      </c>
      <c r="P33" s="157">
        <v>0</v>
      </c>
      <c r="Q33" s="157">
        <f>ROUND(E33*P33,2)</f>
        <v>0</v>
      </c>
      <c r="R33" s="157" t="s">
        <v>150</v>
      </c>
      <c r="S33" s="157" t="s">
        <v>107</v>
      </c>
      <c r="T33" s="157" t="s">
        <v>107</v>
      </c>
      <c r="U33" s="157">
        <v>0</v>
      </c>
      <c r="V33" s="157">
        <f>ROUND(E33*U33,2)</f>
        <v>0</v>
      </c>
      <c r="W33" s="157"/>
      <c r="X33" s="157" t="s">
        <v>151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152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>
      <c r="A34" s="155"/>
      <c r="B34" s="156"/>
      <c r="C34" s="183" t="s">
        <v>153</v>
      </c>
      <c r="D34" s="159"/>
      <c r="E34" s="160">
        <v>0.75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111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>
      <c r="A35" s="162" t="s">
        <v>102</v>
      </c>
      <c r="B35" s="163" t="s">
        <v>68</v>
      </c>
      <c r="C35" s="181" t="s">
        <v>69</v>
      </c>
      <c r="D35" s="164"/>
      <c r="E35" s="165"/>
      <c r="F35" s="166"/>
      <c r="G35" s="167">
        <f>SUMIF(AG36:AG51,"&lt;&gt;NOR",G36:G51)</f>
        <v>0</v>
      </c>
      <c r="H35" s="161"/>
      <c r="I35" s="161">
        <f>SUM(I36:I51)</f>
        <v>0</v>
      </c>
      <c r="J35" s="161"/>
      <c r="K35" s="161">
        <f>SUM(K36:K51)</f>
        <v>0</v>
      </c>
      <c r="L35" s="161"/>
      <c r="M35" s="161">
        <f>SUM(M36:M51)</f>
        <v>0</v>
      </c>
      <c r="N35" s="161"/>
      <c r="O35" s="161">
        <f>SUM(O36:O51)</f>
        <v>66.03</v>
      </c>
      <c r="P35" s="161"/>
      <c r="Q35" s="161">
        <f>SUM(Q36:Q51)</f>
        <v>0</v>
      </c>
      <c r="R35" s="161"/>
      <c r="S35" s="161"/>
      <c r="T35" s="161"/>
      <c r="U35" s="161"/>
      <c r="V35" s="161">
        <f>SUM(V36:V51)</f>
        <v>202.42</v>
      </c>
      <c r="W35" s="161"/>
      <c r="X35" s="161"/>
      <c r="AG35" t="s">
        <v>103</v>
      </c>
    </row>
    <row r="36" spans="1:60" outlineLevel="1">
      <c r="A36" s="168">
        <v>14</v>
      </c>
      <c r="B36" s="169" t="s">
        <v>154</v>
      </c>
      <c r="C36" s="182" t="s">
        <v>155</v>
      </c>
      <c r="D36" s="170" t="s">
        <v>106</v>
      </c>
      <c r="E36" s="171">
        <v>25</v>
      </c>
      <c r="F36" s="172"/>
      <c r="G36" s="173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7">
        <v>0.43</v>
      </c>
      <c r="O36" s="157">
        <f>ROUND(E36*N36,2)</f>
        <v>10.75</v>
      </c>
      <c r="P36" s="157">
        <v>0</v>
      </c>
      <c r="Q36" s="157">
        <f>ROUND(E36*P36,2)</f>
        <v>0</v>
      </c>
      <c r="R36" s="157"/>
      <c r="S36" s="157" t="s">
        <v>107</v>
      </c>
      <c r="T36" s="157" t="s">
        <v>143</v>
      </c>
      <c r="U36" s="157">
        <v>2.8000000000000001E-2</v>
      </c>
      <c r="V36" s="157">
        <f>ROUND(E36*U36,2)</f>
        <v>0.7</v>
      </c>
      <c r="W36" s="157"/>
      <c r="X36" s="157" t="s">
        <v>108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109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>
      <c r="A37" s="155"/>
      <c r="B37" s="156"/>
      <c r="C37" s="183" t="s">
        <v>110</v>
      </c>
      <c r="D37" s="159"/>
      <c r="E37" s="160">
        <v>25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111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>
      <c r="A38" s="168">
        <v>15</v>
      </c>
      <c r="B38" s="169" t="s">
        <v>156</v>
      </c>
      <c r="C38" s="182" t="s">
        <v>157</v>
      </c>
      <c r="D38" s="170" t="s">
        <v>106</v>
      </c>
      <c r="E38" s="171">
        <v>25</v>
      </c>
      <c r="F38" s="172"/>
      <c r="G38" s="173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0.1512</v>
      </c>
      <c r="O38" s="157">
        <f>ROUND(E38*N38,2)</f>
        <v>3.78</v>
      </c>
      <c r="P38" s="157">
        <v>0</v>
      </c>
      <c r="Q38" s="157">
        <f>ROUND(E38*P38,2)</f>
        <v>0</v>
      </c>
      <c r="R38" s="157"/>
      <c r="S38" s="157" t="s">
        <v>107</v>
      </c>
      <c r="T38" s="157" t="s">
        <v>143</v>
      </c>
      <c r="U38" s="157">
        <v>2.3E-2</v>
      </c>
      <c r="V38" s="157">
        <f>ROUND(E38*U38,2)</f>
        <v>0.57999999999999996</v>
      </c>
      <c r="W38" s="157"/>
      <c r="X38" s="157" t="s">
        <v>108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109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>
      <c r="A39" s="155"/>
      <c r="B39" s="156"/>
      <c r="C39" s="183" t="s">
        <v>110</v>
      </c>
      <c r="D39" s="159"/>
      <c r="E39" s="160">
        <v>25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111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>
      <c r="A40" s="168">
        <v>16</v>
      </c>
      <c r="B40" s="169" t="s">
        <v>158</v>
      </c>
      <c r="C40" s="182" t="s">
        <v>159</v>
      </c>
      <c r="D40" s="170" t="s">
        <v>106</v>
      </c>
      <c r="E40" s="171">
        <v>178</v>
      </c>
      <c r="F40" s="172"/>
      <c r="G40" s="173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9.2799999999999994E-2</v>
      </c>
      <c r="O40" s="157">
        <f>ROUND(E40*N40,2)</f>
        <v>16.52</v>
      </c>
      <c r="P40" s="157">
        <v>0</v>
      </c>
      <c r="Q40" s="157">
        <f>ROUND(E40*P40,2)</f>
        <v>0</v>
      </c>
      <c r="R40" s="157"/>
      <c r="S40" s="157" t="s">
        <v>107</v>
      </c>
      <c r="T40" s="157" t="s">
        <v>143</v>
      </c>
      <c r="U40" s="157">
        <v>0.01</v>
      </c>
      <c r="V40" s="157">
        <f>ROUND(E40*U40,2)</f>
        <v>1.78</v>
      </c>
      <c r="W40" s="157"/>
      <c r="X40" s="157" t="s">
        <v>108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109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>
      <c r="A41" s="155"/>
      <c r="B41" s="156"/>
      <c r="C41" s="183" t="s">
        <v>110</v>
      </c>
      <c r="D41" s="159"/>
      <c r="E41" s="160">
        <v>25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111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>
      <c r="A42" s="155"/>
      <c r="B42" s="156"/>
      <c r="C42" s="183" t="s">
        <v>114</v>
      </c>
      <c r="D42" s="159"/>
      <c r="E42" s="160">
        <v>153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111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>
      <c r="A43" s="168">
        <v>17</v>
      </c>
      <c r="B43" s="169" t="s">
        <v>160</v>
      </c>
      <c r="C43" s="182" t="s">
        <v>161</v>
      </c>
      <c r="D43" s="170" t="s">
        <v>106</v>
      </c>
      <c r="E43" s="171">
        <v>178</v>
      </c>
      <c r="F43" s="172"/>
      <c r="G43" s="173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7">
        <v>0.1104</v>
      </c>
      <c r="O43" s="157">
        <f>ROUND(E43*N43,2)</f>
        <v>19.649999999999999</v>
      </c>
      <c r="P43" s="157">
        <v>0</v>
      </c>
      <c r="Q43" s="157">
        <f>ROUND(E43*P43,2)</f>
        <v>0</v>
      </c>
      <c r="R43" s="157"/>
      <c r="S43" s="157" t="s">
        <v>107</v>
      </c>
      <c r="T43" s="157" t="s">
        <v>143</v>
      </c>
      <c r="U43" s="157">
        <v>0.01</v>
      </c>
      <c r="V43" s="157">
        <f>ROUND(E43*U43,2)</f>
        <v>1.78</v>
      </c>
      <c r="W43" s="157"/>
      <c r="X43" s="157" t="s">
        <v>108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109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>
      <c r="A44" s="155"/>
      <c r="B44" s="156"/>
      <c r="C44" s="183" t="s">
        <v>110</v>
      </c>
      <c r="D44" s="159"/>
      <c r="E44" s="160">
        <v>25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111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>
      <c r="A45" s="155"/>
      <c r="B45" s="156"/>
      <c r="C45" s="183" t="s">
        <v>114</v>
      </c>
      <c r="D45" s="159"/>
      <c r="E45" s="160">
        <v>153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111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>
      <c r="A46" s="168">
        <v>18</v>
      </c>
      <c r="B46" s="169" t="s">
        <v>162</v>
      </c>
      <c r="C46" s="182" t="s">
        <v>163</v>
      </c>
      <c r="D46" s="170" t="s">
        <v>106</v>
      </c>
      <c r="E46" s="171">
        <v>1530</v>
      </c>
      <c r="F46" s="172"/>
      <c r="G46" s="173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7"/>
      <c r="S46" s="157" t="s">
        <v>107</v>
      </c>
      <c r="T46" s="157" t="s">
        <v>143</v>
      </c>
      <c r="U46" s="157">
        <v>0.03</v>
      </c>
      <c r="V46" s="157">
        <f>ROUND(E46*U46,2)</f>
        <v>45.9</v>
      </c>
      <c r="W46" s="157"/>
      <c r="X46" s="157" t="s">
        <v>108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109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>
      <c r="A47" s="155"/>
      <c r="B47" s="156"/>
      <c r="C47" s="183" t="s">
        <v>164</v>
      </c>
      <c r="D47" s="159"/>
      <c r="E47" s="160">
        <v>1530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111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>
      <c r="A48" s="168">
        <v>19</v>
      </c>
      <c r="B48" s="169" t="s">
        <v>165</v>
      </c>
      <c r="C48" s="182" t="s">
        <v>166</v>
      </c>
      <c r="D48" s="170" t="s">
        <v>106</v>
      </c>
      <c r="E48" s="171">
        <v>1530</v>
      </c>
      <c r="F48" s="172"/>
      <c r="G48" s="173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7">
        <v>0.01</v>
      </c>
      <c r="O48" s="157">
        <f>ROUND(E48*N48,2)</f>
        <v>15.3</v>
      </c>
      <c r="P48" s="157">
        <v>0</v>
      </c>
      <c r="Q48" s="157">
        <f>ROUND(E48*P48,2)</f>
        <v>0</v>
      </c>
      <c r="R48" s="157"/>
      <c r="S48" s="157" t="s">
        <v>107</v>
      </c>
      <c r="T48" s="157" t="s">
        <v>143</v>
      </c>
      <c r="U48" s="157">
        <v>3.5999999999999997E-2</v>
      </c>
      <c r="V48" s="157">
        <f>ROUND(E48*U48,2)</f>
        <v>55.08</v>
      </c>
      <c r="W48" s="157"/>
      <c r="X48" s="157" t="s">
        <v>108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109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>
      <c r="A49" s="155"/>
      <c r="B49" s="156"/>
      <c r="C49" s="183" t="s">
        <v>164</v>
      </c>
      <c r="D49" s="159"/>
      <c r="E49" s="160">
        <v>1530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111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>
      <c r="A50" s="168">
        <v>20</v>
      </c>
      <c r="B50" s="169" t="s">
        <v>167</v>
      </c>
      <c r="C50" s="182" t="s">
        <v>168</v>
      </c>
      <c r="D50" s="170" t="s">
        <v>117</v>
      </c>
      <c r="E50" s="171">
        <v>1380</v>
      </c>
      <c r="F50" s="172"/>
      <c r="G50" s="173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7">
        <v>2.0000000000000002E-5</v>
      </c>
      <c r="O50" s="157">
        <f>ROUND(E50*N50,2)</f>
        <v>0.03</v>
      </c>
      <c r="P50" s="157">
        <v>0</v>
      </c>
      <c r="Q50" s="157">
        <f>ROUND(E50*P50,2)</f>
        <v>0</v>
      </c>
      <c r="R50" s="157"/>
      <c r="S50" s="157" t="s">
        <v>107</v>
      </c>
      <c r="T50" s="157" t="s">
        <v>143</v>
      </c>
      <c r="U50" s="157">
        <v>7.0000000000000007E-2</v>
      </c>
      <c r="V50" s="157">
        <f>ROUND(E50*U50,2)</f>
        <v>96.6</v>
      </c>
      <c r="W50" s="157"/>
      <c r="X50" s="157" t="s">
        <v>108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109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>
      <c r="A51" s="155"/>
      <c r="B51" s="156"/>
      <c r="C51" s="183" t="s">
        <v>169</v>
      </c>
      <c r="D51" s="159"/>
      <c r="E51" s="160">
        <v>1380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111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>
      <c r="A52" s="162" t="s">
        <v>102</v>
      </c>
      <c r="B52" s="163" t="s">
        <v>70</v>
      </c>
      <c r="C52" s="181" t="s">
        <v>71</v>
      </c>
      <c r="D52" s="164"/>
      <c r="E52" s="165"/>
      <c r="F52" s="166"/>
      <c r="G52" s="167">
        <f>SUMIF(AG53:AG54,"&lt;&gt;NOR",G53:G54)</f>
        <v>0</v>
      </c>
      <c r="H52" s="161"/>
      <c r="I52" s="161">
        <f>SUM(I53:I54)</f>
        <v>0</v>
      </c>
      <c r="J52" s="161"/>
      <c r="K52" s="161">
        <f>SUM(K53:K54)</f>
        <v>0</v>
      </c>
      <c r="L52" s="161"/>
      <c r="M52" s="161">
        <f>SUM(M53:M54)</f>
        <v>0</v>
      </c>
      <c r="N52" s="161"/>
      <c r="O52" s="161">
        <f>SUM(O53:O54)</f>
        <v>0.03</v>
      </c>
      <c r="P52" s="161"/>
      <c r="Q52" s="161">
        <f>SUM(Q53:Q54)</f>
        <v>0</v>
      </c>
      <c r="R52" s="161"/>
      <c r="S52" s="161"/>
      <c r="T52" s="161"/>
      <c r="U52" s="161"/>
      <c r="V52" s="161">
        <f>SUM(V53:V54)</f>
        <v>168.3</v>
      </c>
      <c r="W52" s="161"/>
      <c r="X52" s="161"/>
      <c r="AG52" t="s">
        <v>103</v>
      </c>
    </row>
    <row r="53" spans="1:60" outlineLevel="1">
      <c r="A53" s="168">
        <v>21</v>
      </c>
      <c r="B53" s="169" t="s">
        <v>170</v>
      </c>
      <c r="C53" s="182" t="s">
        <v>171</v>
      </c>
      <c r="D53" s="170" t="s">
        <v>106</v>
      </c>
      <c r="E53" s="171">
        <v>1530</v>
      </c>
      <c r="F53" s="172"/>
      <c r="G53" s="173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7">
        <v>2.0000000000000002E-5</v>
      </c>
      <c r="O53" s="157">
        <f>ROUND(E53*N53,2)</f>
        <v>0.03</v>
      </c>
      <c r="P53" s="157">
        <v>0</v>
      </c>
      <c r="Q53" s="157">
        <f>ROUND(E53*P53,2)</f>
        <v>0</v>
      </c>
      <c r="R53" s="157"/>
      <c r="S53" s="157" t="s">
        <v>142</v>
      </c>
      <c r="T53" s="157" t="s">
        <v>143</v>
      </c>
      <c r="U53" s="157">
        <v>0.11</v>
      </c>
      <c r="V53" s="157">
        <f>ROUND(E53*U53,2)</f>
        <v>168.3</v>
      </c>
      <c r="W53" s="157"/>
      <c r="X53" s="157" t="s">
        <v>108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109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>
      <c r="A54" s="155"/>
      <c r="B54" s="156"/>
      <c r="C54" s="183" t="s">
        <v>172</v>
      </c>
      <c r="D54" s="159"/>
      <c r="E54" s="160">
        <v>1530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111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>
      <c r="A55" s="162" t="s">
        <v>102</v>
      </c>
      <c r="B55" s="163" t="s">
        <v>72</v>
      </c>
      <c r="C55" s="181" t="s">
        <v>73</v>
      </c>
      <c r="D55" s="164"/>
      <c r="E55" s="165"/>
      <c r="F55" s="166"/>
      <c r="G55" s="167">
        <f>SUMIF(AG56:AG61,"&lt;&gt;NOR",G56:G61)</f>
        <v>0</v>
      </c>
      <c r="H55" s="161"/>
      <c r="I55" s="161">
        <f>SUM(I56:I61)</f>
        <v>0</v>
      </c>
      <c r="J55" s="161"/>
      <c r="K55" s="161">
        <f>SUM(K56:K61)</f>
        <v>0</v>
      </c>
      <c r="L55" s="161"/>
      <c r="M55" s="161">
        <f>SUM(M56:M61)</f>
        <v>0</v>
      </c>
      <c r="N55" s="161"/>
      <c r="O55" s="161">
        <f>SUM(O56:O61)</f>
        <v>12.55</v>
      </c>
      <c r="P55" s="161"/>
      <c r="Q55" s="161">
        <f>SUM(Q56:Q61)</f>
        <v>0</v>
      </c>
      <c r="R55" s="161"/>
      <c r="S55" s="161"/>
      <c r="T55" s="161"/>
      <c r="U55" s="161"/>
      <c r="V55" s="161">
        <f>SUM(V56:V61)</f>
        <v>12.5</v>
      </c>
      <c r="W55" s="161"/>
      <c r="X55" s="161"/>
      <c r="AG55" t="s">
        <v>103</v>
      </c>
    </row>
    <row r="56" spans="1:60" ht="22.5" outlineLevel="1">
      <c r="A56" s="168">
        <v>22</v>
      </c>
      <c r="B56" s="169" t="s">
        <v>173</v>
      </c>
      <c r="C56" s="182" t="s">
        <v>174</v>
      </c>
      <c r="D56" s="170" t="s">
        <v>117</v>
      </c>
      <c r="E56" s="171">
        <v>50</v>
      </c>
      <c r="F56" s="172"/>
      <c r="G56" s="173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7">
        <v>0.12472</v>
      </c>
      <c r="O56" s="157">
        <f>ROUND(E56*N56,2)</f>
        <v>6.24</v>
      </c>
      <c r="P56" s="157">
        <v>0</v>
      </c>
      <c r="Q56" s="157">
        <f>ROUND(E56*P56,2)</f>
        <v>0</v>
      </c>
      <c r="R56" s="157"/>
      <c r="S56" s="157" t="s">
        <v>107</v>
      </c>
      <c r="T56" s="157" t="s">
        <v>107</v>
      </c>
      <c r="U56" s="157">
        <v>0.14000000000000001</v>
      </c>
      <c r="V56" s="157">
        <f>ROUND(E56*U56,2)</f>
        <v>7</v>
      </c>
      <c r="W56" s="157"/>
      <c r="X56" s="157" t="s">
        <v>108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109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>
      <c r="A57" s="155"/>
      <c r="B57" s="156"/>
      <c r="C57" s="183" t="s">
        <v>118</v>
      </c>
      <c r="D57" s="159"/>
      <c r="E57" s="160">
        <v>50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111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>
      <c r="A58" s="168">
        <v>23</v>
      </c>
      <c r="B58" s="169" t="s">
        <v>175</v>
      </c>
      <c r="C58" s="182" t="s">
        <v>176</v>
      </c>
      <c r="D58" s="170" t="s">
        <v>121</v>
      </c>
      <c r="E58" s="171">
        <v>2.5</v>
      </c>
      <c r="F58" s="172"/>
      <c r="G58" s="173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7">
        <v>2.5249999999999999</v>
      </c>
      <c r="O58" s="157">
        <f>ROUND(E58*N58,2)</f>
        <v>6.31</v>
      </c>
      <c r="P58" s="157">
        <v>0</v>
      </c>
      <c r="Q58" s="157">
        <f>ROUND(E58*P58,2)</f>
        <v>0</v>
      </c>
      <c r="R58" s="157"/>
      <c r="S58" s="157" t="s">
        <v>107</v>
      </c>
      <c r="T58" s="157" t="s">
        <v>107</v>
      </c>
      <c r="U58" s="157">
        <v>1.4419999999999999</v>
      </c>
      <c r="V58" s="157">
        <f>ROUND(E58*U58,2)</f>
        <v>3.61</v>
      </c>
      <c r="W58" s="157"/>
      <c r="X58" s="157" t="s">
        <v>108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109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>
      <c r="A59" s="155"/>
      <c r="B59" s="156"/>
      <c r="C59" s="183" t="s">
        <v>177</v>
      </c>
      <c r="D59" s="159"/>
      <c r="E59" s="160">
        <v>2.5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111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>
      <c r="A60" s="168">
        <v>24</v>
      </c>
      <c r="B60" s="169" t="s">
        <v>178</v>
      </c>
      <c r="C60" s="182" t="s">
        <v>179</v>
      </c>
      <c r="D60" s="170" t="s">
        <v>117</v>
      </c>
      <c r="E60" s="171">
        <v>51</v>
      </c>
      <c r="F60" s="172"/>
      <c r="G60" s="173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107</v>
      </c>
      <c r="T60" s="157" t="s">
        <v>107</v>
      </c>
      <c r="U60" s="157">
        <v>3.6999999999999998E-2</v>
      </c>
      <c r="V60" s="157">
        <f>ROUND(E60*U60,2)</f>
        <v>1.89</v>
      </c>
      <c r="W60" s="157"/>
      <c r="X60" s="157" t="s">
        <v>108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109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>
      <c r="A61" s="155"/>
      <c r="B61" s="156"/>
      <c r="C61" s="183" t="s">
        <v>180</v>
      </c>
      <c r="D61" s="159"/>
      <c r="E61" s="160">
        <v>51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111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>
      <c r="A62" s="162" t="s">
        <v>102</v>
      </c>
      <c r="B62" s="163" t="s">
        <v>74</v>
      </c>
      <c r="C62" s="181" t="s">
        <v>67</v>
      </c>
      <c r="D62" s="164"/>
      <c r="E62" s="165"/>
      <c r="F62" s="166"/>
      <c r="G62" s="167">
        <f>SUMIF(AG63:AG74,"&lt;&gt;NOR",G63:G74)</f>
        <v>0</v>
      </c>
      <c r="H62" s="161"/>
      <c r="I62" s="161">
        <f>SUM(I63:I74)</f>
        <v>0</v>
      </c>
      <c r="J62" s="161"/>
      <c r="K62" s="161">
        <f>SUM(K63:K74)</f>
        <v>0</v>
      </c>
      <c r="L62" s="161"/>
      <c r="M62" s="161">
        <f>SUM(M63:M74)</f>
        <v>0</v>
      </c>
      <c r="N62" s="161"/>
      <c r="O62" s="161">
        <f>SUM(O63:O74)</f>
        <v>0</v>
      </c>
      <c r="P62" s="161"/>
      <c r="Q62" s="161">
        <f>SUM(Q63:Q74)</f>
        <v>0</v>
      </c>
      <c r="R62" s="161"/>
      <c r="S62" s="161"/>
      <c r="T62" s="161"/>
      <c r="U62" s="161"/>
      <c r="V62" s="161">
        <f>SUM(V63:V74)</f>
        <v>66.48</v>
      </c>
      <c r="W62" s="161"/>
      <c r="X62" s="161"/>
      <c r="AG62" t="s">
        <v>103</v>
      </c>
    </row>
    <row r="63" spans="1:60" outlineLevel="1">
      <c r="A63" s="168">
        <v>25</v>
      </c>
      <c r="B63" s="169" t="s">
        <v>181</v>
      </c>
      <c r="C63" s="182" t="s">
        <v>182</v>
      </c>
      <c r="D63" s="170" t="s">
        <v>183</v>
      </c>
      <c r="E63" s="171">
        <v>14.3</v>
      </c>
      <c r="F63" s="172"/>
      <c r="G63" s="173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7"/>
      <c r="S63" s="157" t="s">
        <v>107</v>
      </c>
      <c r="T63" s="157" t="s">
        <v>107</v>
      </c>
      <c r="U63" s="157">
        <v>0</v>
      </c>
      <c r="V63" s="157">
        <f>ROUND(E63*U63,2)</f>
        <v>0</v>
      </c>
      <c r="W63" s="157"/>
      <c r="X63" s="157" t="s">
        <v>108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109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>
      <c r="A64" s="155"/>
      <c r="B64" s="156"/>
      <c r="C64" s="183" t="s">
        <v>184</v>
      </c>
      <c r="D64" s="159"/>
      <c r="E64" s="160">
        <v>14.3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111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>
      <c r="A65" s="168">
        <v>26</v>
      </c>
      <c r="B65" s="169" t="s">
        <v>185</v>
      </c>
      <c r="C65" s="182" t="s">
        <v>186</v>
      </c>
      <c r="D65" s="170" t="s">
        <v>183</v>
      </c>
      <c r="E65" s="171">
        <v>35.496000000000002</v>
      </c>
      <c r="F65" s="172"/>
      <c r="G65" s="173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107</v>
      </c>
      <c r="T65" s="157" t="s">
        <v>143</v>
      </c>
      <c r="U65" s="157">
        <v>0</v>
      </c>
      <c r="V65" s="157">
        <f>ROUND(E65*U65,2)</f>
        <v>0</v>
      </c>
      <c r="W65" s="157"/>
      <c r="X65" s="157" t="s">
        <v>108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109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>
      <c r="A66" s="155"/>
      <c r="B66" s="156"/>
      <c r="C66" s="183" t="s">
        <v>187</v>
      </c>
      <c r="D66" s="159"/>
      <c r="E66" s="160">
        <v>35.496000000000002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111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>
      <c r="A67" s="168">
        <v>27</v>
      </c>
      <c r="B67" s="169" t="s">
        <v>188</v>
      </c>
      <c r="C67" s="182" t="s">
        <v>189</v>
      </c>
      <c r="D67" s="170" t="s">
        <v>183</v>
      </c>
      <c r="E67" s="171">
        <v>6.25</v>
      </c>
      <c r="F67" s="172"/>
      <c r="G67" s="173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107</v>
      </c>
      <c r="T67" s="157" t="s">
        <v>143</v>
      </c>
      <c r="U67" s="157">
        <v>0</v>
      </c>
      <c r="V67" s="157">
        <f>ROUND(E67*U67,2)</f>
        <v>0</v>
      </c>
      <c r="W67" s="157"/>
      <c r="X67" s="157" t="s">
        <v>108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109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>
      <c r="A68" s="155"/>
      <c r="B68" s="156"/>
      <c r="C68" s="183" t="s">
        <v>190</v>
      </c>
      <c r="D68" s="159"/>
      <c r="E68" s="160">
        <v>6.25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111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>
      <c r="A69" s="168">
        <v>28</v>
      </c>
      <c r="B69" s="169" t="s">
        <v>191</v>
      </c>
      <c r="C69" s="182" t="s">
        <v>192</v>
      </c>
      <c r="D69" s="170" t="s">
        <v>183</v>
      </c>
      <c r="E69" s="171">
        <v>31.327999999999999</v>
      </c>
      <c r="F69" s="172"/>
      <c r="G69" s="173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107</v>
      </c>
      <c r="T69" s="157" t="s">
        <v>143</v>
      </c>
      <c r="U69" s="157">
        <v>0</v>
      </c>
      <c r="V69" s="157">
        <f>ROUND(E69*U69,2)</f>
        <v>0</v>
      </c>
      <c r="W69" s="157"/>
      <c r="X69" s="157" t="s">
        <v>108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109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>
      <c r="A70" s="155"/>
      <c r="B70" s="156"/>
      <c r="C70" s="183" t="s">
        <v>193</v>
      </c>
      <c r="D70" s="159"/>
      <c r="E70" s="160">
        <v>31.327999999999999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111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>
      <c r="A71" s="174">
        <v>29</v>
      </c>
      <c r="B71" s="175" t="s">
        <v>194</v>
      </c>
      <c r="C71" s="184" t="s">
        <v>195</v>
      </c>
      <c r="D71" s="176" t="s">
        <v>183</v>
      </c>
      <c r="E71" s="177">
        <v>87.373999999999995</v>
      </c>
      <c r="F71" s="178"/>
      <c r="G71" s="179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7"/>
      <c r="S71" s="157" t="s">
        <v>107</v>
      </c>
      <c r="T71" s="157" t="s">
        <v>107</v>
      </c>
      <c r="U71" s="157">
        <v>0.26500000000000001</v>
      </c>
      <c r="V71" s="157">
        <f>ROUND(E71*U71,2)</f>
        <v>23.15</v>
      </c>
      <c r="W71" s="157"/>
      <c r="X71" s="157" t="s">
        <v>196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197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>
      <c r="A72" s="174">
        <v>30</v>
      </c>
      <c r="B72" s="175" t="s">
        <v>198</v>
      </c>
      <c r="C72" s="184" t="s">
        <v>199</v>
      </c>
      <c r="D72" s="176" t="s">
        <v>183</v>
      </c>
      <c r="E72" s="177">
        <v>87.373999999999995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7"/>
      <c r="S72" s="157" t="s">
        <v>107</v>
      </c>
      <c r="T72" s="157" t="s">
        <v>107</v>
      </c>
      <c r="U72" s="157">
        <v>0.49</v>
      </c>
      <c r="V72" s="157">
        <f>ROUND(E72*U72,2)</f>
        <v>42.81</v>
      </c>
      <c r="W72" s="157"/>
      <c r="X72" s="157" t="s">
        <v>196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197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>
      <c r="A73" s="174">
        <v>31</v>
      </c>
      <c r="B73" s="175" t="s">
        <v>200</v>
      </c>
      <c r="C73" s="184" t="s">
        <v>201</v>
      </c>
      <c r="D73" s="176" t="s">
        <v>183</v>
      </c>
      <c r="E73" s="177">
        <v>1660.106</v>
      </c>
      <c r="F73" s="178"/>
      <c r="G73" s="179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7"/>
      <c r="S73" s="157" t="s">
        <v>107</v>
      </c>
      <c r="T73" s="157" t="s">
        <v>107</v>
      </c>
      <c r="U73" s="157">
        <v>0</v>
      </c>
      <c r="V73" s="157">
        <f>ROUND(E73*U73,2)</f>
        <v>0</v>
      </c>
      <c r="W73" s="157"/>
      <c r="X73" s="157" t="s">
        <v>196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197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>
      <c r="A74" s="174">
        <v>32</v>
      </c>
      <c r="B74" s="175" t="s">
        <v>202</v>
      </c>
      <c r="C74" s="184" t="s">
        <v>203</v>
      </c>
      <c r="D74" s="176" t="s">
        <v>183</v>
      </c>
      <c r="E74" s="177">
        <v>87.373999999999995</v>
      </c>
      <c r="F74" s="178"/>
      <c r="G74" s="179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7"/>
      <c r="S74" s="157" t="s">
        <v>107</v>
      </c>
      <c r="T74" s="157" t="s">
        <v>107</v>
      </c>
      <c r="U74" s="157">
        <v>6.0000000000000001E-3</v>
      </c>
      <c r="V74" s="157">
        <f>ROUND(E74*U74,2)</f>
        <v>0.52</v>
      </c>
      <c r="W74" s="157"/>
      <c r="X74" s="157" t="s">
        <v>196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197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>
      <c r="A75" s="162" t="s">
        <v>102</v>
      </c>
      <c r="B75" s="163" t="s">
        <v>75</v>
      </c>
      <c r="C75" s="181" t="s">
        <v>29</v>
      </c>
      <c r="D75" s="164"/>
      <c r="E75" s="165"/>
      <c r="F75" s="166"/>
      <c r="G75" s="167">
        <f>SUMIF(AG76:AG76,"&lt;&gt;NOR",G76:G76)</f>
        <v>0</v>
      </c>
      <c r="H75" s="161"/>
      <c r="I75" s="161">
        <f>SUM(I76:I76)</f>
        <v>0</v>
      </c>
      <c r="J75" s="161"/>
      <c r="K75" s="161">
        <f>SUM(K76:K76)</f>
        <v>0</v>
      </c>
      <c r="L75" s="161"/>
      <c r="M75" s="161">
        <f>SUM(M76:M76)</f>
        <v>0</v>
      </c>
      <c r="N75" s="161"/>
      <c r="O75" s="161">
        <f>SUM(O76:O76)</f>
        <v>0</v>
      </c>
      <c r="P75" s="161"/>
      <c r="Q75" s="161">
        <f>SUM(Q76:Q76)</f>
        <v>0</v>
      </c>
      <c r="R75" s="161"/>
      <c r="S75" s="161"/>
      <c r="T75" s="161"/>
      <c r="U75" s="161"/>
      <c r="V75" s="161">
        <f>SUM(V76:V76)</f>
        <v>0</v>
      </c>
      <c r="W75" s="161"/>
      <c r="X75" s="161"/>
      <c r="AG75" t="s">
        <v>103</v>
      </c>
    </row>
    <row r="76" spans="1:60" outlineLevel="1">
      <c r="A76" s="174">
        <v>33</v>
      </c>
      <c r="B76" s="175" t="s">
        <v>204</v>
      </c>
      <c r="C76" s="184" t="s">
        <v>205</v>
      </c>
      <c r="D76" s="176" t="s">
        <v>206</v>
      </c>
      <c r="E76" s="177">
        <v>1</v>
      </c>
      <c r="F76" s="178"/>
      <c r="G76" s="179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7">
        <v>0</v>
      </c>
      <c r="O76" s="157">
        <f>ROUND(E76*N76,2)</f>
        <v>0</v>
      </c>
      <c r="P76" s="157">
        <v>0</v>
      </c>
      <c r="Q76" s="157">
        <f>ROUND(E76*P76,2)</f>
        <v>0</v>
      </c>
      <c r="R76" s="157"/>
      <c r="S76" s="157" t="s">
        <v>107</v>
      </c>
      <c r="T76" s="157" t="s">
        <v>143</v>
      </c>
      <c r="U76" s="157">
        <v>0</v>
      </c>
      <c r="V76" s="157">
        <f>ROUND(E76*U76,2)</f>
        <v>0</v>
      </c>
      <c r="W76" s="157"/>
      <c r="X76" s="157" t="s">
        <v>207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208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>
      <c r="A77" s="162" t="s">
        <v>102</v>
      </c>
      <c r="B77" s="163" t="s">
        <v>76</v>
      </c>
      <c r="C77" s="181" t="s">
        <v>30</v>
      </c>
      <c r="D77" s="164"/>
      <c r="E77" s="165"/>
      <c r="F77" s="166"/>
      <c r="G77" s="167">
        <f>SUMIF(AG78:AG78,"&lt;&gt;NOR",G78:G78)</f>
        <v>0</v>
      </c>
      <c r="H77" s="161"/>
      <c r="I77" s="161">
        <f>SUM(I78:I78)</f>
        <v>0</v>
      </c>
      <c r="J77" s="161"/>
      <c r="K77" s="161">
        <f>SUM(K78:K78)</f>
        <v>0</v>
      </c>
      <c r="L77" s="161"/>
      <c r="M77" s="161">
        <f>SUM(M78:M78)</f>
        <v>0</v>
      </c>
      <c r="N77" s="161"/>
      <c r="O77" s="161">
        <f>SUM(O78:O78)</f>
        <v>0</v>
      </c>
      <c r="P77" s="161"/>
      <c r="Q77" s="161">
        <f>SUM(Q78:Q78)</f>
        <v>0</v>
      </c>
      <c r="R77" s="161"/>
      <c r="S77" s="161"/>
      <c r="T77" s="161"/>
      <c r="U77" s="161"/>
      <c r="V77" s="161">
        <f>SUM(V78:V78)</f>
        <v>0</v>
      </c>
      <c r="W77" s="161"/>
      <c r="X77" s="161"/>
      <c r="AG77" t="s">
        <v>103</v>
      </c>
    </row>
    <row r="78" spans="1:60" ht="22.5" outlineLevel="1">
      <c r="A78" s="168">
        <v>34</v>
      </c>
      <c r="B78" s="169" t="s">
        <v>209</v>
      </c>
      <c r="C78" s="182" t="s">
        <v>210</v>
      </c>
      <c r="D78" s="170" t="s">
        <v>206</v>
      </c>
      <c r="E78" s="171">
        <v>1</v>
      </c>
      <c r="F78" s="172"/>
      <c r="G78" s="173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7"/>
      <c r="S78" s="157" t="s">
        <v>107</v>
      </c>
      <c r="T78" s="157" t="s">
        <v>143</v>
      </c>
      <c r="U78" s="157">
        <v>0</v>
      </c>
      <c r="V78" s="157">
        <f>ROUND(E78*U78,2)</f>
        <v>0</v>
      </c>
      <c r="W78" s="157"/>
      <c r="X78" s="157" t="s">
        <v>207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208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>
      <c r="A79" s="3"/>
      <c r="B79" s="4"/>
      <c r="C79" s="185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89</v>
      </c>
    </row>
    <row r="80" spans="1:60">
      <c r="A80" s="151"/>
      <c r="B80" s="152" t="s">
        <v>31</v>
      </c>
      <c r="C80" s="186"/>
      <c r="D80" s="153"/>
      <c r="E80" s="154"/>
      <c r="F80" s="154"/>
      <c r="G80" s="180">
        <f>G8+G35+G52+G55+G62+G75+G77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211</v>
      </c>
    </row>
    <row r="81" spans="1:33">
      <c r="A81" s="3"/>
      <c r="B81" s="4"/>
      <c r="C81" s="185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>
      <c r="A82" s="3"/>
      <c r="B82" s="4"/>
      <c r="C82" s="185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>
      <c r="A83" s="264" t="s">
        <v>212</v>
      </c>
      <c r="B83" s="264"/>
      <c r="C83" s="265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>
      <c r="A84" s="245"/>
      <c r="B84" s="246"/>
      <c r="C84" s="247"/>
      <c r="D84" s="246"/>
      <c r="E84" s="246"/>
      <c r="F84" s="246"/>
      <c r="G84" s="24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G84" t="s">
        <v>213</v>
      </c>
    </row>
    <row r="85" spans="1:33">
      <c r="A85" s="249"/>
      <c r="B85" s="250"/>
      <c r="C85" s="251"/>
      <c r="D85" s="250"/>
      <c r="E85" s="250"/>
      <c r="F85" s="250"/>
      <c r="G85" s="25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>
      <c r="A86" s="249"/>
      <c r="B86" s="250"/>
      <c r="C86" s="251"/>
      <c r="D86" s="250"/>
      <c r="E86" s="250"/>
      <c r="F86" s="250"/>
      <c r="G86" s="25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>
      <c r="A87" s="249"/>
      <c r="B87" s="250"/>
      <c r="C87" s="251"/>
      <c r="D87" s="250"/>
      <c r="E87" s="250"/>
      <c r="F87" s="250"/>
      <c r="G87" s="25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>
      <c r="A88" s="253"/>
      <c r="B88" s="254"/>
      <c r="C88" s="255"/>
      <c r="D88" s="254"/>
      <c r="E88" s="254"/>
      <c r="F88" s="254"/>
      <c r="G88" s="25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>
      <c r="A89" s="3"/>
      <c r="B89" s="4"/>
      <c r="C89" s="185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>
      <c r="C90" s="187"/>
      <c r="D90" s="10"/>
      <c r="AG90" t="s">
        <v>214</v>
      </c>
    </row>
    <row r="91" spans="1:33">
      <c r="D91" s="10"/>
    </row>
    <row r="92" spans="1:33">
      <c r="D92" s="10"/>
    </row>
    <row r="93" spans="1:33">
      <c r="D93" s="10"/>
    </row>
    <row r="94" spans="1:33">
      <c r="D94" s="10"/>
    </row>
    <row r="95" spans="1:33">
      <c r="D95" s="10"/>
    </row>
    <row r="96" spans="1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84:G88"/>
    <mergeCell ref="A1:G1"/>
    <mergeCell ref="C2:G2"/>
    <mergeCell ref="C3:G3"/>
    <mergeCell ref="C4:G4"/>
    <mergeCell ref="A83:C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Sukup</dc:creator>
  <cp:lastModifiedBy>Josef Kudrna</cp:lastModifiedBy>
  <cp:lastPrinted>2019-03-19T12:27:02Z</cp:lastPrinted>
  <dcterms:created xsi:type="dcterms:W3CDTF">2009-04-08T07:15:50Z</dcterms:created>
  <dcterms:modified xsi:type="dcterms:W3CDTF">2024-12-06T07:26:47Z</dcterms:modified>
</cp:coreProperties>
</file>