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125" yWindow="1125" windowWidth="21600" windowHeight="11385" activeTab="1"/>
  </bookViews>
  <sheets>
    <sheet name="Pokyny pro vyplnění" sheetId="11" r:id="rId1"/>
    <sheet name="Stavba" sheetId="1" r:id="rId2"/>
    <sheet name="VzorPolozky" sheetId="10" state="hidden" r:id="rId3"/>
    <sheet name="SO 01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 1 Pol'!$A$1:$X$90</definedName>
    <definedName name="_xlnm.Print_Area" localSheetId="1">Stavba!$A$1:$J$56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2"/>
  <c r="M9" s="1"/>
  <c r="I9"/>
  <c r="K9"/>
  <c r="O9"/>
  <c r="Q9"/>
  <c r="V9"/>
  <c r="G11"/>
  <c r="I11"/>
  <c r="K11"/>
  <c r="M11"/>
  <c r="O11"/>
  <c r="Q11"/>
  <c r="V11"/>
  <c r="G14"/>
  <c r="M14" s="1"/>
  <c r="I14"/>
  <c r="K14"/>
  <c r="O14"/>
  <c r="Q14"/>
  <c r="V14"/>
  <c r="G16"/>
  <c r="I16"/>
  <c r="K16"/>
  <c r="O16"/>
  <c r="O8" s="1"/>
  <c r="Q16"/>
  <c r="V16"/>
  <c r="G18"/>
  <c r="M18" s="1"/>
  <c r="I18"/>
  <c r="K18"/>
  <c r="O18"/>
  <c r="Q18"/>
  <c r="V18"/>
  <c r="G20"/>
  <c r="M20" s="1"/>
  <c r="I20"/>
  <c r="K20"/>
  <c r="O20"/>
  <c r="Q20"/>
  <c r="V20"/>
  <c r="G22"/>
  <c r="M22" s="1"/>
  <c r="I22"/>
  <c r="K22"/>
  <c r="O22"/>
  <c r="Q22"/>
  <c r="V22"/>
  <c r="G24"/>
  <c r="M24" s="1"/>
  <c r="I24"/>
  <c r="K24"/>
  <c r="O24"/>
  <c r="Q24"/>
  <c r="V24"/>
  <c r="G26"/>
  <c r="M26" s="1"/>
  <c r="I26"/>
  <c r="K26"/>
  <c r="O26"/>
  <c r="Q26"/>
  <c r="V26"/>
  <c r="G28"/>
  <c r="M28" s="1"/>
  <c r="I28"/>
  <c r="K28"/>
  <c r="O28"/>
  <c r="Q28"/>
  <c r="V28"/>
  <c r="G30"/>
  <c r="I30"/>
  <c r="K30"/>
  <c r="M30"/>
  <c r="O30"/>
  <c r="Q30"/>
  <c r="V30"/>
  <c r="G31"/>
  <c r="M31" s="1"/>
  <c r="I31"/>
  <c r="K31"/>
  <c r="O31"/>
  <c r="Q31"/>
  <c r="V31"/>
  <c r="G33"/>
  <c r="M33" s="1"/>
  <c r="I33"/>
  <c r="K33"/>
  <c r="O33"/>
  <c r="Q33"/>
  <c r="V33"/>
  <c r="G36"/>
  <c r="M36" s="1"/>
  <c r="I36"/>
  <c r="K36"/>
  <c r="O36"/>
  <c r="Q36"/>
  <c r="V36"/>
  <c r="G38"/>
  <c r="I38"/>
  <c r="K38"/>
  <c r="O38"/>
  <c r="O35" s="1"/>
  <c r="Q38"/>
  <c r="V38"/>
  <c r="G40"/>
  <c r="M40" s="1"/>
  <c r="I40"/>
  <c r="K40"/>
  <c r="O40"/>
  <c r="Q40"/>
  <c r="V40"/>
  <c r="G43"/>
  <c r="M43" s="1"/>
  <c r="I43"/>
  <c r="K43"/>
  <c r="O43"/>
  <c r="Q43"/>
  <c r="V43"/>
  <c r="G46"/>
  <c r="M46" s="1"/>
  <c r="I46"/>
  <c r="K46"/>
  <c r="O46"/>
  <c r="Q46"/>
  <c r="V46"/>
  <c r="G48"/>
  <c r="M48" s="1"/>
  <c r="I48"/>
  <c r="K48"/>
  <c r="O48"/>
  <c r="Q48"/>
  <c r="V48"/>
  <c r="G50"/>
  <c r="M50" s="1"/>
  <c r="I50"/>
  <c r="K50"/>
  <c r="O50"/>
  <c r="Q50"/>
  <c r="V50"/>
  <c r="K52"/>
  <c r="V52"/>
  <c r="G53"/>
  <c r="M53" s="1"/>
  <c r="M52" s="1"/>
  <c r="I53"/>
  <c r="I52" s="1"/>
  <c r="K53"/>
  <c r="O53"/>
  <c r="O52" s="1"/>
  <c r="Q53"/>
  <c r="Q52" s="1"/>
  <c r="V53"/>
  <c r="O55"/>
  <c r="G56"/>
  <c r="M56" s="1"/>
  <c r="I56"/>
  <c r="K56"/>
  <c r="O56"/>
  <c r="Q56"/>
  <c r="V56"/>
  <c r="G58"/>
  <c r="M58" s="1"/>
  <c r="I58"/>
  <c r="K58"/>
  <c r="O58"/>
  <c r="Q58"/>
  <c r="V58"/>
  <c r="V55" s="1"/>
  <c r="G60"/>
  <c r="M60" s="1"/>
  <c r="I60"/>
  <c r="K60"/>
  <c r="O60"/>
  <c r="Q60"/>
  <c r="V60"/>
  <c r="G63"/>
  <c r="M63" s="1"/>
  <c r="I63"/>
  <c r="K63"/>
  <c r="O63"/>
  <c r="Q63"/>
  <c r="V63"/>
  <c r="G65"/>
  <c r="M65" s="1"/>
  <c r="I65"/>
  <c r="K65"/>
  <c r="O65"/>
  <c r="Q65"/>
  <c r="V65"/>
  <c r="G67"/>
  <c r="M67" s="1"/>
  <c r="I67"/>
  <c r="K67"/>
  <c r="O67"/>
  <c r="Q67"/>
  <c r="V67"/>
  <c r="G69"/>
  <c r="M69" s="1"/>
  <c r="I69"/>
  <c r="K69"/>
  <c r="O69"/>
  <c r="Q69"/>
  <c r="V69"/>
  <c r="G71"/>
  <c r="M71" s="1"/>
  <c r="I71"/>
  <c r="K71"/>
  <c r="O71"/>
  <c r="Q71"/>
  <c r="V71"/>
  <c r="G72"/>
  <c r="M72" s="1"/>
  <c r="I72"/>
  <c r="K72"/>
  <c r="O72"/>
  <c r="Q72"/>
  <c r="V72"/>
  <c r="G73"/>
  <c r="I73"/>
  <c r="K73"/>
  <c r="M73"/>
  <c r="O73"/>
  <c r="Q73"/>
  <c r="V73"/>
  <c r="G74"/>
  <c r="M74" s="1"/>
  <c r="I74"/>
  <c r="K74"/>
  <c r="O74"/>
  <c r="Q74"/>
  <c r="V74"/>
  <c r="G76"/>
  <c r="M76" s="1"/>
  <c r="M75" s="1"/>
  <c r="I76"/>
  <c r="I75" s="1"/>
  <c r="K76"/>
  <c r="K75" s="1"/>
  <c r="O76"/>
  <c r="O75" s="1"/>
  <c r="Q76"/>
  <c r="Q75" s="1"/>
  <c r="V76"/>
  <c r="V75" s="1"/>
  <c r="G78"/>
  <c r="G77" s="1"/>
  <c r="I55" i="1" s="1"/>
  <c r="I20" s="1"/>
  <c r="I78" i="12"/>
  <c r="I77" s="1"/>
  <c r="K78"/>
  <c r="K77" s="1"/>
  <c r="O78"/>
  <c r="O77" s="1"/>
  <c r="Q78"/>
  <c r="Q77" s="1"/>
  <c r="V78"/>
  <c r="V77" s="1"/>
  <c r="AE80"/>
  <c r="F41" i="1" s="1"/>
  <c r="I18"/>
  <c r="I17"/>
  <c r="J28"/>
  <c r="J26"/>
  <c r="G38"/>
  <c r="F38"/>
  <c r="J23"/>
  <c r="J24"/>
  <c r="J25"/>
  <c r="J27"/>
  <c r="E24"/>
  <c r="E26"/>
  <c r="V62" i="12" l="1"/>
  <c r="K55"/>
  <c r="I55"/>
  <c r="I8"/>
  <c r="O62"/>
  <c r="K62"/>
  <c r="I62"/>
  <c r="G55"/>
  <c r="I52" i="1" s="1"/>
  <c r="V35" i="12"/>
  <c r="I35"/>
  <c r="F39" i="1"/>
  <c r="Q55" i="12"/>
  <c r="V8"/>
  <c r="G35"/>
  <c r="I50" i="1" s="1"/>
  <c r="G8" i="12"/>
  <c r="Q8"/>
  <c r="F40" i="1"/>
  <c r="G62" i="12"/>
  <c r="I53" i="1" s="1"/>
  <c r="G52" i="12"/>
  <c r="I51" i="1" s="1"/>
  <c r="K35" i="12"/>
  <c r="AF80"/>
  <c r="Q62"/>
  <c r="Q35"/>
  <c r="K8"/>
  <c r="M55"/>
  <c r="M62"/>
  <c r="M78"/>
  <c r="M77" s="1"/>
  <c r="G75"/>
  <c r="I54" i="1" s="1"/>
  <c r="I19" s="1"/>
  <c r="M38" i="12"/>
  <c r="M35" s="1"/>
  <c r="M16"/>
  <c r="M8" s="1"/>
  <c r="I16" i="1" l="1"/>
  <c r="F42"/>
  <c r="G40"/>
  <c r="H40" s="1"/>
  <c r="I40" s="1"/>
  <c r="G39"/>
  <c r="G42" s="1"/>
  <c r="G41"/>
  <c r="H41" s="1"/>
  <c r="I41" s="1"/>
  <c r="G80" i="12"/>
  <c r="I49" i="1"/>
  <c r="G25" l="1"/>
  <c r="A25" s="1"/>
  <c r="I21"/>
  <c r="I56"/>
  <c r="H39"/>
  <c r="G28"/>
  <c r="G23"/>
  <c r="A23" s="1"/>
  <c r="A24" s="1"/>
  <c r="G26" l="1"/>
  <c r="A26"/>
  <c r="G24"/>
  <c r="A27" s="1"/>
  <c r="I39"/>
  <c r="I42" s="1"/>
  <c r="H42"/>
  <c r="J49"/>
  <c r="J50"/>
  <c r="J53"/>
  <c r="J51"/>
  <c r="J54"/>
  <c r="J55"/>
  <c r="J52"/>
  <c r="A29" l="1"/>
  <c r="G29"/>
  <c r="G27" s="1"/>
  <c r="J40"/>
  <c r="J39"/>
  <c r="J42" s="1"/>
  <c r="J41"/>
  <c r="J56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Miroslav Sukup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<sst xmlns="http://schemas.openxmlformats.org/spreadsheetml/2006/main" count="482" uniqueCount="215">
  <si>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</si>
  <si>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</si>
  <si>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</si>
  <si>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</si>
  <si>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</si>
  <si>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</si>
  <si>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</si>
  <si>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</si>
  <si>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</si>
  <si>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</si>
  <si>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</si>
  <si>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</si>
  <si>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</si>
  <si>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</si>
  <si>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</si>
  <si>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</si>
  <si>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</si>
  <si>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</si>
  <si>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</si>
  <si>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</si>
  <si>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</si>
  <si>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</si>
  <si>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</si>
  <si>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</si>
  <si>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</si>
  <si>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</si>
  <si>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</si>
  <si>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</si>
  <si>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</si>
  <si>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</si>
  <si>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</si>
  <si>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</si>
  <si>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</si>
  <si>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</si>
  <si>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</si>
  <si>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</si>
  <si>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</si>
  <si>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</si>
  <si>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</si>
  <si>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</si>
  <si>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</si>
  <si>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</si>
  <si>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</si>
  <si>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</si>
  <si>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Výměna sportovního povrchu</t>
  </si>
  <si>
    <t>SO 01</t>
  </si>
  <si>
    <t>Objekt:</t>
  </si>
  <si>
    <t>Rozpočet:</t>
  </si>
  <si>
    <t>2022_04</t>
  </si>
  <si>
    <t>Výměna sportovního povrchu atletického oválu u ZŠ a MŠ kpt. Jaroše, Louny</t>
  </si>
  <si>
    <t>Město Louny</t>
  </si>
  <si>
    <t>Mírové náměstí 35</t>
  </si>
  <si>
    <t>Louny</t>
  </si>
  <si>
    <t>44001</t>
  </si>
  <si>
    <t>00265209</t>
  </si>
  <si>
    <t>CZ00265209</t>
  </si>
  <si>
    <t>Hema CB s.r.o.</t>
  </si>
  <si>
    <t>Budějovická 467</t>
  </si>
  <si>
    <t>Vodňany-Vodňany II</t>
  </si>
  <si>
    <t>38901</t>
  </si>
  <si>
    <t>07562501</t>
  </si>
  <si>
    <t>CZ07562501</t>
  </si>
  <si>
    <t>Stavba</t>
  </si>
  <si>
    <t>Celkem za stavbu</t>
  </si>
  <si>
    <t>CZK</t>
  </si>
  <si>
    <t>Rekapitulace dílů</t>
  </si>
  <si>
    <t>Typ dílu</t>
  </si>
  <si>
    <t>Zemní práce</t>
  </si>
  <si>
    <t>5</t>
  </si>
  <si>
    <t>Komunikace</t>
  </si>
  <si>
    <t>62</t>
  </si>
  <si>
    <t>Úpravy povrchů vnější</t>
  </si>
  <si>
    <t>91</t>
  </si>
  <si>
    <t>Doplňující práce na komunikaci</t>
  </si>
  <si>
    <t>D96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</si>
  <si>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</si>
  <si>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</si>
  <si>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</si>
  <si>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</si>
  <si>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</si>
  <si>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</si>
  <si>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</si>
  <si>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</si>
  <si>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</si>
  <si>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</si>
  <si>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</si>
  <si>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</si>
  <si>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</si>
  <si>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</si>
  <si>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</si>
  <si>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</si>
  <si>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</si>
  <si>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</si>
  <si>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</si>
  <si>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</si>
  <si>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</si>
  <si>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</si>
  <si>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</si>
  <si>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</si>
  <si>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</si>
  <si>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</si>
  <si>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</si>
  <si>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</si>
  <si>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</si>
  <si>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113107526R00</t>
  </si>
  <si>
    <t>Odstranění podkladu pl. 50 m2,kam.drcené tl.26 cm</t>
  </si>
  <si>
    <t>m2</t>
  </si>
  <si>
    <t>RTS 22/ I</t>
  </si>
  <si>
    <t>Práce</t>
  </si>
  <si>
    <t>POL1_</t>
  </si>
  <si>
    <t>podél obrub : 50*0,5</t>
  </si>
  <si>
    <t>VV</t>
  </si>
  <si>
    <t>113108308R00</t>
  </si>
  <si>
    <t>Odstranění asfaltové vrstvy pl. do 50 m2, tl. 8 cm</t>
  </si>
  <si>
    <t>oprava 10% z plochy : 1530*0,1</t>
  </si>
  <si>
    <t>113204111R00</t>
  </si>
  <si>
    <t>Vytrhání obrubníků zahradních</t>
  </si>
  <si>
    <t>m</t>
  </si>
  <si>
    <t>oprava : 50</t>
  </si>
  <si>
    <t>122201109R00</t>
  </si>
  <si>
    <t>Příplatek za lepivost - odkopávky v hor. 3</t>
  </si>
  <si>
    <t>m3</t>
  </si>
  <si>
    <t>Odkaz na mn. položky pořadí 5 : 8,50000</t>
  </si>
  <si>
    <t>122202201R00</t>
  </si>
  <si>
    <t>Odkopávky pro silnice v hor. 3 do 100 m3</t>
  </si>
  <si>
    <t>odkop podél obrub : 50*0,5*0,34</t>
  </si>
  <si>
    <t>174101101R00</t>
  </si>
  <si>
    <t>Zásyp jam, rýh, šachet se zhutněním</t>
  </si>
  <si>
    <t>180402111R00</t>
  </si>
  <si>
    <t>Založení trávníku parkového výsevem v rovině</t>
  </si>
  <si>
    <t>Odkaz na mn. položky pořadí 8 : 25,00000</t>
  </si>
  <si>
    <t>181301102R00</t>
  </si>
  <si>
    <t>Rozprostření ornice, rovina, tl. 10-15 cm,do 500m2</t>
  </si>
  <si>
    <t>Odkaz na mn. položky pořadí 9 : 25,00000</t>
  </si>
  <si>
    <t>182001111R00</t>
  </si>
  <si>
    <t>Plošná úprava terénu, nerovnosti do 10 cm v rovině</t>
  </si>
  <si>
    <t>183403153R00</t>
  </si>
  <si>
    <t>Obdělání půdy hrabáním, v rovině</t>
  </si>
  <si>
    <t>Odkaz na mn. položky pořadí 7 : 25,00000</t>
  </si>
  <si>
    <t>111201101R0X</t>
  </si>
  <si>
    <t>Odstranění kořenů vč odvozu a likvidace</t>
  </si>
  <si>
    <t>kpl</t>
  </si>
  <si>
    <t>Vlastní</t>
  </si>
  <si>
    <t>Indiv</t>
  </si>
  <si>
    <t>113151211R0X</t>
  </si>
  <si>
    <t>Odstranění sportovního povrchu</t>
  </si>
  <si>
    <t>stávající pryžový povrch : 1530</t>
  </si>
  <si>
    <t>00572400R</t>
  </si>
  <si>
    <t>Směs travní parková I. běžná zátěž PROFI á 25 kg</t>
  </si>
  <si>
    <t>kg</t>
  </si>
  <si>
    <t>SPCM</t>
  </si>
  <si>
    <t>Specifikace</t>
  </si>
  <si>
    <t>POL3_</t>
  </si>
  <si>
    <t>podél obrub : 50*0,5*0,03</t>
  </si>
  <si>
    <t>564761111R00</t>
  </si>
  <si>
    <t>Podklad z kameniva drceného vel.32-63 mm,tl. 20 cm</t>
  </si>
  <si>
    <t>564811112RT2</t>
  </si>
  <si>
    <t>Podklad ze štěrkodrti po zhutnění tloušťky 6 cm štěrkodrť frakce 0-32 mm</t>
  </si>
  <si>
    <t>576132111R00</t>
  </si>
  <si>
    <t>Koberec asfaltový drenážní AKOH nad 3 m 4 cm</t>
  </si>
  <si>
    <t>576411225R00</t>
  </si>
  <si>
    <t>Koberec asfaltový drenážní AKOJ,nad 3 m,tl. 40 mm</t>
  </si>
  <si>
    <t>589651102R00</t>
  </si>
  <si>
    <t xml:space="preserve">Penetrace pro sportovní povrchy </t>
  </si>
  <si>
    <t>ovál : 1530</t>
  </si>
  <si>
    <t>589651111R00</t>
  </si>
  <si>
    <t>Kryt sportovních ploch polyuretanový  tl 13 mm červený</t>
  </si>
  <si>
    <t>589651121R00</t>
  </si>
  <si>
    <t>Lajnování sportovních ploch  do š.12 cm</t>
  </si>
  <si>
    <t>ovál : 1380</t>
  </si>
  <si>
    <t>622904112R0X</t>
  </si>
  <si>
    <t xml:space="preserve">Očištění podkladu tlakovou vodou </t>
  </si>
  <si>
    <t>stávající asf podklad : 1530</t>
  </si>
  <si>
    <t>916561111RT2</t>
  </si>
  <si>
    <t>Osazení záhon.obrubníků do lože z C 12/15 s opěrou včetně obrubníku   50/5/20 cm</t>
  </si>
  <si>
    <t>918101111R00</t>
  </si>
  <si>
    <t>Lože pod obrubníky nebo obruby dlažeb z C 12/15</t>
  </si>
  <si>
    <t>oprava : 50*0,05</t>
  </si>
  <si>
    <t>919735112R00</t>
  </si>
  <si>
    <t>Řezání stávajícího živičného krytu tl. 5 - 10 cm</t>
  </si>
  <si>
    <t>obruby : 50+0,5+0,5</t>
  </si>
  <si>
    <t>199000005R00</t>
  </si>
  <si>
    <t>Poplatek za skládku zeminy a kamení</t>
  </si>
  <si>
    <t>t</t>
  </si>
  <si>
    <t>drc kamenivo : 14,3</t>
  </si>
  <si>
    <t>979990255R00</t>
  </si>
  <si>
    <t>Poplatek za skládkování nebezpečného odpadu</t>
  </si>
  <si>
    <t>pryžový povrch : 35,496</t>
  </si>
  <si>
    <t>979990103R00</t>
  </si>
  <si>
    <t>Poplatek za uložení suti - beton, skupina odpadu 170101</t>
  </si>
  <si>
    <t>záhon obruby : 6,25</t>
  </si>
  <si>
    <t>979990112R00</t>
  </si>
  <si>
    <t>Poplatek za uložení suti - obal. kamenivo, asfalt, skupina odpadu 170302</t>
  </si>
  <si>
    <t>asfaltobeton : 31,328</t>
  </si>
  <si>
    <t>979094211R00</t>
  </si>
  <si>
    <t>Nakládání nebo překládání vybourané suti</t>
  </si>
  <si>
    <t>Přesun suti</t>
  </si>
  <si>
    <t>POL8_</t>
  </si>
  <si>
    <t>979081111R00</t>
  </si>
  <si>
    <t>Odvoz suti a vybour. hmot na skládku do 1 km</t>
  </si>
  <si>
    <t>979081121R00</t>
  </si>
  <si>
    <t>Příplatek k odvozu za každý další 1 km</t>
  </si>
  <si>
    <t>979093111R00</t>
  </si>
  <si>
    <t>Uložení suti na skládku bez zhutnění</t>
  </si>
  <si>
    <t>005121 R</t>
  </si>
  <si>
    <t>Zařízení staveniště</t>
  </si>
  <si>
    <t>Soubor</t>
  </si>
  <si>
    <t>VRN</t>
  </si>
  <si>
    <t>POL99_8</t>
  </si>
  <si>
    <t>005211040R</t>
  </si>
  <si>
    <t>Užívání veřejných ploch - uvedení do původního stavu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</si>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</sst>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>
  <numFmts count="1">
    <numFmt numFmtId="164" formatCode="#,##0.00000"/>
  </numFmts>
  <fonts count="18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0" fillId="0" borderId="6" xfId="0" applyNumberFormat="1" applyBorder="1" applyAlignment="1">
      <alignment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2"/>
  <sheetViews>
    <sheetView workbookViewId="0">
      <selection activeCell="A2" sqref="A2:G2"/>
    </sheetView>
  </sheetViews>
  <sheetFormatPr defaultRowHeight="12.75"/>
  <sheetData>
    <row r="1" spans="1:7">
      <c r="A1" s="21" t="s">
        <v>40</v>
      </c>
    </row>
    <row r="2" spans="1:7" ht="57.75" customHeight="1">
      <c r="A2" s="188" t="s">
        <v>41</v>
      </c>
      <c r="B2" s="188"/>
      <c r="C2" s="188"/>
      <c r="D2" s="188"/>
      <c r="E2" s="188"/>
      <c r="F2" s="188"/>
      <c r="G2" s="18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59"/>
  <sheetViews>
    <sheetView showGridLines="0" tabSelected="1" topLeftCell="B14" zoomScaleNormal="100" zoomScaleSheetLayoutView="75" workbookViewId="0">
      <selection activeCell="T16" sqref="T16"/>
    </sheetView>
  </sheetViews>
  <sheetFormatPr defaultColWidth="9" defaultRowHeight="12.75"/>
  <cols>
    <col min="1" max="1" width="8.42578125" hidden="1" customWidth="1"/>
    <col min="2" max="2" width="13.42578125" customWidth="1"/>
    <col min="3" max="3" width="7.42578125" style="50" customWidth="1"/>
    <col min="4" max="4" width="13" style="50" customWidth="1"/>
    <col min="5" max="5" width="9.7109375" style="50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>
      <c r="A1" s="46" t="s">
        <v>38</v>
      </c>
      <c r="B1" s="224" t="s">
        <v>4</v>
      </c>
      <c r="C1" s="225"/>
      <c r="D1" s="225"/>
      <c r="E1" s="225"/>
      <c r="F1" s="225"/>
      <c r="G1" s="225"/>
      <c r="H1" s="225"/>
      <c r="I1" s="225"/>
      <c r="J1" s="226"/>
    </row>
    <row r="2" spans="1:15" ht="36" customHeight="1">
      <c r="A2" s="2"/>
      <c r="B2" s="75" t="s">
        <v>24</v>
      </c>
      <c r="C2" s="76"/>
      <c r="D2" s="77" t="s">
        <v>48</v>
      </c>
      <c r="E2" s="230" t="s">
        <v>49</v>
      </c>
      <c r="F2" s="231"/>
      <c r="G2" s="231"/>
      <c r="H2" s="231"/>
      <c r="I2" s="231"/>
      <c r="J2" s="232"/>
      <c r="O2" s="1"/>
    </row>
    <row r="3" spans="1:15" ht="27" customHeight="1">
      <c r="A3" s="2"/>
      <c r="B3" s="78" t="s">
        <v>46</v>
      </c>
      <c r="C3" s="76"/>
      <c r="D3" s="79" t="s">
        <v>45</v>
      </c>
      <c r="E3" s="233" t="s">
        <v>44</v>
      </c>
      <c r="F3" s="234"/>
      <c r="G3" s="234"/>
      <c r="H3" s="234"/>
      <c r="I3" s="234"/>
      <c r="J3" s="235"/>
    </row>
    <row r="4" spans="1:15" ht="23.25" customHeight="1">
      <c r="A4" s="72">
        <v>1430</v>
      </c>
      <c r="B4" s="80" t="s">
        <v>47</v>
      </c>
      <c r="C4" s="81"/>
      <c r="D4" s="82" t="s">
        <v>43</v>
      </c>
      <c r="E4" s="213" t="s">
        <v>44</v>
      </c>
      <c r="F4" s="214"/>
      <c r="G4" s="214"/>
      <c r="H4" s="214"/>
      <c r="I4" s="214"/>
      <c r="J4" s="215"/>
    </row>
    <row r="5" spans="1:15" ht="24" customHeight="1">
      <c r="A5" s="2"/>
      <c r="B5" s="30" t="s">
        <v>23</v>
      </c>
      <c r="D5" s="218" t="s">
        <v>50</v>
      </c>
      <c r="E5" s="219"/>
      <c r="F5" s="219"/>
      <c r="G5" s="219"/>
      <c r="H5" s="18" t="s">
        <v>42</v>
      </c>
      <c r="I5" s="83" t="s">
        <v>54</v>
      </c>
      <c r="J5" s="8"/>
    </row>
    <row r="6" spans="1:15" ht="15.75" customHeight="1">
      <c r="A6" s="2"/>
      <c r="B6" s="27"/>
      <c r="C6" s="52"/>
      <c r="D6" s="220" t="s">
        <v>51</v>
      </c>
      <c r="E6" s="221"/>
      <c r="F6" s="221"/>
      <c r="G6" s="221"/>
      <c r="H6" s="18" t="s">
        <v>36</v>
      </c>
      <c r="I6" s="83" t="s">
        <v>55</v>
      </c>
      <c r="J6" s="8"/>
    </row>
    <row r="7" spans="1:15" ht="15.75" customHeight="1">
      <c r="A7" s="2"/>
      <c r="B7" s="28"/>
      <c r="C7" s="53"/>
      <c r="D7" s="73" t="s">
        <v>53</v>
      </c>
      <c r="E7" s="222" t="s">
        <v>52</v>
      </c>
      <c r="F7" s="223"/>
      <c r="G7" s="223"/>
      <c r="H7" s="23"/>
      <c r="I7" s="22"/>
      <c r="J7" s="33"/>
    </row>
    <row r="8" spans="1:15" ht="24" hidden="1" customHeight="1">
      <c r="A8" s="2"/>
      <c r="B8" s="30" t="s">
        <v>21</v>
      </c>
      <c r="D8" s="74" t="s">
        <v>56</v>
      </c>
      <c r="H8" s="18" t="s">
        <v>42</v>
      </c>
      <c r="I8" s="83" t="s">
        <v>60</v>
      </c>
      <c r="J8" s="8"/>
    </row>
    <row r="9" spans="1:15" ht="15.75" hidden="1" customHeight="1">
      <c r="A9" s="2"/>
      <c r="B9" s="2"/>
      <c r="D9" s="74" t="s">
        <v>57</v>
      </c>
      <c r="H9" s="18" t="s">
        <v>36</v>
      </c>
      <c r="I9" s="83" t="s">
        <v>61</v>
      </c>
      <c r="J9" s="8"/>
    </row>
    <row r="10" spans="1:15" ht="15.75" hidden="1" customHeight="1">
      <c r="A10" s="2"/>
      <c r="B10" s="34"/>
      <c r="C10" s="53"/>
      <c r="D10" s="73" t="s">
        <v>59</v>
      </c>
      <c r="E10" s="84" t="s">
        <v>58</v>
      </c>
      <c r="F10" s="23"/>
      <c r="G10" s="14"/>
      <c r="H10" s="14"/>
      <c r="I10" s="35"/>
      <c r="J10" s="33"/>
    </row>
    <row r="11" spans="1:15" ht="24" customHeight="1">
      <c r="A11" s="2"/>
      <c r="B11" s="30" t="s">
        <v>20</v>
      </c>
      <c r="D11" s="237"/>
      <c r="E11" s="237"/>
      <c r="F11" s="237"/>
      <c r="G11" s="237"/>
      <c r="H11" s="18" t="s">
        <v>42</v>
      </c>
      <c r="I11" s="86"/>
      <c r="J11" s="8"/>
    </row>
    <row r="12" spans="1:15" ht="15.75" customHeight="1">
      <c r="A12" s="2"/>
      <c r="B12" s="27"/>
      <c r="C12" s="52"/>
      <c r="D12" s="212"/>
      <c r="E12" s="212"/>
      <c r="F12" s="212"/>
      <c r="G12" s="212"/>
      <c r="H12" s="18" t="s">
        <v>36</v>
      </c>
      <c r="I12" s="86"/>
      <c r="J12" s="8"/>
    </row>
    <row r="13" spans="1:15" ht="15.75" customHeight="1">
      <c r="A13" s="2"/>
      <c r="B13" s="28"/>
      <c r="C13" s="53"/>
      <c r="D13" s="85"/>
      <c r="E13" s="216"/>
      <c r="F13" s="217"/>
      <c r="G13" s="217"/>
      <c r="H13" s="19"/>
      <c r="I13" s="22"/>
      <c r="J13" s="33"/>
    </row>
    <row r="14" spans="1:15" ht="24" customHeight="1">
      <c r="A14" s="2"/>
      <c r="B14" s="42" t="s">
        <v>22</v>
      </c>
      <c r="C14" s="54"/>
      <c r="D14" s="55"/>
      <c r="E14" s="56"/>
      <c r="F14" s="43"/>
      <c r="G14" s="43"/>
      <c r="H14" s="44"/>
      <c r="I14" s="43"/>
      <c r="J14" s="45"/>
    </row>
    <row r="15" spans="1:15" ht="32.25" customHeight="1">
      <c r="A15" s="2"/>
      <c r="B15" s="34" t="s">
        <v>34</v>
      </c>
      <c r="C15" s="57"/>
      <c r="D15" s="51"/>
      <c r="E15" s="236"/>
      <c r="F15" s="236"/>
      <c r="G15" s="238"/>
      <c r="H15" s="238"/>
      <c r="I15" s="238" t="s">
        <v>31</v>
      </c>
      <c r="J15" s="239"/>
    </row>
    <row r="16" spans="1:15" ht="23.25" customHeight="1">
      <c r="A16" s="139" t="s">
        <v>26</v>
      </c>
      <c r="B16" s="37" t="s">
        <v>26</v>
      </c>
      <c r="C16" s="58"/>
      <c r="D16" s="59"/>
      <c r="E16" s="201"/>
      <c r="F16" s="202"/>
      <c r="G16" s="201"/>
      <c r="H16" s="202"/>
      <c r="I16" s="201">
        <f>SUMIF(F49:F55,A16,I49:I55)+SUMIF(F49:F55,"PSU",I49:I55)</f>
        <v>0</v>
      </c>
      <c r="J16" s="203"/>
    </row>
    <row r="17" spans="1:10" ht="23.25" customHeight="1">
      <c r="A17" s="139" t="s">
        <v>27</v>
      </c>
      <c r="B17" s="37" t="s">
        <v>27</v>
      </c>
      <c r="C17" s="58"/>
      <c r="D17" s="59"/>
      <c r="E17" s="201"/>
      <c r="F17" s="202"/>
      <c r="G17" s="201"/>
      <c r="H17" s="202"/>
      <c r="I17" s="201">
        <f>SUMIF(F49:F55,A17,I49:I55)</f>
        <v>0</v>
      </c>
      <c r="J17" s="203"/>
    </row>
    <row r="18" spans="1:10" ht="23.25" customHeight="1">
      <c r="A18" s="139" t="s">
        <v>28</v>
      </c>
      <c r="B18" s="37" t="s">
        <v>28</v>
      </c>
      <c r="C18" s="58"/>
      <c r="D18" s="59"/>
      <c r="E18" s="201"/>
      <c r="F18" s="202"/>
      <c r="G18" s="201"/>
      <c r="H18" s="202"/>
      <c r="I18" s="201">
        <f>SUMIF(F49:F55,A18,I49:I55)</f>
        <v>0</v>
      </c>
      <c r="J18" s="203"/>
    </row>
    <row r="19" spans="1:10" ht="23.25" customHeight="1">
      <c r="A19" s="139" t="s">
        <v>75</v>
      </c>
      <c r="B19" s="37" t="s">
        <v>29</v>
      </c>
      <c r="C19" s="58"/>
      <c r="D19" s="59"/>
      <c r="E19" s="201"/>
      <c r="F19" s="202"/>
      <c r="G19" s="201"/>
      <c r="H19" s="202"/>
      <c r="I19" s="201">
        <f>SUMIF(F49:F55,A19,I49:I55)</f>
        <v>0</v>
      </c>
      <c r="J19" s="203"/>
    </row>
    <row r="20" spans="1:10" ht="23.25" customHeight="1">
      <c r="A20" s="139" t="s">
        <v>76</v>
      </c>
      <c r="B20" s="37" t="s">
        <v>30</v>
      </c>
      <c r="C20" s="58"/>
      <c r="D20" s="59"/>
      <c r="E20" s="201"/>
      <c r="F20" s="202"/>
      <c r="G20" s="201"/>
      <c r="H20" s="202"/>
      <c r="I20" s="201">
        <f>SUMIF(F49:F55,A20,I49:I55)</f>
        <v>0</v>
      </c>
      <c r="J20" s="203"/>
    </row>
    <row r="21" spans="1:10" ht="23.25" customHeight="1">
      <c r="A21" s="2"/>
      <c r="B21" s="47" t="s">
        <v>31</v>
      </c>
      <c r="C21" s="60"/>
      <c r="D21" s="61"/>
      <c r="E21" s="204"/>
      <c r="F21" s="240"/>
      <c r="G21" s="204"/>
      <c r="H21" s="240"/>
      <c r="I21" s="204">
        <f>SUM(I16:J20)</f>
        <v>0</v>
      </c>
      <c r="J21" s="205"/>
    </row>
    <row r="22" spans="1:10" ht="33" customHeight="1">
      <c r="A22" s="2"/>
      <c r="B22" s="41" t="s">
        <v>35</v>
      </c>
      <c r="C22" s="58"/>
      <c r="D22" s="59"/>
      <c r="E22" s="62"/>
      <c r="F22" s="38"/>
      <c r="G22" s="32"/>
      <c r="H22" s="32"/>
      <c r="I22" s="32"/>
      <c r="J22" s="39"/>
    </row>
    <row r="23" spans="1:10" ht="23.25" customHeight="1">
      <c r="A23" s="2">
        <f>ZakladDPHSni*SazbaDPH1/100</f>
        <v>0</v>
      </c>
      <c r="B23" s="37" t="s">
        <v>13</v>
      </c>
      <c r="C23" s="58"/>
      <c r="D23" s="59"/>
      <c r="E23" s="63">
        <v>15</v>
      </c>
      <c r="F23" s="38" t="s">
        <v>0</v>
      </c>
      <c r="G23" s="199">
        <f>ZakladDPHSniVypocet</f>
        <v>0</v>
      </c>
      <c r="H23" s="200"/>
      <c r="I23" s="200"/>
      <c r="J23" s="39" t="str">
        <f t="shared" ref="J23:J28" si="0">Mena</f>
        <v>CZK</v>
      </c>
    </row>
    <row r="24" spans="1:10" ht="23.25" customHeight="1">
      <c r="A24" s="2">
        <f>(A23-INT(A23))*100</f>
        <v>0</v>
      </c>
      <c r="B24" s="37" t="s">
        <v>14</v>
      </c>
      <c r="C24" s="58"/>
      <c r="D24" s="59"/>
      <c r="E24" s="63">
        <f>SazbaDPH1</f>
        <v>15</v>
      </c>
      <c r="F24" s="38" t="s">
        <v>0</v>
      </c>
      <c r="G24" s="197">
        <f>A23</f>
        <v>0</v>
      </c>
      <c r="H24" s="198"/>
      <c r="I24" s="198"/>
      <c r="J24" s="39" t="str">
        <f t="shared" si="0"/>
        <v>CZK</v>
      </c>
    </row>
    <row r="25" spans="1:10" ht="23.25" customHeight="1">
      <c r="A25" s="2">
        <f>ZakladDPHZakl*SazbaDPH2/100</f>
        <v>0</v>
      </c>
      <c r="B25" s="37" t="s">
        <v>15</v>
      </c>
      <c r="C25" s="58"/>
      <c r="D25" s="59"/>
      <c r="E25" s="63">
        <v>21</v>
      </c>
      <c r="F25" s="38" t="s">
        <v>0</v>
      </c>
      <c r="G25" s="199">
        <f>ZakladDPHZaklVypocet</f>
        <v>0</v>
      </c>
      <c r="H25" s="200"/>
      <c r="I25" s="200"/>
      <c r="J25" s="39" t="str">
        <f t="shared" si="0"/>
        <v>CZK</v>
      </c>
    </row>
    <row r="26" spans="1:10" ht="23.25" customHeight="1">
      <c r="A26" s="2">
        <f>(A25-INT(A25))*100</f>
        <v>0</v>
      </c>
      <c r="B26" s="31" t="s">
        <v>16</v>
      </c>
      <c r="C26" s="64"/>
      <c r="D26" s="51"/>
      <c r="E26" s="65">
        <f>SazbaDPH2</f>
        <v>21</v>
      </c>
      <c r="F26" s="29" t="s">
        <v>0</v>
      </c>
      <c r="G26" s="227">
        <f>A25</f>
        <v>0</v>
      </c>
      <c r="H26" s="228"/>
      <c r="I26" s="228"/>
      <c r="J26" s="36" t="str">
        <f t="shared" si="0"/>
        <v>CZK</v>
      </c>
    </row>
    <row r="27" spans="1:10" ht="23.25" customHeight="1" thickBot="1">
      <c r="A27" s="2">
        <f>ZakladDPHSni+DPHSni+ZakladDPHZakl+DPHZakl</f>
        <v>0</v>
      </c>
      <c r="B27" s="30" t="s">
        <v>5</v>
      </c>
      <c r="C27" s="66"/>
      <c r="D27" s="67"/>
      <c r="E27" s="66"/>
      <c r="F27" s="16"/>
      <c r="G27" s="229">
        <f>CenaCelkem-(ZakladDPHSni+DPHSni+ZakladDPHZakl+DPHZakl)</f>
        <v>0</v>
      </c>
      <c r="H27" s="229"/>
      <c r="I27" s="229"/>
      <c r="J27" s="40" t="str">
        <f t="shared" si="0"/>
        <v>CZK</v>
      </c>
    </row>
    <row r="28" spans="1:10" ht="27.75" hidden="1" customHeight="1" thickBot="1">
      <c r="A28" s="2"/>
      <c r="B28" s="113" t="s">
        <v>25</v>
      </c>
      <c r="C28" s="114"/>
      <c r="D28" s="114"/>
      <c r="E28" s="115"/>
      <c r="F28" s="116"/>
      <c r="G28" s="207">
        <f>ZakladDPHSniVypocet+ZakladDPHZaklVypocet</f>
        <v>0</v>
      </c>
      <c r="H28" s="207"/>
      <c r="I28" s="207"/>
      <c r="J28" s="117" t="str">
        <f t="shared" si="0"/>
        <v>CZK</v>
      </c>
    </row>
    <row r="29" spans="1:10" ht="27.75" customHeight="1" thickBot="1">
      <c r="A29" s="2">
        <f>(A27-INT(A27))*100</f>
        <v>0</v>
      </c>
      <c r="B29" s="113" t="s">
        <v>37</v>
      </c>
      <c r="C29" s="118"/>
      <c r="D29" s="118"/>
      <c r="E29" s="118"/>
      <c r="F29" s="119"/>
      <c r="G29" s="206">
        <f>A27</f>
        <v>0</v>
      </c>
      <c r="H29" s="206"/>
      <c r="I29" s="206"/>
      <c r="J29" s="120" t="s">
        <v>64</v>
      </c>
    </row>
    <row r="30" spans="1:10" ht="12.75" customHeight="1">
      <c r="A30" s="2"/>
      <c r="B30" s="2"/>
      <c r="J30" s="9"/>
    </row>
    <row r="31" spans="1:10" ht="30" customHeight="1">
      <c r="A31" s="2"/>
      <c r="B31" s="2"/>
      <c r="J31" s="9"/>
    </row>
    <row r="32" spans="1:10" ht="18.75" customHeight="1">
      <c r="A32" s="2"/>
      <c r="B32" s="17"/>
      <c r="C32" s="68" t="s">
        <v>12</v>
      </c>
      <c r="D32" s="69"/>
      <c r="E32" s="69"/>
      <c r="F32" s="15" t="s">
        <v>11</v>
      </c>
      <c r="G32" s="25"/>
      <c r="H32" s="26"/>
      <c r="I32" s="25"/>
      <c r="J32" s="9"/>
    </row>
    <row r="33" spans="1:10" ht="47.25" customHeight="1">
      <c r="A33" s="2"/>
      <c r="B33" s="2"/>
      <c r="J33" s="9"/>
    </row>
    <row r="34" spans="1:10" s="21" customFormat="1" ht="18.75" customHeight="1">
      <c r="A34" s="20"/>
      <c r="B34" s="20"/>
      <c r="C34" s="70"/>
      <c r="D34" s="208"/>
      <c r="E34" s="209"/>
      <c r="G34" s="210"/>
      <c r="H34" s="211"/>
      <c r="I34" s="211"/>
      <c r="J34" s="24"/>
    </row>
    <row r="35" spans="1:10" ht="12.75" customHeight="1">
      <c r="A35" s="2"/>
      <c r="B35" s="2"/>
      <c r="D35" s="196" t="s">
        <v>2</v>
      </c>
      <c r="E35" s="196"/>
      <c r="H35" s="10" t="s">
        <v>3</v>
      </c>
      <c r="J35" s="9"/>
    </row>
    <row r="36" spans="1:10" ht="13.5" customHeight="1" thickBot="1">
      <c r="A36" s="11"/>
      <c r="B36" s="11"/>
      <c r="C36" s="71"/>
      <c r="D36" s="71"/>
      <c r="E36" s="71"/>
      <c r="F36" s="12"/>
      <c r="G36" s="12"/>
      <c r="H36" s="12"/>
      <c r="I36" s="12"/>
      <c r="J36" s="13"/>
    </row>
    <row r="37" spans="1:10" ht="27" hidden="1" customHeight="1">
      <c r="B37" s="90" t="s">
        <v>17</v>
      </c>
      <c r="C37" s="91"/>
      <c r="D37" s="91"/>
      <c r="E37" s="91"/>
      <c r="F37" s="92"/>
      <c r="G37" s="92"/>
      <c r="H37" s="92"/>
      <c r="I37" s="92"/>
      <c r="J37" s="93"/>
    </row>
    <row r="38" spans="1:10" ht="25.5" hidden="1" customHeight="1">
      <c r="A38" s="89" t="s">
        <v>39</v>
      </c>
      <c r="B38" s="94" t="s">
        <v>18</v>
      </c>
      <c r="C38" s="95" t="s">
        <v>6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19</v>
      </c>
      <c r="I38" s="97" t="s">
        <v>1</v>
      </c>
      <c r="J38" s="98" t="s">
        <v>0</v>
      </c>
    </row>
    <row r="39" spans="1:10" ht="25.5" hidden="1" customHeight="1">
      <c r="A39" s="89">
        <v>1</v>
      </c>
      <c r="B39" s="99" t="s">
        <v>62</v>
      </c>
      <c r="C39" s="191"/>
      <c r="D39" s="191"/>
      <c r="E39" s="191"/>
      <c r="F39" s="100">
        <f>'SO 01 1 Pol'!AE80</f>
        <v>0</v>
      </c>
      <c r="G39" s="101">
        <f>'SO 01 1 Pol'!AF80</f>
        <v>0</v>
      </c>
      <c r="H39" s="102">
        <f>(F39*SazbaDPH1/100)+(G39*SazbaDPH2/100)</f>
        <v>0</v>
      </c>
      <c r="I39" s="102">
        <f>F39+G39+H39</f>
        <v>0</v>
      </c>
      <c r="J39" s="103" t="str">
        <f>IF(CenaCelkemVypocet=0,"",I39/CenaCelkemVypocet*100)</f>
        <v/>
      </c>
    </row>
    <row r="40" spans="1:10" ht="25.5" hidden="1" customHeight="1">
      <c r="A40" s="89">
        <v>2</v>
      </c>
      <c r="B40" s="104" t="s">
        <v>45</v>
      </c>
      <c r="C40" s="192" t="s">
        <v>44</v>
      </c>
      <c r="D40" s="192"/>
      <c r="E40" s="192"/>
      <c r="F40" s="105">
        <f>'SO 01 1 Pol'!AE80</f>
        <v>0</v>
      </c>
      <c r="G40" s="106">
        <f>'SO 01 1 Pol'!AF80</f>
        <v>0</v>
      </c>
      <c r="H40" s="106">
        <f>(F40*SazbaDPH1/100)+(G40*SazbaDPH2/100)</f>
        <v>0</v>
      </c>
      <c r="I40" s="106">
        <f>F40+G40+H40</f>
        <v>0</v>
      </c>
      <c r="J40" s="107" t="str">
        <f>IF(CenaCelkemVypocet=0,"",I40/CenaCelkemVypocet*100)</f>
        <v/>
      </c>
    </row>
    <row r="41" spans="1:10" ht="25.5" hidden="1" customHeight="1">
      <c r="A41" s="89">
        <v>3</v>
      </c>
      <c r="B41" s="108" t="s">
        <v>43</v>
      </c>
      <c r="C41" s="191" t="s">
        <v>44</v>
      </c>
      <c r="D41" s="191"/>
      <c r="E41" s="191"/>
      <c r="F41" s="109">
        <f>'SO 01 1 Pol'!AE80</f>
        <v>0</v>
      </c>
      <c r="G41" s="102">
        <f>'SO 01 1 Pol'!AF80</f>
        <v>0</v>
      </c>
      <c r="H41" s="102">
        <f>(F41*SazbaDPH1/100)+(G41*SazbaDPH2/100)</f>
        <v>0</v>
      </c>
      <c r="I41" s="102">
        <f>F41+G41+H41</f>
        <v>0</v>
      </c>
      <c r="J41" s="103" t="str">
        <f>IF(CenaCelkemVypocet=0,"",I41/CenaCelkemVypocet*100)</f>
        <v/>
      </c>
    </row>
    <row r="42" spans="1:10" ht="25.5" hidden="1" customHeight="1">
      <c r="A42" s="89"/>
      <c r="B42" s="193" t="s">
        <v>63</v>
      </c>
      <c r="C42" s="194"/>
      <c r="D42" s="194"/>
      <c r="E42" s="195"/>
      <c r="F42" s="110">
        <f>SUMIF(A39:A41,"=1",F39:F41)</f>
        <v>0</v>
      </c>
      <c r="G42" s="111">
        <f>SUMIF(A39:A41,"=1",G39:G41)</f>
        <v>0</v>
      </c>
      <c r="H42" s="111">
        <f>SUMIF(A39:A41,"=1",H39:H41)</f>
        <v>0</v>
      </c>
      <c r="I42" s="111">
        <f>SUMIF(A39:A41,"=1",I39:I41)</f>
        <v>0</v>
      </c>
      <c r="J42" s="112">
        <f>SUMIF(A39:A41,"=1",J39:J41)</f>
        <v>0</v>
      </c>
    </row>
    <row r="46" spans="1:10" ht="15.75">
      <c r="B46" s="121" t="s">
        <v>65</v>
      </c>
    </row>
    <row r="48" spans="1:10" ht="25.5" customHeight="1">
      <c r="A48" s="123"/>
      <c r="B48" s="126" t="s">
        <v>18</v>
      </c>
      <c r="C48" s="126" t="s">
        <v>6</v>
      </c>
      <c r="D48" s="127"/>
      <c r="E48" s="127"/>
      <c r="F48" s="128" t="s">
        <v>66</v>
      </c>
      <c r="G48" s="128"/>
      <c r="H48" s="128"/>
      <c r="I48" s="128" t="s">
        <v>31</v>
      </c>
      <c r="J48" s="128" t="s">
        <v>0</v>
      </c>
    </row>
    <row r="49" spans="1:10" ht="36.75" customHeight="1">
      <c r="A49" s="124"/>
      <c r="B49" s="129" t="s">
        <v>43</v>
      </c>
      <c r="C49" s="189" t="s">
        <v>67</v>
      </c>
      <c r="D49" s="190"/>
      <c r="E49" s="190"/>
      <c r="F49" s="135" t="s">
        <v>26</v>
      </c>
      <c r="G49" s="136"/>
      <c r="H49" s="136"/>
      <c r="I49" s="136">
        <f>'SO 01 1 Pol'!G8</f>
        <v>0</v>
      </c>
      <c r="J49" s="133" t="str">
        <f>IF(I56=0,"",I49/I56*100)</f>
        <v/>
      </c>
    </row>
    <row r="50" spans="1:10" ht="36.75" customHeight="1">
      <c r="A50" s="124"/>
      <c r="B50" s="129" t="s">
        <v>68</v>
      </c>
      <c r="C50" s="189" t="s">
        <v>69</v>
      </c>
      <c r="D50" s="190"/>
      <c r="E50" s="190"/>
      <c r="F50" s="135" t="s">
        <v>26</v>
      </c>
      <c r="G50" s="136"/>
      <c r="H50" s="136"/>
      <c r="I50" s="136">
        <f>'SO 01 1 Pol'!G35</f>
        <v>0</v>
      </c>
      <c r="J50" s="133" t="str">
        <f>IF(I56=0,"",I50/I56*100)</f>
        <v/>
      </c>
    </row>
    <row r="51" spans="1:10" ht="36.75" customHeight="1">
      <c r="A51" s="124"/>
      <c r="B51" s="129" t="s">
        <v>70</v>
      </c>
      <c r="C51" s="189" t="s">
        <v>71</v>
      </c>
      <c r="D51" s="190"/>
      <c r="E51" s="190"/>
      <c r="F51" s="135" t="s">
        <v>26</v>
      </c>
      <c r="G51" s="136"/>
      <c r="H51" s="136"/>
      <c r="I51" s="136">
        <f>'SO 01 1 Pol'!G52</f>
        <v>0</v>
      </c>
      <c r="J51" s="133" t="str">
        <f>IF(I56=0,"",I51/I56*100)</f>
        <v/>
      </c>
    </row>
    <row r="52" spans="1:10" ht="36.75" customHeight="1">
      <c r="A52" s="124"/>
      <c r="B52" s="129" t="s">
        <v>72</v>
      </c>
      <c r="C52" s="189" t="s">
        <v>73</v>
      </c>
      <c r="D52" s="190"/>
      <c r="E52" s="190"/>
      <c r="F52" s="135" t="s">
        <v>26</v>
      </c>
      <c r="G52" s="136"/>
      <c r="H52" s="136"/>
      <c r="I52" s="136">
        <f>'SO 01 1 Pol'!G55</f>
        <v>0</v>
      </c>
      <c r="J52" s="133" t="str">
        <f>IF(I56=0,"",I52/I56*100)</f>
        <v/>
      </c>
    </row>
    <row r="53" spans="1:10" ht="36.75" customHeight="1">
      <c r="A53" s="124"/>
      <c r="B53" s="129" t="s">
        <v>74</v>
      </c>
      <c r="C53" s="189" t="s">
        <v>67</v>
      </c>
      <c r="D53" s="190"/>
      <c r="E53" s="190"/>
      <c r="F53" s="135" t="s">
        <v>26</v>
      </c>
      <c r="G53" s="136"/>
      <c r="H53" s="136"/>
      <c r="I53" s="136">
        <f>'SO 01 1 Pol'!G62</f>
        <v>0</v>
      </c>
      <c r="J53" s="133" t="str">
        <f>IF(I56=0,"",I53/I56*100)</f>
        <v/>
      </c>
    </row>
    <row r="54" spans="1:10" ht="36.75" customHeight="1">
      <c r="A54" s="124"/>
      <c r="B54" s="129" t="s">
        <v>75</v>
      </c>
      <c r="C54" s="189" t="s">
        <v>29</v>
      </c>
      <c r="D54" s="190"/>
      <c r="E54" s="190"/>
      <c r="F54" s="135" t="s">
        <v>75</v>
      </c>
      <c r="G54" s="136"/>
      <c r="H54" s="136"/>
      <c r="I54" s="136">
        <f>'SO 01 1 Pol'!G75</f>
        <v>0</v>
      </c>
      <c r="J54" s="133" t="str">
        <f>IF(I56=0,"",I54/I56*100)</f>
        <v/>
      </c>
    </row>
    <row r="55" spans="1:10" ht="36.75" customHeight="1">
      <c r="A55" s="124"/>
      <c r="B55" s="129" t="s">
        <v>76</v>
      </c>
      <c r="C55" s="189" t="s">
        <v>30</v>
      </c>
      <c r="D55" s="190"/>
      <c r="E55" s="190"/>
      <c r="F55" s="135" t="s">
        <v>76</v>
      </c>
      <c r="G55" s="136"/>
      <c r="H55" s="136"/>
      <c r="I55" s="136">
        <f>'SO 01 1 Pol'!G77</f>
        <v>0</v>
      </c>
      <c r="J55" s="133" t="str">
        <f>IF(I56=0,"",I55/I56*100)</f>
        <v/>
      </c>
    </row>
    <row r="56" spans="1:10" ht="25.5" customHeight="1">
      <c r="A56" s="125"/>
      <c r="B56" s="130" t="s">
        <v>1</v>
      </c>
      <c r="C56" s="131"/>
      <c r="D56" s="132"/>
      <c r="E56" s="132"/>
      <c r="F56" s="137"/>
      <c r="G56" s="138"/>
      <c r="H56" s="138"/>
      <c r="I56" s="138">
        <f>SUM(I49:I55)</f>
        <v>0</v>
      </c>
      <c r="J56" s="134">
        <f>SUM(J49:J55)</f>
        <v>0</v>
      </c>
    </row>
    <row r="57" spans="1:10">
      <c r="F57" s="87"/>
      <c r="G57" s="87"/>
      <c r="H57" s="87"/>
      <c r="I57" s="87"/>
      <c r="J57" s="88"/>
    </row>
    <row r="58" spans="1:10">
      <c r="F58" s="87"/>
      <c r="G58" s="87"/>
      <c r="H58" s="87"/>
      <c r="I58" s="87"/>
      <c r="J58" s="88"/>
    </row>
    <row r="59" spans="1:10">
      <c r="F59" s="87"/>
      <c r="G59" s="87"/>
      <c r="H59" s="87"/>
      <c r="I59" s="87"/>
      <c r="J59" s="88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2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5:E55"/>
    <mergeCell ref="C50:E50"/>
    <mergeCell ref="C51:E51"/>
    <mergeCell ref="C52:E52"/>
    <mergeCell ref="C53:E53"/>
    <mergeCell ref="C54:E5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>
      <c r="A1" s="241" t="s">
        <v>7</v>
      </c>
      <c r="B1" s="241"/>
      <c r="C1" s="242"/>
      <c r="D1" s="241"/>
      <c r="E1" s="241"/>
      <c r="F1" s="241"/>
      <c r="G1" s="241"/>
    </row>
    <row r="2" spans="1:7" ht="24.95" customHeight="1">
      <c r="A2" s="49" t="s">
        <v>8</v>
      </c>
      <c r="B2" s="48"/>
      <c r="C2" s="243"/>
      <c r="D2" s="243"/>
      <c r="E2" s="243"/>
      <c r="F2" s="243"/>
      <c r="G2" s="244"/>
    </row>
    <row r="3" spans="1:7" ht="24.95" customHeight="1">
      <c r="A3" s="49" t="s">
        <v>9</v>
      </c>
      <c r="B3" s="48"/>
      <c r="C3" s="243"/>
      <c r="D3" s="243"/>
      <c r="E3" s="243"/>
      <c r="F3" s="243"/>
      <c r="G3" s="244"/>
    </row>
    <row r="4" spans="1:7" ht="24.95" customHeight="1">
      <c r="A4" s="49" t="s">
        <v>10</v>
      </c>
      <c r="B4" s="48"/>
      <c r="C4" s="243"/>
      <c r="D4" s="243"/>
      <c r="E4" s="243"/>
      <c r="F4" s="243"/>
      <c r="G4" s="244"/>
    </row>
    <row r="5" spans="1:7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workbookViewId="0">
      <pane ySplit="7" topLeftCell="A80" activePane="bottomLeft" state="frozen"/>
      <selection pane="bottomLeft" activeCell="AP53" sqref="AP53"/>
    </sheetView>
  </sheetViews>
  <sheetFormatPr defaultRowHeight="12.75" outlineLevelRow="1"/>
  <cols>
    <col min="1" max="1" width="3.42578125" customWidth="1"/>
    <col min="2" max="2" width="12.5703125" style="122" customWidth="1"/>
    <col min="3" max="3" width="38.28515625" style="122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>
      <c r="A1" s="257" t="s">
        <v>7</v>
      </c>
      <c r="B1" s="257"/>
      <c r="C1" s="257"/>
      <c r="D1" s="257"/>
      <c r="E1" s="257"/>
      <c r="F1" s="257"/>
      <c r="G1" s="257"/>
      <c r="AG1" t="s">
        <v>77</v>
      </c>
    </row>
    <row r="2" spans="1:60" ht="24.95" customHeight="1">
      <c r="A2" s="140" t="s">
        <v>8</v>
      </c>
      <c r="B2" s="48" t="s">
        <v>48</v>
      </c>
      <c r="C2" s="258" t="s">
        <v>49</v>
      </c>
      <c r="D2" s="259"/>
      <c r="E2" s="259"/>
      <c r="F2" s="259"/>
      <c r="G2" s="260"/>
      <c r="AG2" t="s">
        <v>78</v>
      </c>
    </row>
    <row r="3" spans="1:60" ht="24.95" customHeight="1">
      <c r="A3" s="140" t="s">
        <v>9</v>
      </c>
      <c r="B3" s="48" t="s">
        <v>45</v>
      </c>
      <c r="C3" s="258" t="s">
        <v>44</v>
      </c>
      <c r="D3" s="259"/>
      <c r="E3" s="259"/>
      <c r="F3" s="259"/>
      <c r="G3" s="260"/>
      <c r="AC3" s="122" t="s">
        <v>78</v>
      </c>
      <c r="AG3" t="s">
        <v>79</v>
      </c>
    </row>
    <row r="4" spans="1:60" ht="24.95" customHeight="1">
      <c r="A4" s="141" t="s">
        <v>10</v>
      </c>
      <c r="B4" s="142" t="s">
        <v>43</v>
      </c>
      <c r="C4" s="261" t="s">
        <v>44</v>
      </c>
      <c r="D4" s="262"/>
      <c r="E4" s="262"/>
      <c r="F4" s="262"/>
      <c r="G4" s="263"/>
      <c r="AG4" t="s">
        <v>80</v>
      </c>
    </row>
    <row r="5" spans="1:60">
      <c r="D5" s="10"/>
    </row>
    <row r="6" spans="1:60" ht="38.25">
      <c r="A6" s="144" t="s">
        <v>81</v>
      </c>
      <c r="B6" s="146" t="s">
        <v>82</v>
      </c>
      <c r="C6" s="146" t="s">
        <v>83</v>
      </c>
      <c r="D6" s="145" t="s">
        <v>84</v>
      </c>
      <c r="E6" s="144" t="s">
        <v>85</v>
      </c>
      <c r="F6" s="143" t="s">
        <v>86</v>
      </c>
      <c r="G6" s="144" t="s">
        <v>31</v>
      </c>
      <c r="H6" s="147" t="s">
        <v>32</v>
      </c>
      <c r="I6" s="147" t="s">
        <v>87</v>
      </c>
      <c r="J6" s="147" t="s">
        <v>33</v>
      </c>
      <c r="K6" s="147" t="s">
        <v>88</v>
      </c>
      <c r="L6" s="147" t="s">
        <v>89</v>
      </c>
      <c r="M6" s="147" t="s">
        <v>90</v>
      </c>
      <c r="N6" s="147" t="s">
        <v>91</v>
      </c>
      <c r="O6" s="147" t="s">
        <v>92</v>
      </c>
      <c r="P6" s="147" t="s">
        <v>93</v>
      </c>
      <c r="Q6" s="147" t="s">
        <v>94</v>
      </c>
      <c r="R6" s="147" t="s">
        <v>95</v>
      </c>
      <c r="S6" s="147" t="s">
        <v>96</v>
      </c>
      <c r="T6" s="147" t="s">
        <v>97</v>
      </c>
      <c r="U6" s="147" t="s">
        <v>98</v>
      </c>
      <c r="V6" s="147" t="s">
        <v>99</v>
      </c>
      <c r="W6" s="147" t="s">
        <v>100</v>
      </c>
      <c r="X6" s="147" t="s">
        <v>101</v>
      </c>
    </row>
    <row r="7" spans="1:60" hidden="1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60">
      <c r="A8" s="162" t="s">
        <v>102</v>
      </c>
      <c r="B8" s="163" t="s">
        <v>43</v>
      </c>
      <c r="C8" s="181" t="s">
        <v>67</v>
      </c>
      <c r="D8" s="164"/>
      <c r="E8" s="165"/>
      <c r="F8" s="166"/>
      <c r="G8" s="167">
        <f>SUMIF(AG9:AG34,"&lt;&gt;NOR",G9:G34)</f>
        <v>0</v>
      </c>
      <c r="H8" s="161"/>
      <c r="I8" s="161">
        <f>SUM(I9:I34)</f>
        <v>0</v>
      </c>
      <c r="J8" s="161"/>
      <c r="K8" s="161">
        <f>SUM(K9:K34)</f>
        <v>0</v>
      </c>
      <c r="L8" s="161"/>
      <c r="M8" s="161">
        <f>SUM(M9:M34)</f>
        <v>0</v>
      </c>
      <c r="N8" s="161"/>
      <c r="O8" s="161">
        <f>SUM(O9:O34)</f>
        <v>0</v>
      </c>
      <c r="P8" s="161"/>
      <c r="Q8" s="161">
        <f>SUM(Q9:Q34)</f>
        <v>87.38</v>
      </c>
      <c r="R8" s="161"/>
      <c r="S8" s="161"/>
      <c r="T8" s="161"/>
      <c r="U8" s="161"/>
      <c r="V8" s="161">
        <f>SUM(V9:V34)</f>
        <v>125.53999999999999</v>
      </c>
      <c r="W8" s="161"/>
      <c r="X8" s="161"/>
      <c r="AG8" t="s">
        <v>103</v>
      </c>
    </row>
    <row r="9" spans="1:60" outlineLevel="1">
      <c r="A9" s="168">
        <v>1</v>
      </c>
      <c r="B9" s="169" t="s">
        <v>104</v>
      </c>
      <c r="C9" s="182" t="s">
        <v>105</v>
      </c>
      <c r="D9" s="170" t="s">
        <v>106</v>
      </c>
      <c r="E9" s="171">
        <v>25</v>
      </c>
      <c r="F9" s="172"/>
      <c r="G9" s="173">
        <f>ROUND(E9*F9,2)</f>
        <v>0</v>
      </c>
      <c r="H9" s="158"/>
      <c r="I9" s="157">
        <f>ROUND(E9*H9,2)</f>
        <v>0</v>
      </c>
      <c r="J9" s="158"/>
      <c r="K9" s="157">
        <f>ROUND(E9*J9,2)</f>
        <v>0</v>
      </c>
      <c r="L9" s="157">
        <v>21</v>
      </c>
      <c r="M9" s="157">
        <f>G9*(1+L9/100)</f>
        <v>0</v>
      </c>
      <c r="N9" s="157">
        <v>0</v>
      </c>
      <c r="O9" s="157">
        <f>ROUND(E9*N9,2)</f>
        <v>0</v>
      </c>
      <c r="P9" s="157">
        <v>0.57199999999999995</v>
      </c>
      <c r="Q9" s="157">
        <f>ROUND(E9*P9,2)</f>
        <v>14.3</v>
      </c>
      <c r="R9" s="157"/>
      <c r="S9" s="157" t="s">
        <v>107</v>
      </c>
      <c r="T9" s="157" t="s">
        <v>107</v>
      </c>
      <c r="U9" s="157">
        <v>0.88460000000000005</v>
      </c>
      <c r="V9" s="157">
        <f>ROUND(E9*U9,2)</f>
        <v>22.12</v>
      </c>
      <c r="W9" s="157"/>
      <c r="X9" s="157" t="s">
        <v>108</v>
      </c>
      <c r="Y9" s="148"/>
      <c r="Z9" s="148"/>
      <c r="AA9" s="148"/>
      <c r="AB9" s="148"/>
      <c r="AC9" s="148"/>
      <c r="AD9" s="148"/>
      <c r="AE9" s="148"/>
      <c r="AF9" s="148"/>
      <c r="AG9" s="148" t="s">
        <v>109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outlineLevel="1">
      <c r="A10" s="155"/>
      <c r="B10" s="156"/>
      <c r="C10" s="183" t="s">
        <v>110</v>
      </c>
      <c r="D10" s="159"/>
      <c r="E10" s="160">
        <v>25</v>
      </c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48"/>
      <c r="Z10" s="148"/>
      <c r="AA10" s="148"/>
      <c r="AB10" s="148"/>
      <c r="AC10" s="148"/>
      <c r="AD10" s="148"/>
      <c r="AE10" s="148"/>
      <c r="AF10" s="148"/>
      <c r="AG10" s="148" t="s">
        <v>111</v>
      </c>
      <c r="AH10" s="148">
        <v>0</v>
      </c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outlineLevel="1">
      <c r="A11" s="168">
        <v>2</v>
      </c>
      <c r="B11" s="169" t="s">
        <v>112</v>
      </c>
      <c r="C11" s="182" t="s">
        <v>113</v>
      </c>
      <c r="D11" s="170" t="s">
        <v>106</v>
      </c>
      <c r="E11" s="171">
        <v>178</v>
      </c>
      <c r="F11" s="172"/>
      <c r="G11" s="173">
        <f>ROUND(E11*F11,2)</f>
        <v>0</v>
      </c>
      <c r="H11" s="158"/>
      <c r="I11" s="157">
        <f>ROUND(E11*H11,2)</f>
        <v>0</v>
      </c>
      <c r="J11" s="158"/>
      <c r="K11" s="157">
        <f>ROUND(E11*J11,2)</f>
        <v>0</v>
      </c>
      <c r="L11" s="157">
        <v>21</v>
      </c>
      <c r="M11" s="157">
        <f>G11*(1+L11/100)</f>
        <v>0</v>
      </c>
      <c r="N11" s="157">
        <v>0</v>
      </c>
      <c r="O11" s="157">
        <f>ROUND(E11*N11,2)</f>
        <v>0</v>
      </c>
      <c r="P11" s="157">
        <v>0.17599999999999999</v>
      </c>
      <c r="Q11" s="157">
        <f>ROUND(E11*P11,2)</f>
        <v>31.33</v>
      </c>
      <c r="R11" s="157"/>
      <c r="S11" s="157" t="s">
        <v>107</v>
      </c>
      <c r="T11" s="157" t="s">
        <v>107</v>
      </c>
      <c r="U11" s="157">
        <v>0.30499999999999999</v>
      </c>
      <c r="V11" s="157">
        <f>ROUND(E11*U11,2)</f>
        <v>54.29</v>
      </c>
      <c r="W11" s="157"/>
      <c r="X11" s="157" t="s">
        <v>108</v>
      </c>
      <c r="Y11" s="148"/>
      <c r="Z11" s="148"/>
      <c r="AA11" s="148"/>
      <c r="AB11" s="148"/>
      <c r="AC11" s="148"/>
      <c r="AD11" s="148"/>
      <c r="AE11" s="148"/>
      <c r="AF11" s="148"/>
      <c r="AG11" s="148" t="s">
        <v>109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1">
      <c r="A12" s="155"/>
      <c r="B12" s="156"/>
      <c r="C12" s="183" t="s">
        <v>110</v>
      </c>
      <c r="D12" s="159"/>
      <c r="E12" s="160">
        <v>25</v>
      </c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48"/>
      <c r="Z12" s="148"/>
      <c r="AA12" s="148"/>
      <c r="AB12" s="148"/>
      <c r="AC12" s="148"/>
      <c r="AD12" s="148"/>
      <c r="AE12" s="148"/>
      <c r="AF12" s="148"/>
      <c r="AG12" s="148" t="s">
        <v>111</v>
      </c>
      <c r="AH12" s="148">
        <v>0</v>
      </c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outlineLevel="1">
      <c r="A13" s="155"/>
      <c r="B13" s="156"/>
      <c r="C13" s="183" t="s">
        <v>114</v>
      </c>
      <c r="D13" s="159"/>
      <c r="E13" s="160">
        <v>153</v>
      </c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48"/>
      <c r="Z13" s="148"/>
      <c r="AA13" s="148"/>
      <c r="AB13" s="148"/>
      <c r="AC13" s="148"/>
      <c r="AD13" s="148"/>
      <c r="AE13" s="148"/>
      <c r="AF13" s="148"/>
      <c r="AG13" s="148" t="s">
        <v>111</v>
      </c>
      <c r="AH13" s="148">
        <v>0</v>
      </c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1">
      <c r="A14" s="168">
        <v>3</v>
      </c>
      <c r="B14" s="169" t="s">
        <v>115</v>
      </c>
      <c r="C14" s="182" t="s">
        <v>116</v>
      </c>
      <c r="D14" s="170" t="s">
        <v>117</v>
      </c>
      <c r="E14" s="171">
        <v>50</v>
      </c>
      <c r="F14" s="172"/>
      <c r="G14" s="173">
        <f>ROUND(E14*F14,2)</f>
        <v>0</v>
      </c>
      <c r="H14" s="158"/>
      <c r="I14" s="157">
        <f>ROUND(E14*H14,2)</f>
        <v>0</v>
      </c>
      <c r="J14" s="158"/>
      <c r="K14" s="157">
        <f>ROUND(E14*J14,2)</f>
        <v>0</v>
      </c>
      <c r="L14" s="157">
        <v>21</v>
      </c>
      <c r="M14" s="157">
        <f>G14*(1+L14/100)</f>
        <v>0</v>
      </c>
      <c r="N14" s="157">
        <v>0</v>
      </c>
      <c r="O14" s="157">
        <f>ROUND(E14*N14,2)</f>
        <v>0</v>
      </c>
      <c r="P14" s="157">
        <v>0.125</v>
      </c>
      <c r="Q14" s="157">
        <f>ROUND(E14*P14,2)</f>
        <v>6.25</v>
      </c>
      <c r="R14" s="157"/>
      <c r="S14" s="157" t="s">
        <v>107</v>
      </c>
      <c r="T14" s="157" t="s">
        <v>107</v>
      </c>
      <c r="U14" s="157">
        <v>0.08</v>
      </c>
      <c r="V14" s="157">
        <f>ROUND(E14*U14,2)</f>
        <v>4</v>
      </c>
      <c r="W14" s="157"/>
      <c r="X14" s="157" t="s">
        <v>108</v>
      </c>
      <c r="Y14" s="148"/>
      <c r="Z14" s="148"/>
      <c r="AA14" s="148"/>
      <c r="AB14" s="148"/>
      <c r="AC14" s="148"/>
      <c r="AD14" s="148"/>
      <c r="AE14" s="148"/>
      <c r="AF14" s="148"/>
      <c r="AG14" s="148" t="s">
        <v>109</v>
      </c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1">
      <c r="A15" s="155"/>
      <c r="B15" s="156"/>
      <c r="C15" s="183" t="s">
        <v>118</v>
      </c>
      <c r="D15" s="159"/>
      <c r="E15" s="160">
        <v>50</v>
      </c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48"/>
      <c r="Z15" s="148"/>
      <c r="AA15" s="148"/>
      <c r="AB15" s="148"/>
      <c r="AC15" s="148"/>
      <c r="AD15" s="148"/>
      <c r="AE15" s="148"/>
      <c r="AF15" s="148"/>
      <c r="AG15" s="148" t="s">
        <v>111</v>
      </c>
      <c r="AH15" s="148">
        <v>0</v>
      </c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outlineLevel="1">
      <c r="A16" s="168">
        <v>4</v>
      </c>
      <c r="B16" s="169" t="s">
        <v>119</v>
      </c>
      <c r="C16" s="182" t="s">
        <v>120</v>
      </c>
      <c r="D16" s="170" t="s">
        <v>121</v>
      </c>
      <c r="E16" s="171">
        <v>8.5</v>
      </c>
      <c r="F16" s="172"/>
      <c r="G16" s="173">
        <f>ROUND(E16*F16,2)</f>
        <v>0</v>
      </c>
      <c r="H16" s="158"/>
      <c r="I16" s="157">
        <f>ROUND(E16*H16,2)</f>
        <v>0</v>
      </c>
      <c r="J16" s="158"/>
      <c r="K16" s="157">
        <f>ROUND(E16*J16,2)</f>
        <v>0</v>
      </c>
      <c r="L16" s="157">
        <v>21</v>
      </c>
      <c r="M16" s="157">
        <f>G16*(1+L16/100)</f>
        <v>0</v>
      </c>
      <c r="N16" s="157">
        <v>0</v>
      </c>
      <c r="O16" s="157">
        <f>ROUND(E16*N16,2)</f>
        <v>0</v>
      </c>
      <c r="P16" s="157">
        <v>0</v>
      </c>
      <c r="Q16" s="157">
        <f>ROUND(E16*P16,2)</f>
        <v>0</v>
      </c>
      <c r="R16" s="157"/>
      <c r="S16" s="157" t="s">
        <v>107</v>
      </c>
      <c r="T16" s="157" t="s">
        <v>107</v>
      </c>
      <c r="U16" s="157">
        <v>5.8000000000000003E-2</v>
      </c>
      <c r="V16" s="157">
        <f>ROUND(E16*U16,2)</f>
        <v>0.49</v>
      </c>
      <c r="W16" s="157"/>
      <c r="X16" s="157" t="s">
        <v>108</v>
      </c>
      <c r="Y16" s="148"/>
      <c r="Z16" s="148"/>
      <c r="AA16" s="148"/>
      <c r="AB16" s="148"/>
      <c r="AC16" s="148"/>
      <c r="AD16" s="148"/>
      <c r="AE16" s="148"/>
      <c r="AF16" s="148"/>
      <c r="AG16" s="148" t="s">
        <v>109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outlineLevel="1">
      <c r="A17" s="155"/>
      <c r="B17" s="156"/>
      <c r="C17" s="183" t="s">
        <v>122</v>
      </c>
      <c r="D17" s="159"/>
      <c r="E17" s="160">
        <v>8.5</v>
      </c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48"/>
      <c r="Z17" s="148"/>
      <c r="AA17" s="148"/>
      <c r="AB17" s="148"/>
      <c r="AC17" s="148"/>
      <c r="AD17" s="148"/>
      <c r="AE17" s="148"/>
      <c r="AF17" s="148"/>
      <c r="AG17" s="148" t="s">
        <v>111</v>
      </c>
      <c r="AH17" s="148">
        <v>5</v>
      </c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1">
      <c r="A18" s="168">
        <v>5</v>
      </c>
      <c r="B18" s="169" t="s">
        <v>123</v>
      </c>
      <c r="C18" s="182" t="s">
        <v>124</v>
      </c>
      <c r="D18" s="170" t="s">
        <v>121</v>
      </c>
      <c r="E18" s="171">
        <v>8.5</v>
      </c>
      <c r="F18" s="172"/>
      <c r="G18" s="173">
        <f>ROUND(E18*F18,2)</f>
        <v>0</v>
      </c>
      <c r="H18" s="158"/>
      <c r="I18" s="157">
        <f>ROUND(E18*H18,2)</f>
        <v>0</v>
      </c>
      <c r="J18" s="158"/>
      <c r="K18" s="157">
        <f>ROUND(E18*J18,2)</f>
        <v>0</v>
      </c>
      <c r="L18" s="157">
        <v>21</v>
      </c>
      <c r="M18" s="157">
        <f>G18*(1+L18/100)</f>
        <v>0</v>
      </c>
      <c r="N18" s="157">
        <v>0</v>
      </c>
      <c r="O18" s="157">
        <f>ROUND(E18*N18,2)</f>
        <v>0</v>
      </c>
      <c r="P18" s="157">
        <v>0</v>
      </c>
      <c r="Q18" s="157">
        <f>ROUND(E18*P18,2)</f>
        <v>0</v>
      </c>
      <c r="R18" s="157"/>
      <c r="S18" s="157" t="s">
        <v>107</v>
      </c>
      <c r="T18" s="157" t="s">
        <v>107</v>
      </c>
      <c r="U18" s="157">
        <v>0.42199999999999999</v>
      </c>
      <c r="V18" s="157">
        <f>ROUND(E18*U18,2)</f>
        <v>3.59</v>
      </c>
      <c r="W18" s="157"/>
      <c r="X18" s="157" t="s">
        <v>108</v>
      </c>
      <c r="Y18" s="148"/>
      <c r="Z18" s="148"/>
      <c r="AA18" s="148"/>
      <c r="AB18" s="148"/>
      <c r="AC18" s="148"/>
      <c r="AD18" s="148"/>
      <c r="AE18" s="148"/>
      <c r="AF18" s="148"/>
      <c r="AG18" s="148" t="s">
        <v>109</v>
      </c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1">
      <c r="A19" s="155"/>
      <c r="B19" s="156"/>
      <c r="C19" s="183" t="s">
        <v>125</v>
      </c>
      <c r="D19" s="159"/>
      <c r="E19" s="160">
        <v>8.5</v>
      </c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48"/>
      <c r="Z19" s="148"/>
      <c r="AA19" s="148"/>
      <c r="AB19" s="148"/>
      <c r="AC19" s="148"/>
      <c r="AD19" s="148"/>
      <c r="AE19" s="148"/>
      <c r="AF19" s="148"/>
      <c r="AG19" s="148" t="s">
        <v>111</v>
      </c>
      <c r="AH19" s="148">
        <v>0</v>
      </c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1">
      <c r="A20" s="168">
        <v>6</v>
      </c>
      <c r="B20" s="169" t="s">
        <v>126</v>
      </c>
      <c r="C20" s="182" t="s">
        <v>127</v>
      </c>
      <c r="D20" s="170" t="s">
        <v>121</v>
      </c>
      <c r="E20" s="171">
        <v>8.5</v>
      </c>
      <c r="F20" s="172"/>
      <c r="G20" s="173">
        <f>ROUND(E20*F20,2)</f>
        <v>0</v>
      </c>
      <c r="H20" s="158"/>
      <c r="I20" s="157">
        <f>ROUND(E20*H20,2)</f>
        <v>0</v>
      </c>
      <c r="J20" s="158"/>
      <c r="K20" s="157">
        <f>ROUND(E20*J20,2)</f>
        <v>0</v>
      </c>
      <c r="L20" s="157">
        <v>21</v>
      </c>
      <c r="M20" s="157">
        <f>G20*(1+L20/100)</f>
        <v>0</v>
      </c>
      <c r="N20" s="157">
        <v>0</v>
      </c>
      <c r="O20" s="157">
        <f>ROUND(E20*N20,2)</f>
        <v>0</v>
      </c>
      <c r="P20" s="157">
        <v>0</v>
      </c>
      <c r="Q20" s="157">
        <f>ROUND(E20*P20,2)</f>
        <v>0</v>
      </c>
      <c r="R20" s="157"/>
      <c r="S20" s="157" t="s">
        <v>107</v>
      </c>
      <c r="T20" s="157" t="s">
        <v>107</v>
      </c>
      <c r="U20" s="157">
        <v>0.20200000000000001</v>
      </c>
      <c r="V20" s="157">
        <f>ROUND(E20*U20,2)</f>
        <v>1.72</v>
      </c>
      <c r="W20" s="157"/>
      <c r="X20" s="157" t="s">
        <v>108</v>
      </c>
      <c r="Y20" s="148"/>
      <c r="Z20" s="148"/>
      <c r="AA20" s="148"/>
      <c r="AB20" s="148"/>
      <c r="AC20" s="148"/>
      <c r="AD20" s="148"/>
      <c r="AE20" s="148"/>
      <c r="AF20" s="148"/>
      <c r="AG20" s="148" t="s">
        <v>109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1">
      <c r="A21" s="155"/>
      <c r="B21" s="156"/>
      <c r="C21" s="183" t="s">
        <v>125</v>
      </c>
      <c r="D21" s="159"/>
      <c r="E21" s="160">
        <v>8.5</v>
      </c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48"/>
      <c r="Z21" s="148"/>
      <c r="AA21" s="148"/>
      <c r="AB21" s="148"/>
      <c r="AC21" s="148"/>
      <c r="AD21" s="148"/>
      <c r="AE21" s="148"/>
      <c r="AF21" s="148"/>
      <c r="AG21" s="148" t="s">
        <v>111</v>
      </c>
      <c r="AH21" s="148">
        <v>0</v>
      </c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1">
      <c r="A22" s="168">
        <v>7</v>
      </c>
      <c r="B22" s="169" t="s">
        <v>128</v>
      </c>
      <c r="C22" s="182" t="s">
        <v>129</v>
      </c>
      <c r="D22" s="170" t="s">
        <v>106</v>
      </c>
      <c r="E22" s="171">
        <v>25</v>
      </c>
      <c r="F22" s="172"/>
      <c r="G22" s="173">
        <f>ROUND(E22*F22,2)</f>
        <v>0</v>
      </c>
      <c r="H22" s="158"/>
      <c r="I22" s="157">
        <f>ROUND(E22*H22,2)</f>
        <v>0</v>
      </c>
      <c r="J22" s="158"/>
      <c r="K22" s="157">
        <f>ROUND(E22*J22,2)</f>
        <v>0</v>
      </c>
      <c r="L22" s="157">
        <v>21</v>
      </c>
      <c r="M22" s="157">
        <f>G22*(1+L22/100)</f>
        <v>0</v>
      </c>
      <c r="N22" s="157">
        <v>0</v>
      </c>
      <c r="O22" s="157">
        <f>ROUND(E22*N22,2)</f>
        <v>0</v>
      </c>
      <c r="P22" s="157">
        <v>0</v>
      </c>
      <c r="Q22" s="157">
        <f>ROUND(E22*P22,2)</f>
        <v>0</v>
      </c>
      <c r="R22" s="157"/>
      <c r="S22" s="157" t="s">
        <v>107</v>
      </c>
      <c r="T22" s="157" t="s">
        <v>107</v>
      </c>
      <c r="U22" s="157">
        <v>0.06</v>
      </c>
      <c r="V22" s="157">
        <f>ROUND(E22*U22,2)</f>
        <v>1.5</v>
      </c>
      <c r="W22" s="157"/>
      <c r="X22" s="157" t="s">
        <v>108</v>
      </c>
      <c r="Y22" s="148"/>
      <c r="Z22" s="148"/>
      <c r="AA22" s="148"/>
      <c r="AB22" s="148"/>
      <c r="AC22" s="148"/>
      <c r="AD22" s="148"/>
      <c r="AE22" s="148"/>
      <c r="AF22" s="148"/>
      <c r="AG22" s="148" t="s">
        <v>109</v>
      </c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1">
      <c r="A23" s="155"/>
      <c r="B23" s="156"/>
      <c r="C23" s="183" t="s">
        <v>130</v>
      </c>
      <c r="D23" s="159"/>
      <c r="E23" s="160">
        <v>25</v>
      </c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48"/>
      <c r="Z23" s="148"/>
      <c r="AA23" s="148"/>
      <c r="AB23" s="148"/>
      <c r="AC23" s="148"/>
      <c r="AD23" s="148"/>
      <c r="AE23" s="148"/>
      <c r="AF23" s="148"/>
      <c r="AG23" s="148" t="s">
        <v>111</v>
      </c>
      <c r="AH23" s="148">
        <v>5</v>
      </c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1">
      <c r="A24" s="168">
        <v>8</v>
      </c>
      <c r="B24" s="169" t="s">
        <v>131</v>
      </c>
      <c r="C24" s="182" t="s">
        <v>132</v>
      </c>
      <c r="D24" s="170" t="s">
        <v>106</v>
      </c>
      <c r="E24" s="171">
        <v>25</v>
      </c>
      <c r="F24" s="172"/>
      <c r="G24" s="173">
        <f>ROUND(E24*F24,2)</f>
        <v>0</v>
      </c>
      <c r="H24" s="158"/>
      <c r="I24" s="157">
        <f>ROUND(E24*H24,2)</f>
        <v>0</v>
      </c>
      <c r="J24" s="158"/>
      <c r="K24" s="157">
        <f>ROUND(E24*J24,2)</f>
        <v>0</v>
      </c>
      <c r="L24" s="157">
        <v>21</v>
      </c>
      <c r="M24" s="157">
        <f>G24*(1+L24/100)</f>
        <v>0</v>
      </c>
      <c r="N24" s="157">
        <v>0</v>
      </c>
      <c r="O24" s="157">
        <f>ROUND(E24*N24,2)</f>
        <v>0</v>
      </c>
      <c r="P24" s="157">
        <v>0</v>
      </c>
      <c r="Q24" s="157">
        <f>ROUND(E24*P24,2)</f>
        <v>0</v>
      </c>
      <c r="R24" s="157"/>
      <c r="S24" s="157" t="s">
        <v>107</v>
      </c>
      <c r="T24" s="157" t="s">
        <v>107</v>
      </c>
      <c r="U24" s="157">
        <v>0.17699999999999999</v>
      </c>
      <c r="V24" s="157">
        <f>ROUND(E24*U24,2)</f>
        <v>4.43</v>
      </c>
      <c r="W24" s="157"/>
      <c r="X24" s="157" t="s">
        <v>108</v>
      </c>
      <c r="Y24" s="148"/>
      <c r="Z24" s="148"/>
      <c r="AA24" s="148"/>
      <c r="AB24" s="148"/>
      <c r="AC24" s="148"/>
      <c r="AD24" s="148"/>
      <c r="AE24" s="148"/>
      <c r="AF24" s="148"/>
      <c r="AG24" s="148" t="s">
        <v>109</v>
      </c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1">
      <c r="A25" s="155"/>
      <c r="B25" s="156"/>
      <c r="C25" s="183" t="s">
        <v>133</v>
      </c>
      <c r="D25" s="159"/>
      <c r="E25" s="160">
        <v>25</v>
      </c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48"/>
      <c r="Z25" s="148"/>
      <c r="AA25" s="148"/>
      <c r="AB25" s="148"/>
      <c r="AC25" s="148"/>
      <c r="AD25" s="148"/>
      <c r="AE25" s="148"/>
      <c r="AF25" s="148"/>
      <c r="AG25" s="148" t="s">
        <v>111</v>
      </c>
      <c r="AH25" s="148">
        <v>5</v>
      </c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1">
      <c r="A26" s="168">
        <v>9</v>
      </c>
      <c r="B26" s="169" t="s">
        <v>134</v>
      </c>
      <c r="C26" s="182" t="s">
        <v>135</v>
      </c>
      <c r="D26" s="170" t="s">
        <v>106</v>
      </c>
      <c r="E26" s="171">
        <v>25</v>
      </c>
      <c r="F26" s="172"/>
      <c r="G26" s="173">
        <f>ROUND(E26*F26,2)</f>
        <v>0</v>
      </c>
      <c r="H26" s="158"/>
      <c r="I26" s="157">
        <f>ROUND(E26*H26,2)</f>
        <v>0</v>
      </c>
      <c r="J26" s="158"/>
      <c r="K26" s="157">
        <f>ROUND(E26*J26,2)</f>
        <v>0</v>
      </c>
      <c r="L26" s="157">
        <v>21</v>
      </c>
      <c r="M26" s="157">
        <f>G26*(1+L26/100)</f>
        <v>0</v>
      </c>
      <c r="N26" s="157">
        <v>0</v>
      </c>
      <c r="O26" s="157">
        <f>ROUND(E26*N26,2)</f>
        <v>0</v>
      </c>
      <c r="P26" s="157">
        <v>0</v>
      </c>
      <c r="Q26" s="157">
        <f>ROUND(E26*P26,2)</f>
        <v>0</v>
      </c>
      <c r="R26" s="157"/>
      <c r="S26" s="157" t="s">
        <v>107</v>
      </c>
      <c r="T26" s="157" t="s">
        <v>107</v>
      </c>
      <c r="U26" s="157">
        <v>0.09</v>
      </c>
      <c r="V26" s="157">
        <f>ROUND(E26*U26,2)</f>
        <v>2.25</v>
      </c>
      <c r="W26" s="157"/>
      <c r="X26" s="157" t="s">
        <v>108</v>
      </c>
      <c r="Y26" s="148"/>
      <c r="Z26" s="148"/>
      <c r="AA26" s="148"/>
      <c r="AB26" s="148"/>
      <c r="AC26" s="148"/>
      <c r="AD26" s="148"/>
      <c r="AE26" s="148"/>
      <c r="AF26" s="148"/>
      <c r="AG26" s="148" t="s">
        <v>109</v>
      </c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1">
      <c r="A27" s="155"/>
      <c r="B27" s="156"/>
      <c r="C27" s="183" t="s">
        <v>110</v>
      </c>
      <c r="D27" s="159"/>
      <c r="E27" s="160">
        <v>25</v>
      </c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48"/>
      <c r="Z27" s="148"/>
      <c r="AA27" s="148"/>
      <c r="AB27" s="148"/>
      <c r="AC27" s="148"/>
      <c r="AD27" s="148"/>
      <c r="AE27" s="148"/>
      <c r="AF27" s="148"/>
      <c r="AG27" s="148" t="s">
        <v>111</v>
      </c>
      <c r="AH27" s="148">
        <v>0</v>
      </c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1">
      <c r="A28" s="168">
        <v>10</v>
      </c>
      <c r="B28" s="169" t="s">
        <v>136</v>
      </c>
      <c r="C28" s="182" t="s">
        <v>137</v>
      </c>
      <c r="D28" s="170" t="s">
        <v>106</v>
      </c>
      <c r="E28" s="171">
        <v>25</v>
      </c>
      <c r="F28" s="172"/>
      <c r="G28" s="173">
        <f>ROUND(E28*F28,2)</f>
        <v>0</v>
      </c>
      <c r="H28" s="158"/>
      <c r="I28" s="157">
        <f>ROUND(E28*H28,2)</f>
        <v>0</v>
      </c>
      <c r="J28" s="158"/>
      <c r="K28" s="157">
        <f>ROUND(E28*J28,2)</f>
        <v>0</v>
      </c>
      <c r="L28" s="157">
        <v>21</v>
      </c>
      <c r="M28" s="157">
        <f>G28*(1+L28/100)</f>
        <v>0</v>
      </c>
      <c r="N28" s="157">
        <v>0</v>
      </c>
      <c r="O28" s="157">
        <f>ROUND(E28*N28,2)</f>
        <v>0</v>
      </c>
      <c r="P28" s="157">
        <v>0</v>
      </c>
      <c r="Q28" s="157">
        <f>ROUND(E28*P28,2)</f>
        <v>0</v>
      </c>
      <c r="R28" s="157"/>
      <c r="S28" s="157" t="s">
        <v>107</v>
      </c>
      <c r="T28" s="157" t="s">
        <v>107</v>
      </c>
      <c r="U28" s="157">
        <v>1.4999999999999999E-2</v>
      </c>
      <c r="V28" s="157">
        <f>ROUND(E28*U28,2)</f>
        <v>0.38</v>
      </c>
      <c r="W28" s="157"/>
      <c r="X28" s="157" t="s">
        <v>108</v>
      </c>
      <c r="Y28" s="148"/>
      <c r="Z28" s="148"/>
      <c r="AA28" s="148"/>
      <c r="AB28" s="148"/>
      <c r="AC28" s="148"/>
      <c r="AD28" s="148"/>
      <c r="AE28" s="148"/>
      <c r="AF28" s="148"/>
      <c r="AG28" s="148" t="s">
        <v>109</v>
      </c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outlineLevel="1">
      <c r="A29" s="155"/>
      <c r="B29" s="156"/>
      <c r="C29" s="183" t="s">
        <v>138</v>
      </c>
      <c r="D29" s="159"/>
      <c r="E29" s="160">
        <v>25</v>
      </c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48"/>
      <c r="Z29" s="148"/>
      <c r="AA29" s="148"/>
      <c r="AB29" s="148"/>
      <c r="AC29" s="148"/>
      <c r="AD29" s="148"/>
      <c r="AE29" s="148"/>
      <c r="AF29" s="148"/>
      <c r="AG29" s="148" t="s">
        <v>111</v>
      </c>
      <c r="AH29" s="148">
        <v>5</v>
      </c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outlineLevel="1">
      <c r="A30" s="174">
        <v>11</v>
      </c>
      <c r="B30" s="175" t="s">
        <v>139</v>
      </c>
      <c r="C30" s="184" t="s">
        <v>140</v>
      </c>
      <c r="D30" s="176" t="s">
        <v>141</v>
      </c>
      <c r="E30" s="177">
        <v>1</v>
      </c>
      <c r="F30" s="178"/>
      <c r="G30" s="179">
        <f>ROUND(E30*F30,2)</f>
        <v>0</v>
      </c>
      <c r="H30" s="158"/>
      <c r="I30" s="157">
        <f>ROUND(E30*H30,2)</f>
        <v>0</v>
      </c>
      <c r="J30" s="158"/>
      <c r="K30" s="157">
        <f>ROUND(E30*J30,2)</f>
        <v>0</v>
      </c>
      <c r="L30" s="157">
        <v>21</v>
      </c>
      <c r="M30" s="157">
        <f>G30*(1+L30/100)</f>
        <v>0</v>
      </c>
      <c r="N30" s="157">
        <v>0</v>
      </c>
      <c r="O30" s="157">
        <f>ROUND(E30*N30,2)</f>
        <v>0</v>
      </c>
      <c r="P30" s="157">
        <v>0</v>
      </c>
      <c r="Q30" s="157">
        <f>ROUND(E30*P30,2)</f>
        <v>0</v>
      </c>
      <c r="R30" s="157"/>
      <c r="S30" s="157" t="s">
        <v>142</v>
      </c>
      <c r="T30" s="157" t="s">
        <v>143</v>
      </c>
      <c r="U30" s="157">
        <v>0.17199999999999999</v>
      </c>
      <c r="V30" s="157">
        <f>ROUND(E30*U30,2)</f>
        <v>0.17</v>
      </c>
      <c r="W30" s="157"/>
      <c r="X30" s="157" t="s">
        <v>108</v>
      </c>
      <c r="Y30" s="148"/>
      <c r="Z30" s="148"/>
      <c r="AA30" s="148"/>
      <c r="AB30" s="148"/>
      <c r="AC30" s="148"/>
      <c r="AD30" s="148"/>
      <c r="AE30" s="148"/>
      <c r="AF30" s="148"/>
      <c r="AG30" s="148" t="s">
        <v>109</v>
      </c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outlineLevel="1">
      <c r="A31" s="168">
        <v>12</v>
      </c>
      <c r="B31" s="169" t="s">
        <v>144</v>
      </c>
      <c r="C31" s="182" t="s">
        <v>145</v>
      </c>
      <c r="D31" s="170" t="s">
        <v>106</v>
      </c>
      <c r="E31" s="171">
        <v>1530</v>
      </c>
      <c r="F31" s="172"/>
      <c r="G31" s="173">
        <f>ROUND(E31*F31,2)</f>
        <v>0</v>
      </c>
      <c r="H31" s="158"/>
      <c r="I31" s="157">
        <f>ROUND(E31*H31,2)</f>
        <v>0</v>
      </c>
      <c r="J31" s="158"/>
      <c r="K31" s="157">
        <f>ROUND(E31*J31,2)</f>
        <v>0</v>
      </c>
      <c r="L31" s="157">
        <v>21</v>
      </c>
      <c r="M31" s="157">
        <f>G31*(1+L31/100)</f>
        <v>0</v>
      </c>
      <c r="N31" s="157">
        <v>0</v>
      </c>
      <c r="O31" s="157">
        <f>ROUND(E31*N31,2)</f>
        <v>0</v>
      </c>
      <c r="P31" s="157">
        <v>2.3199999999999998E-2</v>
      </c>
      <c r="Q31" s="157">
        <f>ROUND(E31*P31,2)</f>
        <v>35.5</v>
      </c>
      <c r="R31" s="157"/>
      <c r="S31" s="157" t="s">
        <v>142</v>
      </c>
      <c r="T31" s="157" t="s">
        <v>143</v>
      </c>
      <c r="U31" s="157">
        <v>0.02</v>
      </c>
      <c r="V31" s="157">
        <f>ROUND(E31*U31,2)</f>
        <v>30.6</v>
      </c>
      <c r="W31" s="157"/>
      <c r="X31" s="157" t="s">
        <v>108</v>
      </c>
      <c r="Y31" s="148"/>
      <c r="Z31" s="148"/>
      <c r="AA31" s="148"/>
      <c r="AB31" s="148"/>
      <c r="AC31" s="148"/>
      <c r="AD31" s="148"/>
      <c r="AE31" s="148"/>
      <c r="AF31" s="148"/>
      <c r="AG31" s="148" t="s">
        <v>109</v>
      </c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outlineLevel="1">
      <c r="A32" s="155"/>
      <c r="B32" s="156"/>
      <c r="C32" s="183" t="s">
        <v>146</v>
      </c>
      <c r="D32" s="159"/>
      <c r="E32" s="160">
        <v>1530</v>
      </c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48"/>
      <c r="Z32" s="148"/>
      <c r="AA32" s="148"/>
      <c r="AB32" s="148"/>
      <c r="AC32" s="148"/>
      <c r="AD32" s="148"/>
      <c r="AE32" s="148"/>
      <c r="AF32" s="148"/>
      <c r="AG32" s="148" t="s">
        <v>111</v>
      </c>
      <c r="AH32" s="148">
        <v>0</v>
      </c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1">
      <c r="A33" s="168">
        <v>13</v>
      </c>
      <c r="B33" s="169" t="s">
        <v>147</v>
      </c>
      <c r="C33" s="182" t="s">
        <v>148</v>
      </c>
      <c r="D33" s="170" t="s">
        <v>149</v>
      </c>
      <c r="E33" s="171">
        <v>0.75</v>
      </c>
      <c r="F33" s="172"/>
      <c r="G33" s="173">
        <f>ROUND(E33*F33,2)</f>
        <v>0</v>
      </c>
      <c r="H33" s="158"/>
      <c r="I33" s="157">
        <f>ROUND(E33*H33,2)</f>
        <v>0</v>
      </c>
      <c r="J33" s="158"/>
      <c r="K33" s="157">
        <f>ROUND(E33*J33,2)</f>
        <v>0</v>
      </c>
      <c r="L33" s="157">
        <v>21</v>
      </c>
      <c r="M33" s="157">
        <f>G33*(1+L33/100)</f>
        <v>0</v>
      </c>
      <c r="N33" s="157">
        <v>1E-3</v>
      </c>
      <c r="O33" s="157">
        <f>ROUND(E33*N33,2)</f>
        <v>0</v>
      </c>
      <c r="P33" s="157">
        <v>0</v>
      </c>
      <c r="Q33" s="157">
        <f>ROUND(E33*P33,2)</f>
        <v>0</v>
      </c>
      <c r="R33" s="157" t="s">
        <v>150</v>
      </c>
      <c r="S33" s="157" t="s">
        <v>107</v>
      </c>
      <c r="T33" s="157" t="s">
        <v>107</v>
      </c>
      <c r="U33" s="157">
        <v>0</v>
      </c>
      <c r="V33" s="157">
        <f>ROUND(E33*U33,2)</f>
        <v>0</v>
      </c>
      <c r="W33" s="157"/>
      <c r="X33" s="157" t="s">
        <v>151</v>
      </c>
      <c r="Y33" s="148"/>
      <c r="Z33" s="148"/>
      <c r="AA33" s="148"/>
      <c r="AB33" s="148"/>
      <c r="AC33" s="148"/>
      <c r="AD33" s="148"/>
      <c r="AE33" s="148"/>
      <c r="AF33" s="148"/>
      <c r="AG33" s="148" t="s">
        <v>152</v>
      </c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outlineLevel="1">
      <c r="A34" s="155"/>
      <c r="B34" s="156"/>
      <c r="C34" s="183" t="s">
        <v>153</v>
      </c>
      <c r="D34" s="159"/>
      <c r="E34" s="160">
        <v>0.75</v>
      </c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48"/>
      <c r="Z34" s="148"/>
      <c r="AA34" s="148"/>
      <c r="AB34" s="148"/>
      <c r="AC34" s="148"/>
      <c r="AD34" s="148"/>
      <c r="AE34" s="148"/>
      <c r="AF34" s="148"/>
      <c r="AG34" s="148" t="s">
        <v>111</v>
      </c>
      <c r="AH34" s="148">
        <v>0</v>
      </c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>
      <c r="A35" s="162" t="s">
        <v>102</v>
      </c>
      <c r="B35" s="163" t="s">
        <v>68</v>
      </c>
      <c r="C35" s="181" t="s">
        <v>69</v>
      </c>
      <c r="D35" s="164"/>
      <c r="E35" s="165"/>
      <c r="F35" s="166"/>
      <c r="G35" s="167">
        <f>SUMIF(AG36:AG51,"&lt;&gt;NOR",G36:G51)</f>
        <v>0</v>
      </c>
      <c r="H35" s="161"/>
      <c r="I35" s="161">
        <f>SUM(I36:I51)</f>
        <v>0</v>
      </c>
      <c r="J35" s="161"/>
      <c r="K35" s="161">
        <f>SUM(K36:K51)</f>
        <v>0</v>
      </c>
      <c r="L35" s="161"/>
      <c r="M35" s="161">
        <f>SUM(M36:M51)</f>
        <v>0</v>
      </c>
      <c r="N35" s="161"/>
      <c r="O35" s="161">
        <f>SUM(O36:O51)</f>
        <v>66.03</v>
      </c>
      <c r="P35" s="161"/>
      <c r="Q35" s="161">
        <f>SUM(Q36:Q51)</f>
        <v>0</v>
      </c>
      <c r="R35" s="161"/>
      <c r="S35" s="161"/>
      <c r="T35" s="161"/>
      <c r="U35" s="161"/>
      <c r="V35" s="161">
        <f>SUM(V36:V51)</f>
        <v>202.42</v>
      </c>
      <c r="W35" s="161"/>
      <c r="X35" s="161"/>
      <c r="AG35" t="s">
        <v>103</v>
      </c>
    </row>
    <row r="36" spans="1:60" outlineLevel="1">
      <c r="A36" s="168">
        <v>14</v>
      </c>
      <c r="B36" s="169" t="s">
        <v>154</v>
      </c>
      <c r="C36" s="182" t="s">
        <v>155</v>
      </c>
      <c r="D36" s="170" t="s">
        <v>106</v>
      </c>
      <c r="E36" s="171">
        <v>25</v>
      </c>
      <c r="F36" s="172"/>
      <c r="G36" s="173">
        <f>ROUND(E36*F36,2)</f>
        <v>0</v>
      </c>
      <c r="H36" s="158"/>
      <c r="I36" s="157">
        <f>ROUND(E36*H36,2)</f>
        <v>0</v>
      </c>
      <c r="J36" s="158"/>
      <c r="K36" s="157">
        <f>ROUND(E36*J36,2)</f>
        <v>0</v>
      </c>
      <c r="L36" s="157">
        <v>21</v>
      </c>
      <c r="M36" s="157">
        <f>G36*(1+L36/100)</f>
        <v>0</v>
      </c>
      <c r="N36" s="157">
        <v>0.43</v>
      </c>
      <c r="O36" s="157">
        <f>ROUND(E36*N36,2)</f>
        <v>10.75</v>
      </c>
      <c r="P36" s="157">
        <v>0</v>
      </c>
      <c r="Q36" s="157">
        <f>ROUND(E36*P36,2)</f>
        <v>0</v>
      </c>
      <c r="R36" s="157"/>
      <c r="S36" s="157" t="s">
        <v>107</v>
      </c>
      <c r="T36" s="157" t="s">
        <v>143</v>
      </c>
      <c r="U36" s="157">
        <v>2.8000000000000001E-2</v>
      </c>
      <c r="V36" s="157">
        <f>ROUND(E36*U36,2)</f>
        <v>0.7</v>
      </c>
      <c r="W36" s="157"/>
      <c r="X36" s="157" t="s">
        <v>108</v>
      </c>
      <c r="Y36" s="148"/>
      <c r="Z36" s="148"/>
      <c r="AA36" s="148"/>
      <c r="AB36" s="148"/>
      <c r="AC36" s="148"/>
      <c r="AD36" s="148"/>
      <c r="AE36" s="148"/>
      <c r="AF36" s="148"/>
      <c r="AG36" s="148" t="s">
        <v>109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outlineLevel="1">
      <c r="A37" s="155"/>
      <c r="B37" s="156"/>
      <c r="C37" s="183" t="s">
        <v>110</v>
      </c>
      <c r="D37" s="159"/>
      <c r="E37" s="160">
        <v>25</v>
      </c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48"/>
      <c r="Z37" s="148"/>
      <c r="AA37" s="148"/>
      <c r="AB37" s="148"/>
      <c r="AC37" s="148"/>
      <c r="AD37" s="148"/>
      <c r="AE37" s="148"/>
      <c r="AF37" s="148"/>
      <c r="AG37" s="148" t="s">
        <v>111</v>
      </c>
      <c r="AH37" s="148">
        <v>0</v>
      </c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ht="22.5" outlineLevel="1">
      <c r="A38" s="168">
        <v>15</v>
      </c>
      <c r="B38" s="169" t="s">
        <v>156</v>
      </c>
      <c r="C38" s="182" t="s">
        <v>157</v>
      </c>
      <c r="D38" s="170" t="s">
        <v>106</v>
      </c>
      <c r="E38" s="171">
        <v>25</v>
      </c>
      <c r="F38" s="172"/>
      <c r="G38" s="173">
        <f>ROUND(E38*F38,2)</f>
        <v>0</v>
      </c>
      <c r="H38" s="158"/>
      <c r="I38" s="157">
        <f>ROUND(E38*H38,2)</f>
        <v>0</v>
      </c>
      <c r="J38" s="158"/>
      <c r="K38" s="157">
        <f>ROUND(E38*J38,2)</f>
        <v>0</v>
      </c>
      <c r="L38" s="157">
        <v>21</v>
      </c>
      <c r="M38" s="157">
        <f>G38*(1+L38/100)</f>
        <v>0</v>
      </c>
      <c r="N38" s="157">
        <v>0.1512</v>
      </c>
      <c r="O38" s="157">
        <f>ROUND(E38*N38,2)</f>
        <v>3.78</v>
      </c>
      <c r="P38" s="157">
        <v>0</v>
      </c>
      <c r="Q38" s="157">
        <f>ROUND(E38*P38,2)</f>
        <v>0</v>
      </c>
      <c r="R38" s="157"/>
      <c r="S38" s="157" t="s">
        <v>107</v>
      </c>
      <c r="T38" s="157" t="s">
        <v>143</v>
      </c>
      <c r="U38" s="157">
        <v>2.3E-2</v>
      </c>
      <c r="V38" s="157">
        <f>ROUND(E38*U38,2)</f>
        <v>0.57999999999999996</v>
      </c>
      <c r="W38" s="157"/>
      <c r="X38" s="157" t="s">
        <v>108</v>
      </c>
      <c r="Y38" s="148"/>
      <c r="Z38" s="148"/>
      <c r="AA38" s="148"/>
      <c r="AB38" s="148"/>
      <c r="AC38" s="148"/>
      <c r="AD38" s="148"/>
      <c r="AE38" s="148"/>
      <c r="AF38" s="148"/>
      <c r="AG38" s="148" t="s">
        <v>109</v>
      </c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outlineLevel="1">
      <c r="A39" s="155"/>
      <c r="B39" s="156"/>
      <c r="C39" s="183" t="s">
        <v>110</v>
      </c>
      <c r="D39" s="159"/>
      <c r="E39" s="160">
        <v>25</v>
      </c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48"/>
      <c r="Z39" s="148"/>
      <c r="AA39" s="148"/>
      <c r="AB39" s="148"/>
      <c r="AC39" s="148"/>
      <c r="AD39" s="148"/>
      <c r="AE39" s="148"/>
      <c r="AF39" s="148"/>
      <c r="AG39" s="148" t="s">
        <v>111</v>
      </c>
      <c r="AH39" s="148">
        <v>0</v>
      </c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outlineLevel="1">
      <c r="A40" s="168">
        <v>16</v>
      </c>
      <c r="B40" s="169" t="s">
        <v>158</v>
      </c>
      <c r="C40" s="182" t="s">
        <v>159</v>
      </c>
      <c r="D40" s="170" t="s">
        <v>106</v>
      </c>
      <c r="E40" s="171">
        <v>178</v>
      </c>
      <c r="F40" s="172"/>
      <c r="G40" s="173">
        <f>ROUND(E40*F40,2)</f>
        <v>0</v>
      </c>
      <c r="H40" s="158"/>
      <c r="I40" s="157">
        <f>ROUND(E40*H40,2)</f>
        <v>0</v>
      </c>
      <c r="J40" s="158"/>
      <c r="K40" s="157">
        <f>ROUND(E40*J40,2)</f>
        <v>0</v>
      </c>
      <c r="L40" s="157">
        <v>21</v>
      </c>
      <c r="M40" s="157">
        <f>G40*(1+L40/100)</f>
        <v>0</v>
      </c>
      <c r="N40" s="157">
        <v>9.2799999999999994E-2</v>
      </c>
      <c r="O40" s="157">
        <f>ROUND(E40*N40,2)</f>
        <v>16.52</v>
      </c>
      <c r="P40" s="157">
        <v>0</v>
      </c>
      <c r="Q40" s="157">
        <f>ROUND(E40*P40,2)</f>
        <v>0</v>
      </c>
      <c r="R40" s="157"/>
      <c r="S40" s="157" t="s">
        <v>107</v>
      </c>
      <c r="T40" s="157" t="s">
        <v>143</v>
      </c>
      <c r="U40" s="157">
        <v>0.01</v>
      </c>
      <c r="V40" s="157">
        <f>ROUND(E40*U40,2)</f>
        <v>1.78</v>
      </c>
      <c r="W40" s="157"/>
      <c r="X40" s="157" t="s">
        <v>108</v>
      </c>
      <c r="Y40" s="148"/>
      <c r="Z40" s="148"/>
      <c r="AA40" s="148"/>
      <c r="AB40" s="148"/>
      <c r="AC40" s="148"/>
      <c r="AD40" s="148"/>
      <c r="AE40" s="148"/>
      <c r="AF40" s="148"/>
      <c r="AG40" s="148" t="s">
        <v>109</v>
      </c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outlineLevel="1">
      <c r="A41" s="155"/>
      <c r="B41" s="156"/>
      <c r="C41" s="183" t="s">
        <v>110</v>
      </c>
      <c r="D41" s="159"/>
      <c r="E41" s="160">
        <v>25</v>
      </c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48"/>
      <c r="Z41" s="148"/>
      <c r="AA41" s="148"/>
      <c r="AB41" s="148"/>
      <c r="AC41" s="148"/>
      <c r="AD41" s="148"/>
      <c r="AE41" s="148"/>
      <c r="AF41" s="148"/>
      <c r="AG41" s="148" t="s">
        <v>111</v>
      </c>
      <c r="AH41" s="148">
        <v>0</v>
      </c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outlineLevel="1">
      <c r="A42" s="155"/>
      <c r="B42" s="156"/>
      <c r="C42" s="183" t="s">
        <v>114</v>
      </c>
      <c r="D42" s="159"/>
      <c r="E42" s="160">
        <v>153</v>
      </c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48"/>
      <c r="Z42" s="148"/>
      <c r="AA42" s="148"/>
      <c r="AB42" s="148"/>
      <c r="AC42" s="148"/>
      <c r="AD42" s="148"/>
      <c r="AE42" s="148"/>
      <c r="AF42" s="148"/>
      <c r="AG42" s="148" t="s">
        <v>111</v>
      </c>
      <c r="AH42" s="148">
        <v>0</v>
      </c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outlineLevel="1">
      <c r="A43" s="168">
        <v>17</v>
      </c>
      <c r="B43" s="169" t="s">
        <v>160</v>
      </c>
      <c r="C43" s="182" t="s">
        <v>161</v>
      </c>
      <c r="D43" s="170" t="s">
        <v>106</v>
      </c>
      <c r="E43" s="171">
        <v>178</v>
      </c>
      <c r="F43" s="172"/>
      <c r="G43" s="173">
        <f>ROUND(E43*F43,2)</f>
        <v>0</v>
      </c>
      <c r="H43" s="158"/>
      <c r="I43" s="157">
        <f>ROUND(E43*H43,2)</f>
        <v>0</v>
      </c>
      <c r="J43" s="158"/>
      <c r="K43" s="157">
        <f>ROUND(E43*J43,2)</f>
        <v>0</v>
      </c>
      <c r="L43" s="157">
        <v>21</v>
      </c>
      <c r="M43" s="157">
        <f>G43*(1+L43/100)</f>
        <v>0</v>
      </c>
      <c r="N43" s="157">
        <v>0.1104</v>
      </c>
      <c r="O43" s="157">
        <f>ROUND(E43*N43,2)</f>
        <v>19.649999999999999</v>
      </c>
      <c r="P43" s="157">
        <v>0</v>
      </c>
      <c r="Q43" s="157">
        <f>ROUND(E43*P43,2)</f>
        <v>0</v>
      </c>
      <c r="R43" s="157"/>
      <c r="S43" s="157" t="s">
        <v>107</v>
      </c>
      <c r="T43" s="157" t="s">
        <v>143</v>
      </c>
      <c r="U43" s="157">
        <v>0.01</v>
      </c>
      <c r="V43" s="157">
        <f>ROUND(E43*U43,2)</f>
        <v>1.78</v>
      </c>
      <c r="W43" s="157"/>
      <c r="X43" s="157" t="s">
        <v>108</v>
      </c>
      <c r="Y43" s="148"/>
      <c r="Z43" s="148"/>
      <c r="AA43" s="148"/>
      <c r="AB43" s="148"/>
      <c r="AC43" s="148"/>
      <c r="AD43" s="148"/>
      <c r="AE43" s="148"/>
      <c r="AF43" s="148"/>
      <c r="AG43" s="148" t="s">
        <v>109</v>
      </c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outlineLevel="1">
      <c r="A44" s="155"/>
      <c r="B44" s="156"/>
      <c r="C44" s="183" t="s">
        <v>110</v>
      </c>
      <c r="D44" s="159"/>
      <c r="E44" s="160">
        <v>25</v>
      </c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48"/>
      <c r="Z44" s="148"/>
      <c r="AA44" s="148"/>
      <c r="AB44" s="148"/>
      <c r="AC44" s="148"/>
      <c r="AD44" s="148"/>
      <c r="AE44" s="148"/>
      <c r="AF44" s="148"/>
      <c r="AG44" s="148" t="s">
        <v>111</v>
      </c>
      <c r="AH44" s="148">
        <v>0</v>
      </c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outlineLevel="1">
      <c r="A45" s="155"/>
      <c r="B45" s="156"/>
      <c r="C45" s="183" t="s">
        <v>114</v>
      </c>
      <c r="D45" s="159"/>
      <c r="E45" s="160">
        <v>153</v>
      </c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48"/>
      <c r="Z45" s="148"/>
      <c r="AA45" s="148"/>
      <c r="AB45" s="148"/>
      <c r="AC45" s="148"/>
      <c r="AD45" s="148"/>
      <c r="AE45" s="148"/>
      <c r="AF45" s="148"/>
      <c r="AG45" s="148" t="s">
        <v>111</v>
      </c>
      <c r="AH45" s="148">
        <v>0</v>
      </c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outlineLevel="1">
      <c r="A46" s="168">
        <v>18</v>
      </c>
      <c r="B46" s="169" t="s">
        <v>162</v>
      </c>
      <c r="C46" s="182" t="s">
        <v>163</v>
      </c>
      <c r="D46" s="170" t="s">
        <v>106</v>
      </c>
      <c r="E46" s="171">
        <v>1530</v>
      </c>
      <c r="F46" s="172"/>
      <c r="G46" s="173">
        <f>ROUND(E46*F46,2)</f>
        <v>0</v>
      </c>
      <c r="H46" s="158"/>
      <c r="I46" s="157">
        <f>ROUND(E46*H46,2)</f>
        <v>0</v>
      </c>
      <c r="J46" s="158"/>
      <c r="K46" s="157">
        <f>ROUND(E46*J46,2)</f>
        <v>0</v>
      </c>
      <c r="L46" s="157">
        <v>21</v>
      </c>
      <c r="M46" s="157">
        <f>G46*(1+L46/100)</f>
        <v>0</v>
      </c>
      <c r="N46" s="157">
        <v>0</v>
      </c>
      <c r="O46" s="157">
        <f>ROUND(E46*N46,2)</f>
        <v>0</v>
      </c>
      <c r="P46" s="157">
        <v>0</v>
      </c>
      <c r="Q46" s="157">
        <f>ROUND(E46*P46,2)</f>
        <v>0</v>
      </c>
      <c r="R46" s="157"/>
      <c r="S46" s="157" t="s">
        <v>107</v>
      </c>
      <c r="T46" s="157" t="s">
        <v>143</v>
      </c>
      <c r="U46" s="157">
        <v>0.03</v>
      </c>
      <c r="V46" s="157">
        <f>ROUND(E46*U46,2)</f>
        <v>45.9</v>
      </c>
      <c r="W46" s="157"/>
      <c r="X46" s="157" t="s">
        <v>108</v>
      </c>
      <c r="Y46" s="148"/>
      <c r="Z46" s="148"/>
      <c r="AA46" s="148"/>
      <c r="AB46" s="148"/>
      <c r="AC46" s="148"/>
      <c r="AD46" s="148"/>
      <c r="AE46" s="148"/>
      <c r="AF46" s="148"/>
      <c r="AG46" s="148" t="s">
        <v>109</v>
      </c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outlineLevel="1">
      <c r="A47" s="155"/>
      <c r="B47" s="156"/>
      <c r="C47" s="183" t="s">
        <v>164</v>
      </c>
      <c r="D47" s="159"/>
      <c r="E47" s="160">
        <v>1530</v>
      </c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48"/>
      <c r="Z47" s="148"/>
      <c r="AA47" s="148"/>
      <c r="AB47" s="148"/>
      <c r="AC47" s="148"/>
      <c r="AD47" s="148"/>
      <c r="AE47" s="148"/>
      <c r="AF47" s="148"/>
      <c r="AG47" s="148" t="s">
        <v>111</v>
      </c>
      <c r="AH47" s="148">
        <v>0</v>
      </c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ht="22.5" outlineLevel="1">
      <c r="A48" s="168">
        <v>19</v>
      </c>
      <c r="B48" s="169" t="s">
        <v>165</v>
      </c>
      <c r="C48" s="182" t="s">
        <v>166</v>
      </c>
      <c r="D48" s="170" t="s">
        <v>106</v>
      </c>
      <c r="E48" s="171">
        <v>1530</v>
      </c>
      <c r="F48" s="172"/>
      <c r="G48" s="173">
        <f>ROUND(E48*F48,2)</f>
        <v>0</v>
      </c>
      <c r="H48" s="158"/>
      <c r="I48" s="157">
        <f>ROUND(E48*H48,2)</f>
        <v>0</v>
      </c>
      <c r="J48" s="158"/>
      <c r="K48" s="157">
        <f>ROUND(E48*J48,2)</f>
        <v>0</v>
      </c>
      <c r="L48" s="157">
        <v>21</v>
      </c>
      <c r="M48" s="157">
        <f>G48*(1+L48/100)</f>
        <v>0</v>
      </c>
      <c r="N48" s="157">
        <v>0.01</v>
      </c>
      <c r="O48" s="157">
        <f>ROUND(E48*N48,2)</f>
        <v>15.3</v>
      </c>
      <c r="P48" s="157">
        <v>0</v>
      </c>
      <c r="Q48" s="157">
        <f>ROUND(E48*P48,2)</f>
        <v>0</v>
      </c>
      <c r="R48" s="157"/>
      <c r="S48" s="157" t="s">
        <v>107</v>
      </c>
      <c r="T48" s="157" t="s">
        <v>143</v>
      </c>
      <c r="U48" s="157">
        <v>3.5999999999999997E-2</v>
      </c>
      <c r="V48" s="157">
        <f>ROUND(E48*U48,2)</f>
        <v>55.08</v>
      </c>
      <c r="W48" s="157"/>
      <c r="X48" s="157" t="s">
        <v>108</v>
      </c>
      <c r="Y48" s="148"/>
      <c r="Z48" s="148"/>
      <c r="AA48" s="148"/>
      <c r="AB48" s="148"/>
      <c r="AC48" s="148"/>
      <c r="AD48" s="148"/>
      <c r="AE48" s="148"/>
      <c r="AF48" s="148"/>
      <c r="AG48" s="148" t="s">
        <v>109</v>
      </c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outlineLevel="1">
      <c r="A49" s="155"/>
      <c r="B49" s="156"/>
      <c r="C49" s="183" t="s">
        <v>164</v>
      </c>
      <c r="D49" s="159"/>
      <c r="E49" s="160">
        <v>1530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48"/>
      <c r="Z49" s="148"/>
      <c r="AA49" s="148"/>
      <c r="AB49" s="148"/>
      <c r="AC49" s="148"/>
      <c r="AD49" s="148"/>
      <c r="AE49" s="148"/>
      <c r="AF49" s="148"/>
      <c r="AG49" s="148" t="s">
        <v>111</v>
      </c>
      <c r="AH49" s="148">
        <v>0</v>
      </c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outlineLevel="1">
      <c r="A50" s="168">
        <v>20</v>
      </c>
      <c r="B50" s="169" t="s">
        <v>167</v>
      </c>
      <c r="C50" s="182" t="s">
        <v>168</v>
      </c>
      <c r="D50" s="170" t="s">
        <v>117</v>
      </c>
      <c r="E50" s="171">
        <v>1380</v>
      </c>
      <c r="F50" s="172"/>
      <c r="G50" s="173">
        <f>ROUND(E50*F50,2)</f>
        <v>0</v>
      </c>
      <c r="H50" s="158"/>
      <c r="I50" s="157">
        <f>ROUND(E50*H50,2)</f>
        <v>0</v>
      </c>
      <c r="J50" s="158"/>
      <c r="K50" s="157">
        <f>ROUND(E50*J50,2)</f>
        <v>0</v>
      </c>
      <c r="L50" s="157">
        <v>21</v>
      </c>
      <c r="M50" s="157">
        <f>G50*(1+L50/100)</f>
        <v>0</v>
      </c>
      <c r="N50" s="157">
        <v>2.0000000000000002E-5</v>
      </c>
      <c r="O50" s="157">
        <f>ROUND(E50*N50,2)</f>
        <v>0.03</v>
      </c>
      <c r="P50" s="157">
        <v>0</v>
      </c>
      <c r="Q50" s="157">
        <f>ROUND(E50*P50,2)</f>
        <v>0</v>
      </c>
      <c r="R50" s="157"/>
      <c r="S50" s="157" t="s">
        <v>107</v>
      </c>
      <c r="T50" s="157" t="s">
        <v>143</v>
      </c>
      <c r="U50" s="157">
        <v>7.0000000000000007E-2</v>
      </c>
      <c r="V50" s="157">
        <f>ROUND(E50*U50,2)</f>
        <v>96.6</v>
      </c>
      <c r="W50" s="157"/>
      <c r="X50" s="157" t="s">
        <v>108</v>
      </c>
      <c r="Y50" s="148"/>
      <c r="Z50" s="148"/>
      <c r="AA50" s="148"/>
      <c r="AB50" s="148"/>
      <c r="AC50" s="148"/>
      <c r="AD50" s="148"/>
      <c r="AE50" s="148"/>
      <c r="AF50" s="148"/>
      <c r="AG50" s="148" t="s">
        <v>109</v>
      </c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outlineLevel="1">
      <c r="A51" s="155"/>
      <c r="B51" s="156"/>
      <c r="C51" s="183" t="s">
        <v>169</v>
      </c>
      <c r="D51" s="159"/>
      <c r="E51" s="160">
        <v>1380</v>
      </c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48"/>
      <c r="Z51" s="148"/>
      <c r="AA51" s="148"/>
      <c r="AB51" s="148"/>
      <c r="AC51" s="148"/>
      <c r="AD51" s="148"/>
      <c r="AE51" s="148"/>
      <c r="AF51" s="148"/>
      <c r="AG51" s="148" t="s">
        <v>111</v>
      </c>
      <c r="AH51" s="148">
        <v>0</v>
      </c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>
      <c r="A52" s="162" t="s">
        <v>102</v>
      </c>
      <c r="B52" s="163" t="s">
        <v>70</v>
      </c>
      <c r="C52" s="181" t="s">
        <v>71</v>
      </c>
      <c r="D52" s="164"/>
      <c r="E52" s="165"/>
      <c r="F52" s="166"/>
      <c r="G52" s="167">
        <f>SUMIF(AG53:AG54,"&lt;&gt;NOR",G53:G54)</f>
        <v>0</v>
      </c>
      <c r="H52" s="161"/>
      <c r="I52" s="161">
        <f>SUM(I53:I54)</f>
        <v>0</v>
      </c>
      <c r="J52" s="161"/>
      <c r="K52" s="161">
        <f>SUM(K53:K54)</f>
        <v>0</v>
      </c>
      <c r="L52" s="161"/>
      <c r="M52" s="161">
        <f>SUM(M53:M54)</f>
        <v>0</v>
      </c>
      <c r="N52" s="161"/>
      <c r="O52" s="161">
        <f>SUM(O53:O54)</f>
        <v>0.03</v>
      </c>
      <c r="P52" s="161"/>
      <c r="Q52" s="161">
        <f>SUM(Q53:Q54)</f>
        <v>0</v>
      </c>
      <c r="R52" s="161"/>
      <c r="S52" s="161"/>
      <c r="T52" s="161"/>
      <c r="U52" s="161"/>
      <c r="V52" s="161">
        <f>SUM(V53:V54)</f>
        <v>168.3</v>
      </c>
      <c r="W52" s="161"/>
      <c r="X52" s="161"/>
      <c r="AG52" t="s">
        <v>103</v>
      </c>
    </row>
    <row r="53" spans="1:60" outlineLevel="1">
      <c r="A53" s="168">
        <v>21</v>
      </c>
      <c r="B53" s="169" t="s">
        <v>170</v>
      </c>
      <c r="C53" s="182" t="s">
        <v>171</v>
      </c>
      <c r="D53" s="170" t="s">
        <v>106</v>
      </c>
      <c r="E53" s="171">
        <v>1530</v>
      </c>
      <c r="F53" s="172"/>
      <c r="G53" s="173">
        <f>ROUND(E53*F53,2)</f>
        <v>0</v>
      </c>
      <c r="H53" s="158"/>
      <c r="I53" s="157">
        <f>ROUND(E53*H53,2)</f>
        <v>0</v>
      </c>
      <c r="J53" s="158"/>
      <c r="K53" s="157">
        <f>ROUND(E53*J53,2)</f>
        <v>0</v>
      </c>
      <c r="L53" s="157">
        <v>21</v>
      </c>
      <c r="M53" s="157">
        <f>G53*(1+L53/100)</f>
        <v>0</v>
      </c>
      <c r="N53" s="157">
        <v>2.0000000000000002E-5</v>
      </c>
      <c r="O53" s="157">
        <f>ROUND(E53*N53,2)</f>
        <v>0.03</v>
      </c>
      <c r="P53" s="157">
        <v>0</v>
      </c>
      <c r="Q53" s="157">
        <f>ROUND(E53*P53,2)</f>
        <v>0</v>
      </c>
      <c r="R53" s="157"/>
      <c r="S53" s="157" t="s">
        <v>142</v>
      </c>
      <c r="T53" s="157" t="s">
        <v>143</v>
      </c>
      <c r="U53" s="157">
        <v>0.11</v>
      </c>
      <c r="V53" s="157">
        <f>ROUND(E53*U53,2)</f>
        <v>168.3</v>
      </c>
      <c r="W53" s="157"/>
      <c r="X53" s="157" t="s">
        <v>108</v>
      </c>
      <c r="Y53" s="148"/>
      <c r="Z53" s="148"/>
      <c r="AA53" s="148"/>
      <c r="AB53" s="148"/>
      <c r="AC53" s="148"/>
      <c r="AD53" s="148"/>
      <c r="AE53" s="148"/>
      <c r="AF53" s="148"/>
      <c r="AG53" s="148" t="s">
        <v>109</v>
      </c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outlineLevel="1">
      <c r="A54" s="155"/>
      <c r="B54" s="156"/>
      <c r="C54" s="183" t="s">
        <v>172</v>
      </c>
      <c r="D54" s="159"/>
      <c r="E54" s="160">
        <v>1530</v>
      </c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48"/>
      <c r="Z54" s="148"/>
      <c r="AA54" s="148"/>
      <c r="AB54" s="148"/>
      <c r="AC54" s="148"/>
      <c r="AD54" s="148"/>
      <c r="AE54" s="148"/>
      <c r="AF54" s="148"/>
      <c r="AG54" s="148" t="s">
        <v>111</v>
      </c>
      <c r="AH54" s="148">
        <v>0</v>
      </c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>
      <c r="A55" s="162" t="s">
        <v>102</v>
      </c>
      <c r="B55" s="163" t="s">
        <v>72</v>
      </c>
      <c r="C55" s="181" t="s">
        <v>73</v>
      </c>
      <c r="D55" s="164"/>
      <c r="E55" s="165"/>
      <c r="F55" s="166"/>
      <c r="G55" s="167">
        <f>SUMIF(AG56:AG61,"&lt;&gt;NOR",G56:G61)</f>
        <v>0</v>
      </c>
      <c r="H55" s="161"/>
      <c r="I55" s="161">
        <f>SUM(I56:I61)</f>
        <v>0</v>
      </c>
      <c r="J55" s="161"/>
      <c r="K55" s="161">
        <f>SUM(K56:K61)</f>
        <v>0</v>
      </c>
      <c r="L55" s="161"/>
      <c r="M55" s="161">
        <f>SUM(M56:M61)</f>
        <v>0</v>
      </c>
      <c r="N55" s="161"/>
      <c r="O55" s="161">
        <f>SUM(O56:O61)</f>
        <v>12.55</v>
      </c>
      <c r="P55" s="161"/>
      <c r="Q55" s="161">
        <f>SUM(Q56:Q61)</f>
        <v>0</v>
      </c>
      <c r="R55" s="161"/>
      <c r="S55" s="161"/>
      <c r="T55" s="161"/>
      <c r="U55" s="161"/>
      <c r="V55" s="161">
        <f>SUM(V56:V61)</f>
        <v>12.5</v>
      </c>
      <c r="W55" s="161"/>
      <c r="X55" s="161"/>
      <c r="AG55" t="s">
        <v>103</v>
      </c>
    </row>
    <row r="56" spans="1:60" ht="22.5" outlineLevel="1">
      <c r="A56" s="168">
        <v>22</v>
      </c>
      <c r="B56" s="169" t="s">
        <v>173</v>
      </c>
      <c r="C56" s="182" t="s">
        <v>174</v>
      </c>
      <c r="D56" s="170" t="s">
        <v>117</v>
      </c>
      <c r="E56" s="171">
        <v>50</v>
      </c>
      <c r="F56" s="172"/>
      <c r="G56" s="173">
        <f>ROUND(E56*F56,2)</f>
        <v>0</v>
      </c>
      <c r="H56" s="158"/>
      <c r="I56" s="157">
        <f>ROUND(E56*H56,2)</f>
        <v>0</v>
      </c>
      <c r="J56" s="158"/>
      <c r="K56" s="157">
        <f>ROUND(E56*J56,2)</f>
        <v>0</v>
      </c>
      <c r="L56" s="157">
        <v>21</v>
      </c>
      <c r="M56" s="157">
        <f>G56*(1+L56/100)</f>
        <v>0</v>
      </c>
      <c r="N56" s="157">
        <v>0.12472</v>
      </c>
      <c r="O56" s="157">
        <f>ROUND(E56*N56,2)</f>
        <v>6.24</v>
      </c>
      <c r="P56" s="157">
        <v>0</v>
      </c>
      <c r="Q56" s="157">
        <f>ROUND(E56*P56,2)</f>
        <v>0</v>
      </c>
      <c r="R56" s="157"/>
      <c r="S56" s="157" t="s">
        <v>107</v>
      </c>
      <c r="T56" s="157" t="s">
        <v>107</v>
      </c>
      <c r="U56" s="157">
        <v>0.14000000000000001</v>
      </c>
      <c r="V56" s="157">
        <f>ROUND(E56*U56,2)</f>
        <v>7</v>
      </c>
      <c r="W56" s="157"/>
      <c r="X56" s="157" t="s">
        <v>108</v>
      </c>
      <c r="Y56" s="148"/>
      <c r="Z56" s="148"/>
      <c r="AA56" s="148"/>
      <c r="AB56" s="148"/>
      <c r="AC56" s="148"/>
      <c r="AD56" s="148"/>
      <c r="AE56" s="148"/>
      <c r="AF56" s="148"/>
      <c r="AG56" s="148" t="s">
        <v>109</v>
      </c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outlineLevel="1">
      <c r="A57" s="155"/>
      <c r="B57" s="156"/>
      <c r="C57" s="183" t="s">
        <v>118</v>
      </c>
      <c r="D57" s="159"/>
      <c r="E57" s="160">
        <v>50</v>
      </c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48"/>
      <c r="Z57" s="148"/>
      <c r="AA57" s="148"/>
      <c r="AB57" s="148"/>
      <c r="AC57" s="148"/>
      <c r="AD57" s="148"/>
      <c r="AE57" s="148"/>
      <c r="AF57" s="148"/>
      <c r="AG57" s="148" t="s">
        <v>111</v>
      </c>
      <c r="AH57" s="148">
        <v>0</v>
      </c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outlineLevel="1">
      <c r="A58" s="168">
        <v>23</v>
      </c>
      <c r="B58" s="169" t="s">
        <v>175</v>
      </c>
      <c r="C58" s="182" t="s">
        <v>176</v>
      </c>
      <c r="D58" s="170" t="s">
        <v>121</v>
      </c>
      <c r="E58" s="171">
        <v>2.5</v>
      </c>
      <c r="F58" s="172"/>
      <c r="G58" s="173">
        <f>ROUND(E58*F58,2)</f>
        <v>0</v>
      </c>
      <c r="H58" s="158"/>
      <c r="I58" s="157">
        <f>ROUND(E58*H58,2)</f>
        <v>0</v>
      </c>
      <c r="J58" s="158"/>
      <c r="K58" s="157">
        <f>ROUND(E58*J58,2)</f>
        <v>0</v>
      </c>
      <c r="L58" s="157">
        <v>21</v>
      </c>
      <c r="M58" s="157">
        <f>G58*(1+L58/100)</f>
        <v>0</v>
      </c>
      <c r="N58" s="157">
        <v>2.5249999999999999</v>
      </c>
      <c r="O58" s="157">
        <f>ROUND(E58*N58,2)</f>
        <v>6.31</v>
      </c>
      <c r="P58" s="157">
        <v>0</v>
      </c>
      <c r="Q58" s="157">
        <f>ROUND(E58*P58,2)</f>
        <v>0</v>
      </c>
      <c r="R58" s="157"/>
      <c r="S58" s="157" t="s">
        <v>107</v>
      </c>
      <c r="T58" s="157" t="s">
        <v>107</v>
      </c>
      <c r="U58" s="157">
        <v>1.4419999999999999</v>
      </c>
      <c r="V58" s="157">
        <f>ROUND(E58*U58,2)</f>
        <v>3.61</v>
      </c>
      <c r="W58" s="157"/>
      <c r="X58" s="157" t="s">
        <v>108</v>
      </c>
      <c r="Y58" s="148"/>
      <c r="Z58" s="148"/>
      <c r="AA58" s="148"/>
      <c r="AB58" s="148"/>
      <c r="AC58" s="148"/>
      <c r="AD58" s="148"/>
      <c r="AE58" s="148"/>
      <c r="AF58" s="148"/>
      <c r="AG58" s="148" t="s">
        <v>109</v>
      </c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outlineLevel="1">
      <c r="A59" s="155"/>
      <c r="B59" s="156"/>
      <c r="C59" s="183" t="s">
        <v>177</v>
      </c>
      <c r="D59" s="159"/>
      <c r="E59" s="160">
        <v>2.5</v>
      </c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48"/>
      <c r="Z59" s="148"/>
      <c r="AA59" s="148"/>
      <c r="AB59" s="148"/>
      <c r="AC59" s="148"/>
      <c r="AD59" s="148"/>
      <c r="AE59" s="148"/>
      <c r="AF59" s="148"/>
      <c r="AG59" s="148" t="s">
        <v>111</v>
      </c>
      <c r="AH59" s="148">
        <v>0</v>
      </c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outlineLevel="1">
      <c r="A60" s="168">
        <v>24</v>
      </c>
      <c r="B60" s="169" t="s">
        <v>178</v>
      </c>
      <c r="C60" s="182" t="s">
        <v>179</v>
      </c>
      <c r="D60" s="170" t="s">
        <v>117</v>
      </c>
      <c r="E60" s="171">
        <v>51</v>
      </c>
      <c r="F60" s="172"/>
      <c r="G60" s="173">
        <f>ROUND(E60*F60,2)</f>
        <v>0</v>
      </c>
      <c r="H60" s="158"/>
      <c r="I60" s="157">
        <f>ROUND(E60*H60,2)</f>
        <v>0</v>
      </c>
      <c r="J60" s="158"/>
      <c r="K60" s="157">
        <f>ROUND(E60*J60,2)</f>
        <v>0</v>
      </c>
      <c r="L60" s="157">
        <v>21</v>
      </c>
      <c r="M60" s="157">
        <f>G60*(1+L60/100)</f>
        <v>0</v>
      </c>
      <c r="N60" s="157">
        <v>0</v>
      </c>
      <c r="O60" s="157">
        <f>ROUND(E60*N60,2)</f>
        <v>0</v>
      </c>
      <c r="P60" s="157">
        <v>0</v>
      </c>
      <c r="Q60" s="157">
        <f>ROUND(E60*P60,2)</f>
        <v>0</v>
      </c>
      <c r="R60" s="157"/>
      <c r="S60" s="157" t="s">
        <v>107</v>
      </c>
      <c r="T60" s="157" t="s">
        <v>107</v>
      </c>
      <c r="U60" s="157">
        <v>3.6999999999999998E-2</v>
      </c>
      <c r="V60" s="157">
        <f>ROUND(E60*U60,2)</f>
        <v>1.89</v>
      </c>
      <c r="W60" s="157"/>
      <c r="X60" s="157" t="s">
        <v>108</v>
      </c>
      <c r="Y60" s="148"/>
      <c r="Z60" s="148"/>
      <c r="AA60" s="148"/>
      <c r="AB60" s="148"/>
      <c r="AC60" s="148"/>
      <c r="AD60" s="148"/>
      <c r="AE60" s="148"/>
      <c r="AF60" s="148"/>
      <c r="AG60" s="148" t="s">
        <v>109</v>
      </c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outlineLevel="1">
      <c r="A61" s="155"/>
      <c r="B61" s="156"/>
      <c r="C61" s="183" t="s">
        <v>180</v>
      </c>
      <c r="D61" s="159"/>
      <c r="E61" s="160">
        <v>51</v>
      </c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48"/>
      <c r="Z61" s="148"/>
      <c r="AA61" s="148"/>
      <c r="AB61" s="148"/>
      <c r="AC61" s="148"/>
      <c r="AD61" s="148"/>
      <c r="AE61" s="148"/>
      <c r="AF61" s="148"/>
      <c r="AG61" s="148" t="s">
        <v>111</v>
      </c>
      <c r="AH61" s="148">
        <v>0</v>
      </c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>
      <c r="A62" s="162" t="s">
        <v>102</v>
      </c>
      <c r="B62" s="163" t="s">
        <v>74</v>
      </c>
      <c r="C62" s="181" t="s">
        <v>67</v>
      </c>
      <c r="D62" s="164"/>
      <c r="E62" s="165"/>
      <c r="F62" s="166"/>
      <c r="G62" s="167">
        <f>SUMIF(AG63:AG74,"&lt;&gt;NOR",G63:G74)</f>
        <v>0</v>
      </c>
      <c r="H62" s="161"/>
      <c r="I62" s="161">
        <f>SUM(I63:I74)</f>
        <v>0</v>
      </c>
      <c r="J62" s="161"/>
      <c r="K62" s="161">
        <f>SUM(K63:K74)</f>
        <v>0</v>
      </c>
      <c r="L62" s="161"/>
      <c r="M62" s="161">
        <f>SUM(M63:M74)</f>
        <v>0</v>
      </c>
      <c r="N62" s="161"/>
      <c r="O62" s="161">
        <f>SUM(O63:O74)</f>
        <v>0</v>
      </c>
      <c r="P62" s="161"/>
      <c r="Q62" s="161">
        <f>SUM(Q63:Q74)</f>
        <v>0</v>
      </c>
      <c r="R62" s="161"/>
      <c r="S62" s="161"/>
      <c r="T62" s="161"/>
      <c r="U62" s="161"/>
      <c r="V62" s="161">
        <f>SUM(V63:V74)</f>
        <v>66.48</v>
      </c>
      <c r="W62" s="161"/>
      <c r="X62" s="161"/>
      <c r="AG62" t="s">
        <v>103</v>
      </c>
    </row>
    <row r="63" spans="1:60" outlineLevel="1">
      <c r="A63" s="168">
        <v>25</v>
      </c>
      <c r="B63" s="169" t="s">
        <v>181</v>
      </c>
      <c r="C63" s="182" t="s">
        <v>182</v>
      </c>
      <c r="D63" s="170" t="s">
        <v>183</v>
      </c>
      <c r="E63" s="171">
        <v>14.3</v>
      </c>
      <c r="F63" s="172"/>
      <c r="G63" s="173">
        <f>ROUND(E63*F63,2)</f>
        <v>0</v>
      </c>
      <c r="H63" s="158"/>
      <c r="I63" s="157">
        <f>ROUND(E63*H63,2)</f>
        <v>0</v>
      </c>
      <c r="J63" s="158"/>
      <c r="K63" s="157">
        <f>ROUND(E63*J63,2)</f>
        <v>0</v>
      </c>
      <c r="L63" s="157">
        <v>21</v>
      </c>
      <c r="M63" s="157">
        <f>G63*(1+L63/100)</f>
        <v>0</v>
      </c>
      <c r="N63" s="157">
        <v>0</v>
      </c>
      <c r="O63" s="157">
        <f>ROUND(E63*N63,2)</f>
        <v>0</v>
      </c>
      <c r="P63" s="157">
        <v>0</v>
      </c>
      <c r="Q63" s="157">
        <f>ROUND(E63*P63,2)</f>
        <v>0</v>
      </c>
      <c r="R63" s="157"/>
      <c r="S63" s="157" t="s">
        <v>107</v>
      </c>
      <c r="T63" s="157" t="s">
        <v>107</v>
      </c>
      <c r="U63" s="157">
        <v>0</v>
      </c>
      <c r="V63" s="157">
        <f>ROUND(E63*U63,2)</f>
        <v>0</v>
      </c>
      <c r="W63" s="157"/>
      <c r="X63" s="157" t="s">
        <v>108</v>
      </c>
      <c r="Y63" s="148"/>
      <c r="Z63" s="148"/>
      <c r="AA63" s="148"/>
      <c r="AB63" s="148"/>
      <c r="AC63" s="148"/>
      <c r="AD63" s="148"/>
      <c r="AE63" s="148"/>
      <c r="AF63" s="148"/>
      <c r="AG63" s="148" t="s">
        <v>109</v>
      </c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outlineLevel="1">
      <c r="A64" s="155"/>
      <c r="B64" s="156"/>
      <c r="C64" s="183" t="s">
        <v>184</v>
      </c>
      <c r="D64" s="159"/>
      <c r="E64" s="160">
        <v>14.3</v>
      </c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48"/>
      <c r="Z64" s="148"/>
      <c r="AA64" s="148"/>
      <c r="AB64" s="148"/>
      <c r="AC64" s="148"/>
      <c r="AD64" s="148"/>
      <c r="AE64" s="148"/>
      <c r="AF64" s="148"/>
      <c r="AG64" s="148" t="s">
        <v>111</v>
      </c>
      <c r="AH64" s="148">
        <v>0</v>
      </c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outlineLevel="1">
      <c r="A65" s="168">
        <v>26</v>
      </c>
      <c r="B65" s="169" t="s">
        <v>185</v>
      </c>
      <c r="C65" s="182" t="s">
        <v>186</v>
      </c>
      <c r="D65" s="170" t="s">
        <v>183</v>
      </c>
      <c r="E65" s="171">
        <v>35.496000000000002</v>
      </c>
      <c r="F65" s="172"/>
      <c r="G65" s="173">
        <f>ROUND(E65*F65,2)</f>
        <v>0</v>
      </c>
      <c r="H65" s="158"/>
      <c r="I65" s="157">
        <f>ROUND(E65*H65,2)</f>
        <v>0</v>
      </c>
      <c r="J65" s="158"/>
      <c r="K65" s="157">
        <f>ROUND(E65*J65,2)</f>
        <v>0</v>
      </c>
      <c r="L65" s="157">
        <v>21</v>
      </c>
      <c r="M65" s="157">
        <f>G65*(1+L65/100)</f>
        <v>0</v>
      </c>
      <c r="N65" s="157">
        <v>0</v>
      </c>
      <c r="O65" s="157">
        <f>ROUND(E65*N65,2)</f>
        <v>0</v>
      </c>
      <c r="P65" s="157">
        <v>0</v>
      </c>
      <c r="Q65" s="157">
        <f>ROUND(E65*P65,2)</f>
        <v>0</v>
      </c>
      <c r="R65" s="157"/>
      <c r="S65" s="157" t="s">
        <v>107</v>
      </c>
      <c r="T65" s="157" t="s">
        <v>143</v>
      </c>
      <c r="U65" s="157">
        <v>0</v>
      </c>
      <c r="V65" s="157">
        <f>ROUND(E65*U65,2)</f>
        <v>0</v>
      </c>
      <c r="W65" s="157"/>
      <c r="X65" s="157" t="s">
        <v>108</v>
      </c>
      <c r="Y65" s="148"/>
      <c r="Z65" s="148"/>
      <c r="AA65" s="148"/>
      <c r="AB65" s="148"/>
      <c r="AC65" s="148"/>
      <c r="AD65" s="148"/>
      <c r="AE65" s="148"/>
      <c r="AF65" s="148"/>
      <c r="AG65" s="148" t="s">
        <v>109</v>
      </c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outlineLevel="1">
      <c r="A66" s="155"/>
      <c r="B66" s="156"/>
      <c r="C66" s="183" t="s">
        <v>187</v>
      </c>
      <c r="D66" s="159"/>
      <c r="E66" s="160">
        <v>35.496000000000002</v>
      </c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48"/>
      <c r="Z66" s="148"/>
      <c r="AA66" s="148"/>
      <c r="AB66" s="148"/>
      <c r="AC66" s="148"/>
      <c r="AD66" s="148"/>
      <c r="AE66" s="148"/>
      <c r="AF66" s="148"/>
      <c r="AG66" s="148" t="s">
        <v>111</v>
      </c>
      <c r="AH66" s="148">
        <v>0</v>
      </c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ht="22.5" outlineLevel="1">
      <c r="A67" s="168">
        <v>27</v>
      </c>
      <c r="B67" s="169" t="s">
        <v>188</v>
      </c>
      <c r="C67" s="182" t="s">
        <v>189</v>
      </c>
      <c r="D67" s="170" t="s">
        <v>183</v>
      </c>
      <c r="E67" s="171">
        <v>6.25</v>
      </c>
      <c r="F67" s="172"/>
      <c r="G67" s="173">
        <f>ROUND(E67*F67,2)</f>
        <v>0</v>
      </c>
      <c r="H67" s="158"/>
      <c r="I67" s="157">
        <f>ROUND(E67*H67,2)</f>
        <v>0</v>
      </c>
      <c r="J67" s="158"/>
      <c r="K67" s="157">
        <f>ROUND(E67*J67,2)</f>
        <v>0</v>
      </c>
      <c r="L67" s="157">
        <v>21</v>
      </c>
      <c r="M67" s="157">
        <f>G67*(1+L67/100)</f>
        <v>0</v>
      </c>
      <c r="N67" s="157">
        <v>0</v>
      </c>
      <c r="O67" s="157">
        <f>ROUND(E67*N67,2)</f>
        <v>0</v>
      </c>
      <c r="P67" s="157">
        <v>0</v>
      </c>
      <c r="Q67" s="157">
        <f>ROUND(E67*P67,2)</f>
        <v>0</v>
      </c>
      <c r="R67" s="157"/>
      <c r="S67" s="157" t="s">
        <v>107</v>
      </c>
      <c r="T67" s="157" t="s">
        <v>143</v>
      </c>
      <c r="U67" s="157">
        <v>0</v>
      </c>
      <c r="V67" s="157">
        <f>ROUND(E67*U67,2)</f>
        <v>0</v>
      </c>
      <c r="W67" s="157"/>
      <c r="X67" s="157" t="s">
        <v>108</v>
      </c>
      <c r="Y67" s="148"/>
      <c r="Z67" s="148"/>
      <c r="AA67" s="148"/>
      <c r="AB67" s="148"/>
      <c r="AC67" s="148"/>
      <c r="AD67" s="148"/>
      <c r="AE67" s="148"/>
      <c r="AF67" s="148"/>
      <c r="AG67" s="148" t="s">
        <v>109</v>
      </c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outlineLevel="1">
      <c r="A68" s="155"/>
      <c r="B68" s="156"/>
      <c r="C68" s="183" t="s">
        <v>190</v>
      </c>
      <c r="D68" s="159"/>
      <c r="E68" s="160">
        <v>6.25</v>
      </c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48"/>
      <c r="Z68" s="148"/>
      <c r="AA68" s="148"/>
      <c r="AB68" s="148"/>
      <c r="AC68" s="148"/>
      <c r="AD68" s="148"/>
      <c r="AE68" s="148"/>
      <c r="AF68" s="148"/>
      <c r="AG68" s="148" t="s">
        <v>111</v>
      </c>
      <c r="AH68" s="148">
        <v>0</v>
      </c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ht="22.5" outlineLevel="1">
      <c r="A69" s="168">
        <v>28</v>
      </c>
      <c r="B69" s="169" t="s">
        <v>191</v>
      </c>
      <c r="C69" s="182" t="s">
        <v>192</v>
      </c>
      <c r="D69" s="170" t="s">
        <v>183</v>
      </c>
      <c r="E69" s="171">
        <v>31.327999999999999</v>
      </c>
      <c r="F69" s="172"/>
      <c r="G69" s="173">
        <f>ROUND(E69*F69,2)</f>
        <v>0</v>
      </c>
      <c r="H69" s="158"/>
      <c r="I69" s="157">
        <f>ROUND(E69*H69,2)</f>
        <v>0</v>
      </c>
      <c r="J69" s="158"/>
      <c r="K69" s="157">
        <f>ROUND(E69*J69,2)</f>
        <v>0</v>
      </c>
      <c r="L69" s="157">
        <v>21</v>
      </c>
      <c r="M69" s="157">
        <f>G69*(1+L69/100)</f>
        <v>0</v>
      </c>
      <c r="N69" s="157">
        <v>0</v>
      </c>
      <c r="O69" s="157">
        <f>ROUND(E69*N69,2)</f>
        <v>0</v>
      </c>
      <c r="P69" s="157">
        <v>0</v>
      </c>
      <c r="Q69" s="157">
        <f>ROUND(E69*P69,2)</f>
        <v>0</v>
      </c>
      <c r="R69" s="157"/>
      <c r="S69" s="157" t="s">
        <v>107</v>
      </c>
      <c r="T69" s="157" t="s">
        <v>143</v>
      </c>
      <c r="U69" s="157">
        <v>0</v>
      </c>
      <c r="V69" s="157">
        <f>ROUND(E69*U69,2)</f>
        <v>0</v>
      </c>
      <c r="W69" s="157"/>
      <c r="X69" s="157" t="s">
        <v>108</v>
      </c>
      <c r="Y69" s="148"/>
      <c r="Z69" s="148"/>
      <c r="AA69" s="148"/>
      <c r="AB69" s="148"/>
      <c r="AC69" s="148"/>
      <c r="AD69" s="148"/>
      <c r="AE69" s="148"/>
      <c r="AF69" s="148"/>
      <c r="AG69" s="148" t="s">
        <v>109</v>
      </c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outlineLevel="1">
      <c r="A70" s="155"/>
      <c r="B70" s="156"/>
      <c r="C70" s="183" t="s">
        <v>193</v>
      </c>
      <c r="D70" s="159"/>
      <c r="E70" s="160">
        <v>31.327999999999999</v>
      </c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48"/>
      <c r="Z70" s="148"/>
      <c r="AA70" s="148"/>
      <c r="AB70" s="148"/>
      <c r="AC70" s="148"/>
      <c r="AD70" s="148"/>
      <c r="AE70" s="148"/>
      <c r="AF70" s="148"/>
      <c r="AG70" s="148" t="s">
        <v>111</v>
      </c>
      <c r="AH70" s="148">
        <v>0</v>
      </c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outlineLevel="1">
      <c r="A71" s="174">
        <v>29</v>
      </c>
      <c r="B71" s="175" t="s">
        <v>194</v>
      </c>
      <c r="C71" s="184" t="s">
        <v>195</v>
      </c>
      <c r="D71" s="176" t="s">
        <v>183</v>
      </c>
      <c r="E71" s="177">
        <v>87.373999999999995</v>
      </c>
      <c r="F71" s="178"/>
      <c r="G71" s="179">
        <f>ROUND(E71*F71,2)</f>
        <v>0</v>
      </c>
      <c r="H71" s="158"/>
      <c r="I71" s="157">
        <f>ROUND(E71*H71,2)</f>
        <v>0</v>
      </c>
      <c r="J71" s="158"/>
      <c r="K71" s="157">
        <f>ROUND(E71*J71,2)</f>
        <v>0</v>
      </c>
      <c r="L71" s="157">
        <v>21</v>
      </c>
      <c r="M71" s="157">
        <f>G71*(1+L71/100)</f>
        <v>0</v>
      </c>
      <c r="N71" s="157">
        <v>0</v>
      </c>
      <c r="O71" s="157">
        <f>ROUND(E71*N71,2)</f>
        <v>0</v>
      </c>
      <c r="P71" s="157">
        <v>0</v>
      </c>
      <c r="Q71" s="157">
        <f>ROUND(E71*P71,2)</f>
        <v>0</v>
      </c>
      <c r="R71" s="157"/>
      <c r="S71" s="157" t="s">
        <v>107</v>
      </c>
      <c r="T71" s="157" t="s">
        <v>107</v>
      </c>
      <c r="U71" s="157">
        <v>0.26500000000000001</v>
      </c>
      <c r="V71" s="157">
        <f>ROUND(E71*U71,2)</f>
        <v>23.15</v>
      </c>
      <c r="W71" s="157"/>
      <c r="X71" s="157" t="s">
        <v>196</v>
      </c>
      <c r="Y71" s="148"/>
      <c r="Z71" s="148"/>
      <c r="AA71" s="148"/>
      <c r="AB71" s="148"/>
      <c r="AC71" s="148"/>
      <c r="AD71" s="148"/>
      <c r="AE71" s="148"/>
      <c r="AF71" s="148"/>
      <c r="AG71" s="148" t="s">
        <v>197</v>
      </c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outlineLevel="1">
      <c r="A72" s="174">
        <v>30</v>
      </c>
      <c r="B72" s="175" t="s">
        <v>198</v>
      </c>
      <c r="C72" s="184" t="s">
        <v>199</v>
      </c>
      <c r="D72" s="176" t="s">
        <v>183</v>
      </c>
      <c r="E72" s="177">
        <v>87.373999999999995</v>
      </c>
      <c r="F72" s="178"/>
      <c r="G72" s="179">
        <f>ROUND(E72*F72,2)</f>
        <v>0</v>
      </c>
      <c r="H72" s="158"/>
      <c r="I72" s="157">
        <f>ROUND(E72*H72,2)</f>
        <v>0</v>
      </c>
      <c r="J72" s="158"/>
      <c r="K72" s="157">
        <f>ROUND(E72*J72,2)</f>
        <v>0</v>
      </c>
      <c r="L72" s="157">
        <v>21</v>
      </c>
      <c r="M72" s="157">
        <f>G72*(1+L72/100)</f>
        <v>0</v>
      </c>
      <c r="N72" s="157">
        <v>0</v>
      </c>
      <c r="O72" s="157">
        <f>ROUND(E72*N72,2)</f>
        <v>0</v>
      </c>
      <c r="P72" s="157">
        <v>0</v>
      </c>
      <c r="Q72" s="157">
        <f>ROUND(E72*P72,2)</f>
        <v>0</v>
      </c>
      <c r="R72" s="157"/>
      <c r="S72" s="157" t="s">
        <v>107</v>
      </c>
      <c r="T72" s="157" t="s">
        <v>107</v>
      </c>
      <c r="U72" s="157">
        <v>0.49</v>
      </c>
      <c r="V72" s="157">
        <f>ROUND(E72*U72,2)</f>
        <v>42.81</v>
      </c>
      <c r="W72" s="157"/>
      <c r="X72" s="157" t="s">
        <v>196</v>
      </c>
      <c r="Y72" s="148"/>
      <c r="Z72" s="148"/>
      <c r="AA72" s="148"/>
      <c r="AB72" s="148"/>
      <c r="AC72" s="148"/>
      <c r="AD72" s="148"/>
      <c r="AE72" s="148"/>
      <c r="AF72" s="148"/>
      <c r="AG72" s="148" t="s">
        <v>197</v>
      </c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outlineLevel="1">
      <c r="A73" s="174">
        <v>31</v>
      </c>
      <c r="B73" s="175" t="s">
        <v>200</v>
      </c>
      <c r="C73" s="184" t="s">
        <v>201</v>
      </c>
      <c r="D73" s="176" t="s">
        <v>183</v>
      </c>
      <c r="E73" s="177">
        <v>1660.106</v>
      </c>
      <c r="F73" s="178"/>
      <c r="G73" s="179">
        <f>ROUND(E73*F73,2)</f>
        <v>0</v>
      </c>
      <c r="H73" s="158"/>
      <c r="I73" s="157">
        <f>ROUND(E73*H73,2)</f>
        <v>0</v>
      </c>
      <c r="J73" s="158"/>
      <c r="K73" s="157">
        <f>ROUND(E73*J73,2)</f>
        <v>0</v>
      </c>
      <c r="L73" s="157">
        <v>21</v>
      </c>
      <c r="M73" s="157">
        <f>G73*(1+L73/100)</f>
        <v>0</v>
      </c>
      <c r="N73" s="157">
        <v>0</v>
      </c>
      <c r="O73" s="157">
        <f>ROUND(E73*N73,2)</f>
        <v>0</v>
      </c>
      <c r="P73" s="157">
        <v>0</v>
      </c>
      <c r="Q73" s="157">
        <f>ROUND(E73*P73,2)</f>
        <v>0</v>
      </c>
      <c r="R73" s="157"/>
      <c r="S73" s="157" t="s">
        <v>107</v>
      </c>
      <c r="T73" s="157" t="s">
        <v>107</v>
      </c>
      <c r="U73" s="157">
        <v>0</v>
      </c>
      <c r="V73" s="157">
        <f>ROUND(E73*U73,2)</f>
        <v>0</v>
      </c>
      <c r="W73" s="157"/>
      <c r="X73" s="157" t="s">
        <v>196</v>
      </c>
      <c r="Y73" s="148"/>
      <c r="Z73" s="148"/>
      <c r="AA73" s="148"/>
      <c r="AB73" s="148"/>
      <c r="AC73" s="148"/>
      <c r="AD73" s="148"/>
      <c r="AE73" s="148"/>
      <c r="AF73" s="148"/>
      <c r="AG73" s="148" t="s">
        <v>197</v>
      </c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outlineLevel="1">
      <c r="A74" s="174">
        <v>32</v>
      </c>
      <c r="B74" s="175" t="s">
        <v>202</v>
      </c>
      <c r="C74" s="184" t="s">
        <v>203</v>
      </c>
      <c r="D74" s="176" t="s">
        <v>183</v>
      </c>
      <c r="E74" s="177">
        <v>87.373999999999995</v>
      </c>
      <c r="F74" s="178"/>
      <c r="G74" s="179">
        <f>ROUND(E74*F74,2)</f>
        <v>0</v>
      </c>
      <c r="H74" s="158"/>
      <c r="I74" s="157">
        <f>ROUND(E74*H74,2)</f>
        <v>0</v>
      </c>
      <c r="J74" s="158"/>
      <c r="K74" s="157">
        <f>ROUND(E74*J74,2)</f>
        <v>0</v>
      </c>
      <c r="L74" s="157">
        <v>21</v>
      </c>
      <c r="M74" s="157">
        <f>G74*(1+L74/100)</f>
        <v>0</v>
      </c>
      <c r="N74" s="157">
        <v>0</v>
      </c>
      <c r="O74" s="157">
        <f>ROUND(E74*N74,2)</f>
        <v>0</v>
      </c>
      <c r="P74" s="157">
        <v>0</v>
      </c>
      <c r="Q74" s="157">
        <f>ROUND(E74*P74,2)</f>
        <v>0</v>
      </c>
      <c r="R74" s="157"/>
      <c r="S74" s="157" t="s">
        <v>107</v>
      </c>
      <c r="T74" s="157" t="s">
        <v>107</v>
      </c>
      <c r="U74" s="157">
        <v>6.0000000000000001E-3</v>
      </c>
      <c r="V74" s="157">
        <f>ROUND(E74*U74,2)</f>
        <v>0.52</v>
      </c>
      <c r="W74" s="157"/>
      <c r="X74" s="157" t="s">
        <v>196</v>
      </c>
      <c r="Y74" s="148"/>
      <c r="Z74" s="148"/>
      <c r="AA74" s="148"/>
      <c r="AB74" s="148"/>
      <c r="AC74" s="148"/>
      <c r="AD74" s="148"/>
      <c r="AE74" s="148"/>
      <c r="AF74" s="148"/>
      <c r="AG74" s="148" t="s">
        <v>197</v>
      </c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>
      <c r="A75" s="162" t="s">
        <v>102</v>
      </c>
      <c r="B75" s="163" t="s">
        <v>75</v>
      </c>
      <c r="C75" s="181" t="s">
        <v>29</v>
      </c>
      <c r="D75" s="164"/>
      <c r="E75" s="165"/>
      <c r="F75" s="166"/>
      <c r="G75" s="167">
        <f>SUMIF(AG76:AG76,"&lt;&gt;NOR",G76:G76)</f>
        <v>0</v>
      </c>
      <c r="H75" s="161"/>
      <c r="I75" s="161">
        <f>SUM(I76:I76)</f>
        <v>0</v>
      </c>
      <c r="J75" s="161"/>
      <c r="K75" s="161">
        <f>SUM(K76:K76)</f>
        <v>0</v>
      </c>
      <c r="L75" s="161"/>
      <c r="M75" s="161">
        <f>SUM(M76:M76)</f>
        <v>0</v>
      </c>
      <c r="N75" s="161"/>
      <c r="O75" s="161">
        <f>SUM(O76:O76)</f>
        <v>0</v>
      </c>
      <c r="P75" s="161"/>
      <c r="Q75" s="161">
        <f>SUM(Q76:Q76)</f>
        <v>0</v>
      </c>
      <c r="R75" s="161"/>
      <c r="S75" s="161"/>
      <c r="T75" s="161"/>
      <c r="U75" s="161"/>
      <c r="V75" s="161">
        <f>SUM(V76:V76)</f>
        <v>0</v>
      </c>
      <c r="W75" s="161"/>
      <c r="X75" s="161"/>
      <c r="AG75" t="s">
        <v>103</v>
      </c>
    </row>
    <row r="76" spans="1:60" outlineLevel="1">
      <c r="A76" s="174">
        <v>33</v>
      </c>
      <c r="B76" s="175" t="s">
        <v>204</v>
      </c>
      <c r="C76" s="184" t="s">
        <v>205</v>
      </c>
      <c r="D76" s="176" t="s">
        <v>206</v>
      </c>
      <c r="E76" s="177">
        <v>1</v>
      </c>
      <c r="F76" s="178"/>
      <c r="G76" s="179">
        <f>ROUND(E76*F76,2)</f>
        <v>0</v>
      </c>
      <c r="H76" s="158"/>
      <c r="I76" s="157">
        <f>ROUND(E76*H76,2)</f>
        <v>0</v>
      </c>
      <c r="J76" s="158"/>
      <c r="K76" s="157">
        <f>ROUND(E76*J76,2)</f>
        <v>0</v>
      </c>
      <c r="L76" s="157">
        <v>21</v>
      </c>
      <c r="M76" s="157">
        <f>G76*(1+L76/100)</f>
        <v>0</v>
      </c>
      <c r="N76" s="157">
        <v>0</v>
      </c>
      <c r="O76" s="157">
        <f>ROUND(E76*N76,2)</f>
        <v>0</v>
      </c>
      <c r="P76" s="157">
        <v>0</v>
      </c>
      <c r="Q76" s="157">
        <f>ROUND(E76*P76,2)</f>
        <v>0</v>
      </c>
      <c r="R76" s="157"/>
      <c r="S76" s="157" t="s">
        <v>107</v>
      </c>
      <c r="T76" s="157" t="s">
        <v>143</v>
      </c>
      <c r="U76" s="157">
        <v>0</v>
      </c>
      <c r="V76" s="157">
        <f>ROUND(E76*U76,2)</f>
        <v>0</v>
      </c>
      <c r="W76" s="157"/>
      <c r="X76" s="157" t="s">
        <v>207</v>
      </c>
      <c r="Y76" s="148"/>
      <c r="Z76" s="148"/>
      <c r="AA76" s="148"/>
      <c r="AB76" s="148"/>
      <c r="AC76" s="148"/>
      <c r="AD76" s="148"/>
      <c r="AE76" s="148"/>
      <c r="AF76" s="148"/>
      <c r="AG76" s="148" t="s">
        <v>208</v>
      </c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>
      <c r="A77" s="162" t="s">
        <v>102</v>
      </c>
      <c r="B77" s="163" t="s">
        <v>76</v>
      </c>
      <c r="C77" s="181" t="s">
        <v>30</v>
      </c>
      <c r="D77" s="164"/>
      <c r="E77" s="165"/>
      <c r="F77" s="166"/>
      <c r="G77" s="167">
        <f>SUMIF(AG78:AG78,"&lt;&gt;NOR",G78:G78)</f>
        <v>0</v>
      </c>
      <c r="H77" s="161"/>
      <c r="I77" s="161">
        <f>SUM(I78:I78)</f>
        <v>0</v>
      </c>
      <c r="J77" s="161"/>
      <c r="K77" s="161">
        <f>SUM(K78:K78)</f>
        <v>0</v>
      </c>
      <c r="L77" s="161"/>
      <c r="M77" s="161">
        <f>SUM(M78:M78)</f>
        <v>0</v>
      </c>
      <c r="N77" s="161"/>
      <c r="O77" s="161">
        <f>SUM(O78:O78)</f>
        <v>0</v>
      </c>
      <c r="P77" s="161"/>
      <c r="Q77" s="161">
        <f>SUM(Q78:Q78)</f>
        <v>0</v>
      </c>
      <c r="R77" s="161"/>
      <c r="S77" s="161"/>
      <c r="T77" s="161"/>
      <c r="U77" s="161"/>
      <c r="V77" s="161">
        <f>SUM(V78:V78)</f>
        <v>0</v>
      </c>
      <c r="W77" s="161"/>
      <c r="X77" s="161"/>
      <c r="AG77" t="s">
        <v>103</v>
      </c>
    </row>
    <row r="78" spans="1:60" ht="22.5" outlineLevel="1">
      <c r="A78" s="168">
        <v>34</v>
      </c>
      <c r="B78" s="169" t="s">
        <v>209</v>
      </c>
      <c r="C78" s="182" t="s">
        <v>210</v>
      </c>
      <c r="D78" s="170" t="s">
        <v>206</v>
      </c>
      <c r="E78" s="171">
        <v>1</v>
      </c>
      <c r="F78" s="172"/>
      <c r="G78" s="173">
        <f>ROUND(E78*F78,2)</f>
        <v>0</v>
      </c>
      <c r="H78" s="158"/>
      <c r="I78" s="157">
        <f>ROUND(E78*H78,2)</f>
        <v>0</v>
      </c>
      <c r="J78" s="158"/>
      <c r="K78" s="157">
        <f>ROUND(E78*J78,2)</f>
        <v>0</v>
      </c>
      <c r="L78" s="157">
        <v>21</v>
      </c>
      <c r="M78" s="157">
        <f>G78*(1+L78/100)</f>
        <v>0</v>
      </c>
      <c r="N78" s="157">
        <v>0</v>
      </c>
      <c r="O78" s="157">
        <f>ROUND(E78*N78,2)</f>
        <v>0</v>
      </c>
      <c r="P78" s="157">
        <v>0</v>
      </c>
      <c r="Q78" s="157">
        <f>ROUND(E78*P78,2)</f>
        <v>0</v>
      </c>
      <c r="R78" s="157"/>
      <c r="S78" s="157" t="s">
        <v>107</v>
      </c>
      <c r="T78" s="157" t="s">
        <v>143</v>
      </c>
      <c r="U78" s="157">
        <v>0</v>
      </c>
      <c r="V78" s="157">
        <f>ROUND(E78*U78,2)</f>
        <v>0</v>
      </c>
      <c r="W78" s="157"/>
      <c r="X78" s="157" t="s">
        <v>207</v>
      </c>
      <c r="Y78" s="148"/>
      <c r="Z78" s="148"/>
      <c r="AA78" s="148"/>
      <c r="AB78" s="148"/>
      <c r="AC78" s="148"/>
      <c r="AD78" s="148"/>
      <c r="AE78" s="148"/>
      <c r="AF78" s="148"/>
      <c r="AG78" s="148" t="s">
        <v>208</v>
      </c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>
      <c r="A79" s="3"/>
      <c r="B79" s="4"/>
      <c r="C79" s="185"/>
      <c r="D79" s="6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AE79">
        <v>15</v>
      </c>
      <c r="AF79">
        <v>21</v>
      </c>
      <c r="AG79" t="s">
        <v>89</v>
      </c>
    </row>
    <row r="80" spans="1:60">
      <c r="A80" s="151"/>
      <c r="B80" s="152" t="s">
        <v>31</v>
      </c>
      <c r="C80" s="186"/>
      <c r="D80" s="153"/>
      <c r="E80" s="154"/>
      <c r="F80" s="154"/>
      <c r="G80" s="180">
        <f>G8+G35+G52+G55+G62+G75+G77</f>
        <v>0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AE80">
        <f>SUMIF(L7:L78,AE79,G7:G78)</f>
        <v>0</v>
      </c>
      <c r="AF80">
        <f>SUMIF(L7:L78,AF79,G7:G78)</f>
        <v>0</v>
      </c>
      <c r="AG80" t="s">
        <v>211</v>
      </c>
    </row>
    <row r="81" spans="1:33">
      <c r="A81" s="3"/>
      <c r="B81" s="4"/>
      <c r="C81" s="185"/>
      <c r="D81" s="6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33">
      <c r="A82" s="3"/>
      <c r="B82" s="4"/>
      <c r="C82" s="185"/>
      <c r="D82" s="6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33">
      <c r="A83" s="264" t="s">
        <v>212</v>
      </c>
      <c r="B83" s="264"/>
      <c r="C83" s="265"/>
      <c r="D83" s="6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33">
      <c r="A84" s="245"/>
      <c r="B84" s="246"/>
      <c r="C84" s="247"/>
      <c r="D84" s="246"/>
      <c r="E84" s="246"/>
      <c r="F84" s="246"/>
      <c r="G84" s="248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AG84" t="s">
        <v>213</v>
      </c>
    </row>
    <row r="85" spans="1:33">
      <c r="A85" s="249"/>
      <c r="B85" s="250"/>
      <c r="C85" s="251"/>
      <c r="D85" s="250"/>
      <c r="E85" s="250"/>
      <c r="F85" s="250"/>
      <c r="G85" s="25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33">
      <c r="A86" s="249"/>
      <c r="B86" s="250"/>
      <c r="C86" s="251"/>
      <c r="D86" s="250"/>
      <c r="E86" s="250"/>
      <c r="F86" s="250"/>
      <c r="G86" s="25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33">
      <c r="A87" s="249"/>
      <c r="B87" s="250"/>
      <c r="C87" s="251"/>
      <c r="D87" s="250"/>
      <c r="E87" s="250"/>
      <c r="F87" s="250"/>
      <c r="G87" s="25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33">
      <c r="A88" s="253"/>
      <c r="B88" s="254"/>
      <c r="C88" s="255"/>
      <c r="D88" s="254"/>
      <c r="E88" s="254"/>
      <c r="F88" s="254"/>
      <c r="G88" s="256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33">
      <c r="A89" s="3"/>
      <c r="B89" s="4"/>
      <c r="C89" s="185"/>
      <c r="D89" s="6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33">
      <c r="C90" s="187"/>
      <c r="D90" s="10"/>
      <c r="AG90" t="s">
        <v>214</v>
      </c>
    </row>
    <row r="91" spans="1:33">
      <c r="D91" s="10"/>
    </row>
    <row r="92" spans="1:33">
      <c r="D92" s="10"/>
    </row>
    <row r="93" spans="1:33">
      <c r="D93" s="10"/>
    </row>
    <row r="94" spans="1:33">
      <c r="D94" s="10"/>
    </row>
    <row r="95" spans="1:33">
      <c r="D95" s="10"/>
    </row>
    <row r="96" spans="1:33">
      <c r="D96" s="10"/>
    </row>
    <row r="97" spans="4:4">
      <c r="D97" s="10"/>
    </row>
    <row r="98" spans="4:4">
      <c r="D98" s="10"/>
    </row>
    <row r="99" spans="4:4">
      <c r="D99" s="10"/>
    </row>
    <row r="100" spans="4:4">
      <c r="D100" s="10"/>
    </row>
    <row r="101" spans="4:4">
      <c r="D101" s="10"/>
    </row>
    <row r="102" spans="4:4">
      <c r="D102" s="10"/>
    </row>
    <row r="103" spans="4:4">
      <c r="D103" s="10"/>
    </row>
    <row r="104" spans="4:4">
      <c r="D104" s="10"/>
    </row>
    <row r="105" spans="4:4">
      <c r="D105" s="10"/>
    </row>
    <row r="106" spans="4:4">
      <c r="D106" s="10"/>
    </row>
    <row r="107" spans="4:4">
      <c r="D107" s="10"/>
    </row>
    <row r="108" spans="4:4">
      <c r="D108" s="10"/>
    </row>
    <row r="109" spans="4:4">
      <c r="D109" s="10"/>
    </row>
    <row r="110" spans="4:4">
      <c r="D110" s="10"/>
    </row>
    <row r="111" spans="4:4">
      <c r="D111" s="10"/>
    </row>
    <row r="112" spans="4:4">
      <c r="D112" s="10"/>
    </row>
    <row r="113" spans="4:4">
      <c r="D113" s="10"/>
    </row>
    <row r="114" spans="4:4">
      <c r="D114" s="10"/>
    </row>
    <row r="115" spans="4:4">
      <c r="D115" s="10"/>
    </row>
    <row r="116" spans="4:4">
      <c r="D116" s="10"/>
    </row>
    <row r="117" spans="4:4">
      <c r="D117" s="10"/>
    </row>
    <row r="118" spans="4:4">
      <c r="D118" s="10"/>
    </row>
    <row r="119" spans="4:4">
      <c r="D119" s="10"/>
    </row>
    <row r="120" spans="4:4">
      <c r="D120" s="10"/>
    </row>
    <row r="121" spans="4:4">
      <c r="D121" s="10"/>
    </row>
    <row r="122" spans="4:4">
      <c r="D122" s="10"/>
    </row>
    <row r="123" spans="4:4">
      <c r="D123" s="10"/>
    </row>
    <row r="124" spans="4:4">
      <c r="D124" s="10"/>
    </row>
    <row r="125" spans="4:4">
      <c r="D125" s="10"/>
    </row>
    <row r="126" spans="4:4">
      <c r="D126" s="10"/>
    </row>
    <row r="127" spans="4:4">
      <c r="D127" s="10"/>
    </row>
    <row r="128" spans="4:4">
      <c r="D128" s="10"/>
    </row>
    <row r="129" spans="4:4">
      <c r="D129" s="10"/>
    </row>
    <row r="130" spans="4:4">
      <c r="D130" s="10"/>
    </row>
    <row r="131" spans="4:4">
      <c r="D131" s="10"/>
    </row>
    <row r="132" spans="4:4">
      <c r="D132" s="10"/>
    </row>
    <row r="133" spans="4:4">
      <c r="D133" s="10"/>
    </row>
    <row r="134" spans="4:4">
      <c r="D134" s="10"/>
    </row>
    <row r="135" spans="4:4">
      <c r="D135" s="10"/>
    </row>
    <row r="136" spans="4:4">
      <c r="D136" s="10"/>
    </row>
    <row r="137" spans="4:4">
      <c r="D137" s="10"/>
    </row>
    <row r="138" spans="4:4">
      <c r="D138" s="10"/>
    </row>
    <row r="139" spans="4:4">
      <c r="D139" s="10"/>
    </row>
    <row r="140" spans="4:4">
      <c r="D140" s="10"/>
    </row>
    <row r="141" spans="4:4">
      <c r="D141" s="10"/>
    </row>
    <row r="142" spans="4:4">
      <c r="D142" s="10"/>
    </row>
    <row r="143" spans="4:4">
      <c r="D143" s="10"/>
    </row>
    <row r="144" spans="4:4">
      <c r="D144" s="10"/>
    </row>
    <row r="145" spans="4:4">
      <c r="D145" s="10"/>
    </row>
    <row r="146" spans="4:4">
      <c r="D146" s="10"/>
    </row>
    <row r="147" spans="4:4">
      <c r="D147" s="10"/>
    </row>
    <row r="148" spans="4:4">
      <c r="D148" s="10"/>
    </row>
    <row r="149" spans="4:4">
      <c r="D149" s="10"/>
    </row>
    <row r="150" spans="4:4">
      <c r="D150" s="10"/>
    </row>
    <row r="151" spans="4:4">
      <c r="D151" s="10"/>
    </row>
    <row r="152" spans="4:4">
      <c r="D152" s="10"/>
    </row>
    <row r="153" spans="4:4">
      <c r="D153" s="10"/>
    </row>
    <row r="154" spans="4:4">
      <c r="D154" s="10"/>
    </row>
    <row r="155" spans="4:4">
      <c r="D155" s="10"/>
    </row>
    <row r="156" spans="4:4">
      <c r="D156" s="10"/>
    </row>
    <row r="157" spans="4:4">
      <c r="D157" s="10"/>
    </row>
    <row r="158" spans="4:4">
      <c r="D158" s="10"/>
    </row>
    <row r="159" spans="4:4">
      <c r="D159" s="10"/>
    </row>
    <row r="160" spans="4:4">
      <c r="D160" s="10"/>
    </row>
    <row r="161" spans="4:4">
      <c r="D161" s="10"/>
    </row>
    <row r="162" spans="4:4">
      <c r="D162" s="10"/>
    </row>
    <row r="163" spans="4:4">
      <c r="D163" s="10"/>
    </row>
    <row r="164" spans="4:4">
      <c r="D164" s="10"/>
    </row>
    <row r="165" spans="4:4">
      <c r="D165" s="10"/>
    </row>
    <row r="166" spans="4:4">
      <c r="D166" s="10"/>
    </row>
    <row r="167" spans="4:4">
      <c r="D167" s="10"/>
    </row>
    <row r="168" spans="4:4">
      <c r="D168" s="10"/>
    </row>
    <row r="169" spans="4:4">
      <c r="D169" s="10"/>
    </row>
    <row r="170" spans="4:4">
      <c r="D170" s="10"/>
    </row>
    <row r="171" spans="4:4">
      <c r="D171" s="10"/>
    </row>
    <row r="172" spans="4:4">
      <c r="D172" s="10"/>
    </row>
    <row r="173" spans="4:4">
      <c r="D173" s="10"/>
    </row>
    <row r="174" spans="4:4">
      <c r="D174" s="10"/>
    </row>
    <row r="175" spans="4:4">
      <c r="D175" s="10"/>
    </row>
    <row r="176" spans="4:4">
      <c r="D176" s="10"/>
    </row>
    <row r="177" spans="4:4">
      <c r="D177" s="10"/>
    </row>
    <row r="178" spans="4:4">
      <c r="D178" s="10"/>
    </row>
    <row r="179" spans="4:4">
      <c r="D179" s="10"/>
    </row>
    <row r="180" spans="4:4">
      <c r="D180" s="10"/>
    </row>
    <row r="181" spans="4:4">
      <c r="D181" s="10"/>
    </row>
    <row r="182" spans="4:4">
      <c r="D182" s="10"/>
    </row>
    <row r="183" spans="4:4">
      <c r="D183" s="10"/>
    </row>
    <row r="184" spans="4:4">
      <c r="D184" s="10"/>
    </row>
    <row r="185" spans="4:4">
      <c r="D185" s="10"/>
    </row>
    <row r="186" spans="4:4">
      <c r="D186" s="10"/>
    </row>
    <row r="187" spans="4:4">
      <c r="D187" s="10"/>
    </row>
    <row r="188" spans="4:4">
      <c r="D188" s="10"/>
    </row>
    <row r="189" spans="4:4">
      <c r="D189" s="10"/>
    </row>
    <row r="190" spans="4:4">
      <c r="D190" s="10"/>
    </row>
    <row r="191" spans="4:4">
      <c r="D191" s="10"/>
    </row>
    <row r="192" spans="4:4">
      <c r="D192" s="10"/>
    </row>
    <row r="193" spans="4:4">
      <c r="D193" s="10"/>
    </row>
    <row r="194" spans="4:4">
      <c r="D194" s="10"/>
    </row>
    <row r="195" spans="4:4">
      <c r="D195" s="10"/>
    </row>
    <row r="196" spans="4:4">
      <c r="D196" s="10"/>
    </row>
    <row r="197" spans="4:4">
      <c r="D197" s="10"/>
    </row>
    <row r="198" spans="4:4">
      <c r="D198" s="10"/>
    </row>
    <row r="199" spans="4:4">
      <c r="D199" s="10"/>
    </row>
    <row r="200" spans="4:4">
      <c r="D200" s="10"/>
    </row>
    <row r="201" spans="4:4">
      <c r="D201" s="10"/>
    </row>
    <row r="202" spans="4:4">
      <c r="D202" s="10"/>
    </row>
    <row r="203" spans="4:4">
      <c r="D203" s="10"/>
    </row>
    <row r="204" spans="4:4">
      <c r="D204" s="10"/>
    </row>
    <row r="205" spans="4:4">
      <c r="D205" s="10"/>
    </row>
    <row r="206" spans="4:4">
      <c r="D206" s="10"/>
    </row>
    <row r="207" spans="4:4">
      <c r="D207" s="10"/>
    </row>
    <row r="208" spans="4:4">
      <c r="D208" s="10"/>
    </row>
    <row r="209" spans="4:4">
      <c r="D209" s="10"/>
    </row>
    <row r="210" spans="4:4">
      <c r="D210" s="10"/>
    </row>
    <row r="211" spans="4:4">
      <c r="D211" s="10"/>
    </row>
    <row r="212" spans="4:4">
      <c r="D212" s="10"/>
    </row>
    <row r="213" spans="4:4">
      <c r="D213" s="10"/>
    </row>
    <row r="214" spans="4:4">
      <c r="D214" s="10"/>
    </row>
    <row r="215" spans="4:4">
      <c r="D215" s="10"/>
    </row>
    <row r="216" spans="4:4">
      <c r="D216" s="10"/>
    </row>
    <row r="217" spans="4:4">
      <c r="D217" s="10"/>
    </row>
    <row r="218" spans="4:4">
      <c r="D218" s="10"/>
    </row>
    <row r="219" spans="4:4">
      <c r="D219" s="10"/>
    </row>
    <row r="220" spans="4:4">
      <c r="D220" s="10"/>
    </row>
    <row r="221" spans="4:4">
      <c r="D221" s="10"/>
    </row>
    <row r="222" spans="4:4">
      <c r="D222" s="10"/>
    </row>
    <row r="223" spans="4:4">
      <c r="D223" s="10"/>
    </row>
    <row r="224" spans="4:4">
      <c r="D224" s="10"/>
    </row>
    <row r="225" spans="4:4">
      <c r="D225" s="10"/>
    </row>
    <row r="226" spans="4:4">
      <c r="D226" s="10"/>
    </row>
    <row r="227" spans="4:4">
      <c r="D227" s="10"/>
    </row>
    <row r="228" spans="4:4">
      <c r="D228" s="10"/>
    </row>
    <row r="229" spans="4:4">
      <c r="D229" s="10"/>
    </row>
    <row r="230" spans="4:4">
      <c r="D230" s="10"/>
    </row>
    <row r="231" spans="4:4">
      <c r="D231" s="10"/>
    </row>
    <row r="232" spans="4:4">
      <c r="D232" s="10"/>
    </row>
    <row r="233" spans="4:4">
      <c r="D233" s="10"/>
    </row>
    <row r="234" spans="4:4">
      <c r="D234" s="10"/>
    </row>
    <row r="235" spans="4:4">
      <c r="D235" s="10"/>
    </row>
    <row r="236" spans="4:4">
      <c r="D236" s="10"/>
    </row>
    <row r="237" spans="4:4">
      <c r="D237" s="10"/>
    </row>
    <row r="238" spans="4:4">
      <c r="D238" s="10"/>
    </row>
    <row r="239" spans="4:4">
      <c r="D239" s="10"/>
    </row>
    <row r="240" spans="4:4">
      <c r="D240" s="10"/>
    </row>
    <row r="241" spans="4:4">
      <c r="D241" s="10"/>
    </row>
    <row r="242" spans="4:4">
      <c r="D242" s="10"/>
    </row>
    <row r="243" spans="4:4">
      <c r="D243" s="10"/>
    </row>
    <row r="244" spans="4:4">
      <c r="D244" s="10"/>
    </row>
    <row r="245" spans="4:4">
      <c r="D245" s="10"/>
    </row>
    <row r="246" spans="4:4">
      <c r="D246" s="10"/>
    </row>
    <row r="247" spans="4:4">
      <c r="D247" s="10"/>
    </row>
    <row r="248" spans="4:4">
      <c r="D248" s="10"/>
    </row>
    <row r="249" spans="4:4">
      <c r="D249" s="10"/>
    </row>
    <row r="250" spans="4:4">
      <c r="D250" s="10"/>
    </row>
    <row r="251" spans="4:4">
      <c r="D251" s="10"/>
    </row>
    <row r="252" spans="4:4">
      <c r="D252" s="10"/>
    </row>
    <row r="253" spans="4:4">
      <c r="D253" s="10"/>
    </row>
    <row r="254" spans="4:4">
      <c r="D254" s="10"/>
    </row>
    <row r="255" spans="4:4">
      <c r="D255" s="10"/>
    </row>
    <row r="256" spans="4:4">
      <c r="D256" s="10"/>
    </row>
    <row r="257" spans="4:4">
      <c r="D257" s="10"/>
    </row>
    <row r="258" spans="4:4">
      <c r="D258" s="10"/>
    </row>
    <row r="259" spans="4:4">
      <c r="D259" s="10"/>
    </row>
    <row r="260" spans="4:4">
      <c r="D260" s="10"/>
    </row>
    <row r="261" spans="4:4">
      <c r="D261" s="10"/>
    </row>
    <row r="262" spans="4:4">
      <c r="D262" s="10"/>
    </row>
    <row r="263" spans="4:4">
      <c r="D263" s="10"/>
    </row>
    <row r="264" spans="4:4">
      <c r="D264" s="10"/>
    </row>
    <row r="265" spans="4:4">
      <c r="D265" s="10"/>
    </row>
    <row r="266" spans="4:4">
      <c r="D266" s="10"/>
    </row>
    <row r="267" spans="4:4">
      <c r="D267" s="10"/>
    </row>
    <row r="268" spans="4:4">
      <c r="D268" s="10"/>
    </row>
    <row r="269" spans="4:4">
      <c r="D269" s="10"/>
    </row>
    <row r="270" spans="4:4">
      <c r="D270" s="10"/>
    </row>
    <row r="271" spans="4:4">
      <c r="D271" s="10"/>
    </row>
    <row r="272" spans="4:4">
      <c r="D272" s="10"/>
    </row>
    <row r="273" spans="4:4">
      <c r="D273" s="10"/>
    </row>
    <row r="274" spans="4:4">
      <c r="D274" s="10"/>
    </row>
    <row r="275" spans="4:4">
      <c r="D275" s="10"/>
    </row>
    <row r="276" spans="4:4">
      <c r="D276" s="10"/>
    </row>
    <row r="277" spans="4:4">
      <c r="D277" s="10"/>
    </row>
    <row r="278" spans="4:4">
      <c r="D278" s="10"/>
    </row>
    <row r="279" spans="4:4">
      <c r="D279" s="10"/>
    </row>
    <row r="280" spans="4:4">
      <c r="D280" s="10"/>
    </row>
    <row r="281" spans="4:4">
      <c r="D281" s="10"/>
    </row>
    <row r="282" spans="4:4">
      <c r="D282" s="10"/>
    </row>
    <row r="283" spans="4:4">
      <c r="D283" s="10"/>
    </row>
    <row r="284" spans="4:4">
      <c r="D284" s="10"/>
    </row>
    <row r="285" spans="4:4">
      <c r="D285" s="10"/>
    </row>
    <row r="286" spans="4:4">
      <c r="D286" s="10"/>
    </row>
    <row r="287" spans="4:4">
      <c r="D287" s="10"/>
    </row>
    <row r="288" spans="4:4">
      <c r="D288" s="10"/>
    </row>
    <row r="289" spans="4:4">
      <c r="D289" s="10"/>
    </row>
    <row r="290" spans="4:4">
      <c r="D290" s="10"/>
    </row>
    <row r="291" spans="4:4">
      <c r="D291" s="10"/>
    </row>
    <row r="292" spans="4:4">
      <c r="D292" s="10"/>
    </row>
    <row r="293" spans="4:4">
      <c r="D293" s="10"/>
    </row>
    <row r="294" spans="4:4">
      <c r="D294" s="10"/>
    </row>
    <row r="295" spans="4:4">
      <c r="D295" s="10"/>
    </row>
    <row r="296" spans="4:4">
      <c r="D296" s="10"/>
    </row>
    <row r="297" spans="4:4">
      <c r="D297" s="10"/>
    </row>
    <row r="298" spans="4:4">
      <c r="D298" s="10"/>
    </row>
    <row r="299" spans="4:4">
      <c r="D299" s="10"/>
    </row>
    <row r="300" spans="4:4">
      <c r="D300" s="10"/>
    </row>
    <row r="301" spans="4:4">
      <c r="D301" s="10"/>
    </row>
    <row r="302" spans="4:4">
      <c r="D302" s="10"/>
    </row>
    <row r="303" spans="4:4">
      <c r="D303" s="10"/>
    </row>
    <row r="304" spans="4:4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</sheetData>
  <mergeCells count="6">
    <mergeCell ref="A84:G88"/>
    <mergeCell ref="A1:G1"/>
    <mergeCell ref="C2:G2"/>
    <mergeCell ref="C3:G3"/>
    <mergeCell ref="C4:G4"/>
    <mergeCell ref="A83:C83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1 Pol'!Názvy_tisku</vt:lpstr>
      <vt:lpstr>oadresa</vt:lpstr>
      <vt:lpstr>Stavba!Objednatel</vt:lpstr>
      <vt:lpstr>Stavba!Objekt</vt:lpstr>
      <vt:lpstr>'SO 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Sukup</dc:creator>
  <cp:lastModifiedBy>Josef Kudrna</cp:lastModifiedBy>
  <cp:lastPrinted>2019-03-19T12:27:02Z</cp:lastPrinted>
  <dcterms:created xsi:type="dcterms:W3CDTF">2009-04-08T07:15:50Z</dcterms:created>
  <dcterms:modified xsi:type="dcterms:W3CDTF">2024-12-06T07:26:47Z</dcterms:modified>
</cp:coreProperties>
</file>