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j001\AppData\Local\Microsoft\Windows\INetCache\Content.Outlook\SZ3Z59LA\"/>
    </mc:Choice>
  </mc:AlternateContent>
  <xr:revisionPtr revIDLastSave="0" documentId="13_ncr:1_{F24AAFB7-E33C-4D92-A32F-3B1A82693376}" xr6:coauthVersionLast="47" xr6:coauthVersionMax="47" xr10:uidLastSave="{00000000-0000-0000-0000-000000000000}"/>
  <bookViews>
    <workbookView xWindow="-108" yWindow="-108" windowWidth="23256" windowHeight="13176" tabRatio="500" activeTab="1" xr2:uid="{00000000-000D-0000-FFFF-FFFF00000000}"/>
  </bookViews>
  <sheets>
    <sheet name="Rekapitulace stavby" sheetId="1" r:id="rId1"/>
    <sheet name="05 - Učebna informatiky II." sheetId="2" r:id="rId2"/>
  </sheets>
  <definedNames>
    <definedName name="_xlnm._FilterDatabase" localSheetId="1" hidden="1">'05 - Učebna informatiky II.'!$C$125:$K$176</definedName>
    <definedName name="_xlnm.Print_Titles" localSheetId="1">'05 - Učebna informatiky II.'!$125:$125</definedName>
    <definedName name="_xlnm.Print_Titles" localSheetId="0">'Rekapitulace stavby'!$92:$92</definedName>
    <definedName name="_xlnm.Print_Area" localSheetId="1">'05 - Učebna informatiky II.'!$C$4:$J$76,'05 - Učebna informatiky II.'!$C$82:$J$107,'05 - Učebna informatiky II.'!$C$113:$K$176</definedName>
    <definedName name="_xlnm.Print_Area" localSheetId="0">'Rekapitulace stavby'!$D$4:$AO$76,'Rekapitulace stavby'!$C$82:$AP$94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K176" i="2" l="1"/>
  <c r="BI176" i="2"/>
  <c r="BH176" i="2"/>
  <c r="BG176" i="2"/>
  <c r="BF176" i="2"/>
  <c r="T176" i="2"/>
  <c r="R176" i="2"/>
  <c r="P176" i="2"/>
  <c r="J176" i="2"/>
  <c r="BE176" i="2" s="1"/>
  <c r="BK175" i="2"/>
  <c r="BI175" i="2"/>
  <c r="BH175" i="2"/>
  <c r="BG175" i="2"/>
  <c r="BF175" i="2"/>
  <c r="T175" i="2"/>
  <c r="T172" i="2" s="1"/>
  <c r="R175" i="2"/>
  <c r="R172" i="2" s="1"/>
  <c r="P175" i="2"/>
  <c r="J175" i="2"/>
  <c r="BE175" i="2" s="1"/>
  <c r="J174" i="2"/>
  <c r="J173" i="2"/>
  <c r="P172" i="2"/>
  <c r="J171" i="2"/>
  <c r="BK170" i="2"/>
  <c r="BI170" i="2"/>
  <c r="BH170" i="2"/>
  <c r="BG170" i="2"/>
  <c r="BF170" i="2"/>
  <c r="T170" i="2"/>
  <c r="R170" i="2"/>
  <c r="P170" i="2"/>
  <c r="J170" i="2"/>
  <c r="BE170" i="2" s="1"/>
  <c r="J169" i="2"/>
  <c r="BK168" i="2"/>
  <c r="BI168" i="2"/>
  <c r="BH168" i="2"/>
  <c r="BG168" i="2"/>
  <c r="BF168" i="2"/>
  <c r="T168" i="2"/>
  <c r="R168" i="2"/>
  <c r="P168" i="2"/>
  <c r="J168" i="2"/>
  <c r="BE168" i="2" s="1"/>
  <c r="BK167" i="2"/>
  <c r="BI167" i="2"/>
  <c r="BH167" i="2"/>
  <c r="BG167" i="2"/>
  <c r="BF167" i="2"/>
  <c r="BE167" i="2"/>
  <c r="T167" i="2"/>
  <c r="R167" i="2"/>
  <c r="P167" i="2"/>
  <c r="J167" i="2"/>
  <c r="BK166" i="2"/>
  <c r="BI166" i="2"/>
  <c r="BH166" i="2"/>
  <c r="BG166" i="2"/>
  <c r="BF166" i="2"/>
  <c r="T166" i="2"/>
  <c r="R166" i="2"/>
  <c r="P166" i="2"/>
  <c r="J166" i="2"/>
  <c r="BE166" i="2" s="1"/>
  <c r="J165" i="2"/>
  <c r="BK164" i="2"/>
  <c r="BK162" i="2" s="1"/>
  <c r="BI164" i="2"/>
  <c r="BH164" i="2"/>
  <c r="BG164" i="2"/>
  <c r="BF164" i="2"/>
  <c r="T164" i="2"/>
  <c r="T162" i="2" s="1"/>
  <c r="R164" i="2"/>
  <c r="R162" i="2" s="1"/>
  <c r="P164" i="2"/>
  <c r="P162" i="2" s="1"/>
  <c r="J164" i="2"/>
  <c r="BE164" i="2" s="1"/>
  <c r="J163" i="2"/>
  <c r="BI161" i="2"/>
  <c r="BH161" i="2"/>
  <c r="BG161" i="2"/>
  <c r="BF161" i="2"/>
  <c r="BK160" i="2"/>
  <c r="BI160" i="2"/>
  <c r="BH160" i="2"/>
  <c r="BG160" i="2"/>
  <c r="BF160" i="2"/>
  <c r="BE160" i="2"/>
  <c r="T160" i="2"/>
  <c r="R160" i="2"/>
  <c r="P160" i="2"/>
  <c r="J160" i="2"/>
  <c r="T161" i="2" s="1"/>
  <c r="BK158" i="2"/>
  <c r="BI158" i="2"/>
  <c r="BH158" i="2"/>
  <c r="BG158" i="2"/>
  <c r="BF158" i="2"/>
  <c r="T158" i="2"/>
  <c r="R158" i="2"/>
  <c r="R145" i="2" s="1"/>
  <c r="P158" i="2"/>
  <c r="J158" i="2"/>
  <c r="BE158" i="2" s="1"/>
  <c r="J157" i="2"/>
  <c r="J156" i="2"/>
  <c r="J155" i="2"/>
  <c r="J154" i="2"/>
  <c r="J153" i="2"/>
  <c r="J152" i="2"/>
  <c r="J151" i="2"/>
  <c r="J150" i="2"/>
  <c r="J149" i="2"/>
  <c r="BK148" i="2"/>
  <c r="BI148" i="2"/>
  <c r="BH148" i="2"/>
  <c r="BG148" i="2"/>
  <c r="BF148" i="2"/>
  <c r="BE148" i="2"/>
  <c r="T148" i="2"/>
  <c r="R148" i="2"/>
  <c r="P148" i="2"/>
  <c r="J148" i="2"/>
  <c r="BK147" i="2"/>
  <c r="BI147" i="2"/>
  <c r="BH147" i="2"/>
  <c r="BG147" i="2"/>
  <c r="BF147" i="2"/>
  <c r="BE147" i="2"/>
  <c r="T147" i="2"/>
  <c r="R147" i="2"/>
  <c r="P147" i="2"/>
  <c r="J147" i="2"/>
  <c r="BK146" i="2"/>
  <c r="BI146" i="2"/>
  <c r="BH146" i="2"/>
  <c r="BG146" i="2"/>
  <c r="BF146" i="2"/>
  <c r="T146" i="2"/>
  <c r="T145" i="2" s="1"/>
  <c r="R146" i="2"/>
  <c r="P146" i="2"/>
  <c r="P145" i="2" s="1"/>
  <c r="J146" i="2"/>
  <c r="BE146" i="2" s="1"/>
  <c r="BK145" i="2"/>
  <c r="BK143" i="2"/>
  <c r="BI143" i="2"/>
  <c r="BH143" i="2"/>
  <c r="BG143" i="2"/>
  <c r="BF143" i="2"/>
  <c r="P143" i="2"/>
  <c r="P142" i="2" s="1"/>
  <c r="J143" i="2"/>
  <c r="BE143" i="2" s="1"/>
  <c r="BK142" i="2"/>
  <c r="T142" i="2"/>
  <c r="R142" i="2"/>
  <c r="J142" i="2"/>
  <c r="J101" i="2" s="1"/>
  <c r="J141" i="2"/>
  <c r="J140" i="2"/>
  <c r="J139" i="2"/>
  <c r="J138" i="2"/>
  <c r="BK137" i="2"/>
  <c r="BI137" i="2"/>
  <c r="BH137" i="2"/>
  <c r="BG137" i="2"/>
  <c r="BF137" i="2"/>
  <c r="BE137" i="2"/>
  <c r="T137" i="2"/>
  <c r="R137" i="2"/>
  <c r="P137" i="2"/>
  <c r="J137" i="2"/>
  <c r="BK136" i="2"/>
  <c r="T136" i="2"/>
  <c r="R136" i="2"/>
  <c r="P136" i="2"/>
  <c r="J135" i="2"/>
  <c r="J134" i="2"/>
  <c r="J133" i="2"/>
  <c r="J132" i="2"/>
  <c r="BK131" i="2"/>
  <c r="BI131" i="2"/>
  <c r="BH131" i="2"/>
  <c r="BG131" i="2"/>
  <c r="BF131" i="2"/>
  <c r="T131" i="2"/>
  <c r="T130" i="2" s="1"/>
  <c r="T127" i="2" s="1"/>
  <c r="R131" i="2"/>
  <c r="P131" i="2"/>
  <c r="P130" i="2" s="1"/>
  <c r="P127" i="2" s="1"/>
  <c r="J131" i="2"/>
  <c r="BK130" i="2"/>
  <c r="BK127" i="2" s="1"/>
  <c r="R130" i="2"/>
  <c r="R127" i="2" s="1"/>
  <c r="J129" i="2"/>
  <c r="J128" i="2" s="1"/>
  <c r="J98" i="2" s="1"/>
  <c r="F120" i="2"/>
  <c r="E118" i="2"/>
  <c r="E116" i="2"/>
  <c r="J92" i="2"/>
  <c r="J123" i="2" s="1"/>
  <c r="J89" i="2"/>
  <c r="F89" i="2"/>
  <c r="E87" i="2"/>
  <c r="J37" i="2"/>
  <c r="J36" i="2"/>
  <c r="J35" i="2"/>
  <c r="J24" i="2"/>
  <c r="E24" i="2"/>
  <c r="J23" i="2"/>
  <c r="J21" i="2"/>
  <c r="E21" i="2"/>
  <c r="J122" i="2" s="1"/>
  <c r="J20" i="2"/>
  <c r="E18" i="2"/>
  <c r="F123" i="2" s="1"/>
  <c r="J15" i="2"/>
  <c r="E15" i="2"/>
  <c r="F91" i="2" s="1"/>
  <c r="J14" i="2"/>
  <c r="J12" i="2"/>
  <c r="J120" i="2" s="1"/>
  <c r="E7" i="2"/>
  <c r="E85" i="2" s="1"/>
  <c r="BC94" i="1"/>
  <c r="W33" i="1" s="1"/>
  <c r="BB94" i="1"/>
  <c r="AX94" i="1" s="1"/>
  <c r="BA94" i="1"/>
  <c r="W31" i="1" s="1"/>
  <c r="AZ94" i="1"/>
  <c r="AV94" i="1" s="1"/>
  <c r="AY94" i="1"/>
  <c r="AU94" i="1"/>
  <c r="AT94" i="1"/>
  <c r="AS94" i="1"/>
  <c r="AR94" i="1"/>
  <c r="L90" i="1"/>
  <c r="AM89" i="1"/>
  <c r="L89" i="1"/>
  <c r="AM87" i="1"/>
  <c r="L87" i="1"/>
  <c r="L85" i="1"/>
  <c r="L84" i="1"/>
  <c r="BK172" i="2" l="1"/>
  <c r="J172" i="2"/>
  <c r="J106" i="2" s="1"/>
  <c r="J162" i="2"/>
  <c r="J105" i="2" s="1"/>
  <c r="T159" i="2"/>
  <c r="T144" i="2" s="1"/>
  <c r="T126" i="2" s="1"/>
  <c r="F37" i="2"/>
  <c r="F35" i="2"/>
  <c r="F36" i="2"/>
  <c r="J136" i="2"/>
  <c r="J100" i="2" s="1"/>
  <c r="J130" i="2"/>
  <c r="J99" i="2" s="1"/>
  <c r="J34" i="2"/>
  <c r="P159" i="2"/>
  <c r="P144" i="2" s="1"/>
  <c r="P126" i="2" s="1"/>
  <c r="J91" i="2"/>
  <c r="J161" i="2"/>
  <c r="BE161" i="2" s="1"/>
  <c r="W32" i="1"/>
  <c r="F92" i="2"/>
  <c r="P161" i="2"/>
  <c r="BK161" i="2"/>
  <c r="BK159" i="2" s="1"/>
  <c r="J159" i="2" s="1"/>
  <c r="J104" i="2" s="1"/>
  <c r="AW94" i="1"/>
  <c r="F34" i="2"/>
  <c r="F122" i="2"/>
  <c r="J145" i="2"/>
  <c r="R161" i="2"/>
  <c r="R159" i="2" s="1"/>
  <c r="R144" i="2" s="1"/>
  <c r="R126" i="2" s="1"/>
  <c r="J127" i="2"/>
  <c r="BE131" i="2"/>
  <c r="J97" i="2" l="1"/>
  <c r="BK144" i="2"/>
  <c r="BK126" i="2" s="1"/>
  <c r="J144" i="2"/>
  <c r="J126" i="2" s="1"/>
  <c r="J30" i="2" s="1"/>
  <c r="J103" i="2"/>
  <c r="J102" i="2" s="1"/>
  <c r="J96" i="2" l="1"/>
  <c r="AG95" i="1" s="1"/>
  <c r="AN95" i="1" s="1"/>
  <c r="F33" i="2"/>
  <c r="J33" i="2" s="1"/>
  <c r="J39" i="2" s="1"/>
  <c r="AG94" i="1" l="1"/>
  <c r="AK26" i="1" s="1"/>
  <c r="W29" i="1" s="1"/>
  <c r="AK29" i="1" s="1"/>
  <c r="AK35" i="1" s="1"/>
  <c r="AN94" i="1"/>
</calcChain>
</file>

<file path=xl/sharedStrings.xml><?xml version="1.0" encoding="utf-8"?>
<sst xmlns="http://schemas.openxmlformats.org/spreadsheetml/2006/main" count="626" uniqueCount="242">
  <si>
    <t>Export Komplet</t>
  </si>
  <si>
    <t>2.0</t>
  </si>
  <si>
    <t>False</t>
  </si>
  <si>
    <t>{d4abeee0-60db-4c42-8f02-b3bb03ea40b0}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</si>
  <si>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</si>
  <si>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</si>
  <si>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</si>
  <si>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</si>
  <si>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</si>
  <si>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</si>
  <si>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</si>
  <si>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</si>
  <si>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028/2022</t>
  </si>
  <si>
    <t>Stavba:</t>
  </si>
  <si>
    <t>ZÁKLADNÍ ŠKOLA ZRUČ NAD SÁZAVOU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</si>
  <si>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</si>
  <si>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</si>
  <si>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</si>
  <si>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</si>
  <si>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</si>
  <si>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</si>
  <si>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</si>
  <si>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</si>
  <si>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</si>
  <si>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</si>
  <si>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True</t>
  </si>
  <si>
    <t>Zpracovatel:</t>
  </si>
  <si>
    <t>Miroslav Sabo
Na výsluní 25/20
408 01  Rumburk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</si>
  <si>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</si>
  <si>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</si>
  <si>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</si>
  <si>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</si>
  <si>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</si>
  <si>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</si>
  <si>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</si>
  <si>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</si>
  <si>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</si>
  <si>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</si>
  <si>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</si>
  <si>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</si>
  <si>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</si>
  <si>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</si>
  <si>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</si>
  <si>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</si>
  <si>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</si>
  <si>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</si>
  <si>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</si>
  <si>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</si>
  <si>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</si>
  <si>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</si>
  <si>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Miroslav Sabo</t>
  </si>
  <si>
    <t>Kód</t>
  </si>
  <si>
    <t>Popis</t>
  </si>
  <si>
    <t>Cena bez DPH [CZK]</t>
  </si>
  <si>
    <t>Cena s DPH [CZK]</t>
  </si>
  <si>
    <t>z toho Ostat._x005F_x000D_
náklady [CZK]</t>
  </si>
  <si>
    <t>DPH [CZK]</t>
  </si>
  <si>
    <t>Normohodiny [h]</t>
  </si>
  <si>
    <t>DPH základní [CZK]</t>
  </si>
  <si>
    <t>DPH snížená [CZK]</t>
  </si>
  <si>
    <t>DPH základní přenesená_x005F_x000D_
[CZK]</t>
  </si>
  <si>
    <t>DPH snížená přenesená_x005F_x000D_
[CZK]</t>
  </si>
  <si>
    <t>Základna_x005F_x000D_
DPH základní</t>
  </si>
  <si>
    <t>Základna_x005F_x000D_
DPH snížená</t>
  </si>
  <si>
    <t>Základna_x005F_x000D_
DPH zákl. přenesená</t>
  </si>
  <si>
    <t>Základna_x005F_x000D_
DPH sníž. přenesená</t>
  </si>
  <si>
    <t>Základna_x005F_x000D_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</si>
  <si>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</si>
  <si>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</si>
  <si>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</si>
  <si>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</si>
  <si>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</si>
  <si>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</si>
  <si>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01</t>
  </si>
  <si>
    <t>Učebna informatiky  II.</t>
  </si>
  <si>
    <t>{d1939390-f3b5-4852-bb6f-59d890b69ab2}</t>
  </si>
  <si>
    <t>2</t>
  </si>
  <si>
    <t>KRYCÍ LIST SOUPISU PRACÍ</t>
  </si>
  <si>
    <t>Objekt:</t>
  </si>
  <si>
    <t>05 – Učebna informatiky II.</t>
  </si>
  <si>
    <t>Miroslav Sabo 
Na výsluní 25/20 
408 01  Rumburk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</si>
  <si>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</si>
  <si>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</si>
  <si>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</si>
  <si>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</si>
  <si>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</si>
  <si>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</si>
  <si>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</si>
  <si>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</si>
  <si>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</si>
  <si>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</si>
  <si>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PSV - Práce a dodávky PSV</t>
  </si>
  <si>
    <t xml:space="preserve">    741 - Elektroinstalace - silnoproud</t>
  </si>
  <si>
    <t xml:space="preserve">    763 - Konstrukce suché výstavby</t>
  </si>
  <si>
    <t xml:space="preserve">    776 - Podlahy povlakové</t>
  </si>
  <si>
    <t xml:space="preserve">    784 - Dokončovací práce - malby a tapety</t>
  </si>
  <si>
    <t>SOUPIS PRACÍ</t>
  </si>
  <si>
    <t>PČ</t>
  </si>
  <si>
    <t>Typ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</si>
  <si>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</si>
  <si>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</si>
  <si>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</si>
  <si>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</si>
  <si>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</si>
  <si>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</si>
  <si>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</si>
  <si>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</si>
  <si>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</si>
  <si>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</si>
  <si>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</si>
  <si>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</si>
  <si>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</si>
  <si>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1</t>
  </si>
  <si>
    <t>ROZPOCET</t>
  </si>
  <si>
    <t>3</t>
  </si>
  <si>
    <t>Svislé a kompletní konstrukce</t>
  </si>
  <si>
    <t>K</t>
  </si>
  <si>
    <t>3.01</t>
  </si>
  <si>
    <t>Úprava prahu pro bezbariérovost ve vstupu do učebny – demontáž, zapravení</t>
  </si>
  <si>
    <t>kus</t>
  </si>
  <si>
    <t>CS ÚRS 2024 01</t>
  </si>
  <si>
    <t>6</t>
  </si>
  <si>
    <t>Úpravy povrchů, podlahy a osazování výplní</t>
  </si>
  <si>
    <t>612325422</t>
  </si>
  <si>
    <t>Oprava vnitřní vápenocemen. omítky stěn plochy do 30% - štukové</t>
  </si>
  <si>
    <t>m2</t>
  </si>
  <si>
    <t>4</t>
  </si>
  <si>
    <t>1617502017</t>
  </si>
  <si>
    <t>6.01</t>
  </si>
  <si>
    <t>Repase stávaj.ocelových zárubní šíře do 90/1970 mm – obroušení , nový nátěr</t>
  </si>
  <si>
    <t>ks</t>
  </si>
  <si>
    <t>612403380</t>
  </si>
  <si>
    <t>Hrubá výplň rýh ve stěnách do 3x3 cm maltou ze SMS</t>
  </si>
  <si>
    <t>m</t>
  </si>
  <si>
    <t>631312141</t>
  </si>
  <si>
    <t>Doplnění rýh betonem v dosavadních mazaninách po rozvodech elektro</t>
  </si>
  <si>
    <t>m3</t>
  </si>
  <si>
    <t>619991005</t>
  </si>
  <si>
    <t>Zakrytí okenních výplní fólií</t>
  </si>
  <si>
    <t>9</t>
  </si>
  <si>
    <t>Ostatní konstrukce a práce, bourání</t>
  </si>
  <si>
    <t>949101112</t>
  </si>
  <si>
    <t>Lešení pomocné pro objekty pozemních staveb s lešeňovou podlahou v přes 1,9 do 3,5 m zatížení do 150 kg/m2</t>
  </si>
  <si>
    <t>745471375</t>
  </si>
  <si>
    <t>952901111</t>
  </si>
  <si>
    <t>Vyčištění budov o výšce podlaží do 4 m</t>
  </si>
  <si>
    <t>9.01</t>
  </si>
  <si>
    <t>Demontáž stávajícího obložení stěny z koberců lepených do suti</t>
  </si>
  <si>
    <t>974031121</t>
  </si>
  <si>
    <t>Vysekání rýh ve zdi cihelné 3 x 3 cm</t>
  </si>
  <si>
    <t>978013141</t>
  </si>
  <si>
    <t xml:space="preserve">Otlučení vápenocement. omítek vnitřních ploch stěn plochy do 30% </t>
  </si>
  <si>
    <t>998</t>
  </si>
  <si>
    <t>Přesun hmot</t>
  </si>
  <si>
    <t>998018003</t>
  </si>
  <si>
    <t>Přesun hmot ruční pro budovy v přes 12 do 24 m</t>
  </si>
  <si>
    <t>t</t>
  </si>
  <si>
    <t>-928566599</t>
  </si>
  <si>
    <t>PSV</t>
  </si>
  <si>
    <t>Práce a dodávky PSV</t>
  </si>
  <si>
    <t>741</t>
  </si>
  <si>
    <t>Elektroinstalace - silnoproud</t>
  </si>
  <si>
    <t>741.01</t>
  </si>
  <si>
    <t>Demontáž stávající elektroinstalace a příslušenství</t>
  </si>
  <si>
    <t>NH</t>
  </si>
  <si>
    <t>16</t>
  </si>
  <si>
    <t>-2126512371</t>
  </si>
  <si>
    <t>741370001</t>
  </si>
  <si>
    <t>Montáž svítidlo stropní</t>
  </si>
  <si>
    <t>1934953397</t>
  </si>
  <si>
    <t>741.02</t>
  </si>
  <si>
    <t>348235839</t>
  </si>
  <si>
    <t>741.03</t>
  </si>
  <si>
    <t>741.04</t>
  </si>
  <si>
    <t>741.05</t>
  </si>
  <si>
    <t>741.06</t>
  </si>
  <si>
    <t>Kabelová lišta 15x30 mm , bílá</t>
  </si>
  <si>
    <t>741.07</t>
  </si>
  <si>
    <t>741.08</t>
  </si>
  <si>
    <t>Kabel instalační PVC, Cu jádro CYKY-J 3x2,5</t>
  </si>
  <si>
    <t>741.09</t>
  </si>
  <si>
    <t>Elektroinstalace koncových prvků nábytku dle požadavku projektu</t>
  </si>
  <si>
    <t>kpl</t>
  </si>
  <si>
    <t>741.10</t>
  </si>
  <si>
    <t>Příslušenství -  krabicové svorky, popisky, izolační pásky, lišty…</t>
  </si>
  <si>
    <t>741.11</t>
  </si>
  <si>
    <t>Montážní práce elektro (bez zednických prací)</t>
  </si>
  <si>
    <t>741.12</t>
  </si>
  <si>
    <t>Revize elektro</t>
  </si>
  <si>
    <t>-1491736281</t>
  </si>
  <si>
    <t>763</t>
  </si>
  <si>
    <t>Konstrukce suché výstavby</t>
  </si>
  <si>
    <t>763131451</t>
  </si>
  <si>
    <t>214778012</t>
  </si>
  <si>
    <t>998763403</t>
  </si>
  <si>
    <t>Přesun hmot pro sádrokartonové konstrukce v obj. v přes 12 do 24 m</t>
  </si>
  <si>
    <t>%</t>
  </si>
  <si>
    <t>-1313270264</t>
  </si>
  <si>
    <t>776</t>
  </si>
  <si>
    <t>Podlahy povlakové</t>
  </si>
  <si>
    <t>776111310</t>
  </si>
  <si>
    <t>Demontáž stávající podlahové krytiny z PVC včetně lišt lepených do suti</t>
  </si>
  <si>
    <t>776111311</t>
  </si>
  <si>
    <t>Vysátí podkladu povlakových podlah</t>
  </si>
  <si>
    <t>-891476237</t>
  </si>
  <si>
    <t>776111312</t>
  </si>
  <si>
    <t>Vyrovnání povrchu vylitím nivelační hmotou</t>
  </si>
  <si>
    <t>776121112</t>
  </si>
  <si>
    <t>Vodou ředitelná penetrace savého podkladu povlakových podlah</t>
  </si>
  <si>
    <t>2033971803</t>
  </si>
  <si>
    <t>776221111</t>
  </si>
  <si>
    <t>Lepení pásů z PVC standardním lepidlem</t>
  </si>
  <si>
    <t>-1827115980</t>
  </si>
  <si>
    <t>28412245</t>
  </si>
  <si>
    <t>krytina podlahová heterogenní š 1,5m tl 2mm</t>
  </si>
  <si>
    <t>1472928282</t>
  </si>
  <si>
    <t>776411111</t>
  </si>
  <si>
    <t>Montáž obvodových soklíků výšky do 80 mm</t>
  </si>
  <si>
    <t>VV</t>
  </si>
  <si>
    <t>28411009</t>
  </si>
  <si>
    <t>lišta soklová PVC 18x80mm</t>
  </si>
  <si>
    <t>923841648</t>
  </si>
  <si>
    <t>998776203</t>
  </si>
  <si>
    <t>Přesun hmot pro podlahy povlakové v objektech v přes 12 do 24 m</t>
  </si>
  <si>
    <t>784</t>
  </si>
  <si>
    <t>Dokončovací práce - malby a tapety</t>
  </si>
  <si>
    <t>784.01</t>
  </si>
  <si>
    <t>Demontáž stávájícího nábytku</t>
  </si>
  <si>
    <t>784.02</t>
  </si>
  <si>
    <t>Dodávka a montáž žaluzie venkovní včetně uchycení, barva bílá</t>
  </si>
  <si>
    <t>784181101</t>
  </si>
  <si>
    <t>Základní akrylátová jednonásobná bezbarvá penetrace podkladu v místnostech v do 3,80 m - stěny + strop</t>
  </si>
  <si>
    <t>-1374142973</t>
  </si>
  <si>
    <t>784211101</t>
  </si>
  <si>
    <t>Dvojnásobné bílé malby ze směsí za mokra výborně oděruvzdorných v místnostech v do 3,80 m – stěny + strop</t>
  </si>
  <si>
    <t>1467401005</t>
  </si>
  <si>
    <t>Montáž kazetového podhledu z kazet 600/600 mm na zavěšenou viditelnou konstrukci</t>
  </si>
  <si>
    <t>SvítidloLED - 48W 3400 lm 4000 K, bílé, vč.recyklace</t>
  </si>
  <si>
    <t>Vypínač 4p, 32A, 12,5kA, IS-32/4</t>
  </si>
  <si>
    <t>Rámeček dvojnásobný bílý, vodorovný</t>
  </si>
  <si>
    <t>Zásuvka jedn. s clonkami, bílá, bezšroubová</t>
  </si>
  <si>
    <t>Svítidlo LED - 29W 3182 lm, MB závěs, polohovatelné, vč.recyklace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</si>
</sst>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"/>
  </numFmts>
  <fonts count="39">
    <font>
      <sz val="8"/>
      <name val="Arial CE"/>
      <family val="2"/>
      <charset val="1"/>
    </font>
    <font>
      <sz val="8"/>
      <color rgb="FFFFFFFF"/>
      <name val="Arial CE"/>
      <charset val="1"/>
    </font>
    <font>
      <sz val="8"/>
      <color rgb="FF3366FF"/>
      <name val="Arial CE"/>
      <charset val="1"/>
    </font>
    <font>
      <b/>
      <sz val="14"/>
      <name val="Arial CE"/>
      <charset val="1"/>
    </font>
    <font>
      <sz val="10"/>
      <color rgb="FF969696"/>
      <name val="Arial CE"/>
      <charset val="1"/>
    </font>
    <font>
      <sz val="10"/>
      <name val="Arial CE"/>
      <charset val="1"/>
    </font>
    <font>
      <b/>
      <sz val="11"/>
      <name val="Arial CE"/>
      <charset val="1"/>
    </font>
    <font>
      <sz val="10.5"/>
      <name val="Arial CE"/>
      <family val="2"/>
      <charset val="1"/>
    </font>
    <font>
      <b/>
      <sz val="10"/>
      <name val="Arial CE"/>
      <charset val="1"/>
    </font>
    <font>
      <b/>
      <sz val="10"/>
      <color rgb="FF969696"/>
      <name val="Arial CE"/>
      <charset val="1"/>
    </font>
    <font>
      <b/>
      <sz val="12"/>
      <name val="Arial CE"/>
      <charset val="1"/>
    </font>
    <font>
      <b/>
      <sz val="10"/>
      <color rgb="FF464646"/>
      <name val="Arial CE"/>
      <charset val="1"/>
    </font>
    <font>
      <sz val="12"/>
      <color rgb="FF969696"/>
      <name val="Arial CE"/>
      <charset val="1"/>
    </font>
    <font>
      <sz val="9"/>
      <name val="Arial CE"/>
      <charset val="1"/>
    </font>
    <font>
      <sz val="9"/>
      <color rgb="FF969696"/>
      <name val="Arial CE"/>
      <charset val="1"/>
    </font>
    <font>
      <b/>
      <sz val="12"/>
      <color rgb="FF960000"/>
      <name val="Arial CE"/>
      <charset val="1"/>
    </font>
    <font>
      <sz val="12"/>
      <name val="Arial CE"/>
      <charset val="1"/>
    </font>
    <font>
      <u/>
      <sz val="11"/>
      <color rgb="FF0000FF"/>
      <name val="Calibri"/>
      <charset val="1"/>
    </font>
    <font>
      <sz val="18"/>
      <color rgb="FF0000FF"/>
      <name val="Wingdings 2"/>
      <charset val="1"/>
    </font>
    <font>
      <sz val="11"/>
      <name val="Arial CE"/>
      <charset val="1"/>
    </font>
    <font>
      <b/>
      <sz val="11"/>
      <color rgb="FF003366"/>
      <name val="Arial CE"/>
      <charset val="1"/>
    </font>
    <font>
      <sz val="11"/>
      <color rgb="FF003366"/>
      <name val="Arial CE"/>
      <charset val="1"/>
    </font>
    <font>
      <sz val="11"/>
      <color rgb="FF969696"/>
      <name val="Arial CE"/>
      <charset val="1"/>
    </font>
    <font>
      <sz val="10"/>
      <color rgb="FF3366FF"/>
      <name val="Arial CE"/>
      <charset val="1"/>
    </font>
    <font>
      <sz val="8"/>
      <color rgb="FF969696"/>
      <name val="Arial CE"/>
      <charset val="1"/>
    </font>
    <font>
      <b/>
      <sz val="12"/>
      <color rgb="FF800000"/>
      <name val="Arial CE"/>
      <charset val="1"/>
    </font>
    <font>
      <b/>
      <sz val="12"/>
      <color rgb="FF003366"/>
      <name val="Arial CE"/>
      <charset val="1"/>
    </font>
    <font>
      <sz val="10"/>
      <color rgb="FF003366"/>
      <name val="Arial CE"/>
      <charset val="1"/>
    </font>
    <font>
      <sz val="8"/>
      <color rgb="FF960000"/>
      <name val="Arial CE"/>
      <charset val="1"/>
    </font>
    <font>
      <b/>
      <sz val="8"/>
      <name val="Arial CE"/>
      <charset val="1"/>
    </font>
    <font>
      <b/>
      <sz val="8"/>
      <color rgb="FF003366"/>
      <name val="Arial CE"/>
      <charset val="1"/>
    </font>
    <font>
      <sz val="8"/>
      <color rgb="FF003366"/>
      <name val="Arial CE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3366"/>
      <name val="Calibri"/>
      <family val="2"/>
      <charset val="1"/>
    </font>
    <font>
      <i/>
      <sz val="9"/>
      <color rgb="FF0000FF"/>
      <name val="Arial CE"/>
      <charset val="1"/>
    </font>
    <font>
      <sz val="8"/>
      <color rgb="FF505050"/>
      <name val="Arial CE"/>
      <charset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BEBEBE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7" fillId="0" borderId="0" applyBorder="0" applyProtection="0"/>
  </cellStyleXfs>
  <cellXfs count="182">
    <xf numFmtId="0" fontId="0" fillId="0" borderId="0" xfId="0"/>
    <xf numFmtId="165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0" fillId="0" borderId="4" xfId="0" applyBorder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10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12" fillId="0" borderId="18" xfId="0" applyNumberFormat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4" fontId="12" fillId="0" borderId="14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1" applyFont="1" applyBorder="1" applyAlignment="1" applyProtection="1">
      <alignment horizontal="center" vertical="center"/>
    </xf>
    <xf numFmtId="0" fontId="19" fillId="0" borderId="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" fontId="22" fillId="0" borderId="18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4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10" fillId="4" borderId="6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3" xfId="0" applyFont="1" applyBorder="1" applyAlignment="1">
      <alignment vertical="center"/>
    </xf>
    <xf numFmtId="0" fontId="26" fillId="0" borderId="19" xfId="0" applyFont="1" applyBorder="1" applyAlignment="1">
      <alignment horizontal="left" vertical="center"/>
    </xf>
    <xf numFmtId="0" fontId="26" fillId="0" borderId="19" xfId="0" applyFont="1" applyBorder="1" applyAlignment="1">
      <alignment vertical="center"/>
    </xf>
    <xf numFmtId="4" fontId="26" fillId="0" borderId="19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19" xfId="0" applyFont="1" applyBorder="1" applyAlignment="1">
      <alignment horizontal="left" vertical="center"/>
    </xf>
    <xf numFmtId="0" fontId="27" fillId="0" borderId="19" xfId="0" applyFont="1" applyBorder="1" applyAlignment="1">
      <alignment vertical="center"/>
    </xf>
    <xf numFmtId="4" fontId="27" fillId="0" borderId="19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4" fontId="15" fillId="0" borderId="0" xfId="0" applyNumberFormat="1" applyFont="1"/>
    <xf numFmtId="166" fontId="28" fillId="0" borderId="12" xfId="0" applyNumberFormat="1" applyFont="1" applyBorder="1"/>
    <xf numFmtId="166" fontId="28" fillId="0" borderId="13" xfId="0" applyNumberFormat="1" applyFont="1" applyBorder="1"/>
    <xf numFmtId="4" fontId="29" fillId="0" borderId="0" xfId="0" applyNumberFormat="1" applyFont="1" applyAlignment="1">
      <alignment vertical="center"/>
    </xf>
    <xf numFmtId="0" fontId="30" fillId="0" borderId="0" xfId="0" applyFont="1"/>
    <xf numFmtId="0" fontId="30" fillId="0" borderId="3" xfId="0" applyFont="1" applyBorder="1"/>
    <xf numFmtId="0" fontId="3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" fontId="26" fillId="0" borderId="0" xfId="0" applyNumberFormat="1" applyFont="1"/>
    <xf numFmtId="0" fontId="30" fillId="0" borderId="18" xfId="0" applyFont="1" applyBorder="1"/>
    <xf numFmtId="166" fontId="30" fillId="0" borderId="0" xfId="0" applyNumberFormat="1" applyFont="1"/>
    <xf numFmtId="166" fontId="30" fillId="0" borderId="14" xfId="0" applyNumberFormat="1" applyFont="1" applyBorder="1"/>
    <xf numFmtId="0" fontId="30" fillId="0" borderId="0" xfId="0" applyFont="1" applyAlignment="1">
      <alignment horizontal="center"/>
    </xf>
    <xf numFmtId="4" fontId="30" fillId="0" borderId="0" xfId="0" applyNumberFormat="1" applyFont="1" applyAlignment="1">
      <alignment vertical="center"/>
    </xf>
    <xf numFmtId="0" fontId="31" fillId="0" borderId="0" xfId="0" applyFont="1"/>
    <xf numFmtId="0" fontId="31" fillId="0" borderId="3" xfId="0" applyFont="1" applyBorder="1"/>
    <xf numFmtId="0" fontId="31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4" fontId="27" fillId="0" borderId="0" xfId="0" applyNumberFormat="1" applyFont="1"/>
    <xf numFmtId="0" fontId="31" fillId="0" borderId="18" xfId="0" applyFont="1" applyBorder="1"/>
    <xf numFmtId="166" fontId="31" fillId="0" borderId="0" xfId="0" applyNumberFormat="1" applyFont="1"/>
    <xf numFmtId="166" fontId="31" fillId="0" borderId="14" xfId="0" applyNumberFormat="1" applyFont="1" applyBorder="1"/>
    <xf numFmtId="0" fontId="31" fillId="0" borderId="0" xfId="0" applyFont="1" applyAlignment="1">
      <alignment horizontal="center"/>
    </xf>
    <xf numFmtId="4" fontId="31" fillId="0" borderId="0" xfId="0" applyNumberFormat="1" applyFont="1" applyAlignment="1">
      <alignment vertical="center"/>
    </xf>
    <xf numFmtId="0" fontId="13" fillId="0" borderId="20" xfId="0" applyFont="1" applyBorder="1" applyAlignment="1" applyProtection="1">
      <alignment horizontal="center" vertical="center"/>
      <protection locked="0"/>
    </xf>
    <xf numFmtId="49" fontId="13" fillId="0" borderId="20" xfId="0" applyNumberFormat="1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167" fontId="13" fillId="0" borderId="20" xfId="0" applyNumberFormat="1" applyFont="1" applyBorder="1" applyAlignment="1" applyProtection="1">
      <alignment vertical="center"/>
      <protection locked="0"/>
    </xf>
    <xf numFmtId="4" fontId="13" fillId="0" borderId="20" xfId="0" applyNumberFormat="1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4" fillId="0" borderId="18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66" fontId="14" fillId="0" borderId="0" xfId="0" applyNumberFormat="1" applyFont="1" applyAlignment="1">
      <alignment vertical="center"/>
    </xf>
    <xf numFmtId="166" fontId="14" fillId="0" borderId="14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20" xfId="0" applyFont="1" applyBorder="1" applyAlignment="1" applyProtection="1">
      <alignment horizontal="left" vertical="center" wrapText="1"/>
      <protection locked="0"/>
    </xf>
    <xf numFmtId="0" fontId="33" fillId="0" borderId="20" xfId="0" applyFont="1" applyBorder="1" applyAlignment="1" applyProtection="1">
      <alignment horizontal="center" vertical="center" wrapText="1"/>
      <protection locked="0"/>
    </xf>
    <xf numFmtId="167" fontId="33" fillId="0" borderId="20" xfId="0" applyNumberFormat="1" applyFont="1" applyBorder="1" applyAlignment="1" applyProtection="1">
      <alignment vertical="center"/>
      <protection locked="0"/>
    </xf>
    <xf numFmtId="4" fontId="33" fillId="0" borderId="20" xfId="0" applyNumberFormat="1" applyFont="1" applyBorder="1" applyAlignment="1" applyProtection="1">
      <alignment vertical="center"/>
      <protection locked="0"/>
    </xf>
    <xf numFmtId="0" fontId="34" fillId="0" borderId="7" xfId="0" applyFont="1" applyBorder="1" applyAlignment="1">
      <alignment horizontal="left" vertical="center"/>
    </xf>
    <xf numFmtId="0" fontId="33" fillId="0" borderId="21" xfId="0" applyFont="1" applyBorder="1" applyAlignment="1">
      <alignment horizontal="center" vertical="center"/>
    </xf>
    <xf numFmtId="168" fontId="35" fillId="0" borderId="7" xfId="0" applyNumberFormat="1" applyFont="1" applyBorder="1" applyAlignment="1">
      <alignment horizontal="right" vertical="center"/>
    </xf>
    <xf numFmtId="168" fontId="33" fillId="0" borderId="7" xfId="0" applyNumberFormat="1" applyFont="1" applyBorder="1" applyAlignment="1">
      <alignment horizontal="right" vertical="center"/>
    </xf>
    <xf numFmtId="0" fontId="35" fillId="0" borderId="21" xfId="0" applyFont="1" applyBorder="1" applyAlignment="1">
      <alignment horizontal="center" vertical="center"/>
    </xf>
    <xf numFmtId="0" fontId="36" fillId="0" borderId="0" xfId="0" applyFont="1"/>
    <xf numFmtId="4" fontId="36" fillId="0" borderId="0" xfId="0" applyNumberFormat="1" applyFont="1"/>
    <xf numFmtId="49" fontId="37" fillId="0" borderId="20" xfId="0" applyNumberFormat="1" applyFont="1" applyBorder="1" applyAlignment="1" applyProtection="1">
      <alignment horizontal="left" vertical="center" wrapText="1"/>
      <protection locked="0"/>
    </xf>
    <xf numFmtId="0" fontId="37" fillId="0" borderId="20" xfId="0" applyFont="1" applyBorder="1" applyAlignment="1" applyProtection="1">
      <alignment horizontal="left" vertical="center" wrapText="1"/>
      <protection locked="0"/>
    </xf>
    <xf numFmtId="0" fontId="37" fillId="0" borderId="20" xfId="0" applyFont="1" applyBorder="1" applyAlignment="1" applyProtection="1">
      <alignment horizontal="center" vertical="center" wrapText="1"/>
      <protection locked="0"/>
    </xf>
    <xf numFmtId="167" fontId="37" fillId="0" borderId="20" xfId="0" applyNumberFormat="1" applyFont="1" applyBorder="1" applyAlignment="1" applyProtection="1">
      <alignment vertical="center"/>
      <protection locked="0"/>
    </xf>
    <xf numFmtId="4" fontId="37" fillId="0" borderId="20" xfId="0" applyNumberFormat="1" applyFont="1" applyBorder="1" applyAlignment="1" applyProtection="1">
      <alignment vertical="center"/>
      <protection locked="0"/>
    </xf>
    <xf numFmtId="0" fontId="38" fillId="0" borderId="0" xfId="0" applyFont="1" applyAlignment="1">
      <alignment vertical="center"/>
    </xf>
    <xf numFmtId="0" fontId="38" fillId="0" borderId="3" xfId="0" applyFont="1" applyBorder="1" applyAlignment="1">
      <alignment vertical="center"/>
    </xf>
    <xf numFmtId="0" fontId="38" fillId="0" borderId="18" xfId="0" applyFont="1" applyBorder="1" applyAlignment="1">
      <alignment vertical="center"/>
    </xf>
    <xf numFmtId="0" fontId="38" fillId="0" borderId="14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4" fontId="15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right" vertical="center"/>
    </xf>
    <xf numFmtId="0" fontId="13" fillId="4" borderId="8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/>
    </xf>
    <xf numFmtId="4" fontId="10" fillId="3" borderId="8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4" fontId="8" fillId="0" borderId="5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0505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about:blank" TargetMode="External"/>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279360</xdr:colOff>
      <xdr:row>1</xdr:row>
      <xdr:rowOff>151560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279360" cy="313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279360</xdr:colOff>
      <xdr:row>1</xdr:row>
      <xdr:rowOff>153000</xdr:rowOff>
    </xdr:to>
    <xdr:pic>
      <xdr:nvPicPr>
        <xdr:cNvPr id="2" name="Picture 1_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279360" cy="282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6"/>
  <sheetViews>
    <sheetView showGridLines="0" topLeftCell="B62" zoomScaleNormal="100" workbookViewId="0">
      <selection activeCell="AN95" sqref="AN95:AP95"/>
    </sheetView>
  </sheetViews>
  <sheetFormatPr defaultColWidth="8.7109375"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6.140625" customWidth="1"/>
    <col min="43" max="43" width="13.7109375" customWidth="1"/>
    <col min="44" max="46" width="25.85546875" hidden="1" customWidth="1"/>
    <col min="47" max="48" width="21.7109375" hidden="1" customWidth="1"/>
    <col min="49" max="50" width="25" hidden="1" customWidth="1"/>
    <col min="51" max="51" width="21.7109375" hidden="1" customWidth="1"/>
    <col min="52" max="52" width="19.140625" hidden="1" customWidth="1"/>
    <col min="53" max="53" width="25" hidden="1" customWidth="1"/>
    <col min="54" max="54" width="21.7109375" hidden="1" customWidth="1"/>
    <col min="55" max="55" width="19.140625" hidden="1" customWidth="1"/>
    <col min="56" max="56" width="66.42578125" customWidth="1"/>
    <col min="70" max="90" width="9.28515625" hidden="1" customWidth="1"/>
    <col min="1024" max="1024" width="14.42578125" customWidth="1"/>
  </cols>
  <sheetData>
    <row r="1" spans="1:73">
      <c r="A1" s="5" t="s">
        <v>0</v>
      </c>
      <c r="AY1" s="5"/>
      <c r="AZ1" s="5" t="s">
        <v>1</v>
      </c>
      <c r="BA1" s="5"/>
      <c r="BS1" s="5" t="s">
        <v>2</v>
      </c>
      <c r="BT1" s="5" t="s">
        <v>2</v>
      </c>
      <c r="BU1" s="5" t="s">
        <v>3</v>
      </c>
    </row>
    <row r="2" spans="1:73" ht="36.9" customHeight="1">
      <c r="AQ2" s="177" t="s">
        <v>4</v>
      </c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R2" s="6" t="s">
        <v>5</v>
      </c>
      <c r="BS2" s="6" t="s">
        <v>6</v>
      </c>
    </row>
    <row r="3" spans="1:73" ht="6.9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BR3" s="6" t="s">
        <v>5</v>
      </c>
      <c r="BS3" s="6" t="s">
        <v>7</v>
      </c>
    </row>
    <row r="4" spans="1:73" ht="24.9" customHeight="1">
      <c r="B4" s="9"/>
      <c r="D4" s="10" t="s">
        <v>8</v>
      </c>
      <c r="AQ4" s="9"/>
      <c r="AR4" s="11" t="s">
        <v>9</v>
      </c>
      <c r="BR4" s="6" t="s">
        <v>10</v>
      </c>
    </row>
    <row r="5" spans="1:73" ht="12" customHeight="1">
      <c r="B5" s="9"/>
      <c r="D5" s="12" t="s">
        <v>11</v>
      </c>
      <c r="K5" s="178" t="s">
        <v>12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Q5" s="9"/>
      <c r="BR5" s="6" t="s">
        <v>5</v>
      </c>
    </row>
    <row r="6" spans="1:73" ht="36.9" customHeight="1">
      <c r="B6" s="9"/>
      <c r="D6" s="13" t="s">
        <v>13</v>
      </c>
      <c r="E6" s="6"/>
      <c r="F6" s="6"/>
      <c r="G6" s="6"/>
      <c r="H6" s="6"/>
      <c r="I6" s="6"/>
      <c r="J6" s="6"/>
      <c r="K6" s="171" t="s">
        <v>14</v>
      </c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Q6" s="9"/>
      <c r="BR6" s="6" t="s">
        <v>5</v>
      </c>
    </row>
    <row r="7" spans="1:73" ht="12" customHeight="1">
      <c r="B7" s="9"/>
      <c r="D7" s="14" t="s">
        <v>15</v>
      </c>
      <c r="K7" s="4"/>
      <c r="AK7" s="14" t="s">
        <v>16</v>
      </c>
      <c r="AN7" s="4"/>
      <c r="AQ7" s="9"/>
      <c r="BR7" s="6" t="s">
        <v>5</v>
      </c>
    </row>
    <row r="8" spans="1:73" ht="12" customHeight="1">
      <c r="B8" s="9"/>
      <c r="D8" s="14" t="s">
        <v>17</v>
      </c>
      <c r="K8" s="4" t="s">
        <v>18</v>
      </c>
      <c r="AK8" s="14" t="s">
        <v>19</v>
      </c>
      <c r="AN8" s="15">
        <v>45351</v>
      </c>
      <c r="AQ8" s="9"/>
      <c r="BR8" s="6" t="s">
        <v>5</v>
      </c>
    </row>
    <row r="9" spans="1:73" ht="14.4" customHeight="1">
      <c r="B9" s="9"/>
      <c r="AQ9" s="9"/>
      <c r="BR9" s="6" t="s">
        <v>5</v>
      </c>
    </row>
    <row r="10" spans="1:73" ht="12" customHeight="1">
      <c r="B10" s="9"/>
      <c r="D10" s="14" t="s">
        <v>20</v>
      </c>
      <c r="AK10" s="14" t="s">
        <v>21</v>
      </c>
      <c r="AN10" s="4"/>
      <c r="AQ10" s="9"/>
      <c r="BR10" s="6" t="s">
        <v>5</v>
      </c>
    </row>
    <row r="11" spans="1:73" ht="18.45" customHeight="1">
      <c r="B11" s="9"/>
      <c r="E11" s="4" t="s">
        <v>18</v>
      </c>
      <c r="AK11" s="14" t="s">
        <v>22</v>
      </c>
      <c r="AN11" s="4"/>
      <c r="AQ11" s="9"/>
      <c r="BR11" s="6" t="s">
        <v>5</v>
      </c>
    </row>
    <row r="12" spans="1:73" ht="6.9" customHeight="1">
      <c r="B12" s="9"/>
      <c r="AQ12" s="9"/>
      <c r="BR12" s="6" t="s">
        <v>5</v>
      </c>
    </row>
    <row r="13" spans="1:73" ht="12" customHeight="1">
      <c r="B13" s="9"/>
      <c r="D13" s="14" t="s">
        <v>23</v>
      </c>
      <c r="AK13" s="14" t="s">
        <v>21</v>
      </c>
      <c r="AN13" s="4"/>
      <c r="AQ13" s="9"/>
      <c r="BR13" s="6" t="s">
        <v>5</v>
      </c>
    </row>
    <row r="14" spans="1:73" ht="13.2">
      <c r="B14" s="9"/>
      <c r="E14" s="4" t="s">
        <v>18</v>
      </c>
      <c r="AK14" s="14" t="s">
        <v>22</v>
      </c>
      <c r="AN14" s="4"/>
      <c r="AQ14" s="9"/>
      <c r="BR14" s="6" t="s">
        <v>5</v>
      </c>
    </row>
    <row r="15" spans="1:73" ht="6.9" customHeight="1">
      <c r="B15" s="9"/>
      <c r="AQ15" s="9"/>
      <c r="BR15" s="6" t="s">
        <v>2</v>
      </c>
    </row>
    <row r="16" spans="1:73" ht="12" customHeight="1">
      <c r="B16" s="9"/>
      <c r="D16" s="14" t="s">
        <v>24</v>
      </c>
      <c r="AK16" s="14" t="s">
        <v>21</v>
      </c>
      <c r="AN16" s="4"/>
      <c r="AQ16" s="9"/>
      <c r="BR16" s="6" t="s">
        <v>2</v>
      </c>
    </row>
    <row r="17" spans="2:1024" ht="18.45" customHeight="1">
      <c r="B17" s="9"/>
      <c r="E17" s="4" t="s">
        <v>18</v>
      </c>
      <c r="AK17" s="14" t="s">
        <v>22</v>
      </c>
      <c r="AN17" s="4"/>
      <c r="AQ17" s="9"/>
      <c r="BR17" s="6" t="s">
        <v>25</v>
      </c>
    </row>
    <row r="18" spans="2:1024" ht="6.9" customHeight="1">
      <c r="B18" s="9"/>
      <c r="AQ18" s="9"/>
      <c r="BR18" s="6" t="s">
        <v>5</v>
      </c>
    </row>
    <row r="19" spans="2:1024" ht="22.65" customHeight="1">
      <c r="B19" s="9"/>
      <c r="D19" s="12" t="s">
        <v>26</v>
      </c>
      <c r="L19" s="179" t="s">
        <v>27</v>
      </c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K19" s="14" t="s">
        <v>21</v>
      </c>
      <c r="AN19" s="4">
        <v>17267331</v>
      </c>
      <c r="AQ19" s="9"/>
      <c r="BR19" s="6" t="s">
        <v>5</v>
      </c>
    </row>
    <row r="20" spans="2:1024" ht="22.65" customHeight="1">
      <c r="B20" s="9"/>
      <c r="E20" s="4" t="s">
        <v>18</v>
      </c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K20" s="14" t="s">
        <v>22</v>
      </c>
      <c r="AN20" s="4"/>
      <c r="AQ20" s="9"/>
      <c r="BR20" s="6" t="s">
        <v>25</v>
      </c>
    </row>
    <row r="21" spans="2:1024" ht="22.65" customHeight="1">
      <c r="B21" s="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Q21" s="9"/>
    </row>
    <row r="22" spans="2:1024" ht="12" customHeight="1">
      <c r="B22" s="9"/>
      <c r="D22" s="14" t="s">
        <v>28</v>
      </c>
      <c r="AQ22" s="9"/>
    </row>
    <row r="23" spans="2:1024" ht="16.5" customHeight="1">
      <c r="B23" s="9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Q23" s="9"/>
    </row>
    <row r="24" spans="2:1024" ht="6.9" customHeight="1">
      <c r="B24" s="9"/>
      <c r="AQ24" s="9"/>
    </row>
    <row r="25" spans="2:1024" ht="6.9" customHeight="1">
      <c r="B25" s="9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Q25" s="9"/>
    </row>
    <row r="26" spans="2:1024" s="17" customFormat="1" ht="25.95" customHeight="1">
      <c r="B26" s="18"/>
      <c r="D26" s="19" t="s">
        <v>29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175">
        <f>ROUND(AG94,2)</f>
        <v>0</v>
      </c>
      <c r="AL26" s="175"/>
      <c r="AM26" s="175"/>
      <c r="AN26" s="175"/>
      <c r="AO26" s="175"/>
      <c r="AQ26" s="18"/>
      <c r="AMJ26"/>
    </row>
    <row r="27" spans="2:1024" s="17" customFormat="1" ht="6.9" customHeight="1">
      <c r="B27" s="18"/>
      <c r="AQ27" s="18"/>
      <c r="AMJ27"/>
    </row>
    <row r="28" spans="2:1024" s="17" customFormat="1" ht="13.2">
      <c r="B28" s="18"/>
      <c r="L28" s="176" t="s">
        <v>30</v>
      </c>
      <c r="M28" s="176"/>
      <c r="N28" s="176"/>
      <c r="O28" s="176"/>
      <c r="P28" s="176"/>
      <c r="W28" s="176" t="s">
        <v>31</v>
      </c>
      <c r="X28" s="176"/>
      <c r="Y28" s="176"/>
      <c r="Z28" s="176"/>
      <c r="AA28" s="176"/>
      <c r="AB28" s="176"/>
      <c r="AC28" s="176"/>
      <c r="AD28" s="176"/>
      <c r="AE28" s="176"/>
      <c r="AK28" s="176" t="s">
        <v>32</v>
      </c>
      <c r="AL28" s="176"/>
      <c r="AM28" s="176"/>
      <c r="AN28" s="176"/>
      <c r="AO28" s="176"/>
      <c r="AQ28" s="18"/>
      <c r="AMJ28"/>
    </row>
    <row r="29" spans="2:1024" s="21" customFormat="1" ht="14.4" customHeight="1">
      <c r="B29" s="22"/>
      <c r="D29" s="14" t="s">
        <v>33</v>
      </c>
      <c r="F29" s="14" t="s">
        <v>34</v>
      </c>
      <c r="L29" s="173">
        <v>0.21</v>
      </c>
      <c r="M29" s="173"/>
      <c r="N29" s="173"/>
      <c r="O29" s="173"/>
      <c r="P29" s="173"/>
      <c r="W29" s="174">
        <f>AK26</f>
        <v>0</v>
      </c>
      <c r="X29" s="174"/>
      <c r="Y29" s="174"/>
      <c r="Z29" s="174"/>
      <c r="AA29" s="174"/>
      <c r="AB29" s="174"/>
      <c r="AC29" s="174"/>
      <c r="AD29" s="174"/>
      <c r="AE29" s="174"/>
      <c r="AK29" s="174">
        <f>W29*0.21</f>
        <v>0</v>
      </c>
      <c r="AL29" s="174"/>
      <c r="AM29" s="174"/>
      <c r="AN29" s="174"/>
      <c r="AO29" s="174"/>
      <c r="AQ29" s="22"/>
      <c r="AMJ29"/>
    </row>
    <row r="30" spans="2:1024" s="21" customFormat="1" ht="14.4" customHeight="1">
      <c r="B30" s="22"/>
      <c r="F30" s="14" t="s">
        <v>35</v>
      </c>
      <c r="L30" s="173">
        <v>0.15</v>
      </c>
      <c r="M30" s="173"/>
      <c r="N30" s="173"/>
      <c r="O30" s="173"/>
      <c r="P30" s="173"/>
      <c r="W30" s="174">
        <v>0</v>
      </c>
      <c r="X30" s="174"/>
      <c r="Y30" s="174"/>
      <c r="Z30" s="174"/>
      <c r="AA30" s="174"/>
      <c r="AB30" s="174"/>
      <c r="AC30" s="174"/>
      <c r="AD30" s="174"/>
      <c r="AE30" s="174"/>
      <c r="AK30" s="174">
        <v>0</v>
      </c>
      <c r="AL30" s="174"/>
      <c r="AM30" s="174"/>
      <c r="AN30" s="174"/>
      <c r="AO30" s="174"/>
      <c r="AQ30" s="22"/>
      <c r="AMJ30"/>
    </row>
    <row r="31" spans="2:1024" s="21" customFormat="1" ht="14.4" hidden="1" customHeight="1">
      <c r="B31" s="22"/>
      <c r="F31" s="14" t="s">
        <v>36</v>
      </c>
      <c r="L31" s="173">
        <v>0.21</v>
      </c>
      <c r="M31" s="173"/>
      <c r="N31" s="173"/>
      <c r="O31" s="173"/>
      <c r="P31" s="173"/>
      <c r="W31" s="174" t="e">
        <f>ROUND(BA94, 2)</f>
        <v>#REF!</v>
      </c>
      <c r="X31" s="174"/>
      <c r="Y31" s="174"/>
      <c r="Z31" s="174"/>
      <c r="AA31" s="174"/>
      <c r="AB31" s="174"/>
      <c r="AC31" s="174"/>
      <c r="AD31" s="174"/>
      <c r="AE31" s="174"/>
      <c r="AK31" s="174">
        <v>0</v>
      </c>
      <c r="AL31" s="174"/>
      <c r="AM31" s="174"/>
      <c r="AN31" s="174"/>
      <c r="AO31" s="174"/>
      <c r="AQ31" s="22"/>
      <c r="AMJ31"/>
    </row>
    <row r="32" spans="2:1024" s="21" customFormat="1" ht="14.4" hidden="1" customHeight="1">
      <c r="B32" s="22"/>
      <c r="F32" s="14" t="s">
        <v>37</v>
      </c>
      <c r="L32" s="173">
        <v>0.15</v>
      </c>
      <c r="M32" s="173"/>
      <c r="N32" s="173"/>
      <c r="O32" s="173"/>
      <c r="P32" s="173"/>
      <c r="W32" s="174" t="e">
        <f>ROUND(BB94, 2)</f>
        <v>#REF!</v>
      </c>
      <c r="X32" s="174"/>
      <c r="Y32" s="174"/>
      <c r="Z32" s="174"/>
      <c r="AA32" s="174"/>
      <c r="AB32" s="174"/>
      <c r="AC32" s="174"/>
      <c r="AD32" s="174"/>
      <c r="AE32" s="174"/>
      <c r="AK32" s="174">
        <v>0</v>
      </c>
      <c r="AL32" s="174"/>
      <c r="AM32" s="174"/>
      <c r="AN32" s="174"/>
      <c r="AO32" s="174"/>
      <c r="AQ32" s="22"/>
      <c r="AMJ32"/>
    </row>
    <row r="33" spans="2:1024" s="21" customFormat="1" ht="14.4" hidden="1" customHeight="1">
      <c r="B33" s="22"/>
      <c r="F33" s="14" t="s">
        <v>38</v>
      </c>
      <c r="L33" s="173">
        <v>0</v>
      </c>
      <c r="M33" s="173"/>
      <c r="N33" s="173"/>
      <c r="O33" s="173"/>
      <c r="P33" s="173"/>
      <c r="W33" s="174" t="e">
        <f>ROUND(BC94, 2)</f>
        <v>#REF!</v>
      </c>
      <c r="X33" s="174"/>
      <c r="Y33" s="174"/>
      <c r="Z33" s="174"/>
      <c r="AA33" s="174"/>
      <c r="AB33" s="174"/>
      <c r="AC33" s="174"/>
      <c r="AD33" s="174"/>
      <c r="AE33" s="174"/>
      <c r="AK33" s="174">
        <v>0</v>
      </c>
      <c r="AL33" s="174"/>
      <c r="AM33" s="174"/>
      <c r="AN33" s="174"/>
      <c r="AO33" s="174"/>
      <c r="AQ33" s="22"/>
      <c r="AMJ33"/>
    </row>
    <row r="34" spans="2:1024" s="17" customFormat="1" ht="6.9" customHeight="1">
      <c r="B34" s="18"/>
      <c r="AQ34" s="18"/>
      <c r="AMJ34"/>
    </row>
    <row r="35" spans="2:1024" s="17" customFormat="1" ht="25.95" customHeight="1">
      <c r="B35" s="18"/>
      <c r="C35" s="23"/>
      <c r="D35" s="24" t="s">
        <v>39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6" t="s">
        <v>40</v>
      </c>
      <c r="U35" s="25"/>
      <c r="V35" s="25"/>
      <c r="W35" s="25"/>
      <c r="X35" s="169" t="s">
        <v>41</v>
      </c>
      <c r="Y35" s="169"/>
      <c r="Z35" s="169"/>
      <c r="AA35" s="169"/>
      <c r="AB35" s="169"/>
      <c r="AC35" s="25"/>
      <c r="AD35" s="25"/>
      <c r="AE35" s="25"/>
      <c r="AF35" s="25"/>
      <c r="AG35" s="25"/>
      <c r="AH35" s="25"/>
      <c r="AI35" s="25"/>
      <c r="AJ35" s="25"/>
      <c r="AK35" s="170">
        <f>W29+AK29</f>
        <v>0</v>
      </c>
      <c r="AL35" s="170"/>
      <c r="AM35" s="170"/>
      <c r="AN35" s="170"/>
      <c r="AO35" s="170"/>
      <c r="AP35" s="23"/>
      <c r="AQ35" s="18"/>
      <c r="AMJ35"/>
    </row>
    <row r="36" spans="2:1024" s="17" customFormat="1" ht="6.9" customHeight="1">
      <c r="B36" s="18"/>
      <c r="AQ36" s="18"/>
      <c r="AMJ36"/>
    </row>
    <row r="37" spans="2:1024" s="17" customFormat="1" ht="14.4" customHeight="1">
      <c r="B37" s="18"/>
      <c r="AQ37" s="18"/>
      <c r="AMJ37"/>
    </row>
    <row r="38" spans="2:1024" ht="14.4" customHeight="1">
      <c r="B38" s="9"/>
      <c r="AQ38" s="9"/>
    </row>
    <row r="39" spans="2:1024" ht="14.4" customHeight="1">
      <c r="B39" s="9"/>
      <c r="AQ39" s="9"/>
    </row>
    <row r="40" spans="2:1024" ht="14.4" customHeight="1">
      <c r="B40" s="9"/>
      <c r="AQ40" s="9"/>
    </row>
    <row r="41" spans="2:1024" ht="14.4" customHeight="1">
      <c r="B41" s="9"/>
      <c r="AQ41" s="9"/>
    </row>
    <row r="42" spans="2:1024" ht="14.4" customHeight="1">
      <c r="B42" s="9"/>
      <c r="AQ42" s="9"/>
    </row>
    <row r="43" spans="2:1024" ht="14.4" customHeight="1">
      <c r="B43" s="9"/>
      <c r="AQ43" s="9"/>
    </row>
    <row r="44" spans="2:1024" ht="14.4" customHeight="1">
      <c r="B44" s="9"/>
      <c r="AQ44" s="9"/>
    </row>
    <row r="45" spans="2:1024" ht="14.4" customHeight="1">
      <c r="B45" s="9"/>
      <c r="AQ45" s="9"/>
    </row>
    <row r="46" spans="2:1024" ht="14.4" customHeight="1">
      <c r="B46" s="9"/>
      <c r="AQ46" s="9"/>
    </row>
    <row r="47" spans="2:1024" ht="14.4" customHeight="1">
      <c r="B47" s="9"/>
      <c r="AQ47" s="9"/>
    </row>
    <row r="48" spans="2:1024" ht="14.4" customHeight="1">
      <c r="B48" s="9"/>
      <c r="AQ48" s="9"/>
    </row>
    <row r="49" spans="2:1024" s="17" customFormat="1" ht="14.4" customHeight="1">
      <c r="B49" s="18"/>
      <c r="D49" s="27" t="s">
        <v>42</v>
      </c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7" t="s">
        <v>43</v>
      </c>
      <c r="AI49" s="28"/>
      <c r="AJ49" s="28"/>
      <c r="AK49" s="28"/>
      <c r="AL49" s="28"/>
      <c r="AM49" s="28"/>
      <c r="AN49" s="28"/>
      <c r="AO49" s="28"/>
      <c r="AQ49" s="18"/>
      <c r="AMJ49"/>
    </row>
    <row r="50" spans="2:1024">
      <c r="B50" s="9"/>
      <c r="AQ50" s="9"/>
    </row>
    <row r="51" spans="2:1024">
      <c r="B51" s="9"/>
      <c r="AQ51" s="9"/>
    </row>
    <row r="52" spans="2:1024">
      <c r="B52" s="9"/>
      <c r="AQ52" s="9"/>
    </row>
    <row r="53" spans="2:1024">
      <c r="B53" s="9"/>
      <c r="AQ53" s="9"/>
    </row>
    <row r="54" spans="2:1024">
      <c r="B54" s="9"/>
      <c r="AQ54" s="9"/>
    </row>
    <row r="55" spans="2:1024">
      <c r="B55" s="9"/>
      <c r="AQ55" s="9"/>
    </row>
    <row r="56" spans="2:1024">
      <c r="B56" s="9"/>
      <c r="AQ56" s="9"/>
    </row>
    <row r="57" spans="2:1024">
      <c r="B57" s="9"/>
      <c r="AQ57" s="9"/>
    </row>
    <row r="58" spans="2:1024">
      <c r="B58" s="9"/>
      <c r="AQ58" s="9"/>
    </row>
    <row r="59" spans="2:1024">
      <c r="B59" s="9"/>
      <c r="AQ59" s="9"/>
    </row>
    <row r="60" spans="2:1024" s="17" customFormat="1" ht="13.2">
      <c r="B60" s="18"/>
      <c r="D60" s="29" t="s">
        <v>44</v>
      </c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9" t="s">
        <v>45</v>
      </c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9" t="s">
        <v>44</v>
      </c>
      <c r="AI60" s="20"/>
      <c r="AJ60" s="20"/>
      <c r="AK60" s="20"/>
      <c r="AL60" s="20"/>
      <c r="AM60" s="29" t="s">
        <v>45</v>
      </c>
      <c r="AN60" s="20"/>
      <c r="AO60" s="20"/>
      <c r="AQ60" s="18"/>
      <c r="AMJ60"/>
    </row>
    <row r="61" spans="2:1024">
      <c r="B61" s="9"/>
      <c r="AQ61" s="9"/>
    </row>
    <row r="62" spans="2:1024">
      <c r="B62" s="9"/>
      <c r="AQ62" s="9"/>
    </row>
    <row r="63" spans="2:1024">
      <c r="B63" s="9"/>
      <c r="AQ63" s="9"/>
    </row>
    <row r="64" spans="2:1024" s="17" customFormat="1" ht="13.2">
      <c r="B64" s="18"/>
      <c r="D64" s="27" t="s">
        <v>46</v>
      </c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7" t="s">
        <v>47</v>
      </c>
      <c r="AI64" s="28"/>
      <c r="AJ64" s="28"/>
      <c r="AK64" s="28"/>
      <c r="AL64" s="28"/>
      <c r="AM64" s="28"/>
      <c r="AN64" s="28"/>
      <c r="AO64" s="28"/>
      <c r="AQ64" s="18"/>
      <c r="AMJ64"/>
    </row>
    <row r="65" spans="2:1024">
      <c r="B65" s="9"/>
      <c r="AQ65" s="9"/>
    </row>
    <row r="66" spans="2:1024">
      <c r="B66" s="9"/>
      <c r="AQ66" s="9"/>
    </row>
    <row r="67" spans="2:1024">
      <c r="B67" s="9"/>
      <c r="AQ67" s="9"/>
    </row>
    <row r="68" spans="2:1024">
      <c r="B68" s="9"/>
      <c r="AQ68" s="9"/>
    </row>
    <row r="69" spans="2:1024">
      <c r="B69" s="9"/>
      <c r="AQ69" s="9"/>
    </row>
    <row r="70" spans="2:1024">
      <c r="B70" s="9"/>
      <c r="AQ70" s="9"/>
    </row>
    <row r="71" spans="2:1024">
      <c r="B71" s="9"/>
      <c r="AQ71" s="9"/>
    </row>
    <row r="72" spans="2:1024">
      <c r="B72" s="9"/>
      <c r="AQ72" s="9"/>
    </row>
    <row r="73" spans="2:1024">
      <c r="B73" s="9"/>
      <c r="AQ73" s="9"/>
    </row>
    <row r="74" spans="2:1024">
      <c r="B74" s="9"/>
      <c r="AQ74" s="9"/>
    </row>
    <row r="75" spans="2:1024" s="17" customFormat="1" ht="13.2">
      <c r="B75" s="18"/>
      <c r="D75" s="29" t="s">
        <v>44</v>
      </c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9" t="s">
        <v>45</v>
      </c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9" t="s">
        <v>44</v>
      </c>
      <c r="AI75" s="20"/>
      <c r="AJ75" s="20"/>
      <c r="AK75" s="20"/>
      <c r="AL75" s="20"/>
      <c r="AM75" s="29" t="s">
        <v>45</v>
      </c>
      <c r="AN75" s="20"/>
      <c r="AO75" s="20"/>
      <c r="AQ75" s="18"/>
      <c r="AMJ75"/>
    </row>
    <row r="76" spans="2:1024" s="17" customFormat="1">
      <c r="B76" s="18"/>
      <c r="AQ76" s="18"/>
      <c r="AMJ76"/>
    </row>
    <row r="77" spans="2:1024" s="17" customFormat="1" ht="6.9" customHeight="1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18"/>
      <c r="AMJ77"/>
    </row>
    <row r="81" spans="1:1024" s="17" customFormat="1" ht="6.9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18"/>
      <c r="AMJ81"/>
    </row>
    <row r="82" spans="1:1024" s="17" customFormat="1" ht="24.9" customHeight="1">
      <c r="B82" s="18"/>
      <c r="C82" s="10" t="s">
        <v>48</v>
      </c>
      <c r="AQ82" s="18"/>
      <c r="AMJ82"/>
    </row>
    <row r="83" spans="1:1024" s="17" customFormat="1" ht="6.9" customHeight="1">
      <c r="B83" s="18"/>
      <c r="AQ83" s="18"/>
      <c r="AMJ83"/>
    </row>
    <row r="84" spans="1:1024" s="34" customFormat="1" ht="12" customHeight="1">
      <c r="B84" s="35"/>
      <c r="C84" s="14" t="s">
        <v>11</v>
      </c>
      <c r="L84" s="34" t="str">
        <f>K5</f>
        <v>028/2022</v>
      </c>
      <c r="AQ84" s="35"/>
      <c r="AMJ84"/>
    </row>
    <row r="85" spans="1:1024" s="36" customFormat="1" ht="36.9" customHeight="1">
      <c r="B85" s="37"/>
      <c r="C85" s="13" t="s">
        <v>13</v>
      </c>
      <c r="L85" s="171" t="str">
        <f>K6</f>
        <v>ZÁKLADNÍ ŠKOLA ZRUČ NAD SÁZAVOU</v>
      </c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H85" s="171"/>
      <c r="AI85" s="171"/>
      <c r="AJ85" s="171"/>
      <c r="AK85" s="171"/>
      <c r="AL85" s="171"/>
      <c r="AM85" s="171"/>
      <c r="AN85" s="171"/>
      <c r="AO85" s="171"/>
      <c r="AQ85" s="37"/>
      <c r="AMJ85"/>
    </row>
    <row r="86" spans="1:1024" s="17" customFormat="1" ht="6.9" customHeight="1">
      <c r="B86" s="18"/>
      <c r="AQ86" s="18"/>
      <c r="AMJ86"/>
    </row>
    <row r="87" spans="1:1024" s="17" customFormat="1" ht="12" customHeight="1">
      <c r="B87" s="18"/>
      <c r="C87" s="14" t="s">
        <v>17</v>
      </c>
      <c r="L87" s="38" t="str">
        <f>IF(K8="","",K8)</f>
        <v xml:space="preserve"> </v>
      </c>
      <c r="AI87" s="14" t="s">
        <v>19</v>
      </c>
      <c r="AM87" s="172">
        <f>IF(AN8= "","",AN8)</f>
        <v>45351</v>
      </c>
      <c r="AN87" s="172"/>
      <c r="AQ87" s="18"/>
      <c r="AMJ87"/>
    </row>
    <row r="88" spans="1:1024" s="17" customFormat="1" ht="6.9" customHeight="1">
      <c r="B88" s="18"/>
      <c r="AQ88" s="18"/>
      <c r="AMJ88"/>
    </row>
    <row r="89" spans="1:1024" s="17" customFormat="1" ht="15.15" customHeight="1">
      <c r="B89" s="18"/>
      <c r="C89" s="14" t="s">
        <v>20</v>
      </c>
      <c r="L89" s="34" t="str">
        <f>IF(E11= "","",E11)</f>
        <v xml:space="preserve"> </v>
      </c>
      <c r="AI89" s="14" t="s">
        <v>24</v>
      </c>
      <c r="AM89" s="164" t="str">
        <f>IF(E17="","",E17)</f>
        <v xml:space="preserve"> </v>
      </c>
      <c r="AN89" s="164"/>
      <c r="AO89" s="164"/>
      <c r="AP89" s="164"/>
      <c r="AQ89" s="18"/>
      <c r="AR89" s="163" t="s">
        <v>49</v>
      </c>
      <c r="AS89" s="163"/>
      <c r="AT89" s="39"/>
      <c r="AU89" s="39"/>
      <c r="AV89" s="39"/>
      <c r="AW89" s="39"/>
      <c r="AX89" s="39"/>
      <c r="AY89" s="39"/>
      <c r="AZ89" s="39"/>
      <c r="BA89" s="39"/>
      <c r="BB89" s="39"/>
      <c r="BC89" s="40"/>
      <c r="AMJ89"/>
    </row>
    <row r="90" spans="1:1024" s="17" customFormat="1" ht="15.15" customHeight="1">
      <c r="B90" s="18"/>
      <c r="C90" s="14" t="s">
        <v>23</v>
      </c>
      <c r="L90" s="34" t="str">
        <f>IF(E14="","",E14)</f>
        <v xml:space="preserve"> </v>
      </c>
      <c r="AI90" s="14" t="s">
        <v>26</v>
      </c>
      <c r="AM90" s="164" t="s">
        <v>50</v>
      </c>
      <c r="AN90" s="164"/>
      <c r="AO90" s="164"/>
      <c r="AP90" s="164"/>
      <c r="AQ90" s="18"/>
      <c r="AR90" s="163"/>
      <c r="AS90" s="163"/>
      <c r="BC90" s="41"/>
      <c r="AMJ90"/>
    </row>
    <row r="91" spans="1:1024" s="17" customFormat="1" ht="10.95" customHeight="1">
      <c r="B91" s="18"/>
      <c r="AQ91" s="18"/>
      <c r="AR91" s="163"/>
      <c r="AS91" s="163"/>
      <c r="BC91" s="41"/>
      <c r="AMJ91"/>
    </row>
    <row r="92" spans="1:1024" s="17" customFormat="1" ht="29.25" customHeight="1">
      <c r="B92" s="18"/>
      <c r="C92" s="165" t="s">
        <v>51</v>
      </c>
      <c r="D92" s="165"/>
      <c r="E92" s="165"/>
      <c r="F92" s="165"/>
      <c r="G92" s="165"/>
      <c r="H92" s="42"/>
      <c r="I92" s="166" t="s">
        <v>52</v>
      </c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  <c r="AE92" s="166"/>
      <c r="AF92" s="166"/>
      <c r="AG92" s="167" t="s">
        <v>53</v>
      </c>
      <c r="AH92" s="167"/>
      <c r="AI92" s="167"/>
      <c r="AJ92" s="167"/>
      <c r="AK92" s="167"/>
      <c r="AL92" s="167"/>
      <c r="AM92" s="167"/>
      <c r="AN92" s="168" t="s">
        <v>54</v>
      </c>
      <c r="AO92" s="168"/>
      <c r="AP92" s="168"/>
      <c r="AQ92" s="18"/>
      <c r="AR92" s="43" t="s">
        <v>55</v>
      </c>
      <c r="AS92" s="44" t="s">
        <v>56</v>
      </c>
      <c r="AT92" s="44" t="s">
        <v>57</v>
      </c>
      <c r="AU92" s="44" t="s">
        <v>58</v>
      </c>
      <c r="AV92" s="44" t="s">
        <v>59</v>
      </c>
      <c r="AW92" s="44" t="s">
        <v>60</v>
      </c>
      <c r="AX92" s="44" t="s">
        <v>61</v>
      </c>
      <c r="AY92" s="44" t="s">
        <v>62</v>
      </c>
      <c r="AZ92" s="44" t="s">
        <v>63</v>
      </c>
      <c r="BA92" s="44" t="s">
        <v>64</v>
      </c>
      <c r="BB92" s="44" t="s">
        <v>65</v>
      </c>
      <c r="BC92" s="45" t="s">
        <v>66</v>
      </c>
      <c r="AMJ92"/>
    </row>
    <row r="93" spans="1:1024" s="17" customFormat="1" ht="10.95" customHeight="1">
      <c r="B93" s="18"/>
      <c r="AQ93" s="18"/>
      <c r="AR93" s="46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40"/>
      <c r="AMJ93"/>
    </row>
    <row r="94" spans="1:1024" s="47" customFormat="1" ht="32.4" customHeight="1">
      <c r="B94" s="48"/>
      <c r="C94" s="49" t="s">
        <v>67</v>
      </c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159">
        <f>AG95</f>
        <v>0</v>
      </c>
      <c r="AH94" s="159"/>
      <c r="AI94" s="159"/>
      <c r="AJ94" s="159"/>
      <c r="AK94" s="159"/>
      <c r="AL94" s="159"/>
      <c r="AM94" s="159"/>
      <c r="AN94" s="160">
        <f>AG95*1.21</f>
        <v>0</v>
      </c>
      <c r="AO94" s="160"/>
      <c r="AP94" s="160"/>
      <c r="AQ94" s="48"/>
      <c r="AR94" s="52" t="e">
        <f>ROUND(SUM(#REF!),2)</f>
        <v>#REF!</v>
      </c>
      <c r="AS94" s="53" t="e">
        <f>ROUND(SUM(AU94:AV94),2)</f>
        <v>#REF!</v>
      </c>
      <c r="AT94" s="54" t="e">
        <f>ROUND(SUM(#REF!),5)</f>
        <v>#REF!</v>
      </c>
      <c r="AU94" s="53" t="e">
        <f>ROUND(AY94*L29,2)</f>
        <v>#REF!</v>
      </c>
      <c r="AV94" s="53" t="e">
        <f>ROUND(AZ94*L30,2)</f>
        <v>#REF!</v>
      </c>
      <c r="AW94" s="53" t="e">
        <f>ROUND(BA94*L29,2)</f>
        <v>#REF!</v>
      </c>
      <c r="AX94" s="53" t="e">
        <f>ROUND(BB94*L30,2)</f>
        <v>#REF!</v>
      </c>
      <c r="AY94" s="53" t="e">
        <f>ROUND(SUM(#REF!),2)</f>
        <v>#REF!</v>
      </c>
      <c r="AZ94" s="53" t="e">
        <f>ROUND(SUM(#REF!),2)</f>
        <v>#REF!</v>
      </c>
      <c r="BA94" s="53" t="e">
        <f>ROUND(SUM(#REF!),2)</f>
        <v>#REF!</v>
      </c>
      <c r="BB94" s="53" t="e">
        <f>ROUND(SUM(#REF!),2)</f>
        <v>#REF!</v>
      </c>
      <c r="BC94" s="55" t="e">
        <f>ROUND(SUM(#REF!),2)</f>
        <v>#REF!</v>
      </c>
      <c r="BR94" s="56" t="s">
        <v>68</v>
      </c>
      <c r="BS94" s="56" t="s">
        <v>69</v>
      </c>
      <c r="BT94" s="57" t="s">
        <v>70</v>
      </c>
      <c r="BU94" s="56" t="s">
        <v>71</v>
      </c>
      <c r="BV94" s="56" t="s">
        <v>3</v>
      </c>
      <c r="BW94" s="56" t="s">
        <v>72</v>
      </c>
      <c r="CK94" s="56"/>
      <c r="AMJ94"/>
    </row>
    <row r="95" spans="1:1024" s="66" customFormat="1" ht="16.5" customHeight="1">
      <c r="A95" s="58"/>
      <c r="B95" s="59"/>
      <c r="C95" s="60"/>
      <c r="D95" s="161" t="s">
        <v>73</v>
      </c>
      <c r="E95" s="161"/>
      <c r="F95" s="161"/>
      <c r="G95" s="161"/>
      <c r="H95" s="161"/>
      <c r="I95" s="61"/>
      <c r="J95" s="161" t="s">
        <v>74</v>
      </c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62">
        <f>'05 - Učebna informatiky II.'!J96</f>
        <v>0</v>
      </c>
      <c r="AH95" s="162"/>
      <c r="AI95" s="162"/>
      <c r="AJ95" s="162"/>
      <c r="AK95" s="162"/>
      <c r="AL95" s="162"/>
      <c r="AM95" s="162"/>
      <c r="AN95" s="162">
        <f>AG95*1.21</f>
        <v>0</v>
      </c>
      <c r="AO95" s="162"/>
      <c r="AP95" s="162"/>
      <c r="AQ95" s="59"/>
      <c r="AR95" s="62"/>
      <c r="AS95" s="63"/>
      <c r="AT95" s="64"/>
      <c r="AU95" s="63"/>
      <c r="AV95" s="63"/>
      <c r="AW95" s="63"/>
      <c r="AX95" s="63"/>
      <c r="AY95" s="63"/>
      <c r="AZ95" s="63"/>
      <c r="BA95" s="63"/>
      <c r="BB95" s="63"/>
      <c r="BC95" s="65"/>
      <c r="BS95" s="67"/>
      <c r="BU95" s="67"/>
      <c r="BV95" s="67"/>
      <c r="BW95" s="67"/>
      <c r="CK95" s="67"/>
      <c r="CL95" s="67"/>
      <c r="AMJ95"/>
    </row>
    <row r="96" spans="1:1024" s="17" customFormat="1" ht="6.9" customHeight="1">
      <c r="B96" s="30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18"/>
      <c r="AMJ96"/>
    </row>
  </sheetData>
  <mergeCells count="41">
    <mergeCell ref="AQ2:BD2"/>
    <mergeCell ref="K5:AO5"/>
    <mergeCell ref="K6:AO6"/>
    <mergeCell ref="L19:AE21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85:AO85"/>
    <mergeCell ref="AM87:AN87"/>
    <mergeCell ref="AM89:AP89"/>
    <mergeCell ref="AR89:AS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</mergeCells>
  <pageMargins left="0.39374999999999999" right="0.39374999999999999" top="0.39374999999999999" bottom="0.39374999999999999" header="0.51180555555555496" footer="0"/>
  <pageSetup paperSize="9" firstPageNumber="0" fitToHeight="100" orientation="portrait" horizontalDpi="300" verticalDpi="300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22"/>
  <sheetViews>
    <sheetView showGridLines="0" tabSelected="1" zoomScaleNormal="100" workbookViewId="0">
      <selection activeCell="F28" sqref="F28"/>
    </sheetView>
  </sheetViews>
  <sheetFormatPr defaultColWidth="8.7109375"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5.140625" customWidth="1"/>
    <col min="6" max="6" width="78.2851562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5703125" customWidth="1"/>
    <col min="13" max="13" width="74.85546875" hidden="1" customWidth="1"/>
    <col min="14" max="14" width="9.140625" hidden="1" customWidth="1"/>
    <col min="15" max="15" width="9.5703125" hidden="1" customWidth="1"/>
    <col min="16" max="16" width="13.85546875" hidden="1" customWidth="1"/>
    <col min="17" max="17" width="11.85546875" hidden="1" customWidth="1"/>
    <col min="18" max="18" width="10" hidden="1" customWidth="1"/>
    <col min="19" max="19" width="8.5703125" hidden="1" customWidth="1"/>
    <col min="20" max="20" width="12.14062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28515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hidden="1" customWidth="1"/>
    <col min="30" max="30" width="15" hidden="1" customWidth="1"/>
    <col min="31" max="31" width="16.28515625" hidden="1" customWidth="1"/>
    <col min="32" max="35" width="14.42578125" hidden="1" customWidth="1"/>
    <col min="44" max="65" width="9.28515625" hidden="1" customWidth="1"/>
  </cols>
  <sheetData>
    <row r="2" spans="2:46" ht="36.9" customHeight="1">
      <c r="L2" s="177" t="s">
        <v>4</v>
      </c>
      <c r="M2" s="177"/>
      <c r="N2" s="177"/>
      <c r="O2" s="177"/>
      <c r="P2" s="177"/>
      <c r="Q2" s="177"/>
      <c r="R2" s="177"/>
      <c r="S2" s="177"/>
      <c r="T2" s="177"/>
      <c r="U2" s="177"/>
      <c r="V2" s="177"/>
      <c r="AT2" s="6" t="s">
        <v>75</v>
      </c>
    </row>
    <row r="3" spans="2:46" ht="6.9" customHeight="1">
      <c r="B3" s="7"/>
      <c r="C3" s="8"/>
      <c r="D3" s="8"/>
      <c r="E3" s="8"/>
      <c r="F3" s="8"/>
      <c r="G3" s="8"/>
      <c r="H3" s="8"/>
      <c r="I3" s="8"/>
      <c r="J3" s="8"/>
      <c r="K3" s="8"/>
      <c r="L3" s="9"/>
      <c r="AT3" s="6" t="s">
        <v>76</v>
      </c>
    </row>
    <row r="4" spans="2:46" ht="24.9" customHeight="1">
      <c r="B4" s="9"/>
      <c r="D4" s="10" t="s">
        <v>77</v>
      </c>
      <c r="L4" s="9"/>
      <c r="M4" s="68" t="s">
        <v>9</v>
      </c>
      <c r="AT4" s="6" t="s">
        <v>2</v>
      </c>
    </row>
    <row r="5" spans="2:46" ht="6.9" customHeight="1">
      <c r="B5" s="9"/>
      <c r="L5" s="9"/>
    </row>
    <row r="6" spans="2:46" ht="12" customHeight="1">
      <c r="B6" s="9"/>
      <c r="D6" s="14" t="s">
        <v>13</v>
      </c>
      <c r="L6" s="9"/>
    </row>
    <row r="7" spans="2:46" ht="16.5" customHeight="1">
      <c r="B7" s="9"/>
      <c r="E7" s="181" t="str">
        <f>'Rekapitulace stavby'!K6</f>
        <v>ZÁKLADNÍ ŠKOLA ZRUČ NAD SÁZAVOU</v>
      </c>
      <c r="F7" s="181"/>
      <c r="G7" s="181"/>
      <c r="H7" s="181"/>
      <c r="L7" s="9"/>
    </row>
    <row r="8" spans="2:46" s="17" customFormat="1" ht="12" customHeight="1">
      <c r="B8" s="18"/>
      <c r="D8" s="14" t="s">
        <v>78</v>
      </c>
      <c r="L8" s="18"/>
    </row>
    <row r="9" spans="2:46" s="17" customFormat="1" ht="16.5" customHeight="1">
      <c r="B9" s="18"/>
      <c r="E9" s="171" t="s">
        <v>79</v>
      </c>
      <c r="F9" s="171"/>
      <c r="G9" s="171"/>
      <c r="H9" s="171"/>
      <c r="L9" s="18"/>
    </row>
    <row r="10" spans="2:46" s="17" customFormat="1">
      <c r="B10" s="18"/>
      <c r="L10" s="18"/>
    </row>
    <row r="11" spans="2:46" s="17" customFormat="1" ht="12" customHeight="1">
      <c r="B11" s="18"/>
      <c r="D11" s="14" t="s">
        <v>15</v>
      </c>
      <c r="F11" s="4"/>
      <c r="I11" s="14" t="s">
        <v>16</v>
      </c>
      <c r="J11" s="4"/>
      <c r="L11" s="18"/>
    </row>
    <row r="12" spans="2:46" s="17" customFormat="1" ht="12" customHeight="1">
      <c r="B12" s="18"/>
      <c r="D12" s="14" t="s">
        <v>17</v>
      </c>
      <c r="F12" s="4" t="s">
        <v>18</v>
      </c>
      <c r="I12" s="14" t="s">
        <v>19</v>
      </c>
      <c r="J12" s="1">
        <f>'Rekapitulace stavby'!AN8</f>
        <v>45351</v>
      </c>
      <c r="L12" s="18"/>
    </row>
    <row r="13" spans="2:46" s="17" customFormat="1" ht="10.95" customHeight="1">
      <c r="B13" s="18"/>
      <c r="L13" s="18"/>
    </row>
    <row r="14" spans="2:46" s="17" customFormat="1" ht="12" customHeight="1">
      <c r="B14" s="18"/>
      <c r="D14" s="14" t="s">
        <v>20</v>
      </c>
      <c r="I14" s="14" t="s">
        <v>21</v>
      </c>
      <c r="J14" s="4" t="str">
        <f>IF('Rekapitulace stavby'!AN10="","",'Rekapitulace stavby'!AN10)</f>
        <v/>
      </c>
      <c r="L14" s="18"/>
    </row>
    <row r="15" spans="2:46" s="17" customFormat="1" ht="18" customHeight="1">
      <c r="B15" s="18"/>
      <c r="E15" s="4" t="str">
        <f>IF('Rekapitulace stavby'!E11="","",'Rekapitulace stavby'!E11)</f>
        <v xml:space="preserve"> </v>
      </c>
      <c r="I15" s="14" t="s">
        <v>22</v>
      </c>
      <c r="J15" s="4" t="str">
        <f>IF('Rekapitulace stavby'!AN11="","",'Rekapitulace stavby'!AN11)</f>
        <v/>
      </c>
      <c r="L15" s="18"/>
    </row>
    <row r="16" spans="2:46" s="17" customFormat="1" ht="6.9" customHeight="1">
      <c r="B16" s="18"/>
      <c r="L16" s="18"/>
    </row>
    <row r="17" spans="2:12" s="17" customFormat="1" ht="12" customHeight="1">
      <c r="B17" s="18"/>
      <c r="D17" s="14" t="s">
        <v>23</v>
      </c>
      <c r="I17" s="14" t="s">
        <v>21</v>
      </c>
      <c r="J17" s="4"/>
      <c r="L17" s="18"/>
    </row>
    <row r="18" spans="2:12" s="17" customFormat="1" ht="18" customHeight="1">
      <c r="B18" s="18"/>
      <c r="E18" s="178" t="str">
        <f>'Rekapitulace stavby'!E14</f>
        <v xml:space="preserve"> </v>
      </c>
      <c r="F18" s="178"/>
      <c r="G18" s="178"/>
      <c r="H18" s="178"/>
      <c r="I18" s="14" t="s">
        <v>22</v>
      </c>
      <c r="J18" s="4"/>
      <c r="L18" s="18"/>
    </row>
    <row r="19" spans="2:12" s="17" customFormat="1" ht="6.9" customHeight="1">
      <c r="B19" s="18"/>
      <c r="L19" s="18"/>
    </row>
    <row r="20" spans="2:12" s="17" customFormat="1" ht="12" customHeight="1">
      <c r="B20" s="18"/>
      <c r="D20" s="14" t="s">
        <v>24</v>
      </c>
      <c r="I20" s="14" t="s">
        <v>21</v>
      </c>
      <c r="J20" s="4" t="str">
        <f>IF('Rekapitulace stavby'!AN16="","",'Rekapitulace stavby'!AN16)</f>
        <v/>
      </c>
      <c r="L20" s="18"/>
    </row>
    <row r="21" spans="2:12" s="17" customFormat="1" ht="18" customHeight="1">
      <c r="B21" s="18"/>
      <c r="E21" s="4" t="str">
        <f>IF('Rekapitulace stavby'!E17="","",'Rekapitulace stavby'!E17)</f>
        <v xml:space="preserve"> </v>
      </c>
      <c r="I21" s="14" t="s">
        <v>22</v>
      </c>
      <c r="J21" s="4" t="str">
        <f>IF('Rekapitulace stavby'!AN17="","",'Rekapitulace stavby'!AN17)</f>
        <v/>
      </c>
      <c r="L21" s="18"/>
    </row>
    <row r="22" spans="2:12" s="17" customFormat="1" ht="6.9" customHeight="1">
      <c r="B22" s="18"/>
      <c r="L22" s="18"/>
    </row>
    <row r="23" spans="2:12" s="17" customFormat="1" ht="12" customHeight="1">
      <c r="B23" s="18"/>
      <c r="D23" s="14" t="s">
        <v>26</v>
      </c>
      <c r="F23" s="179" t="s">
        <v>80</v>
      </c>
      <c r="I23" s="14" t="s">
        <v>21</v>
      </c>
      <c r="J23" s="4">
        <f>IF('Rekapitulace stavby'!AN19="","",'Rekapitulace stavby'!AN19)</f>
        <v>17267331</v>
      </c>
      <c r="L23" s="18"/>
    </row>
    <row r="24" spans="2:12" s="17" customFormat="1" ht="18" customHeight="1">
      <c r="B24" s="18"/>
      <c r="E24" s="4" t="str">
        <f>IF('Rekapitulace stavby'!E20="","",'Rekapitulace stavby'!E20)</f>
        <v xml:space="preserve"> </v>
      </c>
      <c r="F24" s="179"/>
      <c r="I24" s="14" t="s">
        <v>22</v>
      </c>
      <c r="J24" s="4" t="str">
        <f>IF('Rekapitulace stavby'!AN20="","",'Rekapitulace stavby'!AN20)</f>
        <v/>
      </c>
      <c r="L24" s="18"/>
    </row>
    <row r="25" spans="2:12" s="17" customFormat="1" ht="6.9" customHeight="1">
      <c r="B25" s="18"/>
      <c r="F25" s="179"/>
      <c r="L25" s="18"/>
    </row>
    <row r="26" spans="2:12" s="17" customFormat="1" ht="12" customHeight="1">
      <c r="B26" s="18"/>
      <c r="D26" s="14" t="s">
        <v>28</v>
      </c>
      <c r="L26" s="18"/>
    </row>
    <row r="27" spans="2:12" s="69" customFormat="1" ht="16.5" customHeight="1">
      <c r="B27" s="70"/>
      <c r="E27" s="180"/>
      <c r="F27" s="180"/>
      <c r="G27" s="180"/>
      <c r="H27" s="180"/>
      <c r="L27" s="70"/>
    </row>
    <row r="28" spans="2:12" s="17" customFormat="1" ht="6.9" customHeight="1">
      <c r="B28" s="18"/>
      <c r="L28" s="18"/>
    </row>
    <row r="29" spans="2:12" s="17" customFormat="1" ht="6.9" customHeight="1">
      <c r="B29" s="18"/>
      <c r="D29" s="39"/>
      <c r="E29" s="39"/>
      <c r="F29" s="39"/>
      <c r="G29" s="39"/>
      <c r="H29" s="39"/>
      <c r="I29" s="39"/>
      <c r="J29" s="39"/>
      <c r="K29" s="39"/>
      <c r="L29" s="18"/>
    </row>
    <row r="30" spans="2:12" s="17" customFormat="1" ht="25.35" customHeight="1">
      <c r="B30" s="18"/>
      <c r="D30" s="71" t="s">
        <v>29</v>
      </c>
      <c r="J30" s="51">
        <f>ROUND(J126, 2)</f>
        <v>0</v>
      </c>
      <c r="L30" s="18"/>
    </row>
    <row r="31" spans="2:12" s="17" customFormat="1" ht="6.9" customHeight="1">
      <c r="B31" s="18"/>
      <c r="D31" s="39"/>
      <c r="E31" s="39"/>
      <c r="F31" s="39"/>
      <c r="G31" s="39"/>
      <c r="H31" s="39"/>
      <c r="I31" s="39"/>
      <c r="J31" s="39"/>
      <c r="K31" s="39"/>
      <c r="L31" s="18"/>
    </row>
    <row r="32" spans="2:12" s="17" customFormat="1" ht="14.4" customHeight="1">
      <c r="B32" s="18"/>
      <c r="F32" s="2" t="s">
        <v>31</v>
      </c>
      <c r="I32" s="2" t="s">
        <v>30</v>
      </c>
      <c r="J32" s="2" t="s">
        <v>32</v>
      </c>
      <c r="L32" s="18"/>
    </row>
    <row r="33" spans="2:12" s="17" customFormat="1" ht="14.4" customHeight="1">
      <c r="B33" s="18"/>
      <c r="D33" s="72" t="s">
        <v>33</v>
      </c>
      <c r="E33" s="14" t="s">
        <v>34</v>
      </c>
      <c r="F33" s="73">
        <f>J30</f>
        <v>0</v>
      </c>
      <c r="I33" s="74">
        <v>0.21</v>
      </c>
      <c r="J33" s="73">
        <f>F33*0.21</f>
        <v>0</v>
      </c>
      <c r="L33" s="18"/>
    </row>
    <row r="34" spans="2:12" s="17" customFormat="1" ht="14.4" customHeight="1">
      <c r="B34" s="18"/>
      <c r="E34" s="14" t="s">
        <v>35</v>
      </c>
      <c r="F34" s="73">
        <f>ROUND((SUM(BF126:BF176)),  2)</f>
        <v>0</v>
      </c>
      <c r="I34" s="74">
        <v>0.15</v>
      </c>
      <c r="J34" s="73">
        <f>ROUND(((SUM(BF126:BF176))*I34),  2)</f>
        <v>0</v>
      </c>
      <c r="L34" s="18"/>
    </row>
    <row r="35" spans="2:12" s="17" customFormat="1" ht="14.4" hidden="1" customHeight="1">
      <c r="B35" s="18"/>
      <c r="E35" s="14" t="s">
        <v>36</v>
      </c>
      <c r="F35" s="73">
        <f>ROUND((SUM(BG126:BG176)),  2)</f>
        <v>0</v>
      </c>
      <c r="I35" s="74">
        <v>0.21</v>
      </c>
      <c r="J35" s="73">
        <f>0</f>
        <v>0</v>
      </c>
      <c r="L35" s="18"/>
    </row>
    <row r="36" spans="2:12" s="17" customFormat="1" ht="14.4" hidden="1" customHeight="1">
      <c r="B36" s="18"/>
      <c r="E36" s="14" t="s">
        <v>37</v>
      </c>
      <c r="F36" s="73">
        <f>ROUND((SUM(BH126:BH176)),  2)</f>
        <v>0</v>
      </c>
      <c r="I36" s="74">
        <v>0.15</v>
      </c>
      <c r="J36" s="73">
        <f>0</f>
        <v>0</v>
      </c>
      <c r="L36" s="18"/>
    </row>
    <row r="37" spans="2:12" s="17" customFormat="1" ht="14.4" hidden="1" customHeight="1">
      <c r="B37" s="18"/>
      <c r="E37" s="14" t="s">
        <v>38</v>
      </c>
      <c r="F37" s="73">
        <f>ROUND((SUM(BI126:BI176)),  2)</f>
        <v>0</v>
      </c>
      <c r="I37" s="74">
        <v>0</v>
      </c>
      <c r="J37" s="73">
        <f>0</f>
        <v>0</v>
      </c>
      <c r="L37" s="18"/>
    </row>
    <row r="38" spans="2:12" s="17" customFormat="1" ht="6.9" customHeight="1">
      <c r="B38" s="18"/>
      <c r="L38" s="18"/>
    </row>
    <row r="39" spans="2:12" s="17" customFormat="1" ht="25.35" customHeight="1">
      <c r="B39" s="18"/>
      <c r="C39" s="75"/>
      <c r="D39" s="76" t="s">
        <v>39</v>
      </c>
      <c r="E39" s="42"/>
      <c r="F39" s="42"/>
      <c r="G39" s="77" t="s">
        <v>40</v>
      </c>
      <c r="H39" s="78" t="s">
        <v>41</v>
      </c>
      <c r="I39" s="42"/>
      <c r="J39" s="79">
        <f>SUM(J30:J37)</f>
        <v>0</v>
      </c>
      <c r="K39" s="80"/>
      <c r="L39" s="18"/>
    </row>
    <row r="40" spans="2:12" s="17" customFormat="1" ht="14.4" customHeight="1">
      <c r="B40" s="18"/>
      <c r="L40" s="18"/>
    </row>
    <row r="41" spans="2:12" ht="14.4" customHeight="1">
      <c r="B41" s="9"/>
      <c r="L41" s="9"/>
    </row>
    <row r="42" spans="2:12" ht="14.4" customHeight="1">
      <c r="B42" s="9"/>
      <c r="L42" s="9"/>
    </row>
    <row r="43" spans="2:12" ht="14.4" customHeight="1">
      <c r="B43" s="9"/>
      <c r="L43" s="9"/>
    </row>
    <row r="44" spans="2:12" ht="14.4" customHeight="1">
      <c r="B44" s="9"/>
      <c r="L44" s="9"/>
    </row>
    <row r="45" spans="2:12" ht="14.4" customHeight="1">
      <c r="B45" s="9"/>
      <c r="L45" s="9"/>
    </row>
    <row r="46" spans="2:12" ht="14.4" customHeight="1">
      <c r="B46" s="9"/>
      <c r="L46" s="9"/>
    </row>
    <row r="47" spans="2:12" ht="14.4" customHeight="1">
      <c r="B47" s="9"/>
      <c r="L47" s="9"/>
    </row>
    <row r="48" spans="2:12" ht="14.4" customHeight="1">
      <c r="B48" s="9"/>
      <c r="L48" s="9"/>
    </row>
    <row r="49" spans="2:12" ht="14.4" customHeight="1">
      <c r="B49" s="9"/>
      <c r="L49" s="9"/>
    </row>
    <row r="50" spans="2:12" s="17" customFormat="1" ht="14.4" customHeight="1">
      <c r="B50" s="18"/>
      <c r="D50" s="27" t="s">
        <v>42</v>
      </c>
      <c r="E50" s="28"/>
      <c r="F50" s="28"/>
      <c r="G50" s="27" t="s">
        <v>43</v>
      </c>
      <c r="H50" s="28"/>
      <c r="I50" s="28"/>
      <c r="J50" s="28"/>
      <c r="K50" s="28"/>
      <c r="L50" s="18"/>
    </row>
    <row r="51" spans="2:12">
      <c r="B51" s="9"/>
      <c r="L51" s="9"/>
    </row>
    <row r="52" spans="2:12">
      <c r="B52" s="9"/>
      <c r="L52" s="9"/>
    </row>
    <row r="53" spans="2:12">
      <c r="B53" s="9"/>
      <c r="L53" s="9"/>
    </row>
    <row r="54" spans="2:12">
      <c r="B54" s="9"/>
      <c r="L54" s="9"/>
    </row>
    <row r="55" spans="2:12">
      <c r="B55" s="9"/>
      <c r="L55" s="9"/>
    </row>
    <row r="56" spans="2:12">
      <c r="B56" s="9"/>
      <c r="L56" s="9"/>
    </row>
    <row r="57" spans="2:12">
      <c r="B57" s="9"/>
      <c r="L57" s="9"/>
    </row>
    <row r="58" spans="2:12">
      <c r="B58" s="9"/>
      <c r="L58" s="9"/>
    </row>
    <row r="59" spans="2:12">
      <c r="B59" s="9"/>
      <c r="L59" s="9"/>
    </row>
    <row r="60" spans="2:12">
      <c r="B60" s="9"/>
      <c r="L60" s="9"/>
    </row>
    <row r="61" spans="2:12" s="17" customFormat="1" ht="13.2">
      <c r="B61" s="18"/>
      <c r="D61" s="29" t="s">
        <v>44</v>
      </c>
      <c r="E61" s="20"/>
      <c r="F61" s="81" t="s">
        <v>45</v>
      </c>
      <c r="G61" s="29" t="s">
        <v>44</v>
      </c>
      <c r="H61" s="20"/>
      <c r="I61" s="20"/>
      <c r="J61" s="82" t="s">
        <v>45</v>
      </c>
      <c r="K61" s="20"/>
      <c r="L61" s="18"/>
    </row>
    <row r="62" spans="2:12">
      <c r="B62" s="9"/>
      <c r="L62" s="9"/>
    </row>
    <row r="63" spans="2:12">
      <c r="B63" s="9"/>
      <c r="L63" s="9"/>
    </row>
    <row r="64" spans="2:12">
      <c r="B64" s="9"/>
      <c r="L64" s="9"/>
    </row>
    <row r="65" spans="2:12" s="17" customFormat="1" ht="13.2">
      <c r="B65" s="18"/>
      <c r="D65" s="27" t="s">
        <v>46</v>
      </c>
      <c r="E65" s="28"/>
      <c r="F65" s="28"/>
      <c r="G65" s="27" t="s">
        <v>47</v>
      </c>
      <c r="H65" s="28"/>
      <c r="I65" s="28"/>
      <c r="J65" s="28"/>
      <c r="K65" s="28"/>
      <c r="L65" s="18"/>
    </row>
    <row r="66" spans="2:12">
      <c r="B66" s="9"/>
      <c r="L66" s="9"/>
    </row>
    <row r="67" spans="2:12">
      <c r="B67" s="9"/>
      <c r="L67" s="9"/>
    </row>
    <row r="68" spans="2:12">
      <c r="B68" s="9"/>
      <c r="L68" s="9"/>
    </row>
    <row r="69" spans="2:12">
      <c r="B69" s="9"/>
      <c r="L69" s="9"/>
    </row>
    <row r="70" spans="2:12">
      <c r="B70" s="9"/>
      <c r="L70" s="9"/>
    </row>
    <row r="71" spans="2:12">
      <c r="B71" s="9"/>
      <c r="L71" s="9"/>
    </row>
    <row r="72" spans="2:12">
      <c r="B72" s="9"/>
      <c r="L72" s="9"/>
    </row>
    <row r="73" spans="2:12">
      <c r="B73" s="9"/>
      <c r="L73" s="9"/>
    </row>
    <row r="74" spans="2:12">
      <c r="B74" s="9"/>
      <c r="L74" s="9"/>
    </row>
    <row r="75" spans="2:12">
      <c r="B75" s="9"/>
      <c r="L75" s="9"/>
    </row>
    <row r="76" spans="2:12" s="17" customFormat="1" ht="13.2">
      <c r="B76" s="18"/>
      <c r="D76" s="29" t="s">
        <v>44</v>
      </c>
      <c r="E76" s="20"/>
      <c r="F76" s="81" t="s">
        <v>45</v>
      </c>
      <c r="G76" s="29" t="s">
        <v>44</v>
      </c>
      <c r="H76" s="20"/>
      <c r="I76" s="20"/>
      <c r="J76" s="82" t="s">
        <v>45</v>
      </c>
      <c r="K76" s="20"/>
      <c r="L76" s="18"/>
    </row>
    <row r="77" spans="2:12" s="17" customFormat="1" ht="14.4" customHeight="1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18"/>
    </row>
    <row r="81" spans="2:47" s="17" customFormat="1" ht="6.9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18"/>
    </row>
    <row r="82" spans="2:47" s="17" customFormat="1" ht="24.9" customHeight="1">
      <c r="B82" s="18"/>
      <c r="C82" s="10" t="s">
        <v>81</v>
      </c>
      <c r="L82" s="18"/>
    </row>
    <row r="83" spans="2:47" s="17" customFormat="1" ht="6.9" customHeight="1">
      <c r="B83" s="18"/>
      <c r="L83" s="18"/>
    </row>
    <row r="84" spans="2:47" s="17" customFormat="1" ht="12" customHeight="1">
      <c r="B84" s="18"/>
      <c r="C84" s="14" t="s">
        <v>13</v>
      </c>
      <c r="L84" s="18"/>
    </row>
    <row r="85" spans="2:47" s="17" customFormat="1" ht="16.5" customHeight="1">
      <c r="B85" s="18"/>
      <c r="E85" s="181" t="str">
        <f>E7</f>
        <v>ZÁKLADNÍ ŠKOLA ZRUČ NAD SÁZAVOU</v>
      </c>
      <c r="F85" s="181"/>
      <c r="G85" s="181"/>
      <c r="H85" s="181"/>
      <c r="L85" s="18"/>
    </row>
    <row r="86" spans="2:47" s="17" customFormat="1" ht="12" customHeight="1">
      <c r="B86" s="18"/>
      <c r="C86" s="14" t="s">
        <v>78</v>
      </c>
      <c r="L86" s="18"/>
    </row>
    <row r="87" spans="2:47" s="17" customFormat="1" ht="16.5" customHeight="1">
      <c r="B87" s="18"/>
      <c r="E87" s="171" t="str">
        <f>E9</f>
        <v>05 – Učebna informatiky II.</v>
      </c>
      <c r="F87" s="171"/>
      <c r="G87" s="171"/>
      <c r="H87" s="171"/>
      <c r="L87" s="18"/>
    </row>
    <row r="88" spans="2:47" s="17" customFormat="1" ht="6.9" customHeight="1">
      <c r="B88" s="18"/>
      <c r="L88" s="18"/>
    </row>
    <row r="89" spans="2:47" s="17" customFormat="1" ht="12" customHeight="1">
      <c r="B89" s="18"/>
      <c r="C89" s="14" t="s">
        <v>17</v>
      </c>
      <c r="F89" s="4" t="str">
        <f>F12</f>
        <v xml:space="preserve"> </v>
      </c>
      <c r="I89" s="14" t="s">
        <v>19</v>
      </c>
      <c r="J89" s="1">
        <f>IF(J12="","",J12)</f>
        <v>45351</v>
      </c>
      <c r="L89" s="18"/>
    </row>
    <row r="90" spans="2:47" s="17" customFormat="1" ht="6.9" customHeight="1">
      <c r="B90" s="18"/>
      <c r="L90" s="18"/>
    </row>
    <row r="91" spans="2:47" s="17" customFormat="1" ht="15.15" customHeight="1">
      <c r="B91" s="18"/>
      <c r="C91" s="14" t="s">
        <v>20</v>
      </c>
      <c r="F91" s="4" t="str">
        <f>E15</f>
        <v xml:space="preserve"> </v>
      </c>
      <c r="I91" s="14" t="s">
        <v>24</v>
      </c>
      <c r="J91" s="3" t="str">
        <f>E21</f>
        <v xml:space="preserve"> </v>
      </c>
      <c r="L91" s="18"/>
    </row>
    <row r="92" spans="2:47" s="17" customFormat="1" ht="15.15" customHeight="1">
      <c r="B92" s="18"/>
      <c r="C92" s="14" t="s">
        <v>23</v>
      </c>
      <c r="F92" s="4" t="str">
        <f>IF(E18="","",E18)</f>
        <v xml:space="preserve"> </v>
      </c>
      <c r="I92" s="14" t="s">
        <v>26</v>
      </c>
      <c r="J92" s="3" t="str">
        <f>'Rekapitulace stavby'!AM90</f>
        <v>Miroslav Sabo</v>
      </c>
      <c r="L92" s="18"/>
    </row>
    <row r="93" spans="2:47" s="17" customFormat="1" ht="10.35" customHeight="1">
      <c r="B93" s="18"/>
      <c r="L93" s="18"/>
    </row>
    <row r="94" spans="2:47" s="17" customFormat="1" ht="29.25" customHeight="1">
      <c r="B94" s="18"/>
      <c r="C94" s="83" t="s">
        <v>82</v>
      </c>
      <c r="D94" s="75"/>
      <c r="E94" s="75"/>
      <c r="F94" s="75"/>
      <c r="G94" s="75"/>
      <c r="H94" s="75"/>
      <c r="I94" s="75"/>
      <c r="J94" s="84" t="s">
        <v>83</v>
      </c>
      <c r="K94" s="75"/>
      <c r="L94" s="18"/>
    </row>
    <row r="95" spans="2:47" s="17" customFormat="1" ht="10.35" customHeight="1">
      <c r="B95" s="18"/>
      <c r="L95" s="18"/>
    </row>
    <row r="96" spans="2:47" s="17" customFormat="1" ht="22.95" customHeight="1">
      <c r="B96" s="18"/>
      <c r="C96" s="85" t="s">
        <v>84</v>
      </c>
      <c r="J96" s="51">
        <f>J97+J102</f>
        <v>0</v>
      </c>
      <c r="L96" s="18"/>
      <c r="AU96" s="6" t="s">
        <v>85</v>
      </c>
    </row>
    <row r="97" spans="2:12" s="86" customFormat="1" ht="24.9" customHeight="1">
      <c r="B97" s="87"/>
      <c r="D97" s="88" t="s">
        <v>86</v>
      </c>
      <c r="E97" s="89"/>
      <c r="F97" s="89"/>
      <c r="G97" s="89"/>
      <c r="H97" s="89"/>
      <c r="I97" s="89"/>
      <c r="J97" s="90">
        <f>SUM(J98:J101)</f>
        <v>0</v>
      </c>
      <c r="L97" s="87"/>
    </row>
    <row r="98" spans="2:12" s="91" customFormat="1" ht="19.95" customHeight="1">
      <c r="B98" s="92"/>
      <c r="D98" s="93" t="s">
        <v>87</v>
      </c>
      <c r="E98" s="94"/>
      <c r="F98" s="94"/>
      <c r="G98" s="94"/>
      <c r="H98" s="94"/>
      <c r="I98" s="94"/>
      <c r="J98" s="95">
        <f>J128</f>
        <v>0</v>
      </c>
      <c r="L98" s="92"/>
    </row>
    <row r="99" spans="2:12" s="91" customFormat="1" ht="19.95" customHeight="1">
      <c r="B99" s="92"/>
      <c r="D99" s="93" t="s">
        <v>88</v>
      </c>
      <c r="E99" s="94"/>
      <c r="F99" s="94"/>
      <c r="G99" s="94"/>
      <c r="H99" s="94"/>
      <c r="I99" s="94"/>
      <c r="J99" s="95">
        <f>J130</f>
        <v>0</v>
      </c>
      <c r="L99" s="92"/>
    </row>
    <row r="100" spans="2:12" s="91" customFormat="1" ht="19.95" customHeight="1">
      <c r="B100" s="92"/>
      <c r="D100" s="93" t="s">
        <v>89</v>
      </c>
      <c r="E100" s="94"/>
      <c r="F100" s="94"/>
      <c r="G100" s="94"/>
      <c r="H100" s="94"/>
      <c r="I100" s="94"/>
      <c r="J100" s="95">
        <f>J136</f>
        <v>0</v>
      </c>
      <c r="L100" s="92"/>
    </row>
    <row r="101" spans="2:12" s="91" customFormat="1" ht="19.95" customHeight="1">
      <c r="B101" s="92"/>
      <c r="D101" s="93" t="s">
        <v>90</v>
      </c>
      <c r="E101" s="94"/>
      <c r="F101" s="94"/>
      <c r="G101" s="94"/>
      <c r="H101" s="94"/>
      <c r="I101" s="94"/>
      <c r="J101" s="95">
        <f>J142</f>
        <v>0</v>
      </c>
      <c r="L101" s="92"/>
    </row>
    <row r="102" spans="2:12" s="86" customFormat="1" ht="24.9" customHeight="1">
      <c r="B102" s="87"/>
      <c r="D102" s="88" t="s">
        <v>91</v>
      </c>
      <c r="E102" s="89"/>
      <c r="F102" s="89"/>
      <c r="G102" s="89"/>
      <c r="H102" s="89"/>
      <c r="I102" s="89"/>
      <c r="J102" s="90">
        <f>SUM(J103:J106)</f>
        <v>0</v>
      </c>
      <c r="L102" s="87"/>
    </row>
    <row r="103" spans="2:12" s="91" customFormat="1" ht="19.95" customHeight="1">
      <c r="B103" s="92"/>
      <c r="D103" s="93" t="s">
        <v>92</v>
      </c>
      <c r="E103" s="94"/>
      <c r="F103" s="94"/>
      <c r="G103" s="94"/>
      <c r="H103" s="94"/>
      <c r="I103" s="94"/>
      <c r="J103" s="95">
        <f>J145</f>
        <v>0</v>
      </c>
      <c r="L103" s="92"/>
    </row>
    <row r="104" spans="2:12" s="91" customFormat="1" ht="19.95" customHeight="1">
      <c r="B104" s="92"/>
      <c r="D104" s="93" t="s">
        <v>93</v>
      </c>
      <c r="E104" s="94"/>
      <c r="F104" s="94"/>
      <c r="G104" s="94"/>
      <c r="H104" s="94"/>
      <c r="I104" s="94"/>
      <c r="J104" s="95">
        <f>J159</f>
        <v>0</v>
      </c>
      <c r="L104" s="92"/>
    </row>
    <row r="105" spans="2:12" s="91" customFormat="1" ht="19.95" customHeight="1">
      <c r="B105" s="92"/>
      <c r="D105" s="93" t="s">
        <v>94</v>
      </c>
      <c r="E105" s="94"/>
      <c r="F105" s="94"/>
      <c r="G105" s="94"/>
      <c r="H105" s="94"/>
      <c r="I105" s="94"/>
      <c r="J105" s="95">
        <f>J162</f>
        <v>0</v>
      </c>
      <c r="L105" s="92"/>
    </row>
    <row r="106" spans="2:12" s="91" customFormat="1" ht="19.95" customHeight="1">
      <c r="B106" s="92"/>
      <c r="D106" s="93" t="s">
        <v>95</v>
      </c>
      <c r="E106" s="94"/>
      <c r="F106" s="94"/>
      <c r="G106" s="94"/>
      <c r="H106" s="94"/>
      <c r="I106" s="94"/>
      <c r="J106" s="95">
        <f>J172</f>
        <v>0</v>
      </c>
      <c r="L106" s="92"/>
    </row>
    <row r="107" spans="2:12" s="17" customFormat="1" ht="21.75" customHeight="1">
      <c r="B107" s="18"/>
      <c r="L107" s="18"/>
    </row>
    <row r="108" spans="2:12" s="17" customFormat="1" ht="6.9" customHeight="1">
      <c r="B108" s="30"/>
      <c r="C108" s="31"/>
      <c r="D108" s="31"/>
      <c r="E108" s="31"/>
      <c r="F108" s="31"/>
      <c r="G108" s="31"/>
      <c r="H108" s="31"/>
      <c r="I108" s="31"/>
      <c r="J108" s="31"/>
      <c r="K108" s="31"/>
      <c r="L108" s="18"/>
    </row>
    <row r="112" spans="2:12" s="17" customFormat="1" ht="6.9" customHeight="1">
      <c r="B112" s="32"/>
      <c r="C112" s="33"/>
      <c r="D112" s="33"/>
      <c r="E112" s="33"/>
      <c r="F112" s="33"/>
      <c r="G112" s="33"/>
      <c r="H112" s="33"/>
      <c r="I112" s="33"/>
      <c r="J112" s="33"/>
      <c r="K112" s="33"/>
      <c r="L112" s="18"/>
    </row>
    <row r="113" spans="2:63" s="17" customFormat="1" ht="24.9" customHeight="1">
      <c r="B113" s="18"/>
      <c r="C113" s="10" t="s">
        <v>96</v>
      </c>
      <c r="L113" s="18"/>
    </row>
    <row r="114" spans="2:63" s="17" customFormat="1" ht="6.9" customHeight="1">
      <c r="B114" s="18"/>
      <c r="L114" s="18"/>
    </row>
    <row r="115" spans="2:63" s="17" customFormat="1" ht="12" customHeight="1">
      <c r="B115" s="18"/>
      <c r="C115" s="14" t="s">
        <v>13</v>
      </c>
      <c r="L115" s="18"/>
    </row>
    <row r="116" spans="2:63" s="17" customFormat="1" ht="16.5" customHeight="1">
      <c r="B116" s="18"/>
      <c r="E116" s="181" t="str">
        <f>E7</f>
        <v>ZÁKLADNÍ ŠKOLA ZRUČ NAD SÁZAVOU</v>
      </c>
      <c r="F116" s="181"/>
      <c r="G116" s="181"/>
      <c r="H116" s="181"/>
      <c r="L116" s="18"/>
    </row>
    <row r="117" spans="2:63" s="17" customFormat="1" ht="12" customHeight="1">
      <c r="B117" s="18"/>
      <c r="C117" s="14" t="s">
        <v>78</v>
      </c>
      <c r="L117" s="18"/>
    </row>
    <row r="118" spans="2:63" s="17" customFormat="1" ht="16.5" customHeight="1">
      <c r="B118" s="18"/>
      <c r="E118" s="171" t="str">
        <f>E9</f>
        <v>05 – Učebna informatiky II.</v>
      </c>
      <c r="F118" s="171"/>
      <c r="G118" s="171"/>
      <c r="H118" s="171"/>
      <c r="L118" s="18"/>
    </row>
    <row r="119" spans="2:63" s="17" customFormat="1" ht="6.9" customHeight="1">
      <c r="B119" s="18"/>
      <c r="L119" s="18"/>
    </row>
    <row r="120" spans="2:63" s="17" customFormat="1" ht="12" customHeight="1">
      <c r="B120" s="18"/>
      <c r="C120" s="14" t="s">
        <v>17</v>
      </c>
      <c r="F120" s="4" t="str">
        <f>F12</f>
        <v xml:space="preserve"> </v>
      </c>
      <c r="I120" s="14" t="s">
        <v>19</v>
      </c>
      <c r="J120" s="1">
        <f>IF(J12="","",J12)</f>
        <v>45351</v>
      </c>
      <c r="L120" s="18"/>
    </row>
    <row r="121" spans="2:63" s="17" customFormat="1" ht="6.9" customHeight="1">
      <c r="B121" s="18"/>
      <c r="L121" s="18"/>
    </row>
    <row r="122" spans="2:63" s="17" customFormat="1" ht="15.15" customHeight="1">
      <c r="B122" s="18"/>
      <c r="C122" s="14" t="s">
        <v>20</v>
      </c>
      <c r="F122" s="4" t="str">
        <f>E15</f>
        <v xml:space="preserve"> </v>
      </c>
      <c r="I122" s="14" t="s">
        <v>24</v>
      </c>
      <c r="J122" s="3" t="str">
        <f>E21</f>
        <v xml:space="preserve"> </v>
      </c>
      <c r="L122" s="18"/>
    </row>
    <row r="123" spans="2:63" s="17" customFormat="1" ht="15.15" customHeight="1">
      <c r="B123" s="18"/>
      <c r="C123" s="14" t="s">
        <v>23</v>
      </c>
      <c r="F123" s="4" t="str">
        <f>IF(E18="","",E18)</f>
        <v xml:space="preserve"> </v>
      </c>
      <c r="I123" s="14" t="s">
        <v>26</v>
      </c>
      <c r="J123" s="3" t="str">
        <f>J92</f>
        <v>Miroslav Sabo</v>
      </c>
      <c r="L123" s="18"/>
    </row>
    <row r="124" spans="2:63" s="17" customFormat="1" ht="10.35" customHeight="1">
      <c r="B124" s="18"/>
      <c r="L124" s="18"/>
    </row>
    <row r="125" spans="2:63" s="96" customFormat="1" ht="29.25" customHeight="1">
      <c r="B125" s="97"/>
      <c r="C125" s="98" t="s">
        <v>97</v>
      </c>
      <c r="D125" s="99" t="s">
        <v>98</v>
      </c>
      <c r="E125" s="99" t="s">
        <v>51</v>
      </c>
      <c r="F125" s="99" t="s">
        <v>52</v>
      </c>
      <c r="G125" s="99" t="s">
        <v>99</v>
      </c>
      <c r="H125" s="99" t="s">
        <v>100</v>
      </c>
      <c r="I125" s="99" t="s">
        <v>101</v>
      </c>
      <c r="J125" s="99" t="s">
        <v>83</v>
      </c>
      <c r="K125" s="100" t="s">
        <v>102</v>
      </c>
      <c r="L125" s="97"/>
      <c r="M125" s="43"/>
      <c r="N125" s="44" t="s">
        <v>33</v>
      </c>
      <c r="O125" s="44" t="s">
        <v>103</v>
      </c>
      <c r="P125" s="44" t="s">
        <v>104</v>
      </c>
      <c r="Q125" s="44" t="s">
        <v>105</v>
      </c>
      <c r="R125" s="44" t="s">
        <v>106</v>
      </c>
      <c r="S125" s="44" t="s">
        <v>107</v>
      </c>
      <c r="T125" s="45" t="s">
        <v>108</v>
      </c>
    </row>
    <row r="126" spans="2:63" s="17" customFormat="1" ht="22.95" customHeight="1">
      <c r="B126" s="18"/>
      <c r="C126" s="49" t="s">
        <v>109</v>
      </c>
      <c r="J126" s="101">
        <f>J127+J144</f>
        <v>0</v>
      </c>
      <c r="L126" s="18"/>
      <c r="M126" s="46"/>
      <c r="N126" s="39"/>
      <c r="O126" s="39"/>
      <c r="P126" s="102" t="e">
        <f>P127+P144</f>
        <v>#REF!</v>
      </c>
      <c r="Q126" s="39"/>
      <c r="R126" s="102" t="e">
        <f>R127+R144</f>
        <v>#REF!</v>
      </c>
      <c r="S126" s="39"/>
      <c r="T126" s="103" t="e">
        <f>T127+T144</f>
        <v>#REF!</v>
      </c>
      <c r="AT126" s="6" t="s">
        <v>68</v>
      </c>
      <c r="AU126" s="6" t="s">
        <v>85</v>
      </c>
      <c r="BK126" s="104" t="e">
        <f>BK127+BK144</f>
        <v>#REF!</v>
      </c>
    </row>
    <row r="127" spans="2:63" s="105" customFormat="1" ht="25.95" customHeight="1">
      <c r="B127" s="106"/>
      <c r="D127" s="107" t="s">
        <v>68</v>
      </c>
      <c r="E127" s="108" t="s">
        <v>110</v>
      </c>
      <c r="F127" s="108" t="s">
        <v>111</v>
      </c>
      <c r="J127" s="109">
        <f>J128+J130+J136+J142</f>
        <v>0</v>
      </c>
      <c r="L127" s="106"/>
      <c r="M127" s="110"/>
      <c r="P127" s="111" t="e">
        <f>#REF!+P130+P136+P137+P142</f>
        <v>#REF!</v>
      </c>
      <c r="R127" s="111" t="e">
        <f>#REF!+R130+R136+R137+R142</f>
        <v>#REF!</v>
      </c>
      <c r="T127" s="112" t="e">
        <f>#REF!+T130+T136+T137+T142</f>
        <v>#REF!</v>
      </c>
      <c r="AR127" s="107" t="s">
        <v>112</v>
      </c>
      <c r="AT127" s="113" t="s">
        <v>68</v>
      </c>
      <c r="AU127" s="113" t="s">
        <v>69</v>
      </c>
      <c r="AY127" s="107" t="s">
        <v>113</v>
      </c>
      <c r="BK127" s="114" t="e">
        <f>#REF!+BK130+BK136+BK137+BK142</f>
        <v>#REF!</v>
      </c>
    </row>
    <row r="128" spans="2:63" s="115" customFormat="1" ht="25.35" customHeight="1">
      <c r="B128" s="116"/>
      <c r="D128" s="117" t="s">
        <v>68</v>
      </c>
      <c r="E128" s="118" t="s">
        <v>114</v>
      </c>
      <c r="F128" s="118" t="s">
        <v>115</v>
      </c>
      <c r="J128" s="119">
        <f>SUM(J129:J129)</f>
        <v>0</v>
      </c>
      <c r="L128" s="116"/>
      <c r="M128" s="120"/>
      <c r="P128" s="121"/>
      <c r="R128" s="121"/>
      <c r="T128" s="122"/>
      <c r="AR128" s="117"/>
      <c r="AT128" s="123"/>
      <c r="AU128" s="123"/>
      <c r="AY128" s="117"/>
      <c r="BK128" s="124"/>
    </row>
    <row r="129" spans="2:65" s="115" customFormat="1" ht="16.95" customHeight="1">
      <c r="B129" s="116"/>
      <c r="C129" s="125">
        <v>1</v>
      </c>
      <c r="D129" s="125" t="s">
        <v>116</v>
      </c>
      <c r="E129" s="126" t="s">
        <v>117</v>
      </c>
      <c r="F129" s="127" t="s">
        <v>118</v>
      </c>
      <c r="G129" s="128" t="s">
        <v>119</v>
      </c>
      <c r="H129" s="129">
        <v>1</v>
      </c>
      <c r="I129" s="130">
        <v>0</v>
      </c>
      <c r="J129" s="130">
        <f>ROUND(I129*H129,2)</f>
        <v>0</v>
      </c>
      <c r="K129" s="127" t="s">
        <v>120</v>
      </c>
      <c r="L129" s="116"/>
      <c r="M129" s="120"/>
      <c r="P129" s="121"/>
      <c r="R129" s="121"/>
      <c r="T129" s="122"/>
      <c r="AR129" s="117"/>
      <c r="AT129" s="123"/>
      <c r="AU129" s="123"/>
      <c r="AY129" s="117"/>
      <c r="BK129" s="124"/>
    </row>
    <row r="130" spans="2:65" s="115" customFormat="1" ht="22.8" customHeight="1">
      <c r="B130" s="116"/>
      <c r="D130" s="117" t="s">
        <v>68</v>
      </c>
      <c r="E130" s="118" t="s">
        <v>121</v>
      </c>
      <c r="F130" s="118" t="s">
        <v>122</v>
      </c>
      <c r="J130" s="119">
        <f>SUM(J131:J135)</f>
        <v>0</v>
      </c>
      <c r="L130" s="116"/>
      <c r="M130" s="120"/>
      <c r="P130" s="121">
        <f>SUM(P131:P131)</f>
        <v>11.44</v>
      </c>
      <c r="R130" s="121">
        <f>SUM(R131:R131)</f>
        <v>2.8599999999999997E-2</v>
      </c>
      <c r="T130" s="122">
        <f>SUM(T131:T131)</f>
        <v>0</v>
      </c>
      <c r="AR130" s="117" t="s">
        <v>112</v>
      </c>
      <c r="AT130" s="123" t="s">
        <v>68</v>
      </c>
      <c r="AU130" s="123" t="s">
        <v>112</v>
      </c>
      <c r="AY130" s="117" t="s">
        <v>113</v>
      </c>
      <c r="BK130" s="124">
        <f>SUM(BK131:BK131)</f>
        <v>0</v>
      </c>
    </row>
    <row r="131" spans="2:65" s="17" customFormat="1" ht="18" customHeight="1">
      <c r="B131" s="131"/>
      <c r="C131" s="125">
        <v>2</v>
      </c>
      <c r="D131" s="125" t="s">
        <v>116</v>
      </c>
      <c r="E131" s="126" t="s">
        <v>123</v>
      </c>
      <c r="F131" s="127" t="s">
        <v>124</v>
      </c>
      <c r="G131" s="128" t="s">
        <v>125</v>
      </c>
      <c r="H131" s="129">
        <v>110</v>
      </c>
      <c r="I131" s="130">
        <v>0</v>
      </c>
      <c r="J131" s="130">
        <f>ROUND(I131*H131,2)</f>
        <v>0</v>
      </c>
      <c r="K131" s="127" t="s">
        <v>120</v>
      </c>
      <c r="L131" s="18"/>
      <c r="M131" s="132"/>
      <c r="N131" s="133" t="s">
        <v>34</v>
      </c>
      <c r="O131" s="134">
        <v>0.104</v>
      </c>
      <c r="P131" s="134">
        <f>O131*H131</f>
        <v>11.44</v>
      </c>
      <c r="Q131" s="134">
        <v>2.5999999999999998E-4</v>
      </c>
      <c r="R131" s="134">
        <f>Q131*H131</f>
        <v>2.8599999999999997E-2</v>
      </c>
      <c r="S131" s="134">
        <v>0</v>
      </c>
      <c r="T131" s="135">
        <f>S131*H131</f>
        <v>0</v>
      </c>
      <c r="AR131" s="136" t="s">
        <v>126</v>
      </c>
      <c r="AT131" s="136" t="s">
        <v>116</v>
      </c>
      <c r="AU131" s="136" t="s">
        <v>76</v>
      </c>
      <c r="AY131" s="6" t="s">
        <v>113</v>
      </c>
      <c r="BE131" s="137">
        <f>IF(N131="základní",J131,0)</f>
        <v>0</v>
      </c>
      <c r="BF131" s="137">
        <f>IF(N131="snížená",J131,0)</f>
        <v>0</v>
      </c>
      <c r="BG131" s="137">
        <f>IF(N131="zákl. přenesená",J131,0)</f>
        <v>0</v>
      </c>
      <c r="BH131" s="137">
        <f>IF(N131="sníž. přenesená",J131,0)</f>
        <v>0</v>
      </c>
      <c r="BI131" s="137">
        <f>IF(N131="nulová",J131,0)</f>
        <v>0</v>
      </c>
      <c r="BJ131" s="6" t="s">
        <v>112</v>
      </c>
      <c r="BK131" s="137">
        <f>ROUND(I131*H131,2)</f>
        <v>0</v>
      </c>
      <c r="BL131" s="6" t="s">
        <v>126</v>
      </c>
      <c r="BM131" s="136" t="s">
        <v>127</v>
      </c>
    </row>
    <row r="132" spans="2:65" s="17" customFormat="1" ht="18" customHeight="1">
      <c r="B132" s="131"/>
      <c r="C132" s="125">
        <v>3</v>
      </c>
      <c r="D132" s="125" t="s">
        <v>116</v>
      </c>
      <c r="E132" s="126" t="s">
        <v>128</v>
      </c>
      <c r="F132" s="127" t="s">
        <v>129</v>
      </c>
      <c r="G132" s="128" t="s">
        <v>130</v>
      </c>
      <c r="H132" s="129">
        <v>1</v>
      </c>
      <c r="I132" s="130">
        <v>0</v>
      </c>
      <c r="J132" s="130">
        <f>ROUND(I132*H132,2)</f>
        <v>0</v>
      </c>
      <c r="K132" s="127" t="s">
        <v>120</v>
      </c>
      <c r="L132" s="18"/>
      <c r="M132" s="132"/>
      <c r="N132" s="133"/>
      <c r="O132" s="134"/>
      <c r="P132" s="134"/>
      <c r="Q132" s="134"/>
      <c r="R132" s="134"/>
      <c r="S132" s="134"/>
      <c r="T132" s="135"/>
      <c r="AR132" s="136"/>
      <c r="AT132" s="136"/>
      <c r="AU132" s="136"/>
      <c r="AY132" s="6"/>
      <c r="BE132" s="137"/>
      <c r="BF132" s="137"/>
      <c r="BG132" s="137"/>
      <c r="BH132" s="137"/>
      <c r="BI132" s="137"/>
      <c r="BJ132" s="6"/>
      <c r="BK132" s="137"/>
      <c r="BL132" s="6"/>
      <c r="BM132" s="136"/>
    </row>
    <row r="133" spans="2:65" s="17" customFormat="1" ht="18" customHeight="1">
      <c r="B133" s="131"/>
      <c r="C133" s="125">
        <v>4</v>
      </c>
      <c r="D133" s="125" t="s">
        <v>116</v>
      </c>
      <c r="E133" s="126" t="s">
        <v>131</v>
      </c>
      <c r="F133" s="127" t="s">
        <v>132</v>
      </c>
      <c r="G133" s="128" t="s">
        <v>133</v>
      </c>
      <c r="H133" s="129">
        <v>30</v>
      </c>
      <c r="I133" s="130">
        <v>0</v>
      </c>
      <c r="J133" s="130">
        <f>ROUND(I133*H133,2)</f>
        <v>0</v>
      </c>
      <c r="K133" s="127" t="s">
        <v>120</v>
      </c>
      <c r="L133" s="18"/>
      <c r="M133" s="132"/>
      <c r="N133" s="133"/>
      <c r="O133" s="134"/>
      <c r="P133" s="134"/>
      <c r="Q133" s="134"/>
      <c r="R133" s="134"/>
      <c r="S133" s="134"/>
      <c r="T133" s="135"/>
      <c r="AR133" s="136"/>
      <c r="AT133" s="136"/>
      <c r="AU133" s="136"/>
      <c r="AY133" s="6"/>
      <c r="BE133" s="137"/>
      <c r="BF133" s="137"/>
      <c r="BG133" s="137"/>
      <c r="BH133" s="137"/>
      <c r="BI133" s="137"/>
      <c r="BJ133" s="6"/>
      <c r="BK133" s="137"/>
      <c r="BL133" s="6"/>
      <c r="BM133" s="136"/>
    </row>
    <row r="134" spans="2:65" s="17" customFormat="1" ht="18" customHeight="1">
      <c r="B134" s="131"/>
      <c r="C134" s="125">
        <v>5</v>
      </c>
      <c r="D134" s="125" t="s">
        <v>116</v>
      </c>
      <c r="E134" s="126" t="s">
        <v>134</v>
      </c>
      <c r="F134" s="127" t="s">
        <v>135</v>
      </c>
      <c r="G134" s="128" t="s">
        <v>136</v>
      </c>
      <c r="H134" s="129">
        <v>0.5</v>
      </c>
      <c r="I134" s="130">
        <v>0</v>
      </c>
      <c r="J134" s="130">
        <f>ROUND(I134*H134,2)</f>
        <v>0</v>
      </c>
      <c r="K134" s="127" t="s">
        <v>120</v>
      </c>
      <c r="L134" s="18"/>
      <c r="M134" s="132"/>
      <c r="N134" s="133"/>
      <c r="O134" s="134"/>
      <c r="P134" s="134"/>
      <c r="Q134" s="134"/>
      <c r="R134" s="134"/>
      <c r="S134" s="134"/>
      <c r="T134" s="135"/>
      <c r="AR134" s="136"/>
      <c r="AT134" s="136"/>
      <c r="AU134" s="136"/>
      <c r="AY134" s="6"/>
      <c r="BE134" s="137"/>
      <c r="BF134" s="137"/>
      <c r="BG134" s="137"/>
      <c r="BH134" s="137"/>
      <c r="BI134" s="137"/>
      <c r="BJ134" s="6"/>
      <c r="BK134" s="137"/>
      <c r="BL134" s="6"/>
      <c r="BM134" s="136"/>
    </row>
    <row r="135" spans="2:65" s="17" customFormat="1" ht="18" customHeight="1">
      <c r="B135" s="131"/>
      <c r="C135" s="125">
        <v>6</v>
      </c>
      <c r="D135" s="125" t="s">
        <v>116</v>
      </c>
      <c r="E135" s="126" t="s">
        <v>137</v>
      </c>
      <c r="F135" s="127" t="s">
        <v>138</v>
      </c>
      <c r="G135" s="128" t="s">
        <v>125</v>
      </c>
      <c r="H135" s="129">
        <v>20</v>
      </c>
      <c r="I135" s="130">
        <v>0</v>
      </c>
      <c r="J135" s="130">
        <f>ROUND(I135*H135,2)</f>
        <v>0</v>
      </c>
      <c r="K135" s="127" t="s">
        <v>120</v>
      </c>
      <c r="L135" s="18"/>
      <c r="M135" s="132"/>
      <c r="N135" s="133"/>
      <c r="O135" s="134"/>
      <c r="P135" s="134"/>
      <c r="Q135" s="134"/>
      <c r="R135" s="134"/>
      <c r="S135" s="134"/>
      <c r="T135" s="135"/>
      <c r="AR135" s="136"/>
      <c r="AT135" s="136"/>
      <c r="AU135" s="136"/>
      <c r="AY135" s="6"/>
      <c r="BE135" s="137"/>
      <c r="BF135" s="137"/>
      <c r="BG135" s="137"/>
      <c r="BH135" s="137"/>
      <c r="BI135" s="137"/>
      <c r="BJ135" s="6"/>
      <c r="BK135" s="137"/>
      <c r="BL135" s="6"/>
      <c r="BM135" s="136"/>
    </row>
    <row r="136" spans="2:65" s="115" customFormat="1" ht="23.4" customHeight="1">
      <c r="B136" s="116"/>
      <c r="D136" s="117" t="s">
        <v>68</v>
      </c>
      <c r="E136" s="118" t="s">
        <v>139</v>
      </c>
      <c r="F136" s="118" t="s">
        <v>140</v>
      </c>
      <c r="J136" s="119">
        <f>SUM(J137:J141)</f>
        <v>0</v>
      </c>
      <c r="L136" s="116"/>
      <c r="M136" s="120"/>
      <c r="P136" s="121">
        <f>SUM(P137:P137)</f>
        <v>13.86</v>
      </c>
      <c r="R136" s="121">
        <f>SUM(R137:R137)</f>
        <v>2.3100000000000002E-2</v>
      </c>
      <c r="T136" s="122">
        <f>SUM(T137:T137)</f>
        <v>0</v>
      </c>
      <c r="AR136" s="117" t="s">
        <v>112</v>
      </c>
      <c r="AT136" s="123" t="s">
        <v>68</v>
      </c>
      <c r="AU136" s="123" t="s">
        <v>112</v>
      </c>
      <c r="AY136" s="117" t="s">
        <v>113</v>
      </c>
      <c r="BK136" s="124">
        <f>SUM(BK137:BK137)</f>
        <v>0</v>
      </c>
    </row>
    <row r="137" spans="2:65" s="17" customFormat="1" ht="24" customHeight="1">
      <c r="B137" s="131"/>
      <c r="C137" s="125">
        <v>7</v>
      </c>
      <c r="D137" s="125" t="s">
        <v>116</v>
      </c>
      <c r="E137" s="126" t="s">
        <v>141</v>
      </c>
      <c r="F137" s="127" t="s">
        <v>142</v>
      </c>
      <c r="G137" s="128" t="s">
        <v>125</v>
      </c>
      <c r="H137" s="129">
        <v>110</v>
      </c>
      <c r="I137" s="130">
        <v>0</v>
      </c>
      <c r="J137" s="130">
        <f>ROUND(I137*H137,2)</f>
        <v>0</v>
      </c>
      <c r="K137" s="127" t="s">
        <v>120</v>
      </c>
      <c r="L137" s="18"/>
      <c r="M137" s="132"/>
      <c r="N137" s="133" t="s">
        <v>34</v>
      </c>
      <c r="O137" s="134">
        <v>0.126</v>
      </c>
      <c r="P137" s="134">
        <f>O137*H137</f>
        <v>13.86</v>
      </c>
      <c r="Q137" s="134">
        <v>2.1000000000000001E-4</v>
      </c>
      <c r="R137" s="134">
        <f>Q137*H137</f>
        <v>2.3100000000000002E-2</v>
      </c>
      <c r="S137" s="134">
        <v>0</v>
      </c>
      <c r="T137" s="135">
        <f>S137*H137</f>
        <v>0</v>
      </c>
      <c r="AR137" s="136" t="s">
        <v>126</v>
      </c>
      <c r="AT137" s="136" t="s">
        <v>116</v>
      </c>
      <c r="AU137" s="136" t="s">
        <v>76</v>
      </c>
      <c r="AY137" s="6" t="s">
        <v>113</v>
      </c>
      <c r="BE137" s="137">
        <f>IF(N137="základní",J137,0)</f>
        <v>0</v>
      </c>
      <c r="BF137" s="137">
        <f>IF(N137="snížená",J137,0)</f>
        <v>0</v>
      </c>
      <c r="BG137" s="137">
        <f>IF(N137="zákl. přenesená",J137,0)</f>
        <v>0</v>
      </c>
      <c r="BH137" s="137">
        <f>IF(N137="sníž. přenesená",J137,0)</f>
        <v>0</v>
      </c>
      <c r="BI137" s="137">
        <f>IF(N137="nulová",J137,0)</f>
        <v>0</v>
      </c>
      <c r="BJ137" s="6" t="s">
        <v>112</v>
      </c>
      <c r="BK137" s="137">
        <f>ROUND(I137*H137,2)</f>
        <v>0</v>
      </c>
      <c r="BL137" s="6" t="s">
        <v>126</v>
      </c>
      <c r="BM137" s="136" t="s">
        <v>143</v>
      </c>
    </row>
    <row r="138" spans="2:65" s="17" customFormat="1" ht="16.95" customHeight="1">
      <c r="B138" s="131"/>
      <c r="C138" s="125">
        <v>8</v>
      </c>
      <c r="D138" s="125" t="s">
        <v>116</v>
      </c>
      <c r="E138" s="126" t="s">
        <v>144</v>
      </c>
      <c r="F138" s="127" t="s">
        <v>145</v>
      </c>
      <c r="G138" s="128" t="s">
        <v>125</v>
      </c>
      <c r="H138" s="129">
        <v>65</v>
      </c>
      <c r="I138" s="130">
        <v>0</v>
      </c>
      <c r="J138" s="130">
        <f>ROUND(I138*H138,2)</f>
        <v>0</v>
      </c>
      <c r="K138" s="127" t="s">
        <v>120</v>
      </c>
      <c r="L138" s="18"/>
      <c r="M138" s="132"/>
      <c r="N138" s="133"/>
      <c r="O138" s="134"/>
      <c r="P138" s="134"/>
      <c r="Q138" s="134"/>
      <c r="R138" s="134"/>
      <c r="S138" s="134"/>
      <c r="T138" s="135"/>
      <c r="AR138" s="136"/>
      <c r="AT138" s="136"/>
      <c r="AU138" s="136"/>
      <c r="AY138" s="6"/>
      <c r="BE138" s="137"/>
      <c r="BF138" s="137"/>
      <c r="BG138" s="137"/>
      <c r="BH138" s="137"/>
      <c r="BI138" s="137"/>
      <c r="BJ138" s="6"/>
      <c r="BK138" s="137"/>
      <c r="BL138" s="6"/>
      <c r="BM138" s="136"/>
    </row>
    <row r="139" spans="2:65" s="17" customFormat="1" ht="16.95" customHeight="1">
      <c r="B139" s="131"/>
      <c r="C139" s="125">
        <v>9</v>
      </c>
      <c r="D139" s="125" t="s">
        <v>116</v>
      </c>
      <c r="E139" s="126" t="s">
        <v>146</v>
      </c>
      <c r="F139" s="127" t="s">
        <v>147</v>
      </c>
      <c r="G139" s="128" t="s">
        <v>125</v>
      </c>
      <c r="H139" s="129">
        <v>6</v>
      </c>
      <c r="I139" s="130">
        <v>0</v>
      </c>
      <c r="J139" s="130">
        <f>ROUND(I139*H139,2)</f>
        <v>0</v>
      </c>
      <c r="K139" s="127" t="s">
        <v>120</v>
      </c>
      <c r="L139" s="18"/>
      <c r="M139" s="132"/>
      <c r="N139" s="133"/>
      <c r="O139" s="134"/>
      <c r="P139" s="134"/>
      <c r="Q139" s="134"/>
      <c r="R139" s="134"/>
      <c r="S139" s="134"/>
      <c r="T139" s="135"/>
      <c r="AR139" s="136"/>
      <c r="AT139" s="136"/>
      <c r="AU139" s="136"/>
      <c r="AY139" s="6"/>
      <c r="BE139" s="137"/>
      <c r="BF139" s="137"/>
      <c r="BG139" s="137"/>
      <c r="BH139" s="137"/>
      <c r="BI139" s="137"/>
      <c r="BJ139" s="6"/>
      <c r="BK139" s="137"/>
      <c r="BL139" s="6"/>
      <c r="BM139" s="136"/>
    </row>
    <row r="140" spans="2:65" s="17" customFormat="1" ht="16.95" customHeight="1">
      <c r="B140" s="131"/>
      <c r="C140" s="125">
        <v>10</v>
      </c>
      <c r="D140" s="125" t="s">
        <v>116</v>
      </c>
      <c r="E140" s="126" t="s">
        <v>148</v>
      </c>
      <c r="F140" s="127" t="s">
        <v>149</v>
      </c>
      <c r="G140" s="128" t="s">
        <v>133</v>
      </c>
      <c r="H140" s="129">
        <v>100</v>
      </c>
      <c r="I140" s="130">
        <v>0</v>
      </c>
      <c r="J140" s="130">
        <f>ROUND(I140*H140,2)</f>
        <v>0</v>
      </c>
      <c r="K140" s="127" t="s">
        <v>120</v>
      </c>
      <c r="L140" s="18"/>
      <c r="M140" s="132"/>
      <c r="N140" s="133"/>
      <c r="O140" s="134"/>
      <c r="P140" s="134"/>
      <c r="Q140" s="134"/>
      <c r="R140" s="134"/>
      <c r="S140" s="134"/>
      <c r="T140" s="135"/>
      <c r="AR140" s="136"/>
      <c r="AT140" s="136"/>
      <c r="AU140" s="136"/>
      <c r="AY140" s="6"/>
      <c r="BE140" s="137"/>
      <c r="BF140" s="137"/>
      <c r="BG140" s="137"/>
      <c r="BH140" s="137"/>
      <c r="BI140" s="137"/>
      <c r="BJ140" s="6"/>
      <c r="BK140" s="137"/>
      <c r="BL140" s="6"/>
      <c r="BM140" s="136"/>
    </row>
    <row r="141" spans="2:65" s="17" customFormat="1" ht="16.95" customHeight="1">
      <c r="B141" s="131"/>
      <c r="C141" s="125">
        <v>11</v>
      </c>
      <c r="D141" s="125" t="s">
        <v>116</v>
      </c>
      <c r="E141" s="126" t="s">
        <v>150</v>
      </c>
      <c r="F141" s="127" t="s">
        <v>151</v>
      </c>
      <c r="G141" s="128" t="s">
        <v>125</v>
      </c>
      <c r="H141" s="129">
        <v>110</v>
      </c>
      <c r="I141" s="130">
        <v>0</v>
      </c>
      <c r="J141" s="130">
        <f>ROUND(I141*H141,2)</f>
        <v>0</v>
      </c>
      <c r="K141" s="127" t="s">
        <v>120</v>
      </c>
      <c r="L141" s="18"/>
      <c r="M141" s="132"/>
      <c r="N141" s="133"/>
      <c r="O141" s="134"/>
      <c r="P141" s="134"/>
      <c r="Q141" s="134"/>
      <c r="R141" s="134"/>
      <c r="S141" s="134"/>
      <c r="T141" s="135"/>
      <c r="AR141" s="136"/>
      <c r="AT141" s="136"/>
      <c r="AU141" s="136"/>
      <c r="AY141" s="6"/>
      <c r="BE141" s="137"/>
      <c r="BF141" s="137"/>
      <c r="BG141" s="137"/>
      <c r="BH141" s="137"/>
      <c r="BI141" s="137"/>
      <c r="BJ141" s="6"/>
      <c r="BK141" s="137"/>
      <c r="BL141" s="6"/>
      <c r="BM141" s="136"/>
    </row>
    <row r="142" spans="2:65" s="115" customFormat="1" ht="21.6" customHeight="1">
      <c r="B142" s="116"/>
      <c r="D142" s="117"/>
      <c r="E142" s="118" t="s">
        <v>152</v>
      </c>
      <c r="F142" s="118" t="s">
        <v>153</v>
      </c>
      <c r="J142" s="119">
        <f>BK142</f>
        <v>0</v>
      </c>
      <c r="L142" s="116"/>
      <c r="M142" s="120"/>
      <c r="P142" s="121">
        <f>SUM(P143:P143)</f>
        <v>13.311</v>
      </c>
      <c r="R142" s="121">
        <f>SUM(R143:R143)</f>
        <v>0</v>
      </c>
      <c r="T142" s="122">
        <f>SUM(T143:T143)</f>
        <v>0</v>
      </c>
      <c r="AR142" s="117" t="s">
        <v>112</v>
      </c>
      <c r="AT142" s="123" t="s">
        <v>68</v>
      </c>
      <c r="AU142" s="123" t="s">
        <v>112</v>
      </c>
      <c r="AY142" s="117" t="s">
        <v>113</v>
      </c>
      <c r="BK142" s="124">
        <f>SUM(BK143:BK143)</f>
        <v>0</v>
      </c>
    </row>
    <row r="143" spans="2:65" s="17" customFormat="1" ht="18" customHeight="1">
      <c r="B143" s="131"/>
      <c r="C143" s="125">
        <v>12</v>
      </c>
      <c r="D143" s="125" t="s">
        <v>116</v>
      </c>
      <c r="E143" s="126" t="s">
        <v>154</v>
      </c>
      <c r="F143" s="127" t="s">
        <v>155</v>
      </c>
      <c r="G143" s="128" t="s">
        <v>156</v>
      </c>
      <c r="H143" s="129">
        <v>2.7</v>
      </c>
      <c r="I143" s="130">
        <v>0</v>
      </c>
      <c r="J143" s="130">
        <f>ROUND(I143*H143,2)</f>
        <v>0</v>
      </c>
      <c r="K143" s="127" t="s">
        <v>120</v>
      </c>
      <c r="L143" s="18"/>
      <c r="M143" s="132"/>
      <c r="N143" s="133" t="s">
        <v>34</v>
      </c>
      <c r="O143" s="134">
        <v>4.93</v>
      </c>
      <c r="P143" s="134">
        <f>O143*H143</f>
        <v>13.311</v>
      </c>
      <c r="Q143" s="134">
        <v>0</v>
      </c>
      <c r="R143" s="134"/>
      <c r="S143" s="134">
        <v>0</v>
      </c>
      <c r="T143" s="135"/>
      <c r="AR143" s="136" t="s">
        <v>126</v>
      </c>
      <c r="AT143" s="136" t="s">
        <v>116</v>
      </c>
      <c r="AU143" s="136" t="s">
        <v>76</v>
      </c>
      <c r="AY143" s="6" t="s">
        <v>113</v>
      </c>
      <c r="BE143" s="137">
        <f>IF(N143="základní",J143,0)</f>
        <v>0</v>
      </c>
      <c r="BF143" s="137">
        <f>IF(N143="snížená",J143,0)</f>
        <v>0</v>
      </c>
      <c r="BG143" s="137">
        <f>IF(N143="zákl. přenesená",J143,0)</f>
        <v>0</v>
      </c>
      <c r="BH143" s="137">
        <f>IF(N143="sníž. přenesená",J143,0)</f>
        <v>0</v>
      </c>
      <c r="BI143" s="137">
        <f>IF(N143="nulová",J143,0)</f>
        <v>0</v>
      </c>
      <c r="BJ143" s="6" t="s">
        <v>112</v>
      </c>
      <c r="BK143" s="137">
        <f>ROUND(I143*H143,2)</f>
        <v>0</v>
      </c>
      <c r="BL143" s="6" t="s">
        <v>126</v>
      </c>
      <c r="BM143" s="136" t="s">
        <v>157</v>
      </c>
    </row>
    <row r="144" spans="2:65" s="105" customFormat="1" ht="25.95" customHeight="1">
      <c r="B144" s="106"/>
      <c r="D144" s="107" t="s">
        <v>68</v>
      </c>
      <c r="E144" s="108" t="s">
        <v>158</v>
      </c>
      <c r="F144" s="108" t="s">
        <v>159</v>
      </c>
      <c r="J144" s="109">
        <f>J145+J159+J162+J172</f>
        <v>0</v>
      </c>
      <c r="L144" s="106"/>
      <c r="M144" s="110"/>
      <c r="P144" s="111" t="e">
        <f>#REF!+#REF!+P145+P158+P159+#REF!+P161+P162+P171+#REF!+P172</f>
        <v>#REF!</v>
      </c>
      <c r="R144" s="111" t="e">
        <f>#REF!+#REF!+R145+R158+R159+#REF!+R161+R162+R171+#REF!+R172</f>
        <v>#REF!</v>
      </c>
      <c r="T144" s="112" t="e">
        <f>#REF!+#REF!+T145+T158+T159+#REF!+T161+T162+T171+#REF!+T172</f>
        <v>#REF!</v>
      </c>
      <c r="AR144" s="107" t="s">
        <v>76</v>
      </c>
      <c r="AT144" s="113" t="s">
        <v>68</v>
      </c>
      <c r="AU144" s="113" t="s">
        <v>69</v>
      </c>
      <c r="AY144" s="107" t="s">
        <v>113</v>
      </c>
      <c r="BK144" s="114" t="e">
        <f>#REF!+#REF!+BK145+BK158+BK159+#REF!+BK161+BK162+BK171+#REF!+BK172</f>
        <v>#REF!</v>
      </c>
    </row>
    <row r="145" spans="2:65" s="115" customFormat="1" ht="25.35" customHeight="1">
      <c r="B145" s="116"/>
      <c r="D145" s="117" t="s">
        <v>68</v>
      </c>
      <c r="E145" s="118" t="s">
        <v>160</v>
      </c>
      <c r="F145" s="118" t="s">
        <v>161</v>
      </c>
      <c r="J145" s="119">
        <f>SUM(J146:J158)</f>
        <v>0</v>
      </c>
      <c r="L145" s="116"/>
      <c r="M145" s="120"/>
      <c r="P145" s="121">
        <f>SUM(P146:P158)</f>
        <v>6.572000000000001</v>
      </c>
      <c r="R145" s="121">
        <f>SUM(R146:R158)</f>
        <v>0</v>
      </c>
      <c r="T145" s="122">
        <f>SUM(T146:T158)</f>
        <v>2.4000000000000002E-3</v>
      </c>
      <c r="AR145" s="117" t="s">
        <v>76</v>
      </c>
      <c r="AT145" s="123" t="s">
        <v>68</v>
      </c>
      <c r="AU145" s="123" t="s">
        <v>112</v>
      </c>
      <c r="AY145" s="117" t="s">
        <v>113</v>
      </c>
      <c r="BK145" s="124">
        <f>SUM(BK146:BK158)</f>
        <v>0</v>
      </c>
    </row>
    <row r="146" spans="2:65" s="17" customFormat="1" ht="18" customHeight="1">
      <c r="B146" s="131"/>
      <c r="C146" s="125">
        <v>13</v>
      </c>
      <c r="D146" s="125" t="s">
        <v>116</v>
      </c>
      <c r="E146" s="126" t="s">
        <v>162</v>
      </c>
      <c r="F146" s="138" t="s">
        <v>163</v>
      </c>
      <c r="G146" s="139" t="s">
        <v>164</v>
      </c>
      <c r="H146" s="140">
        <v>8</v>
      </c>
      <c r="I146" s="141">
        <v>0</v>
      </c>
      <c r="J146" s="141">
        <f t="shared" ref="J146:J158" si="0">ROUND(I146*H146,2)</f>
        <v>0</v>
      </c>
      <c r="K146" s="127" t="s">
        <v>120</v>
      </c>
      <c r="L146" s="18"/>
      <c r="M146" s="132"/>
      <c r="N146" s="133" t="s">
        <v>34</v>
      </c>
      <c r="O146" s="134">
        <v>7.0000000000000007E-2</v>
      </c>
      <c r="P146" s="134">
        <f>O146*H146</f>
        <v>0.56000000000000005</v>
      </c>
      <c r="Q146" s="134">
        <v>0</v>
      </c>
      <c r="R146" s="134">
        <f>Q146*H146</f>
        <v>0</v>
      </c>
      <c r="S146" s="134">
        <v>0</v>
      </c>
      <c r="T146" s="135">
        <f>S146*H146</f>
        <v>0</v>
      </c>
      <c r="AR146" s="136" t="s">
        <v>165</v>
      </c>
      <c r="AT146" s="136" t="s">
        <v>116</v>
      </c>
      <c r="AU146" s="136" t="s">
        <v>76</v>
      </c>
      <c r="AY146" s="6" t="s">
        <v>113</v>
      </c>
      <c r="BE146" s="137">
        <f>IF(N146="základní",J146,0)</f>
        <v>0</v>
      </c>
      <c r="BF146" s="137">
        <f>IF(N146="snížená",J146,0)</f>
        <v>0</v>
      </c>
      <c r="BG146" s="137">
        <f>IF(N146="zákl. přenesená",J146,0)</f>
        <v>0</v>
      </c>
      <c r="BH146" s="137">
        <f>IF(N146="sníž. přenesená",J146,0)</f>
        <v>0</v>
      </c>
      <c r="BI146" s="137">
        <f>IF(N146="nulová",J146,0)</f>
        <v>0</v>
      </c>
      <c r="BJ146" s="6" t="s">
        <v>112</v>
      </c>
      <c r="BK146" s="137">
        <f>ROUND(I146*H146,2)</f>
        <v>0</v>
      </c>
      <c r="BL146" s="6" t="s">
        <v>165</v>
      </c>
      <c r="BM146" s="136" t="s">
        <v>166</v>
      </c>
    </row>
    <row r="147" spans="2:65" s="17" customFormat="1" ht="18" customHeight="1">
      <c r="B147" s="131"/>
      <c r="C147" s="125">
        <v>14</v>
      </c>
      <c r="D147" s="125" t="s">
        <v>116</v>
      </c>
      <c r="E147" s="126" t="s">
        <v>167</v>
      </c>
      <c r="F147" s="138" t="s">
        <v>168</v>
      </c>
      <c r="G147" s="139" t="s">
        <v>119</v>
      </c>
      <c r="H147" s="140">
        <v>14</v>
      </c>
      <c r="I147" s="141">
        <v>0</v>
      </c>
      <c r="J147" s="141">
        <f t="shared" si="0"/>
        <v>0</v>
      </c>
      <c r="K147" s="127" t="s">
        <v>120</v>
      </c>
      <c r="L147" s="18"/>
      <c r="M147" s="132"/>
      <c r="N147" s="133" t="s">
        <v>34</v>
      </c>
      <c r="O147" s="134">
        <v>0.34799999999999998</v>
      </c>
      <c r="P147" s="134">
        <f>O147*H147</f>
        <v>4.8719999999999999</v>
      </c>
      <c r="Q147" s="134">
        <v>0</v>
      </c>
      <c r="R147" s="134">
        <f>Q147*H147</f>
        <v>0</v>
      </c>
      <c r="S147" s="134">
        <v>0</v>
      </c>
      <c r="T147" s="135">
        <f>S147*H147</f>
        <v>0</v>
      </c>
      <c r="AR147" s="136" t="s">
        <v>165</v>
      </c>
      <c r="AT147" s="136" t="s">
        <v>116</v>
      </c>
      <c r="AU147" s="136" t="s">
        <v>76</v>
      </c>
      <c r="AY147" s="6" t="s">
        <v>113</v>
      </c>
      <c r="BE147" s="137">
        <f>IF(N147="základní",J147,0)</f>
        <v>0</v>
      </c>
      <c r="BF147" s="137">
        <f>IF(N147="snížená",J147,0)</f>
        <v>0</v>
      </c>
      <c r="BG147" s="137">
        <f>IF(N147="zákl. přenesená",J147,0)</f>
        <v>0</v>
      </c>
      <c r="BH147" s="137">
        <f>IF(N147="sníž. přenesená",J147,0)</f>
        <v>0</v>
      </c>
      <c r="BI147" s="137">
        <f>IF(N147="nulová",J147,0)</f>
        <v>0</v>
      </c>
      <c r="BJ147" s="6" t="s">
        <v>112</v>
      </c>
      <c r="BK147" s="137">
        <f>ROUND(I147*H147,2)</f>
        <v>0</v>
      </c>
      <c r="BL147" s="6" t="s">
        <v>165</v>
      </c>
      <c r="BM147" s="136" t="s">
        <v>169</v>
      </c>
    </row>
    <row r="148" spans="2:65" s="17" customFormat="1" ht="18" customHeight="1">
      <c r="B148" s="131"/>
      <c r="C148" s="125">
        <v>15</v>
      </c>
      <c r="D148" s="125" t="s">
        <v>116</v>
      </c>
      <c r="E148" s="126" t="s">
        <v>170</v>
      </c>
      <c r="F148" s="138" t="s">
        <v>237</v>
      </c>
      <c r="G148" s="139" t="s">
        <v>119</v>
      </c>
      <c r="H148" s="140">
        <v>12</v>
      </c>
      <c r="I148" s="141">
        <v>0</v>
      </c>
      <c r="J148" s="141">
        <f t="shared" si="0"/>
        <v>0</v>
      </c>
      <c r="K148" s="127" t="s">
        <v>120</v>
      </c>
      <c r="L148" s="18"/>
      <c r="M148" s="132"/>
      <c r="N148" s="133" t="s">
        <v>34</v>
      </c>
      <c r="O148" s="134">
        <v>9.5000000000000001E-2</v>
      </c>
      <c r="P148" s="134">
        <f>O148*H148</f>
        <v>1.1400000000000001</v>
      </c>
      <c r="Q148" s="134">
        <v>0</v>
      </c>
      <c r="R148" s="134">
        <f>Q148*H148</f>
        <v>0</v>
      </c>
      <c r="S148" s="134">
        <v>2.0000000000000001E-4</v>
      </c>
      <c r="T148" s="135">
        <f>S148*H148</f>
        <v>2.4000000000000002E-3</v>
      </c>
      <c r="AR148" s="136" t="s">
        <v>165</v>
      </c>
      <c r="AT148" s="136" t="s">
        <v>116</v>
      </c>
      <c r="AU148" s="136" t="s">
        <v>76</v>
      </c>
      <c r="AY148" s="6" t="s">
        <v>113</v>
      </c>
      <c r="BE148" s="137">
        <f>IF(N148="základní",J148,0)</f>
        <v>0</v>
      </c>
      <c r="BF148" s="137">
        <f>IF(N148="snížená",J148,0)</f>
        <v>0</v>
      </c>
      <c r="BG148" s="137">
        <f>IF(N148="zákl. přenesená",J148,0)</f>
        <v>0</v>
      </c>
      <c r="BH148" s="137">
        <f>IF(N148="sníž. přenesená",J148,0)</f>
        <v>0</v>
      </c>
      <c r="BI148" s="137">
        <f>IF(N148="nulová",J148,0)</f>
        <v>0</v>
      </c>
      <c r="BJ148" s="6" t="s">
        <v>112</v>
      </c>
      <c r="BK148" s="137">
        <f>ROUND(I148*H148,2)</f>
        <v>0</v>
      </c>
      <c r="BL148" s="6" t="s">
        <v>165</v>
      </c>
      <c r="BM148" s="136" t="s">
        <v>171</v>
      </c>
    </row>
    <row r="149" spans="2:65" s="17" customFormat="1" ht="18" customHeight="1">
      <c r="B149" s="131"/>
      <c r="C149" s="125">
        <v>16</v>
      </c>
      <c r="D149" s="125" t="s">
        <v>116</v>
      </c>
      <c r="E149" s="126" t="s">
        <v>172</v>
      </c>
      <c r="F149" s="138" t="s">
        <v>241</v>
      </c>
      <c r="G149" s="139" t="s">
        <v>119</v>
      </c>
      <c r="H149" s="140">
        <v>2</v>
      </c>
      <c r="I149" s="141">
        <v>0</v>
      </c>
      <c r="J149" s="141">
        <f t="shared" si="0"/>
        <v>0</v>
      </c>
      <c r="K149" s="127" t="s">
        <v>120</v>
      </c>
      <c r="L149" s="18"/>
      <c r="M149" s="132"/>
      <c r="N149" s="133"/>
      <c r="O149" s="134"/>
      <c r="P149" s="134"/>
      <c r="Q149" s="134"/>
      <c r="R149" s="134"/>
      <c r="S149" s="134"/>
      <c r="T149" s="135"/>
      <c r="AR149" s="136"/>
      <c r="AT149" s="136"/>
      <c r="AU149" s="136"/>
      <c r="AY149" s="6"/>
      <c r="BE149" s="137"/>
      <c r="BF149" s="137"/>
      <c r="BG149" s="137"/>
      <c r="BH149" s="137"/>
      <c r="BI149" s="137"/>
      <c r="BJ149" s="6"/>
      <c r="BK149" s="137"/>
      <c r="BL149" s="6"/>
      <c r="BM149" s="136"/>
    </row>
    <row r="150" spans="2:65" s="17" customFormat="1" ht="18" customHeight="1">
      <c r="B150" s="131"/>
      <c r="C150" s="125">
        <v>17</v>
      </c>
      <c r="D150" s="125" t="s">
        <v>116</v>
      </c>
      <c r="E150" s="126" t="s">
        <v>173</v>
      </c>
      <c r="F150" s="142" t="s">
        <v>238</v>
      </c>
      <c r="G150" s="143" t="s">
        <v>119</v>
      </c>
      <c r="H150" s="144">
        <v>2</v>
      </c>
      <c r="I150" s="141">
        <v>0</v>
      </c>
      <c r="J150" s="141">
        <f t="shared" si="0"/>
        <v>0</v>
      </c>
      <c r="K150" s="127" t="s">
        <v>120</v>
      </c>
      <c r="L150" s="18"/>
      <c r="M150" s="132"/>
      <c r="N150" s="133"/>
      <c r="O150" s="134"/>
      <c r="P150" s="134"/>
      <c r="Q150" s="134"/>
      <c r="R150" s="134"/>
      <c r="S150" s="134"/>
      <c r="T150" s="135"/>
      <c r="AR150" s="136"/>
      <c r="AT150" s="136"/>
      <c r="AU150" s="136"/>
      <c r="AY150" s="6"/>
      <c r="BE150" s="137"/>
      <c r="BF150" s="137"/>
      <c r="BG150" s="137"/>
      <c r="BH150" s="137"/>
      <c r="BI150" s="137"/>
      <c r="BJ150" s="6"/>
      <c r="BK150" s="137"/>
      <c r="BL150" s="6"/>
      <c r="BM150" s="136"/>
    </row>
    <row r="151" spans="2:65" s="17" customFormat="1" ht="18" customHeight="1">
      <c r="B151" s="131"/>
      <c r="C151" s="125">
        <v>18</v>
      </c>
      <c r="D151" s="125" t="s">
        <v>116</v>
      </c>
      <c r="E151" s="126" t="s">
        <v>174</v>
      </c>
      <c r="F151" s="142" t="s">
        <v>239</v>
      </c>
      <c r="G151" s="143" t="s">
        <v>119</v>
      </c>
      <c r="H151" s="145">
        <v>20</v>
      </c>
      <c r="I151" s="141">
        <v>0</v>
      </c>
      <c r="J151" s="141">
        <f t="shared" si="0"/>
        <v>0</v>
      </c>
      <c r="K151" s="127" t="s">
        <v>120</v>
      </c>
      <c r="L151" s="18"/>
      <c r="M151" s="132"/>
      <c r="N151" s="133"/>
      <c r="O151" s="134"/>
      <c r="P151" s="134"/>
      <c r="Q151" s="134"/>
      <c r="R151" s="134"/>
      <c r="S151" s="134"/>
      <c r="T151" s="135"/>
      <c r="AR151" s="136"/>
      <c r="AT151" s="136"/>
      <c r="AU151" s="136"/>
      <c r="AY151" s="6"/>
      <c r="BE151" s="137"/>
      <c r="BF151" s="137"/>
      <c r="BG151" s="137"/>
      <c r="BH151" s="137"/>
      <c r="BI151" s="137"/>
      <c r="BJ151" s="6"/>
      <c r="BK151" s="137"/>
      <c r="BL151" s="6"/>
      <c r="BM151" s="136"/>
    </row>
    <row r="152" spans="2:65" s="17" customFormat="1" ht="18" customHeight="1">
      <c r="B152" s="131"/>
      <c r="C152" s="125">
        <v>19</v>
      </c>
      <c r="D152" s="125" t="s">
        <v>116</v>
      </c>
      <c r="E152" s="126" t="s">
        <v>175</v>
      </c>
      <c r="F152" s="142" t="s">
        <v>176</v>
      </c>
      <c r="G152" s="143" t="s">
        <v>133</v>
      </c>
      <c r="H152" s="145">
        <v>60</v>
      </c>
      <c r="I152" s="141">
        <v>0</v>
      </c>
      <c r="J152" s="141">
        <f t="shared" si="0"/>
        <v>0</v>
      </c>
      <c r="K152" s="127" t="s">
        <v>120</v>
      </c>
      <c r="L152" s="18"/>
      <c r="M152" s="132"/>
      <c r="N152" s="133"/>
      <c r="O152" s="134"/>
      <c r="P152" s="134"/>
      <c r="Q152" s="134"/>
      <c r="R152" s="134"/>
      <c r="S152" s="134"/>
      <c r="T152" s="135"/>
      <c r="AR152" s="136"/>
      <c r="AT152" s="136"/>
      <c r="AU152" s="136"/>
      <c r="AY152" s="6"/>
      <c r="BE152" s="137"/>
      <c r="BF152" s="137"/>
      <c r="BG152" s="137"/>
      <c r="BH152" s="137"/>
      <c r="BI152" s="137"/>
      <c r="BJ152" s="6"/>
      <c r="BK152" s="137"/>
      <c r="BL152" s="6"/>
      <c r="BM152" s="136"/>
    </row>
    <row r="153" spans="2:65" s="17" customFormat="1" ht="18" customHeight="1">
      <c r="B153" s="131"/>
      <c r="C153" s="125">
        <v>20</v>
      </c>
      <c r="D153" s="125" t="s">
        <v>116</v>
      </c>
      <c r="E153" s="126" t="s">
        <v>177</v>
      </c>
      <c r="F153" s="142" t="s">
        <v>240</v>
      </c>
      <c r="G153" s="143" t="s">
        <v>119</v>
      </c>
      <c r="H153" s="145">
        <v>20</v>
      </c>
      <c r="I153" s="141">
        <v>0</v>
      </c>
      <c r="J153" s="141">
        <f t="shared" si="0"/>
        <v>0</v>
      </c>
      <c r="K153" s="127" t="s">
        <v>120</v>
      </c>
      <c r="L153" s="18"/>
      <c r="M153" s="132"/>
      <c r="N153" s="133"/>
      <c r="O153" s="134"/>
      <c r="P153" s="134"/>
      <c r="Q153" s="134"/>
      <c r="R153" s="134"/>
      <c r="S153" s="134"/>
      <c r="T153" s="135"/>
      <c r="AR153" s="136"/>
      <c r="AT153" s="136"/>
      <c r="AU153" s="136"/>
      <c r="AY153" s="6"/>
      <c r="BE153" s="137"/>
      <c r="BF153" s="137"/>
      <c r="BG153" s="137"/>
      <c r="BH153" s="137"/>
      <c r="BI153" s="137"/>
      <c r="BJ153" s="6"/>
      <c r="BK153" s="137"/>
      <c r="BL153" s="6"/>
      <c r="BM153" s="136"/>
    </row>
    <row r="154" spans="2:65" s="17" customFormat="1" ht="18" customHeight="1">
      <c r="B154" s="131"/>
      <c r="C154" s="125">
        <v>21</v>
      </c>
      <c r="D154" s="125" t="s">
        <v>116</v>
      </c>
      <c r="E154" s="126" t="s">
        <v>178</v>
      </c>
      <c r="F154" s="142" t="s">
        <v>179</v>
      </c>
      <c r="G154" s="146" t="s">
        <v>133</v>
      </c>
      <c r="H154" s="145">
        <v>150</v>
      </c>
      <c r="I154" s="141">
        <v>0</v>
      </c>
      <c r="J154" s="141">
        <f t="shared" si="0"/>
        <v>0</v>
      </c>
      <c r="K154" s="127" t="s">
        <v>120</v>
      </c>
      <c r="L154" s="18"/>
      <c r="M154" s="132"/>
      <c r="N154" s="133"/>
      <c r="O154" s="134"/>
      <c r="P154" s="134"/>
      <c r="Q154" s="134"/>
      <c r="R154" s="134"/>
      <c r="S154" s="134"/>
      <c r="T154" s="135"/>
      <c r="AR154" s="136"/>
      <c r="AT154" s="136"/>
      <c r="AU154" s="136"/>
      <c r="AY154" s="6"/>
      <c r="BE154" s="137"/>
      <c r="BF154" s="137"/>
      <c r="BG154" s="137"/>
      <c r="BH154" s="137"/>
      <c r="BI154" s="137"/>
      <c r="BJ154" s="6"/>
      <c r="BK154" s="137"/>
      <c r="BL154" s="6"/>
      <c r="BM154" s="136"/>
    </row>
    <row r="155" spans="2:65" s="17" customFormat="1" ht="18" customHeight="1">
      <c r="B155" s="131"/>
      <c r="C155" s="125">
        <v>22</v>
      </c>
      <c r="D155" s="125" t="s">
        <v>116</v>
      </c>
      <c r="E155" s="126" t="s">
        <v>180</v>
      </c>
      <c r="F155" s="142" t="s">
        <v>181</v>
      </c>
      <c r="G155" s="146" t="s">
        <v>182</v>
      </c>
      <c r="H155" s="145">
        <v>1</v>
      </c>
      <c r="I155" s="141">
        <v>0</v>
      </c>
      <c r="J155" s="141">
        <f t="shared" si="0"/>
        <v>0</v>
      </c>
      <c r="K155" s="127" t="s">
        <v>120</v>
      </c>
      <c r="L155" s="18"/>
      <c r="M155" s="132"/>
      <c r="N155" s="133"/>
      <c r="O155" s="134"/>
      <c r="P155" s="134"/>
      <c r="Q155" s="134"/>
      <c r="R155" s="134"/>
      <c r="S155" s="134"/>
      <c r="T155" s="135"/>
      <c r="AR155" s="136"/>
      <c r="AT155" s="136"/>
      <c r="AU155" s="136"/>
      <c r="AY155" s="6"/>
      <c r="BE155" s="137"/>
      <c r="BF155" s="137"/>
      <c r="BG155" s="137"/>
      <c r="BH155" s="137"/>
      <c r="BI155" s="137"/>
      <c r="BJ155" s="6"/>
      <c r="BK155" s="137"/>
      <c r="BL155" s="6"/>
      <c r="BM155" s="136"/>
    </row>
    <row r="156" spans="2:65" s="17" customFormat="1" ht="18" customHeight="1">
      <c r="B156" s="131"/>
      <c r="C156" s="125">
        <v>23</v>
      </c>
      <c r="D156" s="125" t="s">
        <v>116</v>
      </c>
      <c r="E156" s="126" t="s">
        <v>183</v>
      </c>
      <c r="F156" s="142" t="s">
        <v>184</v>
      </c>
      <c r="G156" s="146" t="s">
        <v>182</v>
      </c>
      <c r="H156" s="145">
        <v>1</v>
      </c>
      <c r="I156" s="141">
        <v>0</v>
      </c>
      <c r="J156" s="141">
        <f t="shared" si="0"/>
        <v>0</v>
      </c>
      <c r="K156" s="127" t="s">
        <v>120</v>
      </c>
      <c r="L156" s="18"/>
      <c r="M156" s="132"/>
      <c r="N156" s="133"/>
      <c r="O156" s="134"/>
      <c r="P156" s="134"/>
      <c r="Q156" s="134"/>
      <c r="R156" s="134"/>
      <c r="S156" s="134"/>
      <c r="T156" s="135"/>
      <c r="AR156" s="136"/>
      <c r="AT156" s="136"/>
      <c r="AU156" s="136"/>
      <c r="AY156" s="6"/>
      <c r="BE156" s="137"/>
      <c r="BF156" s="137"/>
      <c r="BG156" s="137"/>
      <c r="BH156" s="137"/>
      <c r="BI156" s="137"/>
      <c r="BJ156" s="6"/>
      <c r="BK156" s="137"/>
      <c r="BL156" s="6"/>
      <c r="BM156" s="136"/>
    </row>
    <row r="157" spans="2:65" s="17" customFormat="1" ht="18" customHeight="1">
      <c r="B157" s="131"/>
      <c r="C157" s="125">
        <v>24</v>
      </c>
      <c r="D157" s="125" t="s">
        <v>116</v>
      </c>
      <c r="E157" s="126" t="s">
        <v>185</v>
      </c>
      <c r="F157" s="142" t="s">
        <v>186</v>
      </c>
      <c r="G157" s="146" t="s">
        <v>164</v>
      </c>
      <c r="H157" s="145">
        <v>24</v>
      </c>
      <c r="I157" s="141">
        <v>0</v>
      </c>
      <c r="J157" s="141">
        <f t="shared" si="0"/>
        <v>0</v>
      </c>
      <c r="K157" s="127" t="s">
        <v>120</v>
      </c>
      <c r="L157" s="18"/>
      <c r="M157" s="132"/>
      <c r="N157" s="133"/>
      <c r="O157" s="134"/>
      <c r="P157" s="134"/>
      <c r="Q157" s="134"/>
      <c r="R157" s="134"/>
      <c r="S157" s="134"/>
      <c r="T157" s="135"/>
      <c r="AR157" s="136"/>
      <c r="AT157" s="136"/>
      <c r="AU157" s="136"/>
      <c r="AY157" s="6"/>
      <c r="BE157" s="137"/>
      <c r="BF157" s="137"/>
      <c r="BG157" s="137"/>
      <c r="BH157" s="137"/>
      <c r="BI157" s="137"/>
      <c r="BJ157" s="6"/>
      <c r="BK157" s="137"/>
      <c r="BL157" s="6"/>
      <c r="BM157" s="136"/>
    </row>
    <row r="158" spans="2:65" s="17" customFormat="1" ht="18" customHeight="1">
      <c r="B158" s="131"/>
      <c r="C158" s="125">
        <v>25</v>
      </c>
      <c r="D158" s="125" t="s">
        <v>116</v>
      </c>
      <c r="E158" s="126" t="s">
        <v>187</v>
      </c>
      <c r="F158" s="138" t="s">
        <v>188</v>
      </c>
      <c r="G158" s="139" t="s">
        <v>182</v>
      </c>
      <c r="H158" s="140">
        <v>1</v>
      </c>
      <c r="I158" s="141">
        <v>0</v>
      </c>
      <c r="J158" s="141">
        <f t="shared" si="0"/>
        <v>0</v>
      </c>
      <c r="K158" s="127" t="s">
        <v>120</v>
      </c>
      <c r="L158" s="18"/>
      <c r="M158" s="132"/>
      <c r="N158" s="133" t="s">
        <v>34</v>
      </c>
      <c r="O158" s="134">
        <v>0</v>
      </c>
      <c r="P158" s="134">
        <f>O158*H158</f>
        <v>0</v>
      </c>
      <c r="Q158" s="134">
        <v>0</v>
      </c>
      <c r="R158" s="134">
        <f>Q158*H158</f>
        <v>0</v>
      </c>
      <c r="S158" s="134">
        <v>0</v>
      </c>
      <c r="T158" s="135">
        <f>S158*H158</f>
        <v>0</v>
      </c>
      <c r="AR158" s="136" t="s">
        <v>165</v>
      </c>
      <c r="AT158" s="136" t="s">
        <v>116</v>
      </c>
      <c r="AU158" s="136" t="s">
        <v>76</v>
      </c>
      <c r="AY158" s="6" t="s">
        <v>113</v>
      </c>
      <c r="BE158" s="137">
        <f>IF(N158="základní",J158,0)</f>
        <v>0</v>
      </c>
      <c r="BF158" s="137">
        <f>IF(N158="snížená",J158,0)</f>
        <v>0</v>
      </c>
      <c r="BG158" s="137">
        <f>IF(N158="zákl. přenesená",J158,0)</f>
        <v>0</v>
      </c>
      <c r="BH158" s="137">
        <f>IF(N158="sníž. přenesená",J158,0)</f>
        <v>0</v>
      </c>
      <c r="BI158" s="137">
        <f>IF(N158="nulová",J158,0)</f>
        <v>0</v>
      </c>
      <c r="BJ158" s="6" t="s">
        <v>112</v>
      </c>
      <c r="BK158" s="137">
        <f>ROUND(I158*H158,2)</f>
        <v>0</v>
      </c>
      <c r="BL158" s="6" t="s">
        <v>165</v>
      </c>
      <c r="BM158" s="136" t="s">
        <v>189</v>
      </c>
    </row>
    <row r="159" spans="2:65" s="115" customFormat="1" ht="22.8" customHeight="1">
      <c r="B159" s="116"/>
      <c r="D159" s="117" t="s">
        <v>68</v>
      </c>
      <c r="E159" s="118" t="s">
        <v>190</v>
      </c>
      <c r="F159" s="118" t="s">
        <v>191</v>
      </c>
      <c r="G159" s="147"/>
      <c r="H159" s="147"/>
      <c r="I159" s="147"/>
      <c r="J159" s="148">
        <f>BK159</f>
        <v>0</v>
      </c>
      <c r="K159" s="147"/>
      <c r="L159" s="116"/>
      <c r="M159" s="120"/>
      <c r="P159" s="121">
        <f>SUM(P160:P161)</f>
        <v>62.92</v>
      </c>
      <c r="R159" s="121">
        <f>SUM(R160:R161)</f>
        <v>0.81835000000000002</v>
      </c>
      <c r="T159" s="122">
        <f>SUM(T160:T161)</f>
        <v>0</v>
      </c>
      <c r="AR159" s="117" t="s">
        <v>76</v>
      </c>
      <c r="AT159" s="123" t="s">
        <v>68</v>
      </c>
      <c r="AU159" s="123" t="s">
        <v>112</v>
      </c>
      <c r="AY159" s="117" t="s">
        <v>113</v>
      </c>
      <c r="BK159" s="124">
        <f>SUM(BK160:BK161)</f>
        <v>0</v>
      </c>
    </row>
    <row r="160" spans="2:65" s="17" customFormat="1" ht="22.8" customHeight="1">
      <c r="B160" s="131"/>
      <c r="C160" s="125">
        <v>26</v>
      </c>
      <c r="D160" s="125" t="s">
        <v>116</v>
      </c>
      <c r="E160" s="126" t="s">
        <v>192</v>
      </c>
      <c r="F160" s="127" t="s">
        <v>236</v>
      </c>
      <c r="G160" s="139" t="s">
        <v>125</v>
      </c>
      <c r="H160" s="140">
        <v>65</v>
      </c>
      <c r="I160" s="141">
        <v>0</v>
      </c>
      <c r="J160" s="141">
        <f>ROUND(I160*H160,2)</f>
        <v>0</v>
      </c>
      <c r="K160" s="127" t="s">
        <v>120</v>
      </c>
      <c r="L160" s="18"/>
      <c r="M160" s="132"/>
      <c r="N160" s="133" t="s">
        <v>34</v>
      </c>
      <c r="O160" s="134">
        <v>0.96799999999999997</v>
      </c>
      <c r="P160" s="134">
        <f>O160*H160</f>
        <v>62.92</v>
      </c>
      <c r="Q160" s="134">
        <v>1.259E-2</v>
      </c>
      <c r="R160" s="134">
        <f>Q160*H160</f>
        <v>0.81835000000000002</v>
      </c>
      <c r="S160" s="134">
        <v>0</v>
      </c>
      <c r="T160" s="135">
        <f>S160*H160</f>
        <v>0</v>
      </c>
      <c r="AR160" s="136" t="s">
        <v>165</v>
      </c>
      <c r="AT160" s="136" t="s">
        <v>116</v>
      </c>
      <c r="AU160" s="136" t="s">
        <v>76</v>
      </c>
      <c r="AY160" s="6" t="s">
        <v>113</v>
      </c>
      <c r="BE160" s="137">
        <f>IF(N160="základní",J160,0)</f>
        <v>0</v>
      </c>
      <c r="BF160" s="137">
        <f>IF(N160="snížená",J160,0)</f>
        <v>0</v>
      </c>
      <c r="BG160" s="137">
        <f>IF(N160="zákl. přenesená",J160,0)</f>
        <v>0</v>
      </c>
      <c r="BH160" s="137">
        <f>IF(N160="sníž. přenesená",J160,0)</f>
        <v>0</v>
      </c>
      <c r="BI160" s="137">
        <f>IF(N160="nulová",J160,0)</f>
        <v>0</v>
      </c>
      <c r="BJ160" s="6" t="s">
        <v>112</v>
      </c>
      <c r="BK160" s="137">
        <f>ROUND(I160*H160,2)</f>
        <v>0</v>
      </c>
      <c r="BL160" s="6" t="s">
        <v>165</v>
      </c>
      <c r="BM160" s="136" t="s">
        <v>193</v>
      </c>
    </row>
    <row r="161" spans="2:65" s="17" customFormat="1" ht="16.95" customHeight="1">
      <c r="B161" s="131"/>
      <c r="C161" s="125">
        <v>27</v>
      </c>
      <c r="D161" s="125" t="s">
        <v>116</v>
      </c>
      <c r="E161" s="126" t="s">
        <v>194</v>
      </c>
      <c r="F161" s="127" t="s">
        <v>195</v>
      </c>
      <c r="G161" s="139" t="s">
        <v>196</v>
      </c>
      <c r="H161" s="140">
        <v>585</v>
      </c>
      <c r="I161" s="141">
        <v>0</v>
      </c>
      <c r="J161" s="141">
        <f>ROUND(I161*H161,2)</f>
        <v>0</v>
      </c>
      <c r="K161" s="127" t="s">
        <v>120</v>
      </c>
      <c r="L161" s="18"/>
      <c r="M161" s="132"/>
      <c r="N161" s="133" t="s">
        <v>34</v>
      </c>
      <c r="O161" s="134">
        <v>0</v>
      </c>
      <c r="P161" s="134">
        <f>O161*H161</f>
        <v>0</v>
      </c>
      <c r="Q161" s="134">
        <v>0</v>
      </c>
      <c r="R161" s="134">
        <f>Q161*H161</f>
        <v>0</v>
      </c>
      <c r="S161" s="134">
        <v>0</v>
      </c>
      <c r="T161" s="135">
        <f>S161*H161</f>
        <v>0</v>
      </c>
      <c r="AR161" s="136" t="s">
        <v>165</v>
      </c>
      <c r="AT161" s="136" t="s">
        <v>116</v>
      </c>
      <c r="AU161" s="136" t="s">
        <v>76</v>
      </c>
      <c r="AY161" s="6" t="s">
        <v>113</v>
      </c>
      <c r="BE161" s="137">
        <f>IF(N161="základní",J161,0)</f>
        <v>0</v>
      </c>
      <c r="BF161" s="137">
        <f>IF(N161="snížená",J161,0)</f>
        <v>0</v>
      </c>
      <c r="BG161" s="137">
        <f>IF(N161="zákl. přenesená",J161,0)</f>
        <v>0</v>
      </c>
      <c r="BH161" s="137">
        <f>IF(N161="sníž. přenesená",J161,0)</f>
        <v>0</v>
      </c>
      <c r="BI161" s="137">
        <f>IF(N161="nulová",J161,0)</f>
        <v>0</v>
      </c>
      <c r="BJ161" s="6" t="s">
        <v>112</v>
      </c>
      <c r="BK161" s="137">
        <f>ROUND(I161*H161,2)</f>
        <v>0</v>
      </c>
      <c r="BL161" s="6" t="s">
        <v>165</v>
      </c>
      <c r="BM161" s="136" t="s">
        <v>197</v>
      </c>
    </row>
    <row r="162" spans="2:65" s="115" customFormat="1" ht="21.6" customHeight="1">
      <c r="B162" s="116"/>
      <c r="D162" s="117" t="s">
        <v>68</v>
      </c>
      <c r="E162" s="118" t="s">
        <v>198</v>
      </c>
      <c r="F162" s="118" t="s">
        <v>199</v>
      </c>
      <c r="J162" s="119">
        <f>SUM(J163:J171)</f>
        <v>0</v>
      </c>
      <c r="L162" s="116"/>
      <c r="M162" s="120"/>
      <c r="P162" s="121">
        <f>SUM(P164:P171)</f>
        <v>36.350999999999999</v>
      </c>
      <c r="R162" s="121">
        <f>SUM(R164:R171)</f>
        <v>2.3929999999999996E-2</v>
      </c>
      <c r="T162" s="122">
        <f>SUM(T164:T171)</f>
        <v>0</v>
      </c>
      <c r="AR162" s="117" t="s">
        <v>76</v>
      </c>
      <c r="AT162" s="123" t="s">
        <v>68</v>
      </c>
      <c r="AU162" s="123" t="s">
        <v>112</v>
      </c>
      <c r="AY162" s="117" t="s">
        <v>113</v>
      </c>
      <c r="BK162" s="124">
        <f>SUM(BK164:BK171)</f>
        <v>0</v>
      </c>
    </row>
    <row r="163" spans="2:65" s="115" customFormat="1" ht="17.399999999999999" customHeight="1">
      <c r="B163" s="116"/>
      <c r="C163" s="125">
        <v>28</v>
      </c>
      <c r="D163" s="125" t="s">
        <v>116</v>
      </c>
      <c r="E163" s="126" t="s">
        <v>200</v>
      </c>
      <c r="F163" s="127" t="s">
        <v>201</v>
      </c>
      <c r="G163" s="128" t="s">
        <v>125</v>
      </c>
      <c r="H163" s="129">
        <v>65</v>
      </c>
      <c r="I163" s="130">
        <v>0</v>
      </c>
      <c r="J163" s="130">
        <f t="shared" ref="J163:J171" si="1">ROUND(I163*H163,2)</f>
        <v>0</v>
      </c>
      <c r="K163" s="127" t="s">
        <v>120</v>
      </c>
      <c r="L163" s="116"/>
      <c r="M163" s="120"/>
      <c r="P163" s="121"/>
      <c r="R163" s="121"/>
      <c r="T163" s="122"/>
      <c r="AR163" s="117"/>
      <c r="AT163" s="123"/>
      <c r="AU163" s="123"/>
      <c r="AY163" s="117"/>
      <c r="BK163" s="124"/>
    </row>
    <row r="164" spans="2:65" s="17" customFormat="1" ht="16.95" customHeight="1">
      <c r="B164" s="131"/>
      <c r="C164" s="125">
        <v>29</v>
      </c>
      <c r="D164" s="125" t="s">
        <v>116</v>
      </c>
      <c r="E164" s="126" t="s">
        <v>202</v>
      </c>
      <c r="F164" s="127" t="s">
        <v>203</v>
      </c>
      <c r="G164" s="128" t="s">
        <v>125</v>
      </c>
      <c r="H164" s="129">
        <v>65</v>
      </c>
      <c r="I164" s="130">
        <v>0</v>
      </c>
      <c r="J164" s="130">
        <f t="shared" si="1"/>
        <v>0</v>
      </c>
      <c r="K164" s="127" t="s">
        <v>120</v>
      </c>
      <c r="L164" s="18"/>
      <c r="M164" s="132"/>
      <c r="N164" s="133" t="s">
        <v>34</v>
      </c>
      <c r="O164" s="134">
        <v>7.2999999999999995E-2</v>
      </c>
      <c r="P164" s="134">
        <f>O164*H164</f>
        <v>4.7450000000000001</v>
      </c>
      <c r="Q164" s="134">
        <v>0</v>
      </c>
      <c r="R164" s="134">
        <f>Q164*H164</f>
        <v>0</v>
      </c>
      <c r="S164" s="134">
        <v>0</v>
      </c>
      <c r="T164" s="135">
        <f>S164*H164</f>
        <v>0</v>
      </c>
      <c r="AR164" s="136" t="s">
        <v>165</v>
      </c>
      <c r="AT164" s="136" t="s">
        <v>116</v>
      </c>
      <c r="AU164" s="136" t="s">
        <v>76</v>
      </c>
      <c r="AY164" s="6" t="s">
        <v>113</v>
      </c>
      <c r="BE164" s="137">
        <f>IF(N164="základní",J164,0)</f>
        <v>0</v>
      </c>
      <c r="BF164" s="137">
        <f>IF(N164="snížená",J164,0)</f>
        <v>0</v>
      </c>
      <c r="BG164" s="137">
        <f>IF(N164="zákl. přenesená",J164,0)</f>
        <v>0</v>
      </c>
      <c r="BH164" s="137">
        <f>IF(N164="sníž. přenesená",J164,0)</f>
        <v>0</v>
      </c>
      <c r="BI164" s="137">
        <f>IF(N164="nulová",J164,0)</f>
        <v>0</v>
      </c>
      <c r="BJ164" s="6" t="s">
        <v>112</v>
      </c>
      <c r="BK164" s="137">
        <f>ROUND(I164*H164,2)</f>
        <v>0</v>
      </c>
      <c r="BL164" s="6" t="s">
        <v>165</v>
      </c>
      <c r="BM164" s="136" t="s">
        <v>204</v>
      </c>
    </row>
    <row r="165" spans="2:65" s="17" customFormat="1" ht="16.95" customHeight="1">
      <c r="B165" s="131"/>
      <c r="C165" s="125">
        <v>30</v>
      </c>
      <c r="D165" s="125" t="s">
        <v>116</v>
      </c>
      <c r="E165" s="126" t="s">
        <v>205</v>
      </c>
      <c r="F165" s="127" t="s">
        <v>206</v>
      </c>
      <c r="G165" s="128" t="s">
        <v>125</v>
      </c>
      <c r="H165" s="129">
        <v>65</v>
      </c>
      <c r="I165" s="130">
        <v>0</v>
      </c>
      <c r="J165" s="130">
        <f t="shared" si="1"/>
        <v>0</v>
      </c>
      <c r="K165" s="127" t="s">
        <v>120</v>
      </c>
      <c r="L165" s="18"/>
      <c r="M165" s="132"/>
      <c r="N165" s="133"/>
      <c r="O165" s="134"/>
      <c r="P165" s="134"/>
      <c r="Q165" s="134"/>
      <c r="R165" s="134"/>
      <c r="S165" s="134"/>
      <c r="T165" s="135"/>
      <c r="AR165" s="136"/>
      <c r="AT165" s="136"/>
      <c r="AU165" s="136"/>
      <c r="AY165" s="6"/>
      <c r="BE165" s="137"/>
      <c r="BF165" s="137"/>
      <c r="BG165" s="137"/>
      <c r="BH165" s="137"/>
      <c r="BI165" s="137"/>
      <c r="BJ165" s="6"/>
      <c r="BK165" s="137"/>
      <c r="BL165" s="6"/>
      <c r="BM165" s="136"/>
    </row>
    <row r="166" spans="2:65" s="17" customFormat="1" ht="16.95" customHeight="1">
      <c r="B166" s="131"/>
      <c r="C166" s="125">
        <v>31</v>
      </c>
      <c r="D166" s="125" t="s">
        <v>116</v>
      </c>
      <c r="E166" s="126" t="s">
        <v>207</v>
      </c>
      <c r="F166" s="127" t="s">
        <v>208</v>
      </c>
      <c r="G166" s="128" t="s">
        <v>125</v>
      </c>
      <c r="H166" s="129">
        <v>65</v>
      </c>
      <c r="I166" s="130">
        <v>0</v>
      </c>
      <c r="J166" s="130">
        <f t="shared" si="1"/>
        <v>0</v>
      </c>
      <c r="K166" s="127" t="s">
        <v>120</v>
      </c>
      <c r="L166" s="18"/>
      <c r="M166" s="132"/>
      <c r="N166" s="133" t="s">
        <v>34</v>
      </c>
      <c r="O166" s="134">
        <v>2.4E-2</v>
      </c>
      <c r="P166" s="134">
        <f>O166*H166</f>
        <v>1.56</v>
      </c>
      <c r="Q166" s="134">
        <v>0</v>
      </c>
      <c r="R166" s="134">
        <f>Q166*H166</f>
        <v>0</v>
      </c>
      <c r="S166" s="134">
        <v>0</v>
      </c>
      <c r="T166" s="135">
        <f>S166*H166</f>
        <v>0</v>
      </c>
      <c r="AR166" s="136" t="s">
        <v>165</v>
      </c>
      <c r="AT166" s="136" t="s">
        <v>116</v>
      </c>
      <c r="AU166" s="136" t="s">
        <v>76</v>
      </c>
      <c r="AY166" s="6" t="s">
        <v>113</v>
      </c>
      <c r="BE166" s="137">
        <f>IF(N166="základní",J166,0)</f>
        <v>0</v>
      </c>
      <c r="BF166" s="137">
        <f>IF(N166="snížená",J166,0)</f>
        <v>0</v>
      </c>
      <c r="BG166" s="137">
        <f>IF(N166="zákl. přenesená",J166,0)</f>
        <v>0</v>
      </c>
      <c r="BH166" s="137">
        <f>IF(N166="sníž. přenesená",J166,0)</f>
        <v>0</v>
      </c>
      <c r="BI166" s="137">
        <f>IF(N166="nulová",J166,0)</f>
        <v>0</v>
      </c>
      <c r="BJ166" s="6" t="s">
        <v>112</v>
      </c>
      <c r="BK166" s="137">
        <f>ROUND(I166*H166,2)</f>
        <v>0</v>
      </c>
      <c r="BL166" s="6" t="s">
        <v>165</v>
      </c>
      <c r="BM166" s="136" t="s">
        <v>209</v>
      </c>
    </row>
    <row r="167" spans="2:65" s="17" customFormat="1" ht="16.95" customHeight="1">
      <c r="B167" s="131"/>
      <c r="C167" s="125">
        <v>32</v>
      </c>
      <c r="D167" s="125" t="s">
        <v>116</v>
      </c>
      <c r="E167" s="126" t="s">
        <v>210</v>
      </c>
      <c r="F167" s="127" t="s">
        <v>211</v>
      </c>
      <c r="G167" s="128" t="s">
        <v>125</v>
      </c>
      <c r="H167" s="129">
        <v>65</v>
      </c>
      <c r="I167" s="130">
        <v>0</v>
      </c>
      <c r="J167" s="130">
        <f t="shared" si="1"/>
        <v>0</v>
      </c>
      <c r="K167" s="127" t="s">
        <v>120</v>
      </c>
      <c r="L167" s="18"/>
      <c r="M167" s="132"/>
      <c r="N167" s="133" t="s">
        <v>34</v>
      </c>
      <c r="O167" s="134">
        <v>5.8000000000000003E-2</v>
      </c>
      <c r="P167" s="134">
        <f>O167*H167</f>
        <v>3.77</v>
      </c>
      <c r="Q167" s="134">
        <v>3.0000000000000001E-5</v>
      </c>
      <c r="R167" s="134">
        <f>Q167*H167</f>
        <v>1.9500000000000001E-3</v>
      </c>
      <c r="S167" s="134">
        <v>0</v>
      </c>
      <c r="T167" s="135">
        <f>S167*H167</f>
        <v>0</v>
      </c>
      <c r="AR167" s="136" t="s">
        <v>165</v>
      </c>
      <c r="AT167" s="136" t="s">
        <v>116</v>
      </c>
      <c r="AU167" s="136" t="s">
        <v>76</v>
      </c>
      <c r="AY167" s="6" t="s">
        <v>113</v>
      </c>
      <c r="BE167" s="137">
        <f>IF(N167="základní",J167,0)</f>
        <v>0</v>
      </c>
      <c r="BF167" s="137">
        <f>IF(N167="snížená",J167,0)</f>
        <v>0</v>
      </c>
      <c r="BG167" s="137">
        <f>IF(N167="zákl. přenesená",J167,0)</f>
        <v>0</v>
      </c>
      <c r="BH167" s="137">
        <f>IF(N167="sníž. přenesená",J167,0)</f>
        <v>0</v>
      </c>
      <c r="BI167" s="137">
        <f>IF(N167="nulová",J167,0)</f>
        <v>0</v>
      </c>
      <c r="BJ167" s="6" t="s">
        <v>112</v>
      </c>
      <c r="BK167" s="137">
        <f>ROUND(I167*H167,2)</f>
        <v>0</v>
      </c>
      <c r="BL167" s="6" t="s">
        <v>165</v>
      </c>
      <c r="BM167" s="136" t="s">
        <v>212</v>
      </c>
    </row>
    <row r="168" spans="2:65" s="17" customFormat="1" ht="16.95" customHeight="1">
      <c r="B168" s="131"/>
      <c r="C168" s="125">
        <v>33</v>
      </c>
      <c r="D168" s="125" t="s">
        <v>116</v>
      </c>
      <c r="E168" s="149" t="s">
        <v>213</v>
      </c>
      <c r="F168" s="150" t="s">
        <v>214</v>
      </c>
      <c r="G168" s="151" t="s">
        <v>125</v>
      </c>
      <c r="H168" s="152">
        <v>72</v>
      </c>
      <c r="I168" s="153">
        <v>0</v>
      </c>
      <c r="J168" s="153">
        <f t="shared" si="1"/>
        <v>0</v>
      </c>
      <c r="K168" s="150" t="s">
        <v>120</v>
      </c>
      <c r="L168" s="18"/>
      <c r="M168" s="132"/>
      <c r="N168" s="133" t="s">
        <v>34</v>
      </c>
      <c r="O168" s="134">
        <v>0.23300000000000001</v>
      </c>
      <c r="P168" s="134">
        <f>O168*H168</f>
        <v>16.776</v>
      </c>
      <c r="Q168" s="134">
        <v>2.9999999999999997E-4</v>
      </c>
      <c r="R168" s="134">
        <f>Q168*H168</f>
        <v>2.1599999999999998E-2</v>
      </c>
      <c r="S168" s="134">
        <v>0</v>
      </c>
      <c r="T168" s="135">
        <f>S168*H168</f>
        <v>0</v>
      </c>
      <c r="AR168" s="136" t="s">
        <v>165</v>
      </c>
      <c r="AT168" s="136" t="s">
        <v>116</v>
      </c>
      <c r="AU168" s="136" t="s">
        <v>76</v>
      </c>
      <c r="AY168" s="6" t="s">
        <v>113</v>
      </c>
      <c r="BE168" s="137">
        <f>IF(N168="základní",J168,0)</f>
        <v>0</v>
      </c>
      <c r="BF168" s="137">
        <f>IF(N168="snížená",J168,0)</f>
        <v>0</v>
      </c>
      <c r="BG168" s="137">
        <f>IF(N168="zákl. přenesená",J168,0)</f>
        <v>0</v>
      </c>
      <c r="BH168" s="137">
        <f>IF(N168="sníž. přenesená",J168,0)</f>
        <v>0</v>
      </c>
      <c r="BI168" s="137">
        <f>IF(N168="nulová",J168,0)</f>
        <v>0</v>
      </c>
      <c r="BJ168" s="6" t="s">
        <v>112</v>
      </c>
      <c r="BK168" s="137">
        <f>ROUND(I168*H168,2)</f>
        <v>0</v>
      </c>
      <c r="BL168" s="6" t="s">
        <v>165</v>
      </c>
      <c r="BM168" s="136" t="s">
        <v>215</v>
      </c>
    </row>
    <row r="169" spans="2:65" s="154" customFormat="1" ht="16.95" customHeight="1">
      <c r="B169" s="155"/>
      <c r="C169" s="125">
        <v>34</v>
      </c>
      <c r="D169" s="125" t="s">
        <v>116</v>
      </c>
      <c r="E169" s="126" t="s">
        <v>216</v>
      </c>
      <c r="F169" s="127" t="s">
        <v>217</v>
      </c>
      <c r="G169" s="128" t="s">
        <v>133</v>
      </c>
      <c r="H169" s="129">
        <v>34</v>
      </c>
      <c r="I169" s="130">
        <v>0</v>
      </c>
      <c r="J169" s="130">
        <f t="shared" si="1"/>
        <v>0</v>
      </c>
      <c r="K169" s="127" t="s">
        <v>120</v>
      </c>
      <c r="L169" s="155"/>
      <c r="M169" s="156"/>
      <c r="T169" s="157"/>
      <c r="AT169" s="158" t="s">
        <v>218</v>
      </c>
      <c r="AU169" s="158" t="s">
        <v>76</v>
      </c>
      <c r="AV169" s="154" t="s">
        <v>76</v>
      </c>
      <c r="AW169" s="154" t="s">
        <v>2</v>
      </c>
      <c r="AX169" s="154" t="s">
        <v>112</v>
      </c>
      <c r="AY169" s="158" t="s">
        <v>113</v>
      </c>
    </row>
    <row r="170" spans="2:65" s="17" customFormat="1" ht="16.95" customHeight="1">
      <c r="B170" s="131"/>
      <c r="C170" s="125">
        <v>35</v>
      </c>
      <c r="D170" s="125" t="s">
        <v>116</v>
      </c>
      <c r="E170" s="149" t="s">
        <v>219</v>
      </c>
      <c r="F170" s="150" t="s">
        <v>220</v>
      </c>
      <c r="G170" s="151" t="s">
        <v>133</v>
      </c>
      <c r="H170" s="152">
        <v>38</v>
      </c>
      <c r="I170" s="153">
        <v>0</v>
      </c>
      <c r="J170" s="153">
        <f t="shared" si="1"/>
        <v>0</v>
      </c>
      <c r="K170" s="150" t="s">
        <v>120</v>
      </c>
      <c r="L170" s="18"/>
      <c r="M170" s="132"/>
      <c r="N170" s="133" t="s">
        <v>34</v>
      </c>
      <c r="O170" s="134">
        <v>0.25</v>
      </c>
      <c r="P170" s="134">
        <f>O170*H170</f>
        <v>9.5</v>
      </c>
      <c r="Q170" s="134">
        <v>1.0000000000000001E-5</v>
      </c>
      <c r="R170" s="134">
        <f>Q170*H170</f>
        <v>3.8000000000000002E-4</v>
      </c>
      <c r="S170" s="134">
        <v>0</v>
      </c>
      <c r="T170" s="135">
        <f>S170*H170</f>
        <v>0</v>
      </c>
      <c r="AR170" s="136" t="s">
        <v>165</v>
      </c>
      <c r="AT170" s="136" t="s">
        <v>116</v>
      </c>
      <c r="AU170" s="136" t="s">
        <v>76</v>
      </c>
      <c r="AY170" s="6" t="s">
        <v>113</v>
      </c>
      <c r="BE170" s="137">
        <f>IF(N170="základní",J170,0)</f>
        <v>0</v>
      </c>
      <c r="BF170" s="137">
        <f>IF(N170="snížená",J170,0)</f>
        <v>0</v>
      </c>
      <c r="BG170" s="137">
        <f>IF(N170="zákl. přenesená",J170,0)</f>
        <v>0</v>
      </c>
      <c r="BH170" s="137">
        <f>IF(N170="sníž. přenesená",J170,0)</f>
        <v>0</v>
      </c>
      <c r="BI170" s="137">
        <f>IF(N170="nulová",J170,0)</f>
        <v>0</v>
      </c>
      <c r="BJ170" s="6" t="s">
        <v>112</v>
      </c>
      <c r="BK170" s="137">
        <f>ROUND(I170*H170,2)</f>
        <v>0</v>
      </c>
      <c r="BL170" s="6" t="s">
        <v>165</v>
      </c>
      <c r="BM170" s="136" t="s">
        <v>221</v>
      </c>
    </row>
    <row r="171" spans="2:65" s="154" customFormat="1" ht="16.95" customHeight="1">
      <c r="B171" s="155"/>
      <c r="C171" s="125">
        <v>36</v>
      </c>
      <c r="D171" s="125" t="s">
        <v>116</v>
      </c>
      <c r="E171" s="126" t="s">
        <v>222</v>
      </c>
      <c r="F171" s="127" t="s">
        <v>223</v>
      </c>
      <c r="G171" s="128" t="s">
        <v>196</v>
      </c>
      <c r="H171" s="129">
        <v>1300</v>
      </c>
      <c r="I171" s="130">
        <v>0</v>
      </c>
      <c r="J171" s="130">
        <f t="shared" si="1"/>
        <v>0</v>
      </c>
      <c r="K171" s="127" t="s">
        <v>120</v>
      </c>
      <c r="L171" s="155"/>
      <c r="M171" s="156"/>
      <c r="T171" s="157"/>
      <c r="AT171" s="158" t="s">
        <v>218</v>
      </c>
      <c r="AU171" s="158" t="s">
        <v>76</v>
      </c>
      <c r="AV171" s="154" t="s">
        <v>76</v>
      </c>
      <c r="AW171" s="154" t="s">
        <v>2</v>
      </c>
      <c r="AX171" s="154" t="s">
        <v>112</v>
      </c>
      <c r="AY171" s="158" t="s">
        <v>113</v>
      </c>
    </row>
    <row r="172" spans="2:65" s="115" customFormat="1" ht="24.6" customHeight="1">
      <c r="B172" s="116"/>
      <c r="D172" s="117" t="s">
        <v>68</v>
      </c>
      <c r="E172" s="118" t="s">
        <v>224</v>
      </c>
      <c r="F172" s="118" t="s">
        <v>225</v>
      </c>
      <c r="J172" s="119">
        <f>SUM(J173:J176)</f>
        <v>0</v>
      </c>
      <c r="L172" s="116"/>
      <c r="M172" s="120"/>
      <c r="P172" s="121">
        <f>SUM(P173:P176)</f>
        <v>15.07</v>
      </c>
      <c r="R172" s="121">
        <f>SUM(R173:R176)</f>
        <v>5.0599999999999999E-2</v>
      </c>
      <c r="T172" s="122">
        <f>SUM(T173:T176)</f>
        <v>0</v>
      </c>
      <c r="AR172" s="117" t="s">
        <v>76</v>
      </c>
      <c r="AT172" s="123" t="s">
        <v>68</v>
      </c>
      <c r="AU172" s="123" t="s">
        <v>112</v>
      </c>
      <c r="AY172" s="117" t="s">
        <v>113</v>
      </c>
      <c r="BK172" s="124">
        <f>SUM(BK173:BK176)</f>
        <v>0</v>
      </c>
    </row>
    <row r="173" spans="2:65" s="17" customFormat="1" ht="16.95" customHeight="1">
      <c r="B173" s="131"/>
      <c r="C173" s="125">
        <v>37</v>
      </c>
      <c r="D173" s="125" t="s">
        <v>116</v>
      </c>
      <c r="E173" s="126" t="s">
        <v>226</v>
      </c>
      <c r="F173" s="127" t="s">
        <v>227</v>
      </c>
      <c r="G173" s="128" t="s">
        <v>164</v>
      </c>
      <c r="H173" s="129">
        <v>8</v>
      </c>
      <c r="I173" s="130">
        <v>0</v>
      </c>
      <c r="J173" s="130">
        <f>ROUND(I173*H173,2)</f>
        <v>0</v>
      </c>
      <c r="K173" s="127" t="s">
        <v>120</v>
      </c>
      <c r="L173" s="18"/>
      <c r="M173" s="132"/>
      <c r="N173" s="133"/>
      <c r="O173" s="134"/>
      <c r="P173" s="134"/>
      <c r="Q173" s="134"/>
      <c r="R173" s="134"/>
      <c r="S173" s="134"/>
      <c r="T173" s="135"/>
      <c r="AR173" s="136"/>
      <c r="AT173" s="136"/>
      <c r="AU173" s="136"/>
      <c r="AY173" s="6"/>
      <c r="BE173" s="137"/>
      <c r="BF173" s="137"/>
      <c r="BG173" s="137"/>
      <c r="BH173" s="137"/>
      <c r="BI173" s="137"/>
      <c r="BJ173" s="6"/>
      <c r="BK173" s="137"/>
      <c r="BL173" s="6"/>
      <c r="BM173" s="136"/>
    </row>
    <row r="174" spans="2:65" s="17" customFormat="1" ht="16.95" customHeight="1">
      <c r="B174" s="131"/>
      <c r="C174" s="125">
        <v>38</v>
      </c>
      <c r="D174" s="125" t="s">
        <v>116</v>
      </c>
      <c r="E174" s="126" t="s">
        <v>228</v>
      </c>
      <c r="F174" s="127" t="s">
        <v>229</v>
      </c>
      <c r="G174" s="128" t="s">
        <v>125</v>
      </c>
      <c r="H174" s="129">
        <v>20</v>
      </c>
      <c r="I174" s="130">
        <v>0</v>
      </c>
      <c r="J174" s="130">
        <f>ROUND(I174*H174,2)</f>
        <v>0</v>
      </c>
      <c r="K174" s="127" t="s">
        <v>120</v>
      </c>
      <c r="L174" s="18"/>
      <c r="M174" s="132"/>
      <c r="N174" s="133"/>
      <c r="O174" s="134"/>
      <c r="P174" s="134"/>
      <c r="Q174" s="134"/>
      <c r="R174" s="134"/>
      <c r="S174" s="134"/>
      <c r="T174" s="135"/>
      <c r="AR174" s="136"/>
      <c r="AT174" s="136"/>
      <c r="AU174" s="136"/>
      <c r="AY174" s="6"/>
      <c r="BE174" s="137"/>
      <c r="BF174" s="137"/>
      <c r="BG174" s="137"/>
      <c r="BH174" s="137"/>
      <c r="BI174" s="137"/>
      <c r="BJ174" s="6"/>
      <c r="BK174" s="137"/>
      <c r="BL174" s="6"/>
      <c r="BM174" s="136"/>
    </row>
    <row r="175" spans="2:65" s="17" customFormat="1" ht="24.6" customHeight="1">
      <c r="B175" s="131"/>
      <c r="C175" s="125">
        <v>39</v>
      </c>
      <c r="D175" s="125" t="s">
        <v>116</v>
      </c>
      <c r="E175" s="126" t="s">
        <v>230</v>
      </c>
      <c r="F175" s="127" t="s">
        <v>231</v>
      </c>
      <c r="G175" s="128" t="s">
        <v>125</v>
      </c>
      <c r="H175" s="129">
        <v>110</v>
      </c>
      <c r="I175" s="130">
        <v>0</v>
      </c>
      <c r="J175" s="130">
        <f>ROUND(I175*H175,2)</f>
        <v>0</v>
      </c>
      <c r="K175" s="127" t="s">
        <v>120</v>
      </c>
      <c r="L175" s="18"/>
      <c r="M175" s="132"/>
      <c r="N175" s="133" t="s">
        <v>34</v>
      </c>
      <c r="O175" s="134">
        <v>3.3000000000000002E-2</v>
      </c>
      <c r="P175" s="134">
        <f>O175*H175</f>
        <v>3.6300000000000003</v>
      </c>
      <c r="Q175" s="134">
        <v>2.0000000000000001E-4</v>
      </c>
      <c r="R175" s="134">
        <f>Q175*H175</f>
        <v>2.2000000000000002E-2</v>
      </c>
      <c r="S175" s="134">
        <v>0</v>
      </c>
      <c r="T175" s="135">
        <f>S175*H175</f>
        <v>0</v>
      </c>
      <c r="AR175" s="136" t="s">
        <v>165</v>
      </c>
      <c r="AT175" s="136" t="s">
        <v>116</v>
      </c>
      <c r="AU175" s="136" t="s">
        <v>76</v>
      </c>
      <c r="AY175" s="6" t="s">
        <v>113</v>
      </c>
      <c r="BE175" s="137">
        <f>IF(N175="základní",J175,0)</f>
        <v>0</v>
      </c>
      <c r="BF175" s="137">
        <f>IF(N175="snížená",J175,0)</f>
        <v>0</v>
      </c>
      <c r="BG175" s="137">
        <f>IF(N175="zákl. přenesená",J175,0)</f>
        <v>0</v>
      </c>
      <c r="BH175" s="137">
        <f>IF(N175="sníž. přenesená",J175,0)</f>
        <v>0</v>
      </c>
      <c r="BI175" s="137">
        <f>IF(N175="nulová",J175,0)</f>
        <v>0</v>
      </c>
      <c r="BJ175" s="6" t="s">
        <v>112</v>
      </c>
      <c r="BK175" s="137">
        <f>ROUND(I175*H175,2)</f>
        <v>0</v>
      </c>
      <c r="BL175" s="6" t="s">
        <v>165</v>
      </c>
      <c r="BM175" s="136" t="s">
        <v>232</v>
      </c>
    </row>
    <row r="176" spans="2:65" s="17" customFormat="1" ht="22.8" customHeight="1">
      <c r="B176" s="131"/>
      <c r="C176" s="125">
        <v>40</v>
      </c>
      <c r="D176" s="125" t="s">
        <v>116</v>
      </c>
      <c r="E176" s="126" t="s">
        <v>233</v>
      </c>
      <c r="F176" s="127" t="s">
        <v>234</v>
      </c>
      <c r="G176" s="128" t="s">
        <v>125</v>
      </c>
      <c r="H176" s="129">
        <v>110</v>
      </c>
      <c r="I176" s="130">
        <v>0</v>
      </c>
      <c r="J176" s="130">
        <f>ROUND(I176*H176,2)</f>
        <v>0</v>
      </c>
      <c r="K176" s="127" t="s">
        <v>120</v>
      </c>
      <c r="L176" s="18"/>
      <c r="M176" s="132"/>
      <c r="N176" s="133" t="s">
        <v>34</v>
      </c>
      <c r="O176" s="134">
        <v>0.104</v>
      </c>
      <c r="P176" s="134">
        <f>O176*H176</f>
        <v>11.44</v>
      </c>
      <c r="Q176" s="134">
        <v>2.5999999999999998E-4</v>
      </c>
      <c r="R176" s="134">
        <f>Q176*H176</f>
        <v>2.8599999999999997E-2</v>
      </c>
      <c r="S176" s="134">
        <v>0</v>
      </c>
      <c r="T176" s="135">
        <f>S176*H176</f>
        <v>0</v>
      </c>
      <c r="AR176" s="136" t="s">
        <v>165</v>
      </c>
      <c r="AT176" s="136" t="s">
        <v>116</v>
      </c>
      <c r="AU176" s="136" t="s">
        <v>76</v>
      </c>
      <c r="AY176" s="6" t="s">
        <v>113</v>
      </c>
      <c r="BE176" s="137">
        <f>IF(N176="základní",J176,0)</f>
        <v>0</v>
      </c>
      <c r="BF176" s="137">
        <f>IF(N176="snížená",J176,0)</f>
        <v>0</v>
      </c>
      <c r="BG176" s="137">
        <f>IF(N176="zákl. přenesená",J176,0)</f>
        <v>0</v>
      </c>
      <c r="BH176" s="137">
        <f>IF(N176="sníž. přenesená",J176,0)</f>
        <v>0</v>
      </c>
      <c r="BI176" s="137">
        <f>IF(N176="nulová",J176,0)</f>
        <v>0</v>
      </c>
      <c r="BJ176" s="6" t="s">
        <v>112</v>
      </c>
      <c r="BK176" s="137">
        <f>ROUND(I176*H176,2)</f>
        <v>0</v>
      </c>
      <c r="BL176" s="6" t="s">
        <v>165</v>
      </c>
      <c r="BM176" s="136" t="s">
        <v>235</v>
      </c>
    </row>
    <row r="177" spans="2:12" s="17" customFormat="1" ht="9" customHeight="1">
      <c r="B177" s="30"/>
      <c r="C177" s="31"/>
      <c r="D177" s="31"/>
      <c r="E177" s="31"/>
      <c r="F177" s="31"/>
      <c r="G177" s="31"/>
      <c r="H177" s="31"/>
      <c r="I177" s="31"/>
      <c r="J177" s="31"/>
      <c r="K177" s="31"/>
      <c r="L177" s="18"/>
    </row>
    <row r="178" spans="2:12" ht="16.95" customHeight="1"/>
    <row r="179" spans="2:12" ht="16.95" customHeight="1"/>
    <row r="180" spans="2:12" ht="16.95" customHeight="1"/>
    <row r="181" spans="2:12" ht="16.95" customHeight="1"/>
    <row r="182" spans="2:12" ht="16.95" customHeight="1"/>
    <row r="183" spans="2:12" ht="16.95" customHeight="1"/>
    <row r="184" spans="2:12" ht="16.95" customHeight="1"/>
    <row r="185" spans="2:12" ht="16.95" customHeight="1"/>
    <row r="186" spans="2:12" ht="16.95" customHeight="1"/>
    <row r="187" spans="2:12" ht="16.95" customHeight="1"/>
    <row r="188" spans="2:12" ht="18" customHeight="1"/>
    <row r="189" spans="2:12" ht="18" customHeight="1"/>
    <row r="190" spans="2:12" ht="18" customHeight="1"/>
    <row r="191" spans="2:12" ht="18" customHeight="1"/>
    <row r="192" spans="2:1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</sheetData>
  <autoFilter ref="C125:K176" xr:uid="{00000000-0009-0000-0000-000001000000}"/>
  <mergeCells count="10">
    <mergeCell ref="L2:V2"/>
    <mergeCell ref="E7:H7"/>
    <mergeCell ref="E9:H9"/>
    <mergeCell ref="E18:H18"/>
    <mergeCell ref="F23:F25"/>
    <mergeCell ref="E27:H27"/>
    <mergeCell ref="E85:H85"/>
    <mergeCell ref="E87:H87"/>
    <mergeCell ref="E116:H116"/>
    <mergeCell ref="E118:H118"/>
  </mergeCells>
  <pageMargins left="0.39374999999999999" right="0.39374999999999999" top="0.39374999999999999" bottom="0.39374999999999999" header="0.51180555555555496" footer="0"/>
  <pageSetup paperSize="9" firstPageNumber="0" fitToHeight="100" orientation="portrait" horizontalDpi="300" verticalDpi="300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353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05 - Učebna informatiky II.</vt:lpstr>
      <vt:lpstr>'05 - Učebna informatiky II.'!Názvy_tisku</vt:lpstr>
      <vt:lpstr>'Rekapitulace stavby'!Názvy_tisku</vt:lpstr>
      <vt:lpstr>'05 - Učebna informatiky II.'!Oblast_tisku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DESKTOP-HEA7KLF\Admin</dc:creator>
  <dc:description/>
  <cp:lastModifiedBy>Milan Major</cp:lastModifiedBy>
  <cp:revision>18</cp:revision>
  <cp:lastPrinted>2022-06-14T10:41:22Z</cp:lastPrinted>
  <dcterms:created xsi:type="dcterms:W3CDTF">2022-05-24T13:07:30Z</dcterms:created>
  <dcterms:modified xsi:type="dcterms:W3CDTF">2024-03-14T18:30:25Z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