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Mostky a propustky\M-01_SKUPICE\výběr_dodavatele_stavba_2024\"/>
    </mc:Choice>
  </mc:AlternateContent>
  <bookViews>
    <workbookView xWindow="0" yWindow="0" windowWidth="28800" windowHeight="12315" activeTab="1"/>
  </bookViews>
  <sheets>
    <sheet name="Rekapitulace stavby" sheetId="1" r:id="rId1"/>
    <sheet name="01 - sanace mostu" sheetId="2" r:id="rId2"/>
    <sheet name="02 - SO 301 stavidlo mostu" sheetId="3" r:id="rId3"/>
  </sheets>
  <definedNames>
    <definedName name="_xlnm._FilterDatabase" localSheetId="1" hidden="1">'01 - sanace mostu'!$C$132:$K$466</definedName>
    <definedName name="_xlnm._FilterDatabase" localSheetId="2" hidden="1">'02 - SO 301 stavidlo mostu'!$C$117:$K$123</definedName>
    <definedName name="_xlnm.Print_Titles" localSheetId="1">'01 - sanace mostu'!$132:$132</definedName>
    <definedName name="_xlnm.Print_Titles" localSheetId="2">'02 - SO 301 stavidlo mostu'!$117:$117</definedName>
    <definedName name="_xlnm.Print_Titles" localSheetId="0">'Rekapitulace stavby'!$92:$92</definedName>
    <definedName name="_xlnm.Print_Area" localSheetId="1">'01 - sanace mostu'!$C$4:$J$76,'01 - sanace mostu'!$C$82:$J$114,'01 - sanace mostu'!$C$120:$K$466</definedName>
    <definedName name="_xlnm.Print_Area" localSheetId="2">'02 - SO 301 stavidlo mostu'!$C$4:$J$76,'02 - SO 301 stavidlo mostu'!$C$82:$J$99,'02 - SO 301 stavidlo mostu'!$C$105:$K$123</definedName>
    <definedName name="_xlnm.Print_Area" localSheetId="0">'Rekapitulace stavby'!$D$4:$AO$76,'Rekapitulace stavby'!$C$82:$AQ$97</definedName>
  </definedNames>
  <calcPr calcId="162913"/>
</workbook>
</file>

<file path=xl/calcChain.xml><?xml version="1.0" encoding="utf-8"?>
<calcChain xmlns="http://schemas.openxmlformats.org/spreadsheetml/2006/main">
  <c r="J37" i="3" l="1"/>
  <c r="J36" i="3"/>
  <c r="AY96" i="1"/>
  <c r="J35" i="3"/>
  <c r="AX96" i="1"/>
  <c r="BI121" i="3"/>
  <c r="BH121" i="3"/>
  <c r="BG121" i="3"/>
  <c r="BF121" i="3"/>
  <c r="T121" i="3"/>
  <c r="T120" i="3" s="1"/>
  <c r="T119" i="3" s="1"/>
  <c r="T118" i="3" s="1"/>
  <c r="R121" i="3"/>
  <c r="R120" i="3" s="1"/>
  <c r="R119" i="3" s="1"/>
  <c r="R118" i="3" s="1"/>
  <c r="P121" i="3"/>
  <c r="P120" i="3" s="1"/>
  <c r="P119" i="3" s="1"/>
  <c r="P118" i="3" s="1"/>
  <c r="AU96" i="1" s="1"/>
  <c r="F112" i="3"/>
  <c r="E110" i="3"/>
  <c r="F89" i="3"/>
  <c r="E87" i="3"/>
  <c r="J24" i="3"/>
  <c r="E24" i="3"/>
  <c r="J115" i="3"/>
  <c r="J23" i="3"/>
  <c r="J21" i="3"/>
  <c r="E21" i="3"/>
  <c r="J91" i="3"/>
  <c r="J20" i="3"/>
  <c r="J18" i="3"/>
  <c r="E18" i="3"/>
  <c r="F115" i="3"/>
  <c r="J17" i="3"/>
  <c r="J15" i="3"/>
  <c r="E15" i="3"/>
  <c r="F114" i="3"/>
  <c r="J14" i="3"/>
  <c r="J12" i="3"/>
  <c r="J89" i="3" s="1"/>
  <c r="E7" i="3"/>
  <c r="E108" i="3" s="1"/>
  <c r="J37" i="2"/>
  <c r="J36" i="2"/>
  <c r="AY95" i="1"/>
  <c r="J35" i="2"/>
  <c r="AX95" i="1" s="1"/>
  <c r="BI465" i="2"/>
  <c r="BH465" i="2"/>
  <c r="BG465" i="2"/>
  <c r="BF465" i="2"/>
  <c r="T465" i="2"/>
  <c r="R465" i="2"/>
  <c r="P465" i="2"/>
  <c r="BI463" i="2"/>
  <c r="BH463" i="2"/>
  <c r="BG463" i="2"/>
  <c r="BF463" i="2"/>
  <c r="T463" i="2"/>
  <c r="R463" i="2"/>
  <c r="P463" i="2"/>
  <c r="BI459" i="2"/>
  <c r="BH459" i="2"/>
  <c r="BG459" i="2"/>
  <c r="BF459" i="2"/>
  <c r="T459" i="2"/>
  <c r="R459" i="2"/>
  <c r="P459" i="2"/>
  <c r="BI457" i="2"/>
  <c r="BH457" i="2"/>
  <c r="BG457" i="2"/>
  <c r="BF457" i="2"/>
  <c r="T457" i="2"/>
  <c r="R457" i="2"/>
  <c r="P457" i="2"/>
  <c r="BI455" i="2"/>
  <c r="BH455" i="2"/>
  <c r="BG455" i="2"/>
  <c r="BF455" i="2"/>
  <c r="T455" i="2"/>
  <c r="R455" i="2"/>
  <c r="P455" i="2"/>
  <c r="BI453" i="2"/>
  <c r="BH453" i="2"/>
  <c r="BG453" i="2"/>
  <c r="BF453" i="2"/>
  <c r="T453" i="2"/>
  <c r="R453" i="2"/>
  <c r="P453" i="2"/>
  <c r="BI449" i="2"/>
  <c r="BH449" i="2"/>
  <c r="BG449" i="2"/>
  <c r="BF449" i="2"/>
  <c r="T449" i="2"/>
  <c r="R449" i="2"/>
  <c r="P449" i="2"/>
  <c r="BI447" i="2"/>
  <c r="BH447" i="2"/>
  <c r="BG447" i="2"/>
  <c r="BF447" i="2"/>
  <c r="T447" i="2"/>
  <c r="R447" i="2"/>
  <c r="P447" i="2"/>
  <c r="BI445" i="2"/>
  <c r="BH445" i="2"/>
  <c r="BG445" i="2"/>
  <c r="BF445" i="2"/>
  <c r="T445" i="2"/>
  <c r="R445" i="2"/>
  <c r="P445" i="2"/>
  <c r="BI443" i="2"/>
  <c r="BH443" i="2"/>
  <c r="BG443" i="2"/>
  <c r="BF443" i="2"/>
  <c r="T443" i="2"/>
  <c r="R443" i="2"/>
  <c r="P443" i="2"/>
  <c r="BI441" i="2"/>
  <c r="BH441" i="2"/>
  <c r="BG441" i="2"/>
  <c r="BF441" i="2"/>
  <c r="T441" i="2"/>
  <c r="R441" i="2"/>
  <c r="P441" i="2"/>
  <c r="BI436" i="2"/>
  <c r="BH436" i="2"/>
  <c r="BG436" i="2"/>
  <c r="BF436" i="2"/>
  <c r="T436" i="2"/>
  <c r="T435" i="2" s="1"/>
  <c r="R436" i="2"/>
  <c r="R435" i="2" s="1"/>
  <c r="P436" i="2"/>
  <c r="P435" i="2" s="1"/>
  <c r="BI432" i="2"/>
  <c r="BH432" i="2"/>
  <c r="BG432" i="2"/>
  <c r="BF432" i="2"/>
  <c r="T432" i="2"/>
  <c r="R432" i="2"/>
  <c r="P432" i="2"/>
  <c r="BI429" i="2"/>
  <c r="BH429" i="2"/>
  <c r="BG429" i="2"/>
  <c r="BF429" i="2"/>
  <c r="T429" i="2"/>
  <c r="R429" i="2"/>
  <c r="P429" i="2"/>
  <c r="BI424" i="2"/>
  <c r="BH424" i="2"/>
  <c r="BG424" i="2"/>
  <c r="BF424" i="2"/>
  <c r="T424" i="2"/>
  <c r="R424" i="2"/>
  <c r="P424" i="2"/>
  <c r="BI421" i="2"/>
  <c r="BH421" i="2"/>
  <c r="BG421" i="2"/>
  <c r="BF421" i="2"/>
  <c r="T421" i="2"/>
  <c r="R421" i="2"/>
  <c r="P421" i="2"/>
  <c r="BI418" i="2"/>
  <c r="BH418" i="2"/>
  <c r="BG418" i="2"/>
  <c r="BF418" i="2"/>
  <c r="T418" i="2"/>
  <c r="R418" i="2"/>
  <c r="P418" i="2"/>
  <c r="BI415" i="2"/>
  <c r="BH415" i="2"/>
  <c r="BG415" i="2"/>
  <c r="BF415" i="2"/>
  <c r="T415" i="2"/>
  <c r="R415" i="2"/>
  <c r="P415" i="2"/>
  <c r="BI412" i="2"/>
  <c r="BH412" i="2"/>
  <c r="BG412" i="2"/>
  <c r="BF412" i="2"/>
  <c r="T412" i="2"/>
  <c r="R412" i="2"/>
  <c r="P412" i="2"/>
  <c r="BI408" i="2"/>
  <c r="BH408" i="2"/>
  <c r="BG408" i="2"/>
  <c r="BF408" i="2"/>
  <c r="T408" i="2"/>
  <c r="T407" i="2"/>
  <c r="R408" i="2"/>
  <c r="R407" i="2"/>
  <c r="P408" i="2"/>
  <c r="P407" i="2"/>
  <c r="BI405" i="2"/>
  <c r="BH405" i="2"/>
  <c r="BG405" i="2"/>
  <c r="BF405" i="2"/>
  <c r="T405" i="2"/>
  <c r="R405" i="2"/>
  <c r="P405" i="2"/>
  <c r="BI403" i="2"/>
  <c r="BH403" i="2"/>
  <c r="BG403" i="2"/>
  <c r="BF403" i="2"/>
  <c r="T403" i="2"/>
  <c r="R403" i="2"/>
  <c r="P403" i="2"/>
  <c r="BI401" i="2"/>
  <c r="BH401" i="2"/>
  <c r="BG401" i="2"/>
  <c r="BF401" i="2"/>
  <c r="T401" i="2"/>
  <c r="R401" i="2"/>
  <c r="P401" i="2"/>
  <c r="BI398" i="2"/>
  <c r="BH398" i="2"/>
  <c r="BG398" i="2"/>
  <c r="BF398" i="2"/>
  <c r="T398" i="2"/>
  <c r="R398" i="2"/>
  <c r="P398" i="2"/>
  <c r="BI396" i="2"/>
  <c r="BH396" i="2"/>
  <c r="BG396" i="2"/>
  <c r="BF396" i="2"/>
  <c r="T396" i="2"/>
  <c r="R396" i="2"/>
  <c r="P396" i="2"/>
  <c r="BI394" i="2"/>
  <c r="BH394" i="2"/>
  <c r="BG394" i="2"/>
  <c r="BF394" i="2"/>
  <c r="T394" i="2"/>
  <c r="R394" i="2"/>
  <c r="P394" i="2"/>
  <c r="BI390" i="2"/>
  <c r="BH390" i="2"/>
  <c r="BG390" i="2"/>
  <c r="BF390" i="2"/>
  <c r="T390" i="2"/>
  <c r="R390" i="2"/>
  <c r="P390" i="2"/>
  <c r="BI387" i="2"/>
  <c r="BH387" i="2"/>
  <c r="BG387" i="2"/>
  <c r="BF387" i="2"/>
  <c r="T387" i="2"/>
  <c r="R387" i="2"/>
  <c r="P387" i="2"/>
  <c r="BI384" i="2"/>
  <c r="BH384" i="2"/>
  <c r="BG384" i="2"/>
  <c r="BF384" i="2"/>
  <c r="T384" i="2"/>
  <c r="R384" i="2"/>
  <c r="P384" i="2"/>
  <c r="BI382" i="2"/>
  <c r="BH382" i="2"/>
  <c r="BG382" i="2"/>
  <c r="BF382" i="2"/>
  <c r="T382" i="2"/>
  <c r="R382" i="2"/>
  <c r="P382" i="2"/>
  <c r="BI379" i="2"/>
  <c r="BH379" i="2"/>
  <c r="BG379" i="2"/>
  <c r="BF379" i="2"/>
  <c r="T379" i="2"/>
  <c r="R379" i="2"/>
  <c r="P379" i="2"/>
  <c r="BI377" i="2"/>
  <c r="BH377" i="2"/>
  <c r="BG377" i="2"/>
  <c r="BF377" i="2"/>
  <c r="T377" i="2"/>
  <c r="R377" i="2"/>
  <c r="P377" i="2"/>
  <c r="BI374" i="2"/>
  <c r="BH374" i="2"/>
  <c r="BG374" i="2"/>
  <c r="BF374" i="2"/>
  <c r="T374" i="2"/>
  <c r="R374" i="2"/>
  <c r="P374" i="2"/>
  <c r="BI371" i="2"/>
  <c r="BH371" i="2"/>
  <c r="BG371" i="2"/>
  <c r="BF371" i="2"/>
  <c r="T371" i="2"/>
  <c r="R371" i="2"/>
  <c r="P371" i="2"/>
  <c r="BI368" i="2"/>
  <c r="BH368" i="2"/>
  <c r="BG368" i="2"/>
  <c r="BF368" i="2"/>
  <c r="T368" i="2"/>
  <c r="R368" i="2"/>
  <c r="P368" i="2"/>
  <c r="BI366" i="2"/>
  <c r="BH366" i="2"/>
  <c r="BG366" i="2"/>
  <c r="BF366" i="2"/>
  <c r="T366" i="2"/>
  <c r="R366" i="2"/>
  <c r="P366" i="2"/>
  <c r="BI363" i="2"/>
  <c r="BH363" i="2"/>
  <c r="BG363" i="2"/>
  <c r="BF363" i="2"/>
  <c r="T363" i="2"/>
  <c r="R363" i="2"/>
  <c r="P363" i="2"/>
  <c r="BI358" i="2"/>
  <c r="BH358" i="2"/>
  <c r="BG358" i="2"/>
  <c r="BF358" i="2"/>
  <c r="T358" i="2"/>
  <c r="R358" i="2"/>
  <c r="P358" i="2"/>
  <c r="BI353" i="2"/>
  <c r="BH353" i="2"/>
  <c r="BG353" i="2"/>
  <c r="BF353" i="2"/>
  <c r="T353" i="2"/>
  <c r="R353" i="2"/>
  <c r="P353" i="2"/>
  <c r="BI347" i="2"/>
  <c r="BH347" i="2"/>
  <c r="BG347" i="2"/>
  <c r="BF347" i="2"/>
  <c r="T347" i="2"/>
  <c r="R347" i="2"/>
  <c r="P347" i="2"/>
  <c r="BI342" i="2"/>
  <c r="BH342" i="2"/>
  <c r="BG342" i="2"/>
  <c r="BF342" i="2"/>
  <c r="T342" i="2"/>
  <c r="R342" i="2"/>
  <c r="P342" i="2"/>
  <c r="BI340" i="2"/>
  <c r="BH340" i="2"/>
  <c r="BG340" i="2"/>
  <c r="BF340" i="2"/>
  <c r="T340" i="2"/>
  <c r="R340" i="2"/>
  <c r="P340" i="2"/>
  <c r="BI337" i="2"/>
  <c r="BH337" i="2"/>
  <c r="BG337" i="2"/>
  <c r="BF337" i="2"/>
  <c r="T337" i="2"/>
  <c r="R337" i="2"/>
  <c r="P337" i="2"/>
  <c r="BI334" i="2"/>
  <c r="BH334" i="2"/>
  <c r="BG334" i="2"/>
  <c r="BF334" i="2"/>
  <c r="T334" i="2"/>
  <c r="R334" i="2"/>
  <c r="P334" i="2"/>
  <c r="BI332" i="2"/>
  <c r="BH332" i="2"/>
  <c r="BG332" i="2"/>
  <c r="BF332" i="2"/>
  <c r="T332" i="2"/>
  <c r="R332" i="2"/>
  <c r="P332" i="2"/>
  <c r="BI330" i="2"/>
  <c r="BH330" i="2"/>
  <c r="BG330" i="2"/>
  <c r="BF330" i="2"/>
  <c r="T330" i="2"/>
  <c r="R330" i="2"/>
  <c r="P330" i="2"/>
  <c r="BI327" i="2"/>
  <c r="BH327" i="2"/>
  <c r="BG327" i="2"/>
  <c r="BF327" i="2"/>
  <c r="T327" i="2"/>
  <c r="R327" i="2"/>
  <c r="P327" i="2"/>
  <c r="BI325" i="2"/>
  <c r="BH325" i="2"/>
  <c r="BG325" i="2"/>
  <c r="BF325" i="2"/>
  <c r="T325" i="2"/>
  <c r="R325" i="2"/>
  <c r="P325" i="2"/>
  <c r="BI322" i="2"/>
  <c r="BH322" i="2"/>
  <c r="BG322" i="2"/>
  <c r="BF322" i="2"/>
  <c r="T322" i="2"/>
  <c r="R322" i="2"/>
  <c r="P322" i="2"/>
  <c r="BI320" i="2"/>
  <c r="BH320" i="2"/>
  <c r="BG320" i="2"/>
  <c r="BF320" i="2"/>
  <c r="T320" i="2"/>
  <c r="R320" i="2"/>
  <c r="P320" i="2"/>
  <c r="BI317" i="2"/>
  <c r="BH317" i="2"/>
  <c r="BG317" i="2"/>
  <c r="BF317" i="2"/>
  <c r="T317" i="2"/>
  <c r="R317" i="2"/>
  <c r="P317" i="2"/>
  <c r="BI314" i="2"/>
  <c r="BH314" i="2"/>
  <c r="BG314" i="2"/>
  <c r="BF314" i="2"/>
  <c r="T314" i="2"/>
  <c r="R314" i="2"/>
  <c r="P314" i="2"/>
  <c r="BI312" i="2"/>
  <c r="BH312" i="2"/>
  <c r="BG312" i="2"/>
  <c r="BF312" i="2"/>
  <c r="T312" i="2"/>
  <c r="R312" i="2"/>
  <c r="P312" i="2"/>
  <c r="BI309" i="2"/>
  <c r="BH309" i="2"/>
  <c r="BG309" i="2"/>
  <c r="BF309" i="2"/>
  <c r="T309" i="2"/>
  <c r="R309" i="2"/>
  <c r="P309" i="2"/>
  <c r="BI306" i="2"/>
  <c r="BH306" i="2"/>
  <c r="BG306" i="2"/>
  <c r="BF306" i="2"/>
  <c r="T306" i="2"/>
  <c r="R306" i="2"/>
  <c r="P306" i="2"/>
  <c r="BI304" i="2"/>
  <c r="BH304" i="2"/>
  <c r="BG304" i="2"/>
  <c r="BF304" i="2"/>
  <c r="T304" i="2"/>
  <c r="R304" i="2"/>
  <c r="P304" i="2"/>
  <c r="BI302" i="2"/>
  <c r="BH302" i="2"/>
  <c r="BG302" i="2"/>
  <c r="BF302" i="2"/>
  <c r="T302" i="2"/>
  <c r="R302" i="2"/>
  <c r="P302" i="2"/>
  <c r="BI299" i="2"/>
  <c r="BH299" i="2"/>
  <c r="BG299" i="2"/>
  <c r="BF299" i="2"/>
  <c r="T299" i="2"/>
  <c r="R299" i="2"/>
  <c r="P299" i="2"/>
  <c r="BI297" i="2"/>
  <c r="BH297" i="2"/>
  <c r="BG297" i="2"/>
  <c r="BF297" i="2"/>
  <c r="T297" i="2"/>
  <c r="R297" i="2"/>
  <c r="P297" i="2"/>
  <c r="BI295" i="2"/>
  <c r="BH295" i="2"/>
  <c r="BG295" i="2"/>
  <c r="BF295" i="2"/>
  <c r="T295" i="2"/>
  <c r="R295" i="2"/>
  <c r="P295" i="2"/>
  <c r="BI293" i="2"/>
  <c r="BH293" i="2"/>
  <c r="BG293" i="2"/>
  <c r="BF293" i="2"/>
  <c r="T293" i="2"/>
  <c r="R293" i="2"/>
  <c r="P293" i="2"/>
  <c r="BI291" i="2"/>
  <c r="BH291" i="2"/>
  <c r="BG291" i="2"/>
  <c r="BF291" i="2"/>
  <c r="T291" i="2"/>
  <c r="R291" i="2"/>
  <c r="P291" i="2"/>
  <c r="BI287" i="2"/>
  <c r="BH287" i="2"/>
  <c r="BG287" i="2"/>
  <c r="BF287" i="2"/>
  <c r="T287" i="2"/>
  <c r="R287" i="2"/>
  <c r="P287" i="2"/>
  <c r="BI284" i="2"/>
  <c r="BH284" i="2"/>
  <c r="BG284" i="2"/>
  <c r="BF284" i="2"/>
  <c r="T284" i="2"/>
  <c r="R284" i="2"/>
  <c r="P284" i="2"/>
  <c r="BI282" i="2"/>
  <c r="BH282" i="2"/>
  <c r="BG282" i="2"/>
  <c r="BF282" i="2"/>
  <c r="T282" i="2"/>
  <c r="R282" i="2"/>
  <c r="P282" i="2"/>
  <c r="BI279" i="2"/>
  <c r="BH279" i="2"/>
  <c r="BG279" i="2"/>
  <c r="BF279" i="2"/>
  <c r="T279" i="2"/>
  <c r="T278" i="2" s="1"/>
  <c r="R279" i="2"/>
  <c r="R278" i="2" s="1"/>
  <c r="P279" i="2"/>
  <c r="P278" i="2" s="1"/>
  <c r="BI275" i="2"/>
  <c r="BH275" i="2"/>
  <c r="BG275" i="2"/>
  <c r="BF275" i="2"/>
  <c r="T275" i="2"/>
  <c r="R275" i="2"/>
  <c r="P275" i="2"/>
  <c r="BI273" i="2"/>
  <c r="BH273" i="2"/>
  <c r="BG273" i="2"/>
  <c r="BF273" i="2"/>
  <c r="T273" i="2"/>
  <c r="R273" i="2"/>
  <c r="P273" i="2"/>
  <c r="BI270" i="2"/>
  <c r="BH270" i="2"/>
  <c r="BG270" i="2"/>
  <c r="BF270" i="2"/>
  <c r="T270" i="2"/>
  <c r="R270" i="2"/>
  <c r="P270" i="2"/>
  <c r="BI268" i="2"/>
  <c r="BH268" i="2"/>
  <c r="BG268" i="2"/>
  <c r="BF268" i="2"/>
  <c r="T268" i="2"/>
  <c r="R268" i="2"/>
  <c r="P268" i="2"/>
  <c r="BI265" i="2"/>
  <c r="BH265" i="2"/>
  <c r="BG265" i="2"/>
  <c r="BF265" i="2"/>
  <c r="T265" i="2"/>
  <c r="R265" i="2"/>
  <c r="P265" i="2"/>
  <c r="BI260" i="2"/>
  <c r="BH260" i="2"/>
  <c r="BG260" i="2"/>
  <c r="BF260" i="2"/>
  <c r="T260" i="2"/>
  <c r="R260" i="2"/>
  <c r="P260" i="2"/>
  <c r="BI257" i="2"/>
  <c r="BH257" i="2"/>
  <c r="BG257" i="2"/>
  <c r="BF257" i="2"/>
  <c r="T257" i="2"/>
  <c r="R257" i="2"/>
  <c r="P257" i="2"/>
  <c r="BI253" i="2"/>
  <c r="BH253" i="2"/>
  <c r="BG253" i="2"/>
  <c r="BF253" i="2"/>
  <c r="T253" i="2"/>
  <c r="R253" i="2"/>
  <c r="P253" i="2"/>
  <c r="BI250" i="2"/>
  <c r="BH250" i="2"/>
  <c r="BG250" i="2"/>
  <c r="BF250" i="2"/>
  <c r="T250" i="2"/>
  <c r="R250" i="2"/>
  <c r="P250" i="2"/>
  <c r="BI247" i="2"/>
  <c r="BH247" i="2"/>
  <c r="BG247" i="2"/>
  <c r="BF247" i="2"/>
  <c r="T247" i="2"/>
  <c r="R247" i="2"/>
  <c r="P247" i="2"/>
  <c r="BI243" i="2"/>
  <c r="BH243" i="2"/>
  <c r="BG243" i="2"/>
  <c r="BF243" i="2"/>
  <c r="T243" i="2"/>
  <c r="R243" i="2"/>
  <c r="P243" i="2"/>
  <c r="BI240" i="2"/>
  <c r="BH240" i="2"/>
  <c r="BG240" i="2"/>
  <c r="BF240" i="2"/>
  <c r="T240" i="2"/>
  <c r="R240" i="2"/>
  <c r="P240" i="2"/>
  <c r="BI238" i="2"/>
  <c r="BH238" i="2"/>
  <c r="BG238" i="2"/>
  <c r="BF238" i="2"/>
  <c r="T238" i="2"/>
  <c r="R238" i="2"/>
  <c r="P238" i="2"/>
  <c r="BI235" i="2"/>
  <c r="BH235" i="2"/>
  <c r="BG235" i="2"/>
  <c r="BF235" i="2"/>
  <c r="T235" i="2"/>
  <c r="R235" i="2"/>
  <c r="P235" i="2"/>
  <c r="BI232" i="2"/>
  <c r="BH232" i="2"/>
  <c r="BG232" i="2"/>
  <c r="BF232" i="2"/>
  <c r="T232" i="2"/>
  <c r="R232" i="2"/>
  <c r="P232" i="2"/>
  <c r="BI230" i="2"/>
  <c r="BH230" i="2"/>
  <c r="BG230" i="2"/>
  <c r="BF230" i="2"/>
  <c r="T230" i="2"/>
  <c r="R230" i="2"/>
  <c r="P230" i="2"/>
  <c r="BI228" i="2"/>
  <c r="BH228" i="2"/>
  <c r="BG228" i="2"/>
  <c r="BF228" i="2"/>
  <c r="T228" i="2"/>
  <c r="R228" i="2"/>
  <c r="P228" i="2"/>
  <c r="BI226" i="2"/>
  <c r="BH226" i="2"/>
  <c r="BG226" i="2"/>
  <c r="BF226" i="2"/>
  <c r="T226" i="2"/>
  <c r="R226" i="2"/>
  <c r="P226" i="2"/>
  <c r="BI224" i="2"/>
  <c r="BH224" i="2"/>
  <c r="BG224" i="2"/>
  <c r="BF224" i="2"/>
  <c r="T224" i="2"/>
  <c r="R224" i="2"/>
  <c r="P224" i="2"/>
  <c r="BI219" i="2"/>
  <c r="BH219" i="2"/>
  <c r="BG219" i="2"/>
  <c r="BF219" i="2"/>
  <c r="T219" i="2"/>
  <c r="R219" i="2"/>
  <c r="P219" i="2"/>
  <c r="BI217" i="2"/>
  <c r="BH217" i="2"/>
  <c r="BG217" i="2"/>
  <c r="BF217" i="2"/>
  <c r="T217" i="2"/>
  <c r="R217" i="2"/>
  <c r="P217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210" i="2"/>
  <c r="BH210" i="2"/>
  <c r="BG210" i="2"/>
  <c r="BF210" i="2"/>
  <c r="T210" i="2"/>
  <c r="R210" i="2"/>
  <c r="P210" i="2"/>
  <c r="BI206" i="2"/>
  <c r="BH206" i="2"/>
  <c r="BG206" i="2"/>
  <c r="BF206" i="2"/>
  <c r="T206" i="2"/>
  <c r="R206" i="2"/>
  <c r="P206" i="2"/>
  <c r="BI204" i="2"/>
  <c r="BH204" i="2"/>
  <c r="BG204" i="2"/>
  <c r="BF204" i="2"/>
  <c r="T204" i="2"/>
  <c r="R204" i="2"/>
  <c r="P204" i="2"/>
  <c r="BI199" i="2"/>
  <c r="BH199" i="2"/>
  <c r="BG199" i="2"/>
  <c r="BF199" i="2"/>
  <c r="T199" i="2"/>
  <c r="R199" i="2"/>
  <c r="P199" i="2"/>
  <c r="BI196" i="2"/>
  <c r="BH196" i="2"/>
  <c r="BG196" i="2"/>
  <c r="BF196" i="2"/>
  <c r="T196" i="2"/>
  <c r="R196" i="2"/>
  <c r="P196" i="2"/>
  <c r="BI193" i="2"/>
  <c r="BH193" i="2"/>
  <c r="BG193" i="2"/>
  <c r="BF193" i="2"/>
  <c r="T193" i="2"/>
  <c r="R193" i="2"/>
  <c r="P193" i="2"/>
  <c r="BI190" i="2"/>
  <c r="BH190" i="2"/>
  <c r="BG190" i="2"/>
  <c r="BF190" i="2"/>
  <c r="T190" i="2"/>
  <c r="R190" i="2"/>
  <c r="P190" i="2"/>
  <c r="BI187" i="2"/>
  <c r="BH187" i="2"/>
  <c r="BG187" i="2"/>
  <c r="BF187" i="2"/>
  <c r="T187" i="2"/>
  <c r="R187" i="2"/>
  <c r="P187" i="2"/>
  <c r="BI183" i="2"/>
  <c r="BH183" i="2"/>
  <c r="BG183" i="2"/>
  <c r="BF183" i="2"/>
  <c r="T183" i="2"/>
  <c r="R183" i="2"/>
  <c r="P183" i="2"/>
  <c r="BI180" i="2"/>
  <c r="BH180" i="2"/>
  <c r="BG180" i="2"/>
  <c r="BF180" i="2"/>
  <c r="T180" i="2"/>
  <c r="R180" i="2"/>
  <c r="P180" i="2"/>
  <c r="BI177" i="2"/>
  <c r="BH177" i="2"/>
  <c r="BG177" i="2"/>
  <c r="BF177" i="2"/>
  <c r="T177" i="2"/>
  <c r="R177" i="2"/>
  <c r="P177" i="2"/>
  <c r="BI172" i="2"/>
  <c r="BH172" i="2"/>
  <c r="BG172" i="2"/>
  <c r="BF172" i="2"/>
  <c r="T172" i="2"/>
  <c r="R172" i="2"/>
  <c r="P172" i="2"/>
  <c r="BI169" i="2"/>
  <c r="BH169" i="2"/>
  <c r="BG169" i="2"/>
  <c r="BF169" i="2"/>
  <c r="T169" i="2"/>
  <c r="R169" i="2"/>
  <c r="P169" i="2"/>
  <c r="BI166" i="2"/>
  <c r="BH166" i="2"/>
  <c r="BG166" i="2"/>
  <c r="BF166" i="2"/>
  <c r="T166" i="2"/>
  <c r="R166" i="2"/>
  <c r="P166" i="2"/>
  <c r="BI163" i="2"/>
  <c r="BH163" i="2"/>
  <c r="BG163" i="2"/>
  <c r="BF163" i="2"/>
  <c r="T163" i="2"/>
  <c r="R163" i="2"/>
  <c r="P163" i="2"/>
  <c r="BI160" i="2"/>
  <c r="BH160" i="2"/>
  <c r="BG160" i="2"/>
  <c r="BF160" i="2"/>
  <c r="T160" i="2"/>
  <c r="R160" i="2"/>
  <c r="P160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F127" i="2"/>
  <c r="E125" i="2"/>
  <c r="F89" i="2"/>
  <c r="E87" i="2"/>
  <c r="J24" i="2"/>
  <c r="E24" i="2"/>
  <c r="J92" i="2" s="1"/>
  <c r="J23" i="2"/>
  <c r="J21" i="2"/>
  <c r="E21" i="2"/>
  <c r="J129" i="2" s="1"/>
  <c r="J20" i="2"/>
  <c r="J18" i="2"/>
  <c r="E18" i="2"/>
  <c r="F130" i="2" s="1"/>
  <c r="J17" i="2"/>
  <c r="J15" i="2"/>
  <c r="E15" i="2"/>
  <c r="F129" i="2" s="1"/>
  <c r="J14" i="2"/>
  <c r="J12" i="2"/>
  <c r="J89" i="2"/>
  <c r="E7" i="2"/>
  <c r="E85" i="2"/>
  <c r="L90" i="1"/>
  <c r="AM90" i="1"/>
  <c r="AM89" i="1"/>
  <c r="L89" i="1"/>
  <c r="AM87" i="1"/>
  <c r="L87" i="1"/>
  <c r="L85" i="1"/>
  <c r="L84" i="1"/>
  <c r="J447" i="2"/>
  <c r="J441" i="2"/>
  <c r="BK412" i="2"/>
  <c r="BK390" i="2"/>
  <c r="J382" i="2"/>
  <c r="J374" i="2"/>
  <c r="J347" i="2"/>
  <c r="J334" i="2"/>
  <c r="BK295" i="2"/>
  <c r="BK265" i="2"/>
  <c r="J247" i="2"/>
  <c r="BK210" i="2"/>
  <c r="BK190" i="2"/>
  <c r="J169" i="2"/>
  <c r="J163" i="2"/>
  <c r="BK142" i="2"/>
  <c r="J453" i="2"/>
  <c r="BK445" i="2"/>
  <c r="J424" i="2"/>
  <c r="J412" i="2"/>
  <c r="BK405" i="2"/>
  <c r="J384" i="2"/>
  <c r="BK374" i="2"/>
  <c r="BK334" i="2"/>
  <c r="J327" i="2"/>
  <c r="BK309" i="2"/>
  <c r="J302" i="2"/>
  <c r="BK293" i="2"/>
  <c r="BK284" i="2"/>
  <c r="BK240" i="2"/>
  <c r="J228" i="2"/>
  <c r="J206" i="2"/>
  <c r="BK183" i="2"/>
  <c r="BK169" i="2"/>
  <c r="J142" i="2"/>
  <c r="BK463" i="2"/>
  <c r="J457" i="2"/>
  <c r="J443" i="2"/>
  <c r="BK429" i="2"/>
  <c r="J421" i="2"/>
  <c r="J405" i="2"/>
  <c r="J396" i="2"/>
  <c r="BK384" i="2"/>
  <c r="BK363" i="2"/>
  <c r="BK340" i="2"/>
  <c r="BK327" i="2"/>
  <c r="BK320" i="2"/>
  <c r="J309" i="2"/>
  <c r="J291" i="2"/>
  <c r="BK282" i="2"/>
  <c r="BK257" i="2"/>
  <c r="J240" i="2"/>
  <c r="J230" i="2"/>
  <c r="BK217" i="2"/>
  <c r="J212" i="2"/>
  <c r="BK196" i="2"/>
  <c r="BK187" i="2"/>
  <c r="BK163" i="2"/>
  <c r="BK152" i="2"/>
  <c r="J144" i="2"/>
  <c r="J136" i="2"/>
  <c r="J465" i="2"/>
  <c r="BK394" i="2"/>
  <c r="BK382" i="2"/>
  <c r="BK366" i="2"/>
  <c r="BK353" i="2"/>
  <c r="BK347" i="2"/>
  <c r="J320" i="2"/>
  <c r="BK299" i="2"/>
  <c r="J293" i="2"/>
  <c r="J273" i="2"/>
  <c r="J265" i="2"/>
  <c r="J253" i="2"/>
  <c r="BK232" i="2"/>
  <c r="BK224" i="2"/>
  <c r="J204" i="2"/>
  <c r="BK177" i="2"/>
  <c r="J155" i="2"/>
  <c r="BK144" i="2"/>
  <c r="BK136" i="2"/>
  <c r="F37" i="3"/>
  <c r="BD96" i="1"/>
  <c r="BK455" i="2"/>
  <c r="BK432" i="2"/>
  <c r="J398" i="2"/>
  <c r="BK387" i="2"/>
  <c r="J377" i="2"/>
  <c r="J363" i="2"/>
  <c r="BK342" i="2"/>
  <c r="J312" i="2"/>
  <c r="BK275" i="2"/>
  <c r="BK253" i="2"/>
  <c r="BK235" i="2"/>
  <c r="J199" i="2"/>
  <c r="J177" i="2"/>
  <c r="BK155" i="2"/>
  <c r="BK457" i="2"/>
  <c r="BK449" i="2"/>
  <c r="J436" i="2"/>
  <c r="J429" i="2"/>
  <c r="BK415" i="2"/>
  <c r="BK401" i="2"/>
  <c r="J379" i="2"/>
  <c r="J371" i="2"/>
  <c r="BK332" i="2"/>
  <c r="J325" i="2"/>
  <c r="BK312" i="2"/>
  <c r="J304" i="2"/>
  <c r="BK291" i="2"/>
  <c r="J282" i="2"/>
  <c r="J238" i="2"/>
  <c r="J226" i="2"/>
  <c r="BK212" i="2"/>
  <c r="BK193" i="2"/>
  <c r="BK166" i="2"/>
  <c r="J138" i="2"/>
  <c r="J463" i="2"/>
  <c r="BK453" i="2"/>
  <c r="J445" i="2"/>
  <c r="BK436" i="2"/>
  <c r="BK418" i="2"/>
  <c r="BK403" i="2"/>
  <c r="J394" i="2"/>
  <c r="J368" i="2"/>
  <c r="BK358" i="2"/>
  <c r="BK337" i="2"/>
  <c r="BK322" i="2"/>
  <c r="J314" i="2"/>
  <c r="BK297" i="2"/>
  <c r="J284" i="2"/>
  <c r="BK273" i="2"/>
  <c r="J250" i="2"/>
  <c r="BK238" i="2"/>
  <c r="BK228" i="2"/>
  <c r="J217" i="2"/>
  <c r="J210" i="2"/>
  <c r="J193" i="2"/>
  <c r="J183" i="2"/>
  <c r="J160" i="2"/>
  <c r="J149" i="2"/>
  <c r="BK140" i="2"/>
  <c r="AS94" i="1"/>
  <c r="J322" i="2"/>
  <c r="BK304" i="2"/>
  <c r="J297" i="2"/>
  <c r="J279" i="2"/>
  <c r="J270" i="2"/>
  <c r="BK260" i="2"/>
  <c r="BK250" i="2"/>
  <c r="BK230" i="2"/>
  <c r="BK219" i="2"/>
  <c r="BK180" i="2"/>
  <c r="J172" i="2"/>
  <c r="J152" i="2"/>
  <c r="J140" i="2"/>
  <c r="J121" i="3"/>
  <c r="F35" i="3"/>
  <c r="J34" i="3"/>
  <c r="AW96" i="1" s="1"/>
  <c r="J459" i="2"/>
  <c r="BK443" i="2"/>
  <c r="J418" i="2"/>
  <c r="BK396" i="2"/>
  <c r="BK379" i="2"/>
  <c r="J366" i="2"/>
  <c r="J337" i="2"/>
  <c r="J332" i="2"/>
  <c r="BK279" i="2"/>
  <c r="J260" i="2"/>
  <c r="BK243" i="2"/>
  <c r="BK206" i="2"/>
  <c r="J187" i="2"/>
  <c r="J166" i="2"/>
  <c r="BK149" i="2"/>
  <c r="J455" i="2"/>
  <c r="BK447" i="2"/>
  <c r="J432" i="2"/>
  <c r="BK421" i="2"/>
  <c r="J408" i="2"/>
  <c r="BK398" i="2"/>
  <c r="BK377" i="2"/>
  <c r="J342" i="2"/>
  <c r="BK330" i="2"/>
  <c r="BK314" i="2"/>
  <c r="BK306" i="2"/>
  <c r="J299" i="2"/>
  <c r="BK287" i="2"/>
  <c r="J268" i="2"/>
  <c r="J232" i="2"/>
  <c r="J224" i="2"/>
  <c r="BK199" i="2"/>
  <c r="J180" i="2"/>
  <c r="J158" i="2"/>
  <c r="BK465" i="2"/>
  <c r="BK459" i="2"/>
  <c r="J449" i="2"/>
  <c r="BK441" i="2"/>
  <c r="BK424" i="2"/>
  <c r="BK408" i="2"/>
  <c r="J401" i="2"/>
  <c r="J387" i="2"/>
  <c r="BK371" i="2"/>
  <c r="J353" i="2"/>
  <c r="J330" i="2"/>
  <c r="BK325" i="2"/>
  <c r="BK317" i="2"/>
  <c r="J306" i="2"/>
  <c r="J287" i="2"/>
  <c r="BK270" i="2"/>
  <c r="J243" i="2"/>
  <c r="J235" i="2"/>
  <c r="J219" i="2"/>
  <c r="BK214" i="2"/>
  <c r="BK204" i="2"/>
  <c r="J190" i="2"/>
  <c r="BK172" i="2"/>
  <c r="BK158" i="2"/>
  <c r="J146" i="2"/>
  <c r="BK138" i="2"/>
  <c r="J415" i="2"/>
  <c r="J403" i="2"/>
  <c r="J390" i="2"/>
  <c r="BK368" i="2"/>
  <c r="J358" i="2"/>
  <c r="J340" i="2"/>
  <c r="J317" i="2"/>
  <c r="BK302" i="2"/>
  <c r="J295" i="2"/>
  <c r="J275" i="2"/>
  <c r="BK268" i="2"/>
  <c r="J257" i="2"/>
  <c r="BK247" i="2"/>
  <c r="BK226" i="2"/>
  <c r="J214" i="2"/>
  <c r="J196" i="2"/>
  <c r="BK160" i="2"/>
  <c r="BK146" i="2"/>
  <c r="BK121" i="3"/>
  <c r="F36" i="3"/>
  <c r="BC96" i="1"/>
  <c r="BK135" i="2" l="1"/>
  <c r="J135" i="2" s="1"/>
  <c r="J98" i="2" s="1"/>
  <c r="P135" i="2"/>
  <c r="T135" i="2"/>
  <c r="BK281" i="2"/>
  <c r="J281" i="2" s="1"/>
  <c r="J104" i="2" s="1"/>
  <c r="R393" i="2"/>
  <c r="T440" i="2"/>
  <c r="R452" i="2"/>
  <c r="R462" i="2"/>
  <c r="R135" i="2"/>
  <c r="BK186" i="2"/>
  <c r="J186" i="2" s="1"/>
  <c r="J99" i="2" s="1"/>
  <c r="P186" i="2"/>
  <c r="R186" i="2"/>
  <c r="T186" i="2"/>
  <c r="BK209" i="2"/>
  <c r="J209" i="2" s="1"/>
  <c r="J100" i="2" s="1"/>
  <c r="P209" i="2"/>
  <c r="R209" i="2"/>
  <c r="T209" i="2"/>
  <c r="BK246" i="2"/>
  <c r="J246" i="2" s="1"/>
  <c r="J101" i="2" s="1"/>
  <c r="P246" i="2"/>
  <c r="R246" i="2"/>
  <c r="T246" i="2"/>
  <c r="BK256" i="2"/>
  <c r="J256" i="2" s="1"/>
  <c r="J102" i="2" s="1"/>
  <c r="P256" i="2"/>
  <c r="R256" i="2"/>
  <c r="T256" i="2"/>
  <c r="P281" i="2"/>
  <c r="R281" i="2"/>
  <c r="T281" i="2"/>
  <c r="BK393" i="2"/>
  <c r="J393" i="2"/>
  <c r="J105" i="2" s="1"/>
  <c r="P393" i="2"/>
  <c r="T393" i="2"/>
  <c r="BK411" i="2"/>
  <c r="J411" i="2" s="1"/>
  <c r="J108" i="2" s="1"/>
  <c r="P411" i="2"/>
  <c r="P410" i="2"/>
  <c r="R411" i="2"/>
  <c r="R410" i="2"/>
  <c r="T411" i="2"/>
  <c r="T410" i="2"/>
  <c r="BK440" i="2"/>
  <c r="J440" i="2"/>
  <c r="J111" i="2" s="1"/>
  <c r="P440" i="2"/>
  <c r="R440" i="2"/>
  <c r="R439" i="2"/>
  <c r="BK452" i="2"/>
  <c r="J452" i="2"/>
  <c r="J112" i="2" s="1"/>
  <c r="P452" i="2"/>
  <c r="T452" i="2"/>
  <c r="BK462" i="2"/>
  <c r="J462" i="2" s="1"/>
  <c r="J113" i="2" s="1"/>
  <c r="P462" i="2"/>
  <c r="T462" i="2"/>
  <c r="BK278" i="2"/>
  <c r="J278" i="2"/>
  <c r="J103" i="2" s="1"/>
  <c r="BK407" i="2"/>
  <c r="J407" i="2" s="1"/>
  <c r="J106" i="2" s="1"/>
  <c r="BK435" i="2"/>
  <c r="J435" i="2"/>
  <c r="J109" i="2" s="1"/>
  <c r="BK120" i="3"/>
  <c r="J120" i="3" s="1"/>
  <c r="J98" i="3" s="1"/>
  <c r="E85" i="3"/>
  <c r="F91" i="3"/>
  <c r="J92" i="3"/>
  <c r="J114" i="3"/>
  <c r="BE121" i="3"/>
  <c r="F92" i="3"/>
  <c r="J112" i="3"/>
  <c r="BB96" i="1"/>
  <c r="F91" i="2"/>
  <c r="E123" i="2"/>
  <c r="J130" i="2"/>
  <c r="BE140" i="2"/>
  <c r="BE142" i="2"/>
  <c r="BE146" i="2"/>
  <c r="BE149" i="2"/>
  <c r="BE166" i="2"/>
  <c r="BE180" i="2"/>
  <c r="BE183" i="2"/>
  <c r="BE187" i="2"/>
  <c r="BE190" i="2"/>
  <c r="BE196" i="2"/>
  <c r="BE199" i="2"/>
  <c r="BE204" i="2"/>
  <c r="BE206" i="2"/>
  <c r="BE214" i="2"/>
  <c r="BE226" i="2"/>
  <c r="BE235" i="2"/>
  <c r="BE238" i="2"/>
  <c r="BE240" i="2"/>
  <c r="BE273" i="2"/>
  <c r="BE275" i="2"/>
  <c r="BE279" i="2"/>
  <c r="BE282" i="2"/>
  <c r="BE284" i="2"/>
  <c r="BE306" i="2"/>
  <c r="BE312" i="2"/>
  <c r="BE330" i="2"/>
  <c r="BE334" i="2"/>
  <c r="BE337" i="2"/>
  <c r="BE358" i="2"/>
  <c r="BE371" i="2"/>
  <c r="BE384" i="2"/>
  <c r="BE396" i="2"/>
  <c r="J91" i="2"/>
  <c r="BE155" i="2"/>
  <c r="BE177" i="2"/>
  <c r="BE224" i="2"/>
  <c r="BE260" i="2"/>
  <c r="BE265" i="2"/>
  <c r="BE291" i="2"/>
  <c r="BE293" i="2"/>
  <c r="BE299" i="2"/>
  <c r="BE304" i="2"/>
  <c r="BE332" i="2"/>
  <c r="BE366" i="2"/>
  <c r="BE374" i="2"/>
  <c r="BE377" i="2"/>
  <c r="BE398" i="2"/>
  <c r="BE401" i="2"/>
  <c r="BE412" i="2"/>
  <c r="BE415" i="2"/>
  <c r="BE421" i="2"/>
  <c r="BE432" i="2"/>
  <c r="BE445" i="2"/>
  <c r="BE455" i="2"/>
  <c r="BE459" i="2"/>
  <c r="BE463" i="2"/>
  <c r="BE465" i="2"/>
  <c r="F92" i="2"/>
  <c r="J127" i="2"/>
  <c r="BE138" i="2"/>
  <c r="BE144" i="2"/>
  <c r="BE152" i="2"/>
  <c r="BE158" i="2"/>
  <c r="BE160" i="2"/>
  <c r="BE172" i="2"/>
  <c r="BE210" i="2"/>
  <c r="BE232" i="2"/>
  <c r="BE243" i="2"/>
  <c r="BE247" i="2"/>
  <c r="BE250" i="2"/>
  <c r="BE253" i="2"/>
  <c r="BE257" i="2"/>
  <c r="BE268" i="2"/>
  <c r="BE270" i="2"/>
  <c r="BE295" i="2"/>
  <c r="BE320" i="2"/>
  <c r="BE342" i="2"/>
  <c r="BE347" i="2"/>
  <c r="BE353" i="2"/>
  <c r="BE363" i="2"/>
  <c r="BE379" i="2"/>
  <c r="BE387" i="2"/>
  <c r="BE390" i="2"/>
  <c r="BE403" i="2"/>
  <c r="BE418" i="2"/>
  <c r="BE429" i="2"/>
  <c r="BE441" i="2"/>
  <c r="BE443" i="2"/>
  <c r="BE136" i="2"/>
  <c r="BE163" i="2"/>
  <c r="BE169" i="2"/>
  <c r="BE193" i="2"/>
  <c r="BE212" i="2"/>
  <c r="BE217" i="2"/>
  <c r="BE219" i="2"/>
  <c r="BE228" i="2"/>
  <c r="BE230" i="2"/>
  <c r="BE287" i="2"/>
  <c r="BE297" i="2"/>
  <c r="BE302" i="2"/>
  <c r="BE309" i="2"/>
  <c r="BE314" i="2"/>
  <c r="BE317" i="2"/>
  <c r="BE322" i="2"/>
  <c r="BE325" i="2"/>
  <c r="BE327" i="2"/>
  <c r="BE340" i="2"/>
  <c r="BE368" i="2"/>
  <c r="BE382" i="2"/>
  <c r="BE394" i="2"/>
  <c r="BE405" i="2"/>
  <c r="BE408" i="2"/>
  <c r="BE424" i="2"/>
  <c r="BE436" i="2"/>
  <c r="BE447" i="2"/>
  <c r="BE449" i="2"/>
  <c r="BE453" i="2"/>
  <c r="BE457" i="2"/>
  <c r="F34" i="2"/>
  <c r="BA95" i="1" s="1"/>
  <c r="J33" i="3"/>
  <c r="AV96" i="1" s="1"/>
  <c r="AT96" i="1" s="1"/>
  <c r="F37" i="2"/>
  <c r="BD95" i="1" s="1"/>
  <c r="BD94" i="1" s="1"/>
  <c r="W33" i="1" s="1"/>
  <c r="J34" i="2"/>
  <c r="AW95" i="1" s="1"/>
  <c r="F36" i="2"/>
  <c r="BC95" i="1"/>
  <c r="BC94" i="1" s="1"/>
  <c r="W32" i="1" s="1"/>
  <c r="F35" i="2"/>
  <c r="BB95" i="1"/>
  <c r="BB94" i="1" s="1"/>
  <c r="W31" i="1" s="1"/>
  <c r="F34" i="3"/>
  <c r="BA96" i="1"/>
  <c r="P439" i="2" l="1"/>
  <c r="R134" i="2"/>
  <c r="R133" i="2"/>
  <c r="T439" i="2"/>
  <c r="T133" i="2" s="1"/>
  <c r="T134" i="2"/>
  <c r="P134" i="2"/>
  <c r="P133" i="2"/>
  <c r="AU95" i="1" s="1"/>
  <c r="AU94" i="1" s="1"/>
  <c r="BK410" i="2"/>
  <c r="J410" i="2"/>
  <c r="J107" i="2"/>
  <c r="BK134" i="2"/>
  <c r="J134" i="2" s="1"/>
  <c r="J97" i="2" s="1"/>
  <c r="BK439" i="2"/>
  <c r="J439" i="2" s="1"/>
  <c r="J110" i="2" s="1"/>
  <c r="BK119" i="3"/>
  <c r="J119" i="3"/>
  <c r="J97" i="3" s="1"/>
  <c r="F33" i="2"/>
  <c r="AZ95" i="1" s="1"/>
  <c r="BA94" i="1"/>
  <c r="AW94" i="1"/>
  <c r="AK30" i="1" s="1"/>
  <c r="AX94" i="1"/>
  <c r="F33" i="3"/>
  <c r="AZ96" i="1"/>
  <c r="J33" i="2"/>
  <c r="AV95" i="1"/>
  <c r="AT95" i="1" s="1"/>
  <c r="AY94" i="1"/>
  <c r="BK133" i="2" l="1"/>
  <c r="J133" i="2" s="1"/>
  <c r="J96" i="2" s="1"/>
  <c r="BK118" i="3"/>
  <c r="J118" i="3" s="1"/>
  <c r="J96" i="3" s="1"/>
  <c r="W30" i="1"/>
  <c r="AZ94" i="1"/>
  <c r="W29" i="1" s="1"/>
  <c r="J30" i="3" l="1"/>
  <c r="AG96" i="1"/>
  <c r="J30" i="2"/>
  <c r="AG95" i="1"/>
  <c r="AV94" i="1"/>
  <c r="AK29" i="1"/>
  <c r="J39" i="2" l="1"/>
  <c r="J39" i="3"/>
  <c r="AN96" i="1"/>
  <c r="AN95" i="1"/>
  <c r="AG94" i="1"/>
  <c r="AK26" i="1" s="1"/>
  <c r="AT94" i="1"/>
  <c r="AN94" i="1"/>
  <c r="AK35" i="1" l="1"/>
</calcChain>
</file>

<file path=xl/sharedStrings.xml><?xml version="1.0" encoding="utf-8"?>
<sst xmlns="http://schemas.openxmlformats.org/spreadsheetml/2006/main" count="3432" uniqueCount="794">
  <si>
    <t>Export Komplet</t>
  </si>
  <si>
    <t/>
  </si>
  <si>
    <t>2.0</t>
  </si>
  <si>
    <t>ZAMOK</t>
  </si>
  <si>
    <t>False</t>
  </si>
  <si>
    <t>{9d1c7e37-c1fd-4ce4-bc24-72ba35ee3252}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</si>
  <si>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</si>
  <si>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</si>
  <si>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</si>
  <si>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</si>
  <si>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</si>
  <si>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</si>
  <si>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</si>
  <si>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</si>
  <si>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20240605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</si>
  <si>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</si>
  <si>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</si>
  <si>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Most M01 Poděbrady</t>
  </si>
  <si>
    <t>KSO:</t>
  </si>
  <si>
    <t>CC-CZ:</t>
  </si>
  <si>
    <t>Místo:</t>
  </si>
  <si>
    <t xml:space="preserve"> </t>
  </si>
  <si>
    <t>Datum:</t>
  </si>
  <si>
    <t>4. 6. 2024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</si>
  <si>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</si>
  <si>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</si>
  <si>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</si>
  <si>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</si>
  <si>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</si>
  <si>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</si>
  <si>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</si>
  <si>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</si>
  <si>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</si>
  <si>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</si>
  <si>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</si>
  <si>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</si>
  <si>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</si>
  <si>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</si>
  <si>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</si>
  <si>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</si>
  <si>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</si>
  <si>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</si>
  <si>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</si>
  <si>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</si>
  <si>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</si>
  <si>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</si>
  <si>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</si>
  <si>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</si>
  <si>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</si>
  <si>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</si>
  <si>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</si>
  <si>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</si>
  <si>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</si>
  <si>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</si>
  <si>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</si>
  <si>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</si>
  <si>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</si>
  <si>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</si>
  <si>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</si>
  <si>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</si>
  <si>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</si>
  <si>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</si>
  <si>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</si>
  <si>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</si>
  <si>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</si>
  <si>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</si>
  <si>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</si>
  <si>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</si>
  <si>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</si>
  <si>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</si>
  <si>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</si>
  <si>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</si>
  <si>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</si>
  <si>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</si>
  <si>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</si>
  <si>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</si>
  <si>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</si>
  <si>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</si>
  <si>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</si>
  <si>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sanace mostu</t>
  </si>
  <si>
    <t>STA</t>
  </si>
  <si>
    <t>1</t>
  </si>
  <si>
    <t>{04f26697-424d-4bb5-96ce-9cdeafb7eea4}</t>
  </si>
  <si>
    <t>2</t>
  </si>
  <si>
    <t>02</t>
  </si>
  <si>
    <t>SO 301 stavidlo mostu</t>
  </si>
  <si>
    <t>{b16ace17-d343-420a-8cb6-550a71fa2aea}</t>
  </si>
  <si>
    <t>KRYCÍ LIST SOUPISU PRACÍ</t>
  </si>
  <si>
    <t>Objekt:</t>
  </si>
  <si>
    <t>01 - sanace mostu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</si>
  <si>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</si>
  <si>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</si>
  <si>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</si>
  <si>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</si>
  <si>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</si>
  <si>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</si>
  <si>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</si>
  <si>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</si>
  <si>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</si>
  <si>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</si>
  <si>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</si>
  <si>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</si>
  <si>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</si>
  <si>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</si>
  <si>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</si>
  <si>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</si>
  <si>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</si>
  <si>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789 - Povrchové úpravy ocelových konstrukcí a technologických zařízení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</si>
  <si>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</si>
  <si>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</si>
  <si>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</si>
  <si>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</si>
  <si>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</si>
  <si>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</si>
  <si>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</si>
  <si>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</si>
  <si>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</si>
  <si>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</si>
  <si>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</si>
  <si>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</si>
  <si>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</si>
  <si>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</si>
  <si>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</si>
  <si>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</si>
  <si>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</si>
  <si>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</si>
  <si>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</si>
  <si>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</si>
  <si>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</si>
  <si>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</si>
  <si>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113106151</t>
  </si>
  <si>
    <t>Rozebrání dlažeb vozovek z velkých kostek s ložem z kameniva ručně</t>
  </si>
  <si>
    <t>m2</t>
  </si>
  <si>
    <t>CS ÚRS 2024 01</t>
  </si>
  <si>
    <t>4</t>
  </si>
  <si>
    <t>-1814152621</t>
  </si>
  <si>
    <t>PP</t>
  </si>
  <si>
    <t>Rozebrání dlažeb vozovek a ploch s přemístěním hmot na skládku na vzdálenost do 3 m nebo s naložením na dopravní prostředek, s jakoukoliv výplní spár ručně z velkých kostek s ložem z kameniva</t>
  </si>
  <si>
    <t>113107122</t>
  </si>
  <si>
    <t>Odstranění podkladu z kameniva drceného tl přes 100 do 200 mm ručně</t>
  </si>
  <si>
    <t>-1928739938</t>
  </si>
  <si>
    <t>Odstranění podkladů nebo krytů ručně s přemístěním hmot na skládku na vzdálenost do 3 m nebo s naložením na dopravní prostředek z kameniva hrubého drceného, o tl. vrstvy přes 100 do 200 mm</t>
  </si>
  <si>
    <t>3</t>
  </si>
  <si>
    <t>115001106</t>
  </si>
  <si>
    <t>Převedení vody potrubím DN přes 600 do 900</t>
  </si>
  <si>
    <t>m</t>
  </si>
  <si>
    <t>625136129</t>
  </si>
  <si>
    <t>Převedení vody potrubím průměru DN přes 600 do 900</t>
  </si>
  <si>
    <t>115101201</t>
  </si>
  <si>
    <t>Čerpání vody na dopravní výšku do 10 m průměrný přítok do 500 l/min</t>
  </si>
  <si>
    <t>hod</t>
  </si>
  <si>
    <t>1856158482</t>
  </si>
  <si>
    <t>Čerpání vody na dopravní výšku do 10 m s uvažovaným průměrným přítokem do 500 l/min</t>
  </si>
  <si>
    <t>5</t>
  </si>
  <si>
    <t>115101301</t>
  </si>
  <si>
    <t>Pohotovost čerpací soupravy pro dopravní výšku do 10 m přítok do 500 l/min</t>
  </si>
  <si>
    <t>den</t>
  </si>
  <si>
    <t>1409688886</t>
  </si>
  <si>
    <t>Pohotovost záložní čerpací soupravy pro dopravní výšku do 10 m s uvažovaným průměrným přítokem do 500 l/min</t>
  </si>
  <si>
    <t>6</t>
  </si>
  <si>
    <t>122211101</t>
  </si>
  <si>
    <t>Odkopávky a prokopávky v hornině třídy těžitelnosti I, skupiny 3 ručně</t>
  </si>
  <si>
    <t>m3</t>
  </si>
  <si>
    <t>-753356208</t>
  </si>
  <si>
    <t>Odkopávky a prokopávky ručně zapažené i nezapažené v hornině třídy těžitelnosti I skupiny 3</t>
  </si>
  <si>
    <t>VV</t>
  </si>
  <si>
    <t>7,9*0,9*0,15*2</t>
  </si>
  <si>
    <t>7</t>
  </si>
  <si>
    <t>122251101</t>
  </si>
  <si>
    <t>Odkopávky a prokopávky nezapažené v hornině třídy těžitelnosti I skupiny 3 objem do 20 m3 strojně</t>
  </si>
  <si>
    <t>1604162290</t>
  </si>
  <si>
    <t>Odkopávky a prokopávky nezapažené strojně v hornině třídy těžitelnosti I skupiny 3 do 20 m3</t>
  </si>
  <si>
    <t>2,63*6*2</t>
  </si>
  <si>
    <t>8</t>
  </si>
  <si>
    <t>129353101</t>
  </si>
  <si>
    <t>Čištění otevřených koryt vodotečí šíře dna do 5 m hl do 2,5 m v hornině třídy těžitelnosti II skupiny 4 strojně</t>
  </si>
  <si>
    <t>152430877</t>
  </si>
  <si>
    <t>Čištění otevřených koryt vodotečí strojně s přehozením rozpojeného nánosu do 3 m nebo s naložením na dopravní prostředek při šířce původního dna do 5 m a hloubce koryta do 2,5 m v hornině třídy těžitelnosti II skupiny 4</t>
  </si>
  <si>
    <t>6*10*0,2</t>
  </si>
  <si>
    <t>9</t>
  </si>
  <si>
    <t>132351251</t>
  </si>
  <si>
    <t>Hloubení rýh nezapažených š do 2000 mm v hornině třídy těžitelnosti II skupiny 4 objem do 20 m3 strojně</t>
  </si>
  <si>
    <t>780873825</t>
  </si>
  <si>
    <t>Hloubení nezapažených rýh šířky přes 800 do 2 000 mm strojně s urovnáním dna do předepsaného profilu a spádu v hornině třídy těžitelnosti II skupiny 4 do 20 m3</t>
  </si>
  <si>
    <t>5,4*1,5*0,9*2</t>
  </si>
  <si>
    <t>10</t>
  </si>
  <si>
    <t>153191121</t>
  </si>
  <si>
    <t>Zřízení těsnění hradicích stěn ze zhutněné sypaniny</t>
  </si>
  <si>
    <t>709529960</t>
  </si>
  <si>
    <t>Těsnění hradicích stěn nepropustnou hrázkou ze zhutněné sypaniny při stěně nebo nepropustnou výplní ze zhutněné sypaniny mezi stěnami zřízení</t>
  </si>
  <si>
    <t>11</t>
  </si>
  <si>
    <t>M</t>
  </si>
  <si>
    <t>58125110</t>
  </si>
  <si>
    <t>jíl surový kusový</t>
  </si>
  <si>
    <t>t</t>
  </si>
  <si>
    <t>-391027221</t>
  </si>
  <si>
    <t>6*2 'Přepočtené koeficientem množství</t>
  </si>
  <si>
    <t>162751117</t>
  </si>
  <si>
    <t>Vodorovné přemístění přes 9 000 do 10000 m výkopku/sypaniny z horniny třídy těžitelnosti I skupiny 1 až 3</t>
  </si>
  <si>
    <t>1374538063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</si>
  <si>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</si>
  <si>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2,133+31,56+12</t>
  </si>
  <si>
    <t>13</t>
  </si>
  <si>
    <t>162751119</t>
  </si>
  <si>
    <t>Příplatek k vodorovnému přemístění výkopku/sypaniny z horniny třídy těžitelnosti I skupiny 1 až 3 ZKD 1000 m přes 10000 m</t>
  </si>
  <si>
    <t>1657548327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</si>
  <si>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</si>
  <si>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45,693*20 'Přepočtené koeficientem množství</t>
  </si>
  <si>
    <t>14</t>
  </si>
  <si>
    <t>171201231</t>
  </si>
  <si>
    <t>Poplatek za uložení zeminy a kamení na recyklační skládce (skládkovné) kód odpadu 17 05 04</t>
  </si>
  <si>
    <t>1384116456</t>
  </si>
  <si>
    <t>Poplatek za uložení stavebního odpadu na recyklační skládce (skládkovné) zeminy a kamení zatříděného do Katalogu odpadů pod kódem 17 05 04</t>
  </si>
  <si>
    <t>45,693*2 'Přepočtené koeficientem množství</t>
  </si>
  <si>
    <t>15</t>
  </si>
  <si>
    <t>174151101</t>
  </si>
  <si>
    <t>Zásyp jam, šachet rýh nebo kolem objektů sypaninou se zhutněním</t>
  </si>
  <si>
    <t>-1260730173</t>
  </si>
  <si>
    <t>Zásyp sypaninou z jakékoliv horniny strojně s uložením výkopku ve vrstvách se zhutněním jam, šachet, rýh nebo kolem objektů v těchto vykopávkách</t>
  </si>
  <si>
    <t>2,38*6*2"opěry</t>
  </si>
  <si>
    <t>9,5"prahy</t>
  </si>
  <si>
    <t>Součet</t>
  </si>
  <si>
    <t>16</t>
  </si>
  <si>
    <t>58344197</t>
  </si>
  <si>
    <t>štěrkodrť frakce 0/63</t>
  </si>
  <si>
    <t>1512435390</t>
  </si>
  <si>
    <t>28,56*2 'Přepočtené koeficientem množství</t>
  </si>
  <si>
    <t>17</t>
  </si>
  <si>
    <t>175151101</t>
  </si>
  <si>
    <t>Obsypání potrubí strojně sypaninou bez prohození, uloženou do 3 m</t>
  </si>
  <si>
    <t>-1792280205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</si>
  <si>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</si>
  <si>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0,124*6*2"drenáž</t>
  </si>
  <si>
    <t>18</t>
  </si>
  <si>
    <t>58331200</t>
  </si>
  <si>
    <t>štěrkopísek netříděný</t>
  </si>
  <si>
    <t>-1364779942</t>
  </si>
  <si>
    <t>1,488*2 'Přepočtené koeficientem množství</t>
  </si>
  <si>
    <t>Zakládání</t>
  </si>
  <si>
    <t>19</t>
  </si>
  <si>
    <t>212341111</t>
  </si>
  <si>
    <t>Obetonování drenážních trub mezerovitým betonem</t>
  </si>
  <si>
    <t>345846734</t>
  </si>
  <si>
    <t>0,15*5,4*2</t>
  </si>
  <si>
    <t>20</t>
  </si>
  <si>
    <t>212792312</t>
  </si>
  <si>
    <t>Odvodnění mostní opěry - drenážní plastové potrubí HDPE DN 150</t>
  </si>
  <si>
    <t>-897775181</t>
  </si>
  <si>
    <t>Odvodnění mostní opěry z plastových trub drenážní potrubí HDPE DN 150</t>
  </si>
  <si>
    <t>5,4*2</t>
  </si>
  <si>
    <t>274311126</t>
  </si>
  <si>
    <t>Základové pasy, prahy, věnce a ostruhy z betonu prostého C 20/25</t>
  </si>
  <si>
    <t>1424746977</t>
  </si>
  <si>
    <t>Základové konstrukce z betonu prostého pasy, prahy, věnce a ostruhy ve výkopu nebo na hlavách pilot C 20/25</t>
  </si>
  <si>
    <t>0,5*0,9*5,4*2</t>
  </si>
  <si>
    <t>22</t>
  </si>
  <si>
    <t>274321117</t>
  </si>
  <si>
    <t>Základové pasy, prahy, věnce a ostruhy mostních konstrukcí ze ŽB C 25/30</t>
  </si>
  <si>
    <t>1430165251</t>
  </si>
  <si>
    <t>Základové konstrukce z betonu železového pásy, prahy, věnce a ostruhy ve výkopu nebo na hlavách pilot C 25/30</t>
  </si>
  <si>
    <t>5,4*0,3*0,9*2"přibetonování základu</t>
  </si>
  <si>
    <t>23</t>
  </si>
  <si>
    <t>274354111</t>
  </si>
  <si>
    <t>Bednění základových pasů - zřízení</t>
  </si>
  <si>
    <t>1466207447</t>
  </si>
  <si>
    <t>Bednění základových konstrukcí pasů, prahů, věnců a ostruh zřízení</t>
  </si>
  <si>
    <t>0,9*2*5,4*2</t>
  </si>
  <si>
    <t>0,5*0,9*4</t>
  </si>
  <si>
    <t>24</t>
  </si>
  <si>
    <t>274354211</t>
  </si>
  <si>
    <t>Bednění základových pasů - odstranění</t>
  </si>
  <si>
    <t>-888356111</t>
  </si>
  <si>
    <t>Bednění základových konstrukcí pasů, prahů, věnců a ostruh odstranění bednění</t>
  </si>
  <si>
    <t>25</t>
  </si>
  <si>
    <t>274361116</t>
  </si>
  <si>
    <t>Výztuž základových pasů, prahů, věnců a ostruh z betonářské oceli 10 505</t>
  </si>
  <si>
    <t>518536051</t>
  </si>
  <si>
    <t>Výztuž základových konstrukcí pasů, prahů, věnců a ostruh z betonářské oceli 10 505 (R) nebo BSt 500</t>
  </si>
  <si>
    <t>2,916*0,1</t>
  </si>
  <si>
    <t>Svislé a kompletní konstrukce</t>
  </si>
  <si>
    <t>26</t>
  </si>
  <si>
    <t>317171126</t>
  </si>
  <si>
    <t>Kotvení monolitického betonu římsy do mostovky kotvou do vývrtu</t>
  </si>
  <si>
    <t>kus</t>
  </si>
  <si>
    <t>691875363</t>
  </si>
  <si>
    <t>27</t>
  </si>
  <si>
    <t>54879991</t>
  </si>
  <si>
    <t>kotva římsy M24 do vývrtu, NRk = 150 KN</t>
  </si>
  <si>
    <t>982233606</t>
  </si>
  <si>
    <t>28</t>
  </si>
  <si>
    <t>317321118</t>
  </si>
  <si>
    <t>Mostní římsy ze ŽB C 30/37</t>
  </si>
  <si>
    <t>91261664</t>
  </si>
  <si>
    <t>Římsy ze železového betonu C 30/37</t>
  </si>
  <si>
    <t>0,35*7,9*2</t>
  </si>
  <si>
    <t>29</t>
  </si>
  <si>
    <t>317321191</t>
  </si>
  <si>
    <t>Příplatek k mostním římsám ze ŽB za betonáž malého rozsahu do 25 m3</t>
  </si>
  <si>
    <t>1167483193</t>
  </si>
  <si>
    <t>Římsy ze železového betonu Příplatek k cenám za betonáž malého rozsahu do 25 m3</t>
  </si>
  <si>
    <t>30</t>
  </si>
  <si>
    <t>317353121</t>
  </si>
  <si>
    <t>Bednění mostních říms všech tvarů - zřízení</t>
  </si>
  <si>
    <t>-984519959</t>
  </si>
  <si>
    <t>Bednění mostní římsy zřízení všech tvarů</t>
  </si>
  <si>
    <t>(0,772+0,302+0,34)*7,9*2</t>
  </si>
  <si>
    <t>0,63*0,772*2*2</t>
  </si>
  <si>
    <t>31</t>
  </si>
  <si>
    <t>317353221</t>
  </si>
  <si>
    <t>Bednění mostních říms všech tvarů - odstranění</t>
  </si>
  <si>
    <t>656847952</t>
  </si>
  <si>
    <t>Bednění mostní římsy odstranění všech tvarů</t>
  </si>
  <si>
    <t>32</t>
  </si>
  <si>
    <t>317361116</t>
  </si>
  <si>
    <t>Výztuž mostních říms z betonářské oceli 10 505</t>
  </si>
  <si>
    <t>-156998569</t>
  </si>
  <si>
    <t>Výztuž mostních železobetonových říms z betonářské oceli 10 505 (R) nebo BSt 500</t>
  </si>
  <si>
    <t>33</t>
  </si>
  <si>
    <t>334213211</t>
  </si>
  <si>
    <t>Zdivo mostů z pravidelných kamenů na maltu, objem jednoho kamene do 0,02 m3</t>
  </si>
  <si>
    <t>-845687397</t>
  </si>
  <si>
    <t>Zdivo pilířů, opěr a křídel mostů z lomového kamene štípaného nebo ručně vybíraného na maltu z pravidelných kamenů (na vazbu) objemu 1 kusu kamene do 0,02 m3</t>
  </si>
  <si>
    <t>34</t>
  </si>
  <si>
    <t>334213911</t>
  </si>
  <si>
    <t>Příplatek k cenám zdiva mostů z kamene na maltu za jednostranné lícování zdiva</t>
  </si>
  <si>
    <t>1406524060</t>
  </si>
  <si>
    <t>Zdivo pilířů, opěr a křídel mostů z lomového kamene štípaného nebo ručně vybíraného na maltu Příplatek k cenám za lícování zdiva jednostranné</t>
  </si>
  <si>
    <t>35</t>
  </si>
  <si>
    <t>334313118</t>
  </si>
  <si>
    <t>Mostní opěry z betonu prostého C 30/37</t>
  </si>
  <si>
    <t>1801882151</t>
  </si>
  <si>
    <t>Mostní opěry z prostého betonu C 30/37</t>
  </si>
  <si>
    <t>0,95*5,31*0,18*2"čela</t>
  </si>
  <si>
    <t>36</t>
  </si>
  <si>
    <t>334351112</t>
  </si>
  <si>
    <t>Bednění systémové mostních opěr a úložných prahů z překližek pro ŽB - zřízení</t>
  </si>
  <si>
    <t>-566634064</t>
  </si>
  <si>
    <t>Bednění mostních opěr a úložných prahů ze systémového bednění zřízení z překližek, pro železobeton</t>
  </si>
  <si>
    <t>0,95*5,31*2"čela</t>
  </si>
  <si>
    <t>37</t>
  </si>
  <si>
    <t>334351211</t>
  </si>
  <si>
    <t>Bednění systémové mostních opěr a úložných prahů z překližek - odstranění</t>
  </si>
  <si>
    <t>-1880470130</t>
  </si>
  <si>
    <t>Bednění mostních opěr a úložných prahů ze systémového bednění odstranění z překližek</t>
  </si>
  <si>
    <t>38</t>
  </si>
  <si>
    <t>348171111</t>
  </si>
  <si>
    <t>Osazení mostního ocelového zábradlí nesnímatelného do betonu říms přímo</t>
  </si>
  <si>
    <t>890348670</t>
  </si>
  <si>
    <t>Osazení mostního ocelového zábradlí přímo do betonu říms</t>
  </si>
  <si>
    <t>28,59+23,665</t>
  </si>
  <si>
    <t>39</t>
  </si>
  <si>
    <t>388995212</t>
  </si>
  <si>
    <t>Chránička kabelů z trub HDPE v římse DN 110</t>
  </si>
  <si>
    <t>-2136271459</t>
  </si>
  <si>
    <t>Chránička kabelů v římse z trub HDPE přes DN 80 do DN 110</t>
  </si>
  <si>
    <t>8*2</t>
  </si>
  <si>
    <t>Vodorovné konstrukce</t>
  </si>
  <si>
    <t>40</t>
  </si>
  <si>
    <t>421321138</t>
  </si>
  <si>
    <t>Mostní nosné konstrukce deskové spřahující ze ŽB C 30/37</t>
  </si>
  <si>
    <t>59028689</t>
  </si>
  <si>
    <t>Mostní železobetonové nosné konstrukce deskové nebo klenbové deskové spřahující, z betonu C 30/37</t>
  </si>
  <si>
    <t>7,9*5,27*(0,08+0,151)/2</t>
  </si>
  <si>
    <t>41</t>
  </si>
  <si>
    <t>421361412</t>
  </si>
  <si>
    <t>Výztuž mostních desek ze svařovaných sítí nad 4 kg/m2</t>
  </si>
  <si>
    <t>-897861154</t>
  </si>
  <si>
    <t>Výztuž deskových konstrukcí ze svařovaných sítí přes 4 kg/m2</t>
  </si>
  <si>
    <t>18*0,048</t>
  </si>
  <si>
    <t>42</t>
  </si>
  <si>
    <t>465513156</t>
  </si>
  <si>
    <t>Dlažba svahu u opěr z upraveného lomového žulového kamene tl 200 mm do lože C 25/30 pl do 10 m2</t>
  </si>
  <si>
    <t>1129346982</t>
  </si>
  <si>
    <t>Dlažba svahu u mostních opěr z upraveného lomového žulového kamene s vyspárováním maltou MC 25, šíře spáry 15 mm do betonového lože C 25/30 tloušťky 200 mm, plochy do 10 m2</t>
  </si>
  <si>
    <t>5,6+6,15</t>
  </si>
  <si>
    <t>Komunikace pozemní</t>
  </si>
  <si>
    <t>43</t>
  </si>
  <si>
    <t>567132115</t>
  </si>
  <si>
    <t>Podklad ze směsi stmelené cementem SC C 8/10 (KSC I) tl 200 mm</t>
  </si>
  <si>
    <t>-2061719107</t>
  </si>
  <si>
    <t>Podklad ze směsi stmelené cementem SC bez dilatačních spár, s rozprostřením a zhutněním SC C 8/10 (KSC I), po zhutnění tl. 200 mm</t>
  </si>
  <si>
    <t>13+22</t>
  </si>
  <si>
    <t>44</t>
  </si>
  <si>
    <t>573211108</t>
  </si>
  <si>
    <t>Postřik živičný spojovací z asfaltu v množství 0,40 kg/m2</t>
  </si>
  <si>
    <t>-1866757960</t>
  </si>
  <si>
    <t>Postřik spojovací PS bez posypu kamenivem z asfaltu silničního, v množství 0,40 kg/m2</t>
  </si>
  <si>
    <t>78,43</t>
  </si>
  <si>
    <t>78,43-35</t>
  </si>
  <si>
    <t>45</t>
  </si>
  <si>
    <t>577144141</t>
  </si>
  <si>
    <t>Asfaltový beton vrstva obrusná ACO 11 (ABS) tl 50 mm š přes 3 m z modifikovaného asfaltu</t>
  </si>
  <si>
    <t>-704764271</t>
  </si>
  <si>
    <t>Asfaltový beton vrstva obrusná ACO 11 (ABS) s rozprostřením a se zhutněním z modifikovaného asfaltu v pruhu šířky přes 3 m, po zhutnění tl. 50 mm</t>
  </si>
  <si>
    <t>46</t>
  </si>
  <si>
    <t>577145032</t>
  </si>
  <si>
    <t>Asfaltový beton vrstva ložní ACL 16 (ABVH) tl 50 mm š do 1,5 m z modifikovaného asfaltu</t>
  </si>
  <si>
    <t>1792994795</t>
  </si>
  <si>
    <t>Asfaltový beton vrstva ložní ACL 16 (ABH) s rozprostřením a zhutněním z modifikovaného asfaltu v pruhu šířky do 1,5 m, po zhutnění tl. 50 mm</t>
  </si>
  <si>
    <t>47</t>
  </si>
  <si>
    <t>577175142</t>
  </si>
  <si>
    <t>Asfaltový beton vrstva ložní ACL 16 (ABH) tl. 80 mm š přes 3 m z modifikovaného asfaltu</t>
  </si>
  <si>
    <t>1395800400</t>
  </si>
  <si>
    <t>Asfaltový beton vrstva ložní ACL 16 (ABH) s rozprostřením a zhutněním z modifikovaného asfaltu v pruhu šířky přes 3 m, po zhutnění tl. 80 mm</t>
  </si>
  <si>
    <t>48</t>
  </si>
  <si>
    <t>578143213</t>
  </si>
  <si>
    <t>Litý asfalt MA 11 (LAS) tl 40 mm š přes 3 m z nemodifikovaného asfaltu</t>
  </si>
  <si>
    <t>1558720067</t>
  </si>
  <si>
    <t>Litý asfalt MA 11 (LAS) s rozprostřením z nemodifikovaného asfaltu v pruhu šířky přes 3 m tl. 40 mm</t>
  </si>
  <si>
    <t>49</t>
  </si>
  <si>
    <t>57899R</t>
  </si>
  <si>
    <t>pečetící vrstva</t>
  </si>
  <si>
    <t>-327020675</t>
  </si>
  <si>
    <t>P</t>
  </si>
  <si>
    <t>Poznámka k položce:_x000D_
skladba dle TZ</t>
  </si>
  <si>
    <t>Úpravy povrchů, podlahy a osazování výplní</t>
  </si>
  <si>
    <t>50</t>
  </si>
  <si>
    <t>628633111</t>
  </si>
  <si>
    <t>Spárování kamenného zdiva mostů aktivovanou maltou spára hl do 40 mm dl do 6 m/m2</t>
  </si>
  <si>
    <t>76214269</t>
  </si>
  <si>
    <t>Spárování zdiva pilířů, opěr a křídel mostů z lomového kamene aktivovanou maltou, hloubky do 40 mm délka spáry na 1 m2 upravované plochy do 6 m</t>
  </si>
  <si>
    <t>Ostatní konstrukce a práce, bourání</t>
  </si>
  <si>
    <t>51</t>
  </si>
  <si>
    <t>911122211</t>
  </si>
  <si>
    <t>Montáž dílů ocelového zábradlí do 50 kg při opravách mostů</t>
  </si>
  <si>
    <t>kg</t>
  </si>
  <si>
    <t>-899833989</t>
  </si>
  <si>
    <t>Oprava částí ocelového zábradlí mostů svařovaného nebo šroubovaného montáž dílů hmotnosti do 50 kg</t>
  </si>
  <si>
    <t>52</t>
  </si>
  <si>
    <t>54879R</t>
  </si>
  <si>
    <t>patní plech zábradlí</t>
  </si>
  <si>
    <t>-1530482919</t>
  </si>
  <si>
    <t>Poznámka k položce:_x000D_
včetně PKO</t>
  </si>
  <si>
    <t>53</t>
  </si>
  <si>
    <t>913121112</t>
  </si>
  <si>
    <t>Montáž a demontáž dočasné dopravní značky kompletní zvětšené</t>
  </si>
  <si>
    <t>-1832430734</t>
  </si>
  <si>
    <t>Montáž a demontáž dočasných dopravních značek kompletních značek vč. podstavce a sloupku zvětšených</t>
  </si>
  <si>
    <t>Poznámka k položce:_x000D_
informační tabule</t>
  </si>
  <si>
    <t>54</t>
  </si>
  <si>
    <t>914111111</t>
  </si>
  <si>
    <t>Montáž svislé dopravní značky do velikosti 1 m2 objímkami na sloupek nebo konzolu</t>
  </si>
  <si>
    <t>405160975</t>
  </si>
  <si>
    <t>Montáž svislé dopravní značky základní velikosti do 1 m2 objímkami na sloupky nebo konzoly</t>
  </si>
  <si>
    <t>55</t>
  </si>
  <si>
    <t>914112111</t>
  </si>
  <si>
    <t>Tabulka s označením evidenčního čísla mostu</t>
  </si>
  <si>
    <t>2056933465</t>
  </si>
  <si>
    <t>Tabulka s označením evidenčního čísla mostu na sloupek</t>
  </si>
  <si>
    <t>56</t>
  </si>
  <si>
    <t>914511111</t>
  </si>
  <si>
    <t>Montáž sloupku dopravních značek délky do 3,5 m s betonovým základem</t>
  </si>
  <si>
    <t>910223046</t>
  </si>
  <si>
    <t>Montáž sloupku dopravních značek délky do 3,5 m do betonového základu</t>
  </si>
  <si>
    <t>57</t>
  </si>
  <si>
    <t>40445225</t>
  </si>
  <si>
    <t>sloupek pro dopravní značku Zn D 60mm v 3,5m</t>
  </si>
  <si>
    <t>-1225398069</t>
  </si>
  <si>
    <t>58</t>
  </si>
  <si>
    <t>919112222</t>
  </si>
  <si>
    <t>Řezání spár pro vytvoření komůrky š 15 mm hl 25 mm pro těsnící zálivku v živičném krytu</t>
  </si>
  <si>
    <t>820110401</t>
  </si>
  <si>
    <t>Řezání dilatačních spár v živičném krytu vytvoření komůrky pro těsnící zálivku šířky 15 mm, hloubky 25 mm</t>
  </si>
  <si>
    <t>16+16+5,5+5+5*2</t>
  </si>
  <si>
    <t>59</t>
  </si>
  <si>
    <t>919122121</t>
  </si>
  <si>
    <t>Těsnění spár zálivkou za tepla pro komůrky š 15 mm hl 25 mm s těsnicím profilem</t>
  </si>
  <si>
    <t>-33410392</t>
  </si>
  <si>
    <t>Utěsnění dilatačních spár zálivkou za tepla v cementobetonovém nebo živičném krytu včetně adhezního nátěru s těsnicím profilem pod zálivkou, pro komůrky šířky 15 mm, hloubky 25 mm</t>
  </si>
  <si>
    <t>60</t>
  </si>
  <si>
    <t>936942211</t>
  </si>
  <si>
    <t>Zhotovení tabulky s letopočtem opravy mostu vložením šablony do bednění</t>
  </si>
  <si>
    <t>-1849756816</t>
  </si>
  <si>
    <t>Zhotovení tabulky s letopočtem opravy nebo větší údržby vložením šablony do bednění</t>
  </si>
  <si>
    <t>61</t>
  </si>
  <si>
    <t>941211111</t>
  </si>
  <si>
    <t>Montáž lešení řadového rámového lehkého zatížení do 200 kg/m2 š od 0,6 do 0,9 m v do 10 m</t>
  </si>
  <si>
    <t>-638742565</t>
  </si>
  <si>
    <t>Lešení řadové rámové lehké pracovní s podlahami s provozním zatížením tř. 3 do 200 kg/m2 šířky tř. SW06 od 0,6 do 0,9 m výšky do 10 m montáž</t>
  </si>
  <si>
    <t>7*2,5*2</t>
  </si>
  <si>
    <t>62</t>
  </si>
  <si>
    <t>941211211</t>
  </si>
  <si>
    <t>Příplatek k lešení řadovému rámovému lehkému do 200 kg/m2 š od 0,6 do 0,9 m v do 10 m za každý den použití</t>
  </si>
  <si>
    <t>-1361174794</t>
  </si>
  <si>
    <t>Lešení řadové rámové lehké pracovní s podlahami s provozním zatížením tř. 3 do 200 kg/m2 šířky tř. SW06 od 0,6 do 0,9 m výšky do 10 m příplatek za každý den použití</t>
  </si>
  <si>
    <t>35*60 'Přepočtené koeficientem množství</t>
  </si>
  <si>
    <t>63</t>
  </si>
  <si>
    <t>941211811</t>
  </si>
  <si>
    <t>Demontáž lešení řadového rámového lehkého zatížení do 200 kg/m2 š od 0,6 do 0,9 m v do 10 m</t>
  </si>
  <si>
    <t>-1593348611</t>
  </si>
  <si>
    <t>Lešení řadové rámové lehké pracovní s podlahami s provozním zatížením tř. 3 do 200 kg/m2 šířky tř. SW06 od 0,6 do 0,9 m výšky do 10 m demontáž</t>
  </si>
  <si>
    <t>64</t>
  </si>
  <si>
    <t>943211111</t>
  </si>
  <si>
    <t>Montáž lešení prostorového rámového lehkého s podlahami zatížení do 200 kg/m2 v do 10 m</t>
  </si>
  <si>
    <t>-520876672</t>
  </si>
  <si>
    <t>Lešení prostorové rámové lehké pracovní s podlahami s provozním zatížením tř. 3 do 200 kg/m2 výšky do 10 m montáž</t>
  </si>
  <si>
    <t>7*5*2</t>
  </si>
  <si>
    <t>65</t>
  </si>
  <si>
    <t>943211211</t>
  </si>
  <si>
    <t>Příplatek k lešení prostorovému rámovému lehkému s podlahami do 200 kg/m2 v do 10 m za každý den použití</t>
  </si>
  <si>
    <t>1776076918</t>
  </si>
  <si>
    <t>Lešení prostorové rámové lehké pracovní s podlahami s provozním zatížením tř. 3 do 200 kg/m2 výšky do 10 m příplatek k ceně za každý den použití</t>
  </si>
  <si>
    <t>70*60 'Přepočtené koeficientem množství</t>
  </si>
  <si>
    <t>66</t>
  </si>
  <si>
    <t>943211811</t>
  </si>
  <si>
    <t>Demontáž lešení prostorového rámového lehkého s podlahami zatížení do 200 kg/m2 v do 10 m</t>
  </si>
  <si>
    <t>1360677182</t>
  </si>
  <si>
    <t>Lešení prostorové rámové lehké pracovní s podlahami s provozním zatížením tř. 3 do 200 kg/m2 výšky do 10 m demontáž</t>
  </si>
  <si>
    <t>67</t>
  </si>
  <si>
    <t>948411111</t>
  </si>
  <si>
    <t>Zřízení podpěrné skruže dočasné kovové z věží výšky do 10 m</t>
  </si>
  <si>
    <t>-928788829</t>
  </si>
  <si>
    <t>Podpěrné skruže a podpěry dočasné kovové zřízení skruží z věží výšky do 10 m</t>
  </si>
  <si>
    <t>3,9*7,9*5,35</t>
  </si>
  <si>
    <t>68</t>
  </si>
  <si>
    <t>948411211</t>
  </si>
  <si>
    <t>Odstranění podpěrné skruže dočasné kovové z věží výšky do 10 m</t>
  </si>
  <si>
    <t>-1997865753</t>
  </si>
  <si>
    <t>Podpěrné skruže a podpěry dočasné kovové odstranění skruží z věží výšky do 10 m</t>
  </si>
  <si>
    <t>69</t>
  </si>
  <si>
    <t>948411911</t>
  </si>
  <si>
    <t>Měsíční nájemné podpěrné skruže dočasné kovové z věží výšky do 10 m</t>
  </si>
  <si>
    <t>50346485</t>
  </si>
  <si>
    <t>Podpěrné skruže a podpěry dočasné kovové měsíční nájemné skruží z věží výšky do 10 m</t>
  </si>
  <si>
    <t>164,834*3 'Přepočtené koeficientem množství</t>
  </si>
  <si>
    <t>70</t>
  </si>
  <si>
    <t>953961214</t>
  </si>
  <si>
    <t>Kotva chemickou patronou M 16 hl 125 mm do betonu, ŽB nebo kamene s vyvrtáním otvoru</t>
  </si>
  <si>
    <t>-482363979</t>
  </si>
  <si>
    <t>Kotva chemická s vyvrtáním otvoru do betonu, železobetonu nebo tvrdého kamene chemická patrona, velikost M 16, hloubka 125 mm</t>
  </si>
  <si>
    <t>71</t>
  </si>
  <si>
    <t>953965131</t>
  </si>
  <si>
    <t>Kotevní šroub pro chemické kotvy M 16 dl 190 mm</t>
  </si>
  <si>
    <t>38087378</t>
  </si>
  <si>
    <t>Kotva chemická s vyvrtáním otvoru kotevní šrouby pro chemické kotvy, velikost M 16, délka 190 mm</t>
  </si>
  <si>
    <t>72</t>
  </si>
  <si>
    <t>962021112</t>
  </si>
  <si>
    <t>Bourání mostních zdí a pilířů z kamene</t>
  </si>
  <si>
    <t>1492624228</t>
  </si>
  <si>
    <t>Bourání mostních konstrukcí zdiva a pilířů z kamene nebo cihel</t>
  </si>
  <si>
    <t>10*2*0,25"zdivo opěr</t>
  </si>
  <si>
    <t>73</t>
  </si>
  <si>
    <t>963051111</t>
  </si>
  <si>
    <t>Bourání mostní nosné konstrukce z ŽB</t>
  </si>
  <si>
    <t>228217493</t>
  </si>
  <si>
    <t>Bourání mostních konstrukcí nosných konstrukcí ze železového betonu</t>
  </si>
  <si>
    <t>7,6*0,32*2"římsy</t>
  </si>
  <si>
    <t>74</t>
  </si>
  <si>
    <t>966006211</t>
  </si>
  <si>
    <t>Odstranění svislých dopravních značek ze sloupů, sloupků nebo konzol</t>
  </si>
  <si>
    <t>892547864</t>
  </si>
  <si>
    <t>Odstranění (demontáž) svislých dopravních značek s odklizením materiálu na skládku na vzdálenost do 20 m nebo s naložením na dopravní prostředek ze sloupů, sloupků nebo konzol</t>
  </si>
  <si>
    <t>75</t>
  </si>
  <si>
    <t>966075212</t>
  </si>
  <si>
    <t>Demontáž částí ocelového zábradlí mostů přes 50 kg</t>
  </si>
  <si>
    <t>-983688636</t>
  </si>
  <si>
    <t>Demontáž částí ocelového zábradlí mostů svařovaného nebo šroubovaného, hmotnosti přes 50 kg</t>
  </si>
  <si>
    <t>(3,06+3,93+2,65+2,325+7,9+2,455+2,93+3,34)*50</t>
  </si>
  <si>
    <t>(1,675+1,59+1,91+1,55+1,295+9,33+1,225+1,67+1,44+1,975)*50</t>
  </si>
  <si>
    <t>76</t>
  </si>
  <si>
    <t>985121121</t>
  </si>
  <si>
    <t>Tryskání degradovaného betonu stěn a rubu kleneb vodou pod tlakem do 300 barů</t>
  </si>
  <si>
    <t>-526979188</t>
  </si>
  <si>
    <t>Tryskání degradovaného betonu stěn, rubu kleneb a podlah vodou pod tlakem do 300 barů</t>
  </si>
  <si>
    <t>7,9*5,312"deska</t>
  </si>
  <si>
    <t>0,45*6,1*8"trámy</t>
  </si>
  <si>
    <t>0,2*6,1*2</t>
  </si>
  <si>
    <t>77</t>
  </si>
  <si>
    <t>985121221</t>
  </si>
  <si>
    <t>Tryskání degradovaného betonu líce kleneb vodou pod tlakem do 300 barů</t>
  </si>
  <si>
    <t>-2047848844</t>
  </si>
  <si>
    <t>Tryskání degradovaného betonu líce kleneb a podhledů vodou pod tlakem do 300 barů</t>
  </si>
  <si>
    <t>1,245*6,1*3</t>
  </si>
  <si>
    <t>0,31*6,1*4</t>
  </si>
  <si>
    <t>78</t>
  </si>
  <si>
    <t>985131111</t>
  </si>
  <si>
    <t>Očištění ploch stěn, rubu kleneb a podlah tlakovou vodou</t>
  </si>
  <si>
    <t>223994117</t>
  </si>
  <si>
    <t>3,7*5,31*2"opěry</t>
  </si>
  <si>
    <t>(17,4+12,5)*2"křídla</t>
  </si>
  <si>
    <t>79</t>
  </si>
  <si>
    <t>985131311</t>
  </si>
  <si>
    <t>Ruční dočištění ploch stěn, rubu kleneb a podlah ocelových kartáči</t>
  </si>
  <si>
    <t>1238144082</t>
  </si>
  <si>
    <t>Očištění ploch stěn, rubu kleneb a podlah ruční dočištění ocelovými kartáči</t>
  </si>
  <si>
    <t>96,7*0,3</t>
  </si>
  <si>
    <t>80</t>
  </si>
  <si>
    <t>985221112</t>
  </si>
  <si>
    <t>Doplnění zdiva kamenem do aktivované malty se spárami dl přes 6 do 12 m/m2</t>
  </si>
  <si>
    <t>1032803616</t>
  </si>
  <si>
    <t>Doplnění zdiva ručně do aktivované malty kamenem délky spáry na 1 m2 upravované plochy přes 6 do 12 m</t>
  </si>
  <si>
    <t>81</t>
  </si>
  <si>
    <t>58381075</t>
  </si>
  <si>
    <t>haklík hrubý(1t=2,0m2)</t>
  </si>
  <si>
    <t>441870038</t>
  </si>
  <si>
    <t>2*2,4 'Přepočtené koeficientem množství</t>
  </si>
  <si>
    <t>82</t>
  </si>
  <si>
    <t>985311111</t>
  </si>
  <si>
    <t>Reprofilace stěn cementovou sanační maltou tl do 10 mm</t>
  </si>
  <si>
    <t>157636976</t>
  </si>
  <si>
    <t>Reprofilace betonu sanačními maltami na cementové bázi ručně stěn, tloušťky do 10 mm</t>
  </si>
  <si>
    <t>96,7*0,5</t>
  </si>
  <si>
    <t>83</t>
  </si>
  <si>
    <t>985311112</t>
  </si>
  <si>
    <t>Reprofilace stěn cementovou sanační maltou tl přes 10 do 20 mm</t>
  </si>
  <si>
    <t>-983017852</t>
  </si>
  <si>
    <t>Reprofilace betonu sanačními maltami na cementové bázi ručně stěn, tloušťky přes 10 do 20 mm</t>
  </si>
  <si>
    <t>84</t>
  </si>
  <si>
    <t>985321111</t>
  </si>
  <si>
    <t>Ochranný nátěr výztuže na cementové bázi stěn, líce kleneb a podhledů 1 vrstva tl 1 mm</t>
  </si>
  <si>
    <t>-1578136061</t>
  </si>
  <si>
    <t>Ochranný nátěr betonářské výztuže 1 vrstva tloušťky 1 mm na cementové bázi stěn, líce kleneb a podhledů</t>
  </si>
  <si>
    <t>85</t>
  </si>
  <si>
    <t>985323111</t>
  </si>
  <si>
    <t>Spojovací můstek reprofilovaného betonu na cementové bázi tl 1 mm</t>
  </si>
  <si>
    <t>98304258</t>
  </si>
  <si>
    <t>Spojovací můstek reprofilovaného betonu na cementové bázi, tloušťky 1 mm</t>
  </si>
  <si>
    <t>29,01+48,35</t>
  </si>
  <si>
    <t>86</t>
  </si>
  <si>
    <t>985324111</t>
  </si>
  <si>
    <t>Impregnační nátěr betonu dvojnásobný S1 (OS-A)</t>
  </si>
  <si>
    <t>1917342306</t>
  </si>
  <si>
    <t>Ochranný nátěr betonu na bázi silanu impregnační dvojnásobný S1 (OS-A)</t>
  </si>
  <si>
    <t>87</t>
  </si>
  <si>
    <t>985331213</t>
  </si>
  <si>
    <t>Dodatečné vlepování betonářské výztuže D 12 mm do chemické malty včetně vyvrtání otvoru</t>
  </si>
  <si>
    <t>-968531856</t>
  </si>
  <si>
    <t>Dodatečné vlepování betonářské výztuže včetně vyvrtání a vyčištění otvoru chemickou maltou průměr výztuže 12 mm</t>
  </si>
  <si>
    <t>7,9*5,35*3*0,175</t>
  </si>
  <si>
    <t>88</t>
  </si>
  <si>
    <t>13021054</t>
  </si>
  <si>
    <t>tyč ocelová ohýbaná kruhová žebírková jakost B500B (10 505) výztuž do betonu D 10-16mm</t>
  </si>
  <si>
    <t>-1268844777</t>
  </si>
  <si>
    <t>42,8571428571429*0,00091 'Přepočtené koeficientem množství</t>
  </si>
  <si>
    <t>89</t>
  </si>
  <si>
    <t>985341103</t>
  </si>
  <si>
    <t>Uhlíkové lamely pro zesílení ŽB stěn tl 1,2 mm modul pružnosti 170 kN/mm2 š 100 mm</t>
  </si>
  <si>
    <t>1984088135</t>
  </si>
  <si>
    <t>Uhlíkové lamely pro zesílení nosných železobetonových konstrukcí stěn tloušťky 1,2 mm modulu pružnosti 170 kN/mm2, lepené na povrch, šířky 100 mm</t>
  </si>
  <si>
    <t>8*6,1</t>
  </si>
  <si>
    <t>997</t>
  </si>
  <si>
    <t>Přesun sutě</t>
  </si>
  <si>
    <t>90</t>
  </si>
  <si>
    <t>997013151</t>
  </si>
  <si>
    <t>Vnitrostaveništní doprava suti a vybouraných hmot pro budovy v do 6 m s omezením mechanizace</t>
  </si>
  <si>
    <t>-763102754</t>
  </si>
  <si>
    <t>Vnitrostaveništní doprava suti a vybouraných hmot vodorovně do 50 m s naložením s omezením mechanizace pro budovy a haly výšky do 6 m</t>
  </si>
  <si>
    <t>91</t>
  </si>
  <si>
    <t>997013501</t>
  </si>
  <si>
    <t>Odvoz suti a vybouraných hmot na skládku nebo meziskládku do 1 km se složením</t>
  </si>
  <si>
    <t>1361278276</t>
  </si>
  <si>
    <t>Odvoz suti a vybouraných hmot na skládku nebo meziskládku se složením, na vzdálenost do 1 km</t>
  </si>
  <si>
    <t>92</t>
  </si>
  <si>
    <t>997013509</t>
  </si>
  <si>
    <t>Příplatek k odvozu suti a vybouraných hmot na skládku ZKD 1 km přes 1 km</t>
  </si>
  <si>
    <t>-2074194927</t>
  </si>
  <si>
    <t>Odvoz suti a vybouraných hmot na skládku nebo meziskládku se složením, na vzdálenost Příplatek k ceně za každý další započatý 1 km přes 1 km</t>
  </si>
  <si>
    <t>88,48*29 'Přepočtené koeficientem množství</t>
  </si>
  <si>
    <t>93</t>
  </si>
  <si>
    <t>997013602</t>
  </si>
  <si>
    <t>Poplatek za uložení na skládce (skládkovné) stavebního odpadu železobetonového kód odpadu 17 01 01</t>
  </si>
  <si>
    <t>-1565729793</t>
  </si>
  <si>
    <t>Poplatek za uložení stavebního odpadu na skládce (skládkovné) z armovaného betonu zatříděného do Katalogu odpadů pod kódem 17 01 01</t>
  </si>
  <si>
    <t>94</t>
  </si>
  <si>
    <t>997013841</t>
  </si>
  <si>
    <t>Poplatek za uložení na skládce (skládkovné) odpadu po otryskávání bez obsahu nebezpečných látek kód odpadu 12 01 17</t>
  </si>
  <si>
    <t>1167441433</t>
  </si>
  <si>
    <t>Poplatek za uložení stavebního odpadu na skládce (skládkovné) odpadního materiálu po otryskávání bez obsahu nebezpečných látek zatříděného do Katalogu odpadů pod kódem 12 01 17</t>
  </si>
  <si>
    <t>95</t>
  </si>
  <si>
    <t>997013873</t>
  </si>
  <si>
    <t>613229389</t>
  </si>
  <si>
    <t>998</t>
  </si>
  <si>
    <t>Přesun hmot</t>
  </si>
  <si>
    <t>96</t>
  </si>
  <si>
    <t>998225111</t>
  </si>
  <si>
    <t>Přesun hmot pro pozemní komunikace s krytem z kamene, monolitickým betonovým nebo živičným</t>
  </si>
  <si>
    <t>1898687662</t>
  </si>
  <si>
    <t>Přesun hmot pro komunikace s krytem z kameniva, monolitickým betonovým nebo živičným dopravní vzdálenost do 200 m jakékoliv délky objektu</t>
  </si>
  <si>
    <t>PSV</t>
  </si>
  <si>
    <t>Práce a dodávky PSV</t>
  </si>
  <si>
    <t>711</t>
  </si>
  <si>
    <t>Izolace proti vodě, vlhkosti a plynům</t>
  </si>
  <si>
    <t>97</t>
  </si>
  <si>
    <t>711311001</t>
  </si>
  <si>
    <t>Provedení hydroizolace mostovek za studena lakem asfaltovým penetračním</t>
  </si>
  <si>
    <t>1975712506</t>
  </si>
  <si>
    <t>Provedení izolace mostovek natěradly a tmely za studena nátěrem lakem asfaltovým penetračním</t>
  </si>
  <si>
    <t>43,43+1*5,4*2</t>
  </si>
  <si>
    <t>98</t>
  </si>
  <si>
    <t>11163150</t>
  </si>
  <si>
    <t>lak penetrační asfaltový</t>
  </si>
  <si>
    <t>-542805309</t>
  </si>
  <si>
    <t>54,23*0,00032 'Přepočtené koeficientem množství</t>
  </si>
  <si>
    <t>99</t>
  </si>
  <si>
    <t>711331382</t>
  </si>
  <si>
    <t>Provedení hydroizolace mostovek pásy na sucho AIP nebo tkaniny</t>
  </si>
  <si>
    <t>1846641159</t>
  </si>
  <si>
    <t>Provedení izolace mostovek pásy na sucho AIP nebo tkaniny</t>
  </si>
  <si>
    <t>100</t>
  </si>
  <si>
    <t>69311089</t>
  </si>
  <si>
    <t>geotextilie netkaná separační, ochranná, filtrační, drenážní PES 600g/m2</t>
  </si>
  <si>
    <t>137841865</t>
  </si>
  <si>
    <t>10,8*1,1655 'Přepočtené koeficientem množství</t>
  </si>
  <si>
    <t>101</t>
  </si>
  <si>
    <t>711341564</t>
  </si>
  <si>
    <t>Provedení hydroizolace mostovek pásy přitavením NAIP</t>
  </si>
  <si>
    <t>11165997</t>
  </si>
  <si>
    <t>Provedení izolace mostovek pásy přitavením NAIP</t>
  </si>
  <si>
    <t>54,23</t>
  </si>
  <si>
    <t>7,9*0,4*2</t>
  </si>
  <si>
    <t>102</t>
  </si>
  <si>
    <t>62855002</t>
  </si>
  <si>
    <t>pás asfaltový natavitelný modifikovaný SBS s vložkou z polyesterové rohože a spalitelnou PE fólií nebo jemnozrnným minerálním posypem na horním povrchu tl 5,0mm</t>
  </si>
  <si>
    <t>1727805758</t>
  </si>
  <si>
    <t>54,23*1,1655 'Přepočtené koeficientem množství</t>
  </si>
  <si>
    <t>103</t>
  </si>
  <si>
    <t>62856010</t>
  </si>
  <si>
    <t>pás asfaltový natavitelný modifikovaný SBS s vložkou z hliníkové fólie s textilií a spalitelnou PE fólií nebo jemnozrnným minerálním posypem na horním povrchu tl 3,5mm</t>
  </si>
  <si>
    <t>1079905392</t>
  </si>
  <si>
    <t>6,3*1,15 'Přepočtené koeficientem množství</t>
  </si>
  <si>
    <t>789</t>
  </si>
  <si>
    <t>Povrchové úpravy ocelových konstrukcí a technologických zařízení</t>
  </si>
  <si>
    <t>104</t>
  </si>
  <si>
    <t>78932531R</t>
  </si>
  <si>
    <t>protikorozní ochrana zábradlí</t>
  </si>
  <si>
    <t>-1947865362</t>
  </si>
  <si>
    <t>Poznámka k položce:_x000D_
otryskání, 2x základní nátěr, 1x vrchní nátěr (zelená, bílá)</t>
  </si>
  <si>
    <t>VRN</t>
  </si>
  <si>
    <t>Vedlejší rozpočtové náklady</t>
  </si>
  <si>
    <t>VRN1</t>
  </si>
  <si>
    <t>Průzkumné, geodetické a projektové práce</t>
  </si>
  <si>
    <t>105</t>
  </si>
  <si>
    <t>012103000</t>
  </si>
  <si>
    <t>Geodetické práce před výstavbou</t>
  </si>
  <si>
    <t>soubor</t>
  </si>
  <si>
    <t>1024</t>
  </si>
  <si>
    <t>124599850</t>
  </si>
  <si>
    <t>106</t>
  </si>
  <si>
    <t>012203000</t>
  </si>
  <si>
    <t>Geodetické práce při provádění stavby</t>
  </si>
  <si>
    <t>-1641654768</t>
  </si>
  <si>
    <t>107</t>
  </si>
  <si>
    <t>012303000</t>
  </si>
  <si>
    <t>Geodetické práce po výstavbě</t>
  </si>
  <si>
    <t>16337859</t>
  </si>
  <si>
    <t>Průzkumné, geodetické a projektové práce geodetické práce po výstavbě vč. oddělení pozemků</t>
  </si>
  <si>
    <t>108</t>
  </si>
  <si>
    <t>013254000</t>
  </si>
  <si>
    <t>Dokumentace skutečného provedení stavby</t>
  </si>
  <si>
    <t>1791499027</t>
  </si>
  <si>
    <t>Průzkumné, geodetické a projektové práce projektové práce dokumentace stavby (výkresová a textová) skutečného provedení stavby</t>
  </si>
  <si>
    <t>109</t>
  </si>
  <si>
    <t>013294000</t>
  </si>
  <si>
    <t>Ostatní dokumentace - realizační PD</t>
  </si>
  <si>
    <t>692566477</t>
  </si>
  <si>
    <t>Ostatní dokumentace</t>
  </si>
  <si>
    <t>Poznámka k položce:_x000D_
vč. dílenské PD</t>
  </si>
  <si>
    <t>VRN3</t>
  </si>
  <si>
    <t>Zařízení staveniště</t>
  </si>
  <si>
    <t>110</t>
  </si>
  <si>
    <t>032903000</t>
  </si>
  <si>
    <t>Náklady na provoz a údržbu vybavení staveniště</t>
  </si>
  <si>
    <t>180894433</t>
  </si>
  <si>
    <t>Zařízení staveniště vybavení staveniště náklady na provoz a údržbu vybavení staveniště</t>
  </si>
  <si>
    <t>111</t>
  </si>
  <si>
    <t>034203000</t>
  </si>
  <si>
    <t>Opatření na ochranu pozemků sousedních se staveništěm</t>
  </si>
  <si>
    <t>-179657849</t>
  </si>
  <si>
    <t>112</t>
  </si>
  <si>
    <t>03420300R</t>
  </si>
  <si>
    <t>vytyčení a ochrana sítí</t>
  </si>
  <si>
    <t>-1289471514</t>
  </si>
  <si>
    <t>113</t>
  </si>
  <si>
    <t>034403000</t>
  </si>
  <si>
    <t>Dopravní značení na staveništi</t>
  </si>
  <si>
    <t>-1058948034</t>
  </si>
  <si>
    <t>Zařízení staveniště zabezpečení staveniště dopravní značení na staveništi vč. světelné signalizace</t>
  </si>
  <si>
    <t>Poznámka k položce:_x000D_
+DIO</t>
  </si>
  <si>
    <t>VRN4</t>
  </si>
  <si>
    <t>Inženýrská činnost</t>
  </si>
  <si>
    <t>114</t>
  </si>
  <si>
    <t>041103000</t>
  </si>
  <si>
    <t>Autorský dozor projektanta</t>
  </si>
  <si>
    <t>-720092698</t>
  </si>
  <si>
    <t>115</t>
  </si>
  <si>
    <t>042903000</t>
  </si>
  <si>
    <t>1. Hlavní mostní prohlídka a mostní list</t>
  </si>
  <si>
    <t>1073270582</t>
  </si>
  <si>
    <t>02 - SO 301 stavidlo mostu</t>
  </si>
  <si>
    <t>93495621R</t>
  </si>
  <si>
    <t>Stavidlový uzávěr s ručním ovládáním</t>
  </si>
  <si>
    <t>-927936341</t>
  </si>
  <si>
    <t>Přepadová a ochranná zařízení nádrží stavidlové tabule z fošen na drážku spojených svlaky, s ocelovými pásy ukončenými okem, s ochranným nátěrem z borového dřeva, tl. od 50 do 60 mm</t>
  </si>
  <si>
    <t>Poznámka k položce:_x000D_
Technické parametry_x000D_
Stavidlový uzávěr s ručním ovládáním, ks výkres č. 2 PPO N 2114-01_x000D_
Šířka kanálu 6.020 mm_x000D_
Hloubka kanálu 3.160 mm_x000D_
Pohyblivá hradící konstrukce ocelová stavidlová tabule_x000D_
Provedení svařovaná konstrukce, materiál S235 a S355_x000D_
Povrchová úprava stavidla metalizace Zn + nátěr_x000D_
Rám hradící konstrukce nerez 1.4301_x000D_
Výška stavidlové tabule 790 mm_x000D_
Výška zdvihu stavidlové tabule 1.090 mm_x000D_
Horní práh NE_x000D_
Ovládací mechanismus ruční_x000D_
Způsob těsnění pryž/nerez, 3stranná těsnost_x000D_
Obslužná lávka ne, stávající most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</si>
</sst>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9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9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opLeftCell="A76" workbookViewId="0"/>
  </sheetViews>
  <sheetFormatPr defaultRowHeight="14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 x14ac:dyDescent="0.2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s="1" customFormat="1" ht="36.950000000000003" customHeight="1" x14ac:dyDescent="0.2">
      <c r="AR2" s="280"/>
      <c r="AS2" s="280"/>
      <c r="AT2" s="280"/>
      <c r="AU2" s="280"/>
      <c r="AV2" s="280"/>
      <c r="AW2" s="280"/>
      <c r="AX2" s="280"/>
      <c r="AY2" s="280"/>
      <c r="AZ2" s="280"/>
      <c r="BA2" s="280"/>
      <c r="BB2" s="280"/>
      <c r="BC2" s="280"/>
      <c r="BD2" s="280"/>
      <c r="BE2" s="280"/>
      <c r="BS2" s="16" t="s">
        <v>6</v>
      </c>
      <c r="BT2" s="16" t="s">
        <v>7</v>
      </c>
    </row>
    <row r="3" spans="1:74" s="1" customFormat="1" ht="6.95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s="1" customFormat="1" ht="24.95" customHeight="1" x14ac:dyDescent="0.2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pans="1:74" s="1" customFormat="1" ht="12" customHeight="1" x14ac:dyDescent="0.2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43" t="s">
        <v>14</v>
      </c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1"/>
      <c r="AL5" s="21"/>
      <c r="AM5" s="21"/>
      <c r="AN5" s="21"/>
      <c r="AO5" s="21"/>
      <c r="AP5" s="21"/>
      <c r="AQ5" s="21"/>
      <c r="AR5" s="19"/>
      <c r="BE5" s="240" t="s">
        <v>15</v>
      </c>
      <c r="BS5" s="16" t="s">
        <v>6</v>
      </c>
    </row>
    <row r="6" spans="1:74" s="1" customFormat="1" ht="36.950000000000003" customHeight="1" x14ac:dyDescent="0.2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245" t="s">
        <v>17</v>
      </c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1"/>
      <c r="AL6" s="21"/>
      <c r="AM6" s="21"/>
      <c r="AN6" s="21"/>
      <c r="AO6" s="21"/>
      <c r="AP6" s="21"/>
      <c r="AQ6" s="21"/>
      <c r="AR6" s="19"/>
      <c r="BE6" s="241"/>
      <c r="BS6" s="16" t="s">
        <v>6</v>
      </c>
    </row>
    <row r="7" spans="1:74" s="1" customFormat="1" ht="12" customHeight="1" x14ac:dyDescent="0.2">
      <c r="B7" s="20"/>
      <c r="C7" s="21"/>
      <c r="D7" s="28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19</v>
      </c>
      <c r="AL7" s="21"/>
      <c r="AM7" s="21"/>
      <c r="AN7" s="26" t="s">
        <v>1</v>
      </c>
      <c r="AO7" s="21"/>
      <c r="AP7" s="21"/>
      <c r="AQ7" s="21"/>
      <c r="AR7" s="19"/>
      <c r="BE7" s="241"/>
      <c r="BS7" s="16" t="s">
        <v>6</v>
      </c>
    </row>
    <row r="8" spans="1:74" s="1" customFormat="1" ht="12" customHeight="1" x14ac:dyDescent="0.2">
      <c r="B8" s="20"/>
      <c r="C8" s="21"/>
      <c r="D8" s="28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22</v>
      </c>
      <c r="AL8" s="21"/>
      <c r="AM8" s="21"/>
      <c r="AN8" s="29" t="s">
        <v>23</v>
      </c>
      <c r="AO8" s="21"/>
      <c r="AP8" s="21"/>
      <c r="AQ8" s="21"/>
      <c r="AR8" s="19"/>
      <c r="BE8" s="241"/>
      <c r="BS8" s="16" t="s">
        <v>6</v>
      </c>
    </row>
    <row r="9" spans="1:74" s="1" customFormat="1" ht="14.45" customHeight="1" x14ac:dyDescent="0.2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41"/>
      <c r="BS9" s="16" t="s">
        <v>6</v>
      </c>
    </row>
    <row r="10" spans="1:74" s="1" customFormat="1" ht="12" customHeight="1" x14ac:dyDescent="0.2">
      <c r="B10" s="20"/>
      <c r="C10" s="21"/>
      <c r="D10" s="28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241"/>
      <c r="BS10" s="16" t="s">
        <v>6</v>
      </c>
    </row>
    <row r="11" spans="1:74" s="1" customFormat="1" ht="18.399999999999999" customHeight="1" x14ac:dyDescent="0.2">
      <c r="B11" s="20"/>
      <c r="C11" s="21"/>
      <c r="D11" s="21"/>
      <c r="E11" s="26" t="s">
        <v>21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26</v>
      </c>
      <c r="AL11" s="21"/>
      <c r="AM11" s="21"/>
      <c r="AN11" s="26" t="s">
        <v>1</v>
      </c>
      <c r="AO11" s="21"/>
      <c r="AP11" s="21"/>
      <c r="AQ11" s="21"/>
      <c r="AR11" s="19"/>
      <c r="BE11" s="241"/>
      <c r="BS11" s="16" t="s">
        <v>6</v>
      </c>
    </row>
    <row r="12" spans="1:74" s="1" customFormat="1" ht="6.95" customHeight="1" x14ac:dyDescent="0.2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41"/>
      <c r="BS12" s="16" t="s">
        <v>6</v>
      </c>
    </row>
    <row r="13" spans="1:74" s="1" customFormat="1" ht="12" customHeight="1" x14ac:dyDescent="0.2">
      <c r="B13" s="20"/>
      <c r="C13" s="21"/>
      <c r="D13" s="28" t="s">
        <v>27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25</v>
      </c>
      <c r="AL13" s="21"/>
      <c r="AM13" s="21"/>
      <c r="AN13" s="30" t="s">
        <v>28</v>
      </c>
      <c r="AO13" s="21"/>
      <c r="AP13" s="21"/>
      <c r="AQ13" s="21"/>
      <c r="AR13" s="19"/>
      <c r="BE13" s="241"/>
      <c r="BS13" s="16" t="s">
        <v>6</v>
      </c>
    </row>
    <row r="14" spans="1:74" ht="12.75" x14ac:dyDescent="0.2">
      <c r="B14" s="20"/>
      <c r="C14" s="21"/>
      <c r="D14" s="21"/>
      <c r="E14" s="246" t="s">
        <v>28</v>
      </c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8" t="s">
        <v>26</v>
      </c>
      <c r="AL14" s="21"/>
      <c r="AM14" s="21"/>
      <c r="AN14" s="30" t="s">
        <v>28</v>
      </c>
      <c r="AO14" s="21"/>
      <c r="AP14" s="21"/>
      <c r="AQ14" s="21"/>
      <c r="AR14" s="19"/>
      <c r="BE14" s="241"/>
      <c r="BS14" s="16" t="s">
        <v>6</v>
      </c>
    </row>
    <row r="15" spans="1:74" s="1" customFormat="1" ht="6.95" customHeight="1" x14ac:dyDescent="0.2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41"/>
      <c r="BS15" s="16" t="s">
        <v>4</v>
      </c>
    </row>
    <row r="16" spans="1:74" s="1" customFormat="1" ht="12" customHeight="1" x14ac:dyDescent="0.2">
      <c r="B16" s="20"/>
      <c r="C16" s="21"/>
      <c r="D16" s="28" t="s">
        <v>29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241"/>
      <c r="BS16" s="16" t="s">
        <v>4</v>
      </c>
    </row>
    <row r="17" spans="1:71" s="1" customFormat="1" ht="18.399999999999999" customHeight="1" x14ac:dyDescent="0.2">
      <c r="B17" s="20"/>
      <c r="C17" s="21"/>
      <c r="D17" s="21"/>
      <c r="E17" s="26" t="s">
        <v>21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26</v>
      </c>
      <c r="AL17" s="21"/>
      <c r="AM17" s="21"/>
      <c r="AN17" s="26" t="s">
        <v>1</v>
      </c>
      <c r="AO17" s="21"/>
      <c r="AP17" s="21"/>
      <c r="AQ17" s="21"/>
      <c r="AR17" s="19"/>
      <c r="BE17" s="241"/>
      <c r="BS17" s="16" t="s">
        <v>30</v>
      </c>
    </row>
    <row r="18" spans="1:71" s="1" customFormat="1" ht="6.95" customHeight="1" x14ac:dyDescent="0.2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41"/>
      <c r="BS18" s="16" t="s">
        <v>6</v>
      </c>
    </row>
    <row r="19" spans="1:71" s="1" customFormat="1" ht="12" customHeight="1" x14ac:dyDescent="0.2">
      <c r="B19" s="20"/>
      <c r="C19" s="21"/>
      <c r="D19" s="28" t="s">
        <v>31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241"/>
      <c r="BS19" s="16" t="s">
        <v>6</v>
      </c>
    </row>
    <row r="20" spans="1:71" s="1" customFormat="1" ht="18.399999999999999" customHeight="1" x14ac:dyDescent="0.2">
      <c r="B20" s="20"/>
      <c r="C20" s="21"/>
      <c r="D20" s="21"/>
      <c r="E20" s="26" t="s">
        <v>21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26</v>
      </c>
      <c r="AL20" s="21"/>
      <c r="AM20" s="21"/>
      <c r="AN20" s="26" t="s">
        <v>1</v>
      </c>
      <c r="AO20" s="21"/>
      <c r="AP20" s="21"/>
      <c r="AQ20" s="21"/>
      <c r="AR20" s="19"/>
      <c r="BE20" s="241"/>
      <c r="BS20" s="16" t="s">
        <v>30</v>
      </c>
    </row>
    <row r="21" spans="1:71" s="1" customFormat="1" ht="6.95" customHeight="1" x14ac:dyDescent="0.2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41"/>
    </row>
    <row r="22" spans="1:71" s="1" customFormat="1" ht="12" customHeight="1" x14ac:dyDescent="0.2">
      <c r="B22" s="20"/>
      <c r="C22" s="21"/>
      <c r="D22" s="28" t="s">
        <v>32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41"/>
    </row>
    <row r="23" spans="1:71" s="1" customFormat="1" ht="16.5" customHeight="1" x14ac:dyDescent="0.2">
      <c r="B23" s="20"/>
      <c r="C23" s="21"/>
      <c r="D23" s="21"/>
      <c r="E23" s="248" t="s">
        <v>1</v>
      </c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1"/>
      <c r="AP23" s="21"/>
      <c r="AQ23" s="21"/>
      <c r="AR23" s="19"/>
      <c r="BE23" s="241"/>
    </row>
    <row r="24" spans="1:71" s="1" customFormat="1" ht="6.95" customHeight="1" x14ac:dyDescent="0.2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41"/>
    </row>
    <row r="25" spans="1:71" s="1" customFormat="1" ht="6.95" customHeight="1" x14ac:dyDescent="0.2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41"/>
    </row>
    <row r="26" spans="1:71" s="2" customFormat="1" ht="25.9" customHeight="1" x14ac:dyDescent="0.2">
      <c r="A26" s="33"/>
      <c r="B26" s="34"/>
      <c r="C26" s="35"/>
      <c r="D26" s="36" t="s">
        <v>33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249">
        <f>ROUND(AG94,2)</f>
        <v>0</v>
      </c>
      <c r="AL26" s="250"/>
      <c r="AM26" s="250"/>
      <c r="AN26" s="250"/>
      <c r="AO26" s="250"/>
      <c r="AP26" s="35"/>
      <c r="AQ26" s="35"/>
      <c r="AR26" s="38"/>
      <c r="BE26" s="241"/>
    </row>
    <row r="27" spans="1:71" s="2" customFormat="1" ht="6.95" customHeight="1" x14ac:dyDescent="0.2">
      <c r="A27" s="33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8"/>
      <c r="BE27" s="241"/>
    </row>
    <row r="28" spans="1:71" s="2" customFormat="1" ht="12.75" x14ac:dyDescent="0.2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251" t="s">
        <v>34</v>
      </c>
      <c r="M28" s="251"/>
      <c r="N28" s="251"/>
      <c r="O28" s="251"/>
      <c r="P28" s="251"/>
      <c r="Q28" s="35"/>
      <c r="R28" s="35"/>
      <c r="S28" s="35"/>
      <c r="T28" s="35"/>
      <c r="U28" s="35"/>
      <c r="V28" s="35"/>
      <c r="W28" s="251" t="s">
        <v>35</v>
      </c>
      <c r="X28" s="251"/>
      <c r="Y28" s="251"/>
      <c r="Z28" s="251"/>
      <c r="AA28" s="251"/>
      <c r="AB28" s="251"/>
      <c r="AC28" s="251"/>
      <c r="AD28" s="251"/>
      <c r="AE28" s="251"/>
      <c r="AF28" s="35"/>
      <c r="AG28" s="35"/>
      <c r="AH28" s="35"/>
      <c r="AI28" s="35"/>
      <c r="AJ28" s="35"/>
      <c r="AK28" s="251" t="s">
        <v>36</v>
      </c>
      <c r="AL28" s="251"/>
      <c r="AM28" s="251"/>
      <c r="AN28" s="251"/>
      <c r="AO28" s="251"/>
      <c r="AP28" s="35"/>
      <c r="AQ28" s="35"/>
      <c r="AR28" s="38"/>
      <c r="BE28" s="241"/>
    </row>
    <row r="29" spans="1:71" s="3" customFormat="1" ht="14.45" customHeight="1" x14ac:dyDescent="0.2">
      <c r="B29" s="39"/>
      <c r="C29" s="40"/>
      <c r="D29" s="28" t="s">
        <v>37</v>
      </c>
      <c r="E29" s="40"/>
      <c r="F29" s="28" t="s">
        <v>38</v>
      </c>
      <c r="G29" s="40"/>
      <c r="H29" s="40"/>
      <c r="I29" s="40"/>
      <c r="J29" s="40"/>
      <c r="K29" s="40"/>
      <c r="L29" s="254">
        <v>0.21</v>
      </c>
      <c r="M29" s="253"/>
      <c r="N29" s="253"/>
      <c r="O29" s="253"/>
      <c r="P29" s="253"/>
      <c r="Q29" s="40"/>
      <c r="R29" s="40"/>
      <c r="S29" s="40"/>
      <c r="T29" s="40"/>
      <c r="U29" s="40"/>
      <c r="V29" s="40"/>
      <c r="W29" s="252">
        <f>ROUND(AZ94, 2)</f>
        <v>0</v>
      </c>
      <c r="X29" s="253"/>
      <c r="Y29" s="253"/>
      <c r="Z29" s="253"/>
      <c r="AA29" s="253"/>
      <c r="AB29" s="253"/>
      <c r="AC29" s="253"/>
      <c r="AD29" s="253"/>
      <c r="AE29" s="253"/>
      <c r="AF29" s="40"/>
      <c r="AG29" s="40"/>
      <c r="AH29" s="40"/>
      <c r="AI29" s="40"/>
      <c r="AJ29" s="40"/>
      <c r="AK29" s="252">
        <f>ROUND(AV94, 2)</f>
        <v>0</v>
      </c>
      <c r="AL29" s="253"/>
      <c r="AM29" s="253"/>
      <c r="AN29" s="253"/>
      <c r="AO29" s="253"/>
      <c r="AP29" s="40"/>
      <c r="AQ29" s="40"/>
      <c r="AR29" s="41"/>
      <c r="BE29" s="242"/>
    </row>
    <row r="30" spans="1:71" s="3" customFormat="1" ht="14.45" customHeight="1" x14ac:dyDescent="0.2">
      <c r="B30" s="39"/>
      <c r="C30" s="40"/>
      <c r="D30" s="40"/>
      <c r="E30" s="40"/>
      <c r="F30" s="28" t="s">
        <v>39</v>
      </c>
      <c r="G30" s="40"/>
      <c r="H30" s="40"/>
      <c r="I30" s="40"/>
      <c r="J30" s="40"/>
      <c r="K30" s="40"/>
      <c r="L30" s="254">
        <v>0.12</v>
      </c>
      <c r="M30" s="253"/>
      <c r="N30" s="253"/>
      <c r="O30" s="253"/>
      <c r="P30" s="253"/>
      <c r="Q30" s="40"/>
      <c r="R30" s="40"/>
      <c r="S30" s="40"/>
      <c r="T30" s="40"/>
      <c r="U30" s="40"/>
      <c r="V30" s="40"/>
      <c r="W30" s="252">
        <f>ROUND(BA94, 2)</f>
        <v>0</v>
      </c>
      <c r="X30" s="253"/>
      <c r="Y30" s="253"/>
      <c r="Z30" s="253"/>
      <c r="AA30" s="253"/>
      <c r="AB30" s="253"/>
      <c r="AC30" s="253"/>
      <c r="AD30" s="253"/>
      <c r="AE30" s="253"/>
      <c r="AF30" s="40"/>
      <c r="AG30" s="40"/>
      <c r="AH30" s="40"/>
      <c r="AI30" s="40"/>
      <c r="AJ30" s="40"/>
      <c r="AK30" s="252">
        <f>ROUND(AW94, 2)</f>
        <v>0</v>
      </c>
      <c r="AL30" s="253"/>
      <c r="AM30" s="253"/>
      <c r="AN30" s="253"/>
      <c r="AO30" s="253"/>
      <c r="AP30" s="40"/>
      <c r="AQ30" s="40"/>
      <c r="AR30" s="41"/>
      <c r="BE30" s="242"/>
    </row>
    <row r="31" spans="1:71" s="3" customFormat="1" ht="14.45" hidden="1" customHeight="1" x14ac:dyDescent="0.2">
      <c r="B31" s="39"/>
      <c r="C31" s="40"/>
      <c r="D31" s="40"/>
      <c r="E31" s="40"/>
      <c r="F31" s="28" t="s">
        <v>40</v>
      </c>
      <c r="G31" s="40"/>
      <c r="H31" s="40"/>
      <c r="I31" s="40"/>
      <c r="J31" s="40"/>
      <c r="K31" s="40"/>
      <c r="L31" s="254">
        <v>0.21</v>
      </c>
      <c r="M31" s="253"/>
      <c r="N31" s="253"/>
      <c r="O31" s="253"/>
      <c r="P31" s="253"/>
      <c r="Q31" s="40"/>
      <c r="R31" s="40"/>
      <c r="S31" s="40"/>
      <c r="T31" s="40"/>
      <c r="U31" s="40"/>
      <c r="V31" s="40"/>
      <c r="W31" s="252">
        <f>ROUND(BB94, 2)</f>
        <v>0</v>
      </c>
      <c r="X31" s="253"/>
      <c r="Y31" s="253"/>
      <c r="Z31" s="253"/>
      <c r="AA31" s="253"/>
      <c r="AB31" s="253"/>
      <c r="AC31" s="253"/>
      <c r="AD31" s="253"/>
      <c r="AE31" s="253"/>
      <c r="AF31" s="40"/>
      <c r="AG31" s="40"/>
      <c r="AH31" s="40"/>
      <c r="AI31" s="40"/>
      <c r="AJ31" s="40"/>
      <c r="AK31" s="252">
        <v>0</v>
      </c>
      <c r="AL31" s="253"/>
      <c r="AM31" s="253"/>
      <c r="AN31" s="253"/>
      <c r="AO31" s="253"/>
      <c r="AP31" s="40"/>
      <c r="AQ31" s="40"/>
      <c r="AR31" s="41"/>
      <c r="BE31" s="242"/>
    </row>
    <row r="32" spans="1:71" s="3" customFormat="1" ht="14.45" hidden="1" customHeight="1" x14ac:dyDescent="0.2">
      <c r="B32" s="39"/>
      <c r="C32" s="40"/>
      <c r="D32" s="40"/>
      <c r="E32" s="40"/>
      <c r="F32" s="28" t="s">
        <v>41</v>
      </c>
      <c r="G32" s="40"/>
      <c r="H32" s="40"/>
      <c r="I32" s="40"/>
      <c r="J32" s="40"/>
      <c r="K32" s="40"/>
      <c r="L32" s="254">
        <v>0.12</v>
      </c>
      <c r="M32" s="253"/>
      <c r="N32" s="253"/>
      <c r="O32" s="253"/>
      <c r="P32" s="253"/>
      <c r="Q32" s="40"/>
      <c r="R32" s="40"/>
      <c r="S32" s="40"/>
      <c r="T32" s="40"/>
      <c r="U32" s="40"/>
      <c r="V32" s="40"/>
      <c r="W32" s="252">
        <f>ROUND(BC94, 2)</f>
        <v>0</v>
      </c>
      <c r="X32" s="253"/>
      <c r="Y32" s="253"/>
      <c r="Z32" s="253"/>
      <c r="AA32" s="253"/>
      <c r="AB32" s="253"/>
      <c r="AC32" s="253"/>
      <c r="AD32" s="253"/>
      <c r="AE32" s="253"/>
      <c r="AF32" s="40"/>
      <c r="AG32" s="40"/>
      <c r="AH32" s="40"/>
      <c r="AI32" s="40"/>
      <c r="AJ32" s="40"/>
      <c r="AK32" s="252">
        <v>0</v>
      </c>
      <c r="AL32" s="253"/>
      <c r="AM32" s="253"/>
      <c r="AN32" s="253"/>
      <c r="AO32" s="253"/>
      <c r="AP32" s="40"/>
      <c r="AQ32" s="40"/>
      <c r="AR32" s="41"/>
      <c r="BE32" s="242"/>
    </row>
    <row r="33" spans="1:57" s="3" customFormat="1" ht="14.45" hidden="1" customHeight="1" x14ac:dyDescent="0.2">
      <c r="B33" s="39"/>
      <c r="C33" s="40"/>
      <c r="D33" s="40"/>
      <c r="E33" s="40"/>
      <c r="F33" s="28" t="s">
        <v>42</v>
      </c>
      <c r="G33" s="40"/>
      <c r="H33" s="40"/>
      <c r="I33" s="40"/>
      <c r="J33" s="40"/>
      <c r="K33" s="40"/>
      <c r="L33" s="254">
        <v>0</v>
      </c>
      <c r="M33" s="253"/>
      <c r="N33" s="253"/>
      <c r="O33" s="253"/>
      <c r="P33" s="253"/>
      <c r="Q33" s="40"/>
      <c r="R33" s="40"/>
      <c r="S33" s="40"/>
      <c r="T33" s="40"/>
      <c r="U33" s="40"/>
      <c r="V33" s="40"/>
      <c r="W33" s="252">
        <f>ROUND(BD94, 2)</f>
        <v>0</v>
      </c>
      <c r="X33" s="253"/>
      <c r="Y33" s="253"/>
      <c r="Z33" s="253"/>
      <c r="AA33" s="253"/>
      <c r="AB33" s="253"/>
      <c r="AC33" s="253"/>
      <c r="AD33" s="253"/>
      <c r="AE33" s="253"/>
      <c r="AF33" s="40"/>
      <c r="AG33" s="40"/>
      <c r="AH33" s="40"/>
      <c r="AI33" s="40"/>
      <c r="AJ33" s="40"/>
      <c r="AK33" s="252">
        <v>0</v>
      </c>
      <c r="AL33" s="253"/>
      <c r="AM33" s="253"/>
      <c r="AN33" s="253"/>
      <c r="AO33" s="253"/>
      <c r="AP33" s="40"/>
      <c r="AQ33" s="40"/>
      <c r="AR33" s="41"/>
      <c r="BE33" s="242"/>
    </row>
    <row r="34" spans="1:57" s="2" customFormat="1" ht="6.95" customHeight="1" x14ac:dyDescent="0.2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8"/>
      <c r="BE34" s="241"/>
    </row>
    <row r="35" spans="1:57" s="2" customFormat="1" ht="25.9" customHeight="1" x14ac:dyDescent="0.2">
      <c r="A35" s="33"/>
      <c r="B35" s="34"/>
      <c r="C35" s="42"/>
      <c r="D35" s="43" t="s">
        <v>43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44</v>
      </c>
      <c r="U35" s="44"/>
      <c r="V35" s="44"/>
      <c r="W35" s="44"/>
      <c r="X35" s="255" t="s">
        <v>45</v>
      </c>
      <c r="Y35" s="256"/>
      <c r="Z35" s="256"/>
      <c r="AA35" s="256"/>
      <c r="AB35" s="256"/>
      <c r="AC35" s="44"/>
      <c r="AD35" s="44"/>
      <c r="AE35" s="44"/>
      <c r="AF35" s="44"/>
      <c r="AG35" s="44"/>
      <c r="AH35" s="44"/>
      <c r="AI35" s="44"/>
      <c r="AJ35" s="44"/>
      <c r="AK35" s="257">
        <f>SUM(AK26:AK33)</f>
        <v>0</v>
      </c>
      <c r="AL35" s="256"/>
      <c r="AM35" s="256"/>
      <c r="AN35" s="256"/>
      <c r="AO35" s="258"/>
      <c r="AP35" s="42"/>
      <c r="AQ35" s="42"/>
      <c r="AR35" s="38"/>
      <c r="BE35" s="33"/>
    </row>
    <row r="36" spans="1:57" s="2" customFormat="1" ht="6.95" customHeight="1" x14ac:dyDescent="0.2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8"/>
      <c r="BE36" s="33"/>
    </row>
    <row r="37" spans="1:57" s="2" customFormat="1" ht="14.45" customHeight="1" x14ac:dyDescent="0.2">
      <c r="A37" s="3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8"/>
      <c r="BE37" s="33"/>
    </row>
    <row r="38" spans="1:57" s="1" customFormat="1" ht="14.45" customHeight="1" x14ac:dyDescent="0.2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pans="1:57" s="1" customFormat="1" ht="14.45" customHeight="1" x14ac:dyDescent="0.2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pans="1:57" s="1" customFormat="1" ht="14.45" customHeight="1" x14ac:dyDescent="0.2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pans="1:57" s="1" customFormat="1" ht="14.45" customHeight="1" x14ac:dyDescent="0.2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pans="1:57" s="1" customFormat="1" ht="14.45" customHeight="1" x14ac:dyDescent="0.2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pans="1:57" s="1" customFormat="1" ht="14.45" customHeight="1" x14ac:dyDescent="0.2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pans="1:57" s="1" customFormat="1" ht="14.45" customHeight="1" x14ac:dyDescent="0.2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pans="1:57" s="1" customFormat="1" ht="14.45" customHeight="1" x14ac:dyDescent="0.2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pans="1:57" s="1" customFormat="1" ht="14.45" customHeight="1" x14ac:dyDescent="0.2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pans="1:57" s="1" customFormat="1" ht="14.45" customHeight="1" x14ac:dyDescent="0.2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pans="1:57" s="1" customFormat="1" ht="14.45" customHeight="1" x14ac:dyDescent="0.2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pans="1:57" s="2" customFormat="1" ht="14.45" customHeight="1" x14ac:dyDescent="0.2">
      <c r="B49" s="46"/>
      <c r="C49" s="47"/>
      <c r="D49" s="48" t="s">
        <v>46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8" t="s">
        <v>47</v>
      </c>
      <c r="AI49" s="49"/>
      <c r="AJ49" s="49"/>
      <c r="AK49" s="49"/>
      <c r="AL49" s="49"/>
      <c r="AM49" s="49"/>
      <c r="AN49" s="49"/>
      <c r="AO49" s="49"/>
      <c r="AP49" s="47"/>
      <c r="AQ49" s="47"/>
      <c r="AR49" s="50"/>
    </row>
    <row r="50" spans="1:57" ht="11.25" x14ac:dyDescent="0.2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 spans="1:57" ht="11.25" x14ac:dyDescent="0.2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 spans="1:57" ht="11.25" x14ac:dyDescent="0.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 spans="1:57" ht="11.25" x14ac:dyDescent="0.2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 spans="1:57" ht="11.25" x14ac:dyDescent="0.2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 spans="1:57" ht="11.25" x14ac:dyDescent="0.2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 spans="1:57" ht="11.25" x14ac:dyDescent="0.2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 spans="1:57" ht="11.25" x14ac:dyDescent="0.2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 spans="1:57" ht="11.25" x14ac:dyDescent="0.2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 spans="1:57" ht="11.25" x14ac:dyDescent="0.2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pans="1:57" s="2" customFormat="1" ht="12.75" x14ac:dyDescent="0.2">
      <c r="A60" s="33"/>
      <c r="B60" s="34"/>
      <c r="C60" s="35"/>
      <c r="D60" s="51" t="s">
        <v>48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1" t="s">
        <v>49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1" t="s">
        <v>48</v>
      </c>
      <c r="AI60" s="37"/>
      <c r="AJ60" s="37"/>
      <c r="AK60" s="37"/>
      <c r="AL60" s="37"/>
      <c r="AM60" s="51" t="s">
        <v>49</v>
      </c>
      <c r="AN60" s="37"/>
      <c r="AO60" s="37"/>
      <c r="AP60" s="35"/>
      <c r="AQ60" s="35"/>
      <c r="AR60" s="38"/>
      <c r="BE60" s="33"/>
    </row>
    <row r="61" spans="1:57" ht="11.25" x14ac:dyDescent="0.2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 spans="1:57" ht="11.25" x14ac:dyDescent="0.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 spans="1:57" ht="11.25" x14ac:dyDescent="0.2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pans="1:57" s="2" customFormat="1" ht="12.75" x14ac:dyDescent="0.2">
      <c r="A64" s="33"/>
      <c r="B64" s="34"/>
      <c r="C64" s="35"/>
      <c r="D64" s="48" t="s">
        <v>50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48" t="s">
        <v>51</v>
      </c>
      <c r="AI64" s="52"/>
      <c r="AJ64" s="52"/>
      <c r="AK64" s="52"/>
      <c r="AL64" s="52"/>
      <c r="AM64" s="52"/>
      <c r="AN64" s="52"/>
      <c r="AO64" s="52"/>
      <c r="AP64" s="35"/>
      <c r="AQ64" s="35"/>
      <c r="AR64" s="38"/>
      <c r="BE64" s="33"/>
    </row>
    <row r="65" spans="1:57" ht="11.25" x14ac:dyDescent="0.2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 spans="1:57" ht="11.25" x14ac:dyDescent="0.2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 spans="1:57" ht="11.25" x14ac:dyDescent="0.2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 spans="1:57" ht="11.25" x14ac:dyDescent="0.2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 spans="1:57" ht="11.25" x14ac:dyDescent="0.2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 spans="1:57" ht="11.25" x14ac:dyDescent="0.2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 spans="1:57" ht="11.25" x14ac:dyDescent="0.2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 spans="1:57" ht="11.25" x14ac:dyDescent="0.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 spans="1:57" ht="11.25" x14ac:dyDescent="0.2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 spans="1:57" ht="11.25" x14ac:dyDescent="0.2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pans="1:57" s="2" customFormat="1" ht="12.75" x14ac:dyDescent="0.2">
      <c r="A75" s="33"/>
      <c r="B75" s="34"/>
      <c r="C75" s="35"/>
      <c r="D75" s="51" t="s">
        <v>48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1" t="s">
        <v>49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1" t="s">
        <v>48</v>
      </c>
      <c r="AI75" s="37"/>
      <c r="AJ75" s="37"/>
      <c r="AK75" s="37"/>
      <c r="AL75" s="37"/>
      <c r="AM75" s="51" t="s">
        <v>49</v>
      </c>
      <c r="AN75" s="37"/>
      <c r="AO75" s="37"/>
      <c r="AP75" s="35"/>
      <c r="AQ75" s="35"/>
      <c r="AR75" s="38"/>
      <c r="BE75" s="33"/>
    </row>
    <row r="76" spans="1:57" s="2" customFormat="1" ht="11.25" x14ac:dyDescent="0.2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8"/>
      <c r="BE76" s="33"/>
    </row>
    <row r="77" spans="1:57" s="2" customFormat="1" ht="6.95" customHeight="1" x14ac:dyDescent="0.2">
      <c r="A77" s="33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38"/>
      <c r="BE77" s="33"/>
    </row>
    <row r="81" spans="1:91" s="2" customFormat="1" ht="6.95" customHeight="1" x14ac:dyDescent="0.2">
      <c r="A81" s="33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38"/>
      <c r="BE81" s="33"/>
    </row>
    <row r="82" spans="1:91" s="2" customFormat="1" ht="24.95" customHeight="1" x14ac:dyDescent="0.2">
      <c r="A82" s="33"/>
      <c r="B82" s="34"/>
      <c r="C82" s="22" t="s">
        <v>52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8"/>
      <c r="BE82" s="33"/>
    </row>
    <row r="83" spans="1:91" s="2" customFormat="1" ht="6.95" customHeight="1" x14ac:dyDescent="0.2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8"/>
      <c r="BE83" s="33"/>
    </row>
    <row r="84" spans="1:91" s="4" customFormat="1" ht="12" customHeight="1" x14ac:dyDescent="0.2">
      <c r="B84" s="57"/>
      <c r="C84" s="28" t="s">
        <v>13</v>
      </c>
      <c r="D84" s="58"/>
      <c r="E84" s="58"/>
      <c r="F84" s="58"/>
      <c r="G84" s="58"/>
      <c r="H84" s="58"/>
      <c r="I84" s="58"/>
      <c r="J84" s="58"/>
      <c r="K84" s="58"/>
      <c r="L84" s="58" t="str">
        <f>K5</f>
        <v>20240605</v>
      </c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9"/>
    </row>
    <row r="85" spans="1:91" s="5" customFormat="1" ht="36.950000000000003" customHeight="1" x14ac:dyDescent="0.2">
      <c r="B85" s="60"/>
      <c r="C85" s="61" t="s">
        <v>16</v>
      </c>
      <c r="D85" s="62"/>
      <c r="E85" s="62"/>
      <c r="F85" s="62"/>
      <c r="G85" s="62"/>
      <c r="H85" s="62"/>
      <c r="I85" s="62"/>
      <c r="J85" s="62"/>
      <c r="K85" s="62"/>
      <c r="L85" s="259" t="str">
        <f>K6</f>
        <v>Most M01 Poděbrady</v>
      </c>
      <c r="M85" s="26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62"/>
      <c r="AL85" s="62"/>
      <c r="AM85" s="62"/>
      <c r="AN85" s="62"/>
      <c r="AO85" s="62"/>
      <c r="AP85" s="62"/>
      <c r="AQ85" s="62"/>
      <c r="AR85" s="63"/>
    </row>
    <row r="86" spans="1:91" s="2" customFormat="1" ht="6.95" customHeight="1" x14ac:dyDescent="0.2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8"/>
      <c r="BE86" s="33"/>
    </row>
    <row r="87" spans="1:91" s="2" customFormat="1" ht="12" customHeight="1" x14ac:dyDescent="0.2">
      <c r="A87" s="33"/>
      <c r="B87" s="34"/>
      <c r="C87" s="28" t="s">
        <v>20</v>
      </c>
      <c r="D87" s="35"/>
      <c r="E87" s="35"/>
      <c r="F87" s="35"/>
      <c r="G87" s="35"/>
      <c r="H87" s="35"/>
      <c r="I87" s="35"/>
      <c r="J87" s="35"/>
      <c r="K87" s="35"/>
      <c r="L87" s="64" t="str">
        <f>IF(K8="","",K8)</f>
        <v xml:space="preserve"> 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8" t="s">
        <v>22</v>
      </c>
      <c r="AJ87" s="35"/>
      <c r="AK87" s="35"/>
      <c r="AL87" s="35"/>
      <c r="AM87" s="261" t="str">
        <f>IF(AN8= "","",AN8)</f>
        <v>4. 6. 2024</v>
      </c>
      <c r="AN87" s="261"/>
      <c r="AO87" s="35"/>
      <c r="AP87" s="35"/>
      <c r="AQ87" s="35"/>
      <c r="AR87" s="38"/>
      <c r="BE87" s="33"/>
    </row>
    <row r="88" spans="1:91" s="2" customFormat="1" ht="6.95" customHeight="1" x14ac:dyDescent="0.2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8"/>
      <c r="BE88" s="33"/>
    </row>
    <row r="89" spans="1:91" s="2" customFormat="1" ht="15.2" customHeight="1" x14ac:dyDescent="0.2">
      <c r="A89" s="33"/>
      <c r="B89" s="34"/>
      <c r="C89" s="28" t="s">
        <v>24</v>
      </c>
      <c r="D89" s="35"/>
      <c r="E89" s="35"/>
      <c r="F89" s="35"/>
      <c r="G89" s="35"/>
      <c r="H89" s="35"/>
      <c r="I89" s="35"/>
      <c r="J89" s="35"/>
      <c r="K89" s="35"/>
      <c r="L89" s="58" t="str">
        <f>IF(E11= "","",E11)</f>
        <v xml:space="preserve"> 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8" t="s">
        <v>29</v>
      </c>
      <c r="AJ89" s="35"/>
      <c r="AK89" s="35"/>
      <c r="AL89" s="35"/>
      <c r="AM89" s="262" t="str">
        <f>IF(E17="","",E17)</f>
        <v xml:space="preserve"> </v>
      </c>
      <c r="AN89" s="263"/>
      <c r="AO89" s="263"/>
      <c r="AP89" s="263"/>
      <c r="AQ89" s="35"/>
      <c r="AR89" s="38"/>
      <c r="AS89" s="264" t="s">
        <v>53</v>
      </c>
      <c r="AT89" s="265"/>
      <c r="AU89" s="66"/>
      <c r="AV89" s="66"/>
      <c r="AW89" s="66"/>
      <c r="AX89" s="66"/>
      <c r="AY89" s="66"/>
      <c r="AZ89" s="66"/>
      <c r="BA89" s="66"/>
      <c r="BB89" s="66"/>
      <c r="BC89" s="66"/>
      <c r="BD89" s="67"/>
      <c r="BE89" s="33"/>
    </row>
    <row r="90" spans="1:91" s="2" customFormat="1" ht="15.2" customHeight="1" x14ac:dyDescent="0.2">
      <c r="A90" s="33"/>
      <c r="B90" s="34"/>
      <c r="C90" s="28" t="s">
        <v>27</v>
      </c>
      <c r="D90" s="35"/>
      <c r="E90" s="35"/>
      <c r="F90" s="35"/>
      <c r="G90" s="35"/>
      <c r="H90" s="35"/>
      <c r="I90" s="35"/>
      <c r="J90" s="35"/>
      <c r="K90" s="35"/>
      <c r="L90" s="58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8" t="s">
        <v>31</v>
      </c>
      <c r="AJ90" s="35"/>
      <c r="AK90" s="35"/>
      <c r="AL90" s="35"/>
      <c r="AM90" s="262" t="str">
        <f>IF(E20="","",E20)</f>
        <v xml:space="preserve"> </v>
      </c>
      <c r="AN90" s="263"/>
      <c r="AO90" s="263"/>
      <c r="AP90" s="263"/>
      <c r="AQ90" s="35"/>
      <c r="AR90" s="38"/>
      <c r="AS90" s="266"/>
      <c r="AT90" s="267"/>
      <c r="AU90" s="68"/>
      <c r="AV90" s="68"/>
      <c r="AW90" s="68"/>
      <c r="AX90" s="68"/>
      <c r="AY90" s="68"/>
      <c r="AZ90" s="68"/>
      <c r="BA90" s="68"/>
      <c r="BB90" s="68"/>
      <c r="BC90" s="68"/>
      <c r="BD90" s="69"/>
      <c r="BE90" s="33"/>
    </row>
    <row r="91" spans="1:91" s="2" customFormat="1" ht="10.9" customHeight="1" x14ac:dyDescent="0.2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8"/>
      <c r="AS91" s="268"/>
      <c r="AT91" s="269"/>
      <c r="AU91" s="70"/>
      <c r="AV91" s="70"/>
      <c r="AW91" s="70"/>
      <c r="AX91" s="70"/>
      <c r="AY91" s="70"/>
      <c r="AZ91" s="70"/>
      <c r="BA91" s="70"/>
      <c r="BB91" s="70"/>
      <c r="BC91" s="70"/>
      <c r="BD91" s="71"/>
      <c r="BE91" s="33"/>
    </row>
    <row r="92" spans="1:91" s="2" customFormat="1" ht="29.25" customHeight="1" x14ac:dyDescent="0.2">
      <c r="A92" s="33"/>
      <c r="B92" s="34"/>
      <c r="C92" s="270" t="s">
        <v>54</v>
      </c>
      <c r="D92" s="271"/>
      <c r="E92" s="271"/>
      <c r="F92" s="271"/>
      <c r="G92" s="271"/>
      <c r="H92" s="72"/>
      <c r="I92" s="272" t="s">
        <v>55</v>
      </c>
      <c r="J92" s="271"/>
      <c r="K92" s="271"/>
      <c r="L92" s="271"/>
      <c r="M92" s="271"/>
      <c r="N92" s="271"/>
      <c r="O92" s="271"/>
      <c r="P92" s="271"/>
      <c r="Q92" s="271"/>
      <c r="R92" s="271"/>
      <c r="S92" s="271"/>
      <c r="T92" s="271"/>
      <c r="U92" s="271"/>
      <c r="V92" s="271"/>
      <c r="W92" s="271"/>
      <c r="X92" s="271"/>
      <c r="Y92" s="271"/>
      <c r="Z92" s="271"/>
      <c r="AA92" s="271"/>
      <c r="AB92" s="271"/>
      <c r="AC92" s="271"/>
      <c r="AD92" s="271"/>
      <c r="AE92" s="271"/>
      <c r="AF92" s="271"/>
      <c r="AG92" s="273" t="s">
        <v>56</v>
      </c>
      <c r="AH92" s="271"/>
      <c r="AI92" s="271"/>
      <c r="AJ92" s="271"/>
      <c r="AK92" s="271"/>
      <c r="AL92" s="271"/>
      <c r="AM92" s="271"/>
      <c r="AN92" s="272" t="s">
        <v>57</v>
      </c>
      <c r="AO92" s="271"/>
      <c r="AP92" s="274"/>
      <c r="AQ92" s="73" t="s">
        <v>58</v>
      </c>
      <c r="AR92" s="38"/>
      <c r="AS92" s="74" t="s">
        <v>59</v>
      </c>
      <c r="AT92" s="75" t="s">
        <v>60</v>
      </c>
      <c r="AU92" s="75" t="s">
        <v>61</v>
      </c>
      <c r="AV92" s="75" t="s">
        <v>62</v>
      </c>
      <c r="AW92" s="75" t="s">
        <v>63</v>
      </c>
      <c r="AX92" s="75" t="s">
        <v>64</v>
      </c>
      <c r="AY92" s="75" t="s">
        <v>65</v>
      </c>
      <c r="AZ92" s="75" t="s">
        <v>66</v>
      </c>
      <c r="BA92" s="75" t="s">
        <v>67</v>
      </c>
      <c r="BB92" s="75" t="s">
        <v>68</v>
      </c>
      <c r="BC92" s="75" t="s">
        <v>69</v>
      </c>
      <c r="BD92" s="76" t="s">
        <v>70</v>
      </c>
      <c r="BE92" s="33"/>
    </row>
    <row r="93" spans="1:91" s="2" customFormat="1" ht="10.9" customHeight="1" x14ac:dyDescent="0.2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8"/>
      <c r="AS93" s="77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9"/>
      <c r="BE93" s="33"/>
    </row>
    <row r="94" spans="1:91" s="6" customFormat="1" ht="32.450000000000003" customHeight="1" x14ac:dyDescent="0.2">
      <c r="B94" s="80"/>
      <c r="C94" s="81" t="s">
        <v>71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278">
        <f>ROUND(SUM(AG95:AG96),2)</f>
        <v>0</v>
      </c>
      <c r="AH94" s="278"/>
      <c r="AI94" s="278"/>
      <c r="AJ94" s="278"/>
      <c r="AK94" s="278"/>
      <c r="AL94" s="278"/>
      <c r="AM94" s="278"/>
      <c r="AN94" s="279">
        <f>SUM(AG94,AT94)</f>
        <v>0</v>
      </c>
      <c r="AO94" s="279"/>
      <c r="AP94" s="279"/>
      <c r="AQ94" s="84" t="s">
        <v>1</v>
      </c>
      <c r="AR94" s="85"/>
      <c r="AS94" s="86">
        <f>ROUND(SUM(AS95:AS96),2)</f>
        <v>0</v>
      </c>
      <c r="AT94" s="87">
        <f>ROUND(SUM(AV94:AW94),2)</f>
        <v>0</v>
      </c>
      <c r="AU94" s="88">
        <f>ROUND(SUM(AU95:AU96),5)</f>
        <v>0</v>
      </c>
      <c r="AV94" s="87">
        <f>ROUND(AZ94*L29,2)</f>
        <v>0</v>
      </c>
      <c r="AW94" s="87">
        <f>ROUND(BA94*L30,2)</f>
        <v>0</v>
      </c>
      <c r="AX94" s="87">
        <f>ROUND(BB94*L29,2)</f>
        <v>0</v>
      </c>
      <c r="AY94" s="87">
        <f>ROUND(BC94*L30,2)</f>
        <v>0</v>
      </c>
      <c r="AZ94" s="87">
        <f>ROUND(SUM(AZ95:AZ96),2)</f>
        <v>0</v>
      </c>
      <c r="BA94" s="87">
        <f>ROUND(SUM(BA95:BA96),2)</f>
        <v>0</v>
      </c>
      <c r="BB94" s="87">
        <f>ROUND(SUM(BB95:BB96),2)</f>
        <v>0</v>
      </c>
      <c r="BC94" s="87">
        <f>ROUND(SUM(BC95:BC96),2)</f>
        <v>0</v>
      </c>
      <c r="BD94" s="89">
        <f>ROUND(SUM(BD95:BD96),2)</f>
        <v>0</v>
      </c>
      <c r="BS94" s="90" t="s">
        <v>72</v>
      </c>
      <c r="BT94" s="90" t="s">
        <v>73</v>
      </c>
      <c r="BU94" s="91" t="s">
        <v>74</v>
      </c>
      <c r="BV94" s="90" t="s">
        <v>75</v>
      </c>
      <c r="BW94" s="90" t="s">
        <v>5</v>
      </c>
      <c r="BX94" s="90" t="s">
        <v>76</v>
      </c>
      <c r="CL94" s="90" t="s">
        <v>1</v>
      </c>
    </row>
    <row r="95" spans="1:91" s="7" customFormat="1" ht="16.5" customHeight="1" x14ac:dyDescent="0.2">
      <c r="A95" s="92" t="s">
        <v>77</v>
      </c>
      <c r="B95" s="93"/>
      <c r="C95" s="94"/>
      <c r="D95" s="277" t="s">
        <v>78</v>
      </c>
      <c r="E95" s="277"/>
      <c r="F95" s="277"/>
      <c r="G95" s="277"/>
      <c r="H95" s="277"/>
      <c r="I95" s="95"/>
      <c r="J95" s="277" t="s">
        <v>79</v>
      </c>
      <c r="K95" s="277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5">
        <f>'01 - sanace mostu'!J30</f>
        <v>0</v>
      </c>
      <c r="AH95" s="276"/>
      <c r="AI95" s="276"/>
      <c r="AJ95" s="276"/>
      <c r="AK95" s="276"/>
      <c r="AL95" s="276"/>
      <c r="AM95" s="276"/>
      <c r="AN95" s="275">
        <f>SUM(AG95,AT95)</f>
        <v>0</v>
      </c>
      <c r="AO95" s="276"/>
      <c r="AP95" s="276"/>
      <c r="AQ95" s="96" t="s">
        <v>80</v>
      </c>
      <c r="AR95" s="97"/>
      <c r="AS95" s="98">
        <v>0</v>
      </c>
      <c r="AT95" s="99">
        <f>ROUND(SUM(AV95:AW95),2)</f>
        <v>0</v>
      </c>
      <c r="AU95" s="100">
        <f>'01 - sanace mostu'!P133</f>
        <v>0</v>
      </c>
      <c r="AV95" s="99">
        <f>'01 - sanace mostu'!J33</f>
        <v>0</v>
      </c>
      <c r="AW95" s="99">
        <f>'01 - sanace mostu'!J34</f>
        <v>0</v>
      </c>
      <c r="AX95" s="99">
        <f>'01 - sanace mostu'!J35</f>
        <v>0</v>
      </c>
      <c r="AY95" s="99">
        <f>'01 - sanace mostu'!J36</f>
        <v>0</v>
      </c>
      <c r="AZ95" s="99">
        <f>'01 - sanace mostu'!F33</f>
        <v>0</v>
      </c>
      <c r="BA95" s="99">
        <f>'01 - sanace mostu'!F34</f>
        <v>0</v>
      </c>
      <c r="BB95" s="99">
        <f>'01 - sanace mostu'!F35</f>
        <v>0</v>
      </c>
      <c r="BC95" s="99">
        <f>'01 - sanace mostu'!F36</f>
        <v>0</v>
      </c>
      <c r="BD95" s="101">
        <f>'01 - sanace mostu'!F37</f>
        <v>0</v>
      </c>
      <c r="BT95" s="102" t="s">
        <v>81</v>
      </c>
      <c r="BV95" s="102" t="s">
        <v>75</v>
      </c>
      <c r="BW95" s="102" t="s">
        <v>82</v>
      </c>
      <c r="BX95" s="102" t="s">
        <v>5</v>
      </c>
      <c r="CL95" s="102" t="s">
        <v>1</v>
      </c>
      <c r="CM95" s="102" t="s">
        <v>83</v>
      </c>
    </row>
    <row r="96" spans="1:91" s="7" customFormat="1" ht="16.5" customHeight="1" x14ac:dyDescent="0.2">
      <c r="A96" s="92" t="s">
        <v>77</v>
      </c>
      <c r="B96" s="93"/>
      <c r="C96" s="94"/>
      <c r="D96" s="277" t="s">
        <v>84</v>
      </c>
      <c r="E96" s="277"/>
      <c r="F96" s="277"/>
      <c r="G96" s="277"/>
      <c r="H96" s="277"/>
      <c r="I96" s="95"/>
      <c r="J96" s="277" t="s">
        <v>85</v>
      </c>
      <c r="K96" s="277"/>
      <c r="L96" s="277"/>
      <c r="M96" s="277"/>
      <c r="N96" s="277"/>
      <c r="O96" s="277"/>
      <c r="P96" s="277"/>
      <c r="Q96" s="277"/>
      <c r="R96" s="277"/>
      <c r="S96" s="277"/>
      <c r="T96" s="277"/>
      <c r="U96" s="277"/>
      <c r="V96" s="277"/>
      <c r="W96" s="277"/>
      <c r="X96" s="277"/>
      <c r="Y96" s="277"/>
      <c r="Z96" s="277"/>
      <c r="AA96" s="277"/>
      <c r="AB96" s="277"/>
      <c r="AC96" s="277"/>
      <c r="AD96" s="277"/>
      <c r="AE96" s="277"/>
      <c r="AF96" s="277"/>
      <c r="AG96" s="275">
        <f>'02 - SO 301 stavidlo mostu'!J30</f>
        <v>0</v>
      </c>
      <c r="AH96" s="276"/>
      <c r="AI96" s="276"/>
      <c r="AJ96" s="276"/>
      <c r="AK96" s="276"/>
      <c r="AL96" s="276"/>
      <c r="AM96" s="276"/>
      <c r="AN96" s="275">
        <f>SUM(AG96,AT96)</f>
        <v>0</v>
      </c>
      <c r="AO96" s="276"/>
      <c r="AP96" s="276"/>
      <c r="AQ96" s="96" t="s">
        <v>80</v>
      </c>
      <c r="AR96" s="97"/>
      <c r="AS96" s="103">
        <v>0</v>
      </c>
      <c r="AT96" s="104">
        <f>ROUND(SUM(AV96:AW96),2)</f>
        <v>0</v>
      </c>
      <c r="AU96" s="105">
        <f>'02 - SO 301 stavidlo mostu'!P118</f>
        <v>0</v>
      </c>
      <c r="AV96" s="104">
        <f>'02 - SO 301 stavidlo mostu'!J33</f>
        <v>0</v>
      </c>
      <c r="AW96" s="104">
        <f>'02 - SO 301 stavidlo mostu'!J34</f>
        <v>0</v>
      </c>
      <c r="AX96" s="104">
        <f>'02 - SO 301 stavidlo mostu'!J35</f>
        <v>0</v>
      </c>
      <c r="AY96" s="104">
        <f>'02 - SO 301 stavidlo mostu'!J36</f>
        <v>0</v>
      </c>
      <c r="AZ96" s="104">
        <f>'02 - SO 301 stavidlo mostu'!F33</f>
        <v>0</v>
      </c>
      <c r="BA96" s="104">
        <f>'02 - SO 301 stavidlo mostu'!F34</f>
        <v>0</v>
      </c>
      <c r="BB96" s="104">
        <f>'02 - SO 301 stavidlo mostu'!F35</f>
        <v>0</v>
      </c>
      <c r="BC96" s="104">
        <f>'02 - SO 301 stavidlo mostu'!F36</f>
        <v>0</v>
      </c>
      <c r="BD96" s="106">
        <f>'02 - SO 301 stavidlo mostu'!F37</f>
        <v>0</v>
      </c>
      <c r="BT96" s="102" t="s">
        <v>81</v>
      </c>
      <c r="BV96" s="102" t="s">
        <v>75</v>
      </c>
      <c r="BW96" s="102" t="s">
        <v>86</v>
      </c>
      <c r="BX96" s="102" t="s">
        <v>5</v>
      </c>
      <c r="CL96" s="102" t="s">
        <v>1</v>
      </c>
      <c r="CM96" s="102" t="s">
        <v>83</v>
      </c>
    </row>
    <row r="97" spans="1:57" s="2" customFormat="1" ht="30" customHeight="1" x14ac:dyDescent="0.2">
      <c r="A97" s="33"/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8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</row>
    <row r="98" spans="1:57" s="2" customFormat="1" ht="6.95" customHeight="1" x14ac:dyDescent="0.2">
      <c r="A98" s="33"/>
      <c r="B98" s="53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38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</row>
  </sheetData>
  <sheetProtection algorithmName="SHA-512" hashValue="f1lE6ZZmZvo+5hq+AKBzjd2D9Z+mCIQek+1VxDsWj2VsaJ2s1YSIevEtGWyQnFdz7+iZfeCg02K+PnF5Zess9g==" saltValue="Psz7T5jO6CtL8ro3CISRgQr1tMEC/hekkjMYzolf+vdH40lh/0lNVdITDI8KCcsfGvFTX0BNKuRi6UiyIOkkOA==" spinCount="100000" sheet="1" objects="1" scenarios="1" formatColumns="0" formatRows="0"/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sanace mostu'!C2" display="/"/>
    <hyperlink ref="A96" location="'02 - SO 301 stavidlo mostu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67"/>
  <sheetViews>
    <sheetView showGridLines="0" tabSelected="1" topLeftCell="A434" workbookViewId="0">
      <selection activeCell="F449" sqref="F449"/>
    </sheetView>
  </sheetViews>
  <sheetFormatPr defaultRowHeight="14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AT2" s="16" t="s">
        <v>82</v>
      </c>
    </row>
    <row r="3" spans="1:46" s="1" customFormat="1" ht="6.95" customHeight="1" x14ac:dyDescent="0.2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9"/>
      <c r="AT3" s="16" t="s">
        <v>83</v>
      </c>
    </row>
    <row r="4" spans="1:46" s="1" customFormat="1" ht="24.95" customHeight="1" x14ac:dyDescent="0.2">
      <c r="B4" s="19"/>
      <c r="D4" s="109" t="s">
        <v>87</v>
      </c>
      <c r="L4" s="19"/>
      <c r="M4" s="110" t="s">
        <v>10</v>
      </c>
      <c r="AT4" s="16" t="s">
        <v>4</v>
      </c>
    </row>
    <row r="5" spans="1:46" s="1" customFormat="1" ht="6.95" customHeight="1" x14ac:dyDescent="0.2">
      <c r="B5" s="19"/>
      <c r="L5" s="19"/>
    </row>
    <row r="6" spans="1:46" s="1" customFormat="1" ht="12" customHeight="1" x14ac:dyDescent="0.2">
      <c r="B6" s="19"/>
      <c r="D6" s="111" t="s">
        <v>16</v>
      </c>
      <c r="L6" s="19"/>
    </row>
    <row r="7" spans="1:46" s="1" customFormat="1" ht="16.5" customHeight="1" x14ac:dyDescent="0.2">
      <c r="B7" s="19"/>
      <c r="E7" s="281" t="str">
        <f>'Rekapitulace stavby'!K6</f>
        <v>Most M01 Poděbrady</v>
      </c>
      <c r="F7" s="282"/>
      <c r="G7" s="282"/>
      <c r="H7" s="282"/>
      <c r="L7" s="19"/>
    </row>
    <row r="8" spans="1:46" s="2" customFormat="1" ht="12" customHeight="1" x14ac:dyDescent="0.2">
      <c r="A8" s="33"/>
      <c r="B8" s="38"/>
      <c r="C8" s="33"/>
      <c r="D8" s="111" t="s">
        <v>88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 x14ac:dyDescent="0.2">
      <c r="A9" s="33"/>
      <c r="B9" s="38"/>
      <c r="C9" s="33"/>
      <c r="D9" s="33"/>
      <c r="E9" s="283" t="s">
        <v>89</v>
      </c>
      <c r="F9" s="284"/>
      <c r="G9" s="284"/>
      <c r="H9" s="284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 x14ac:dyDescent="0.2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 x14ac:dyDescent="0.2">
      <c r="A11" s="33"/>
      <c r="B11" s="38"/>
      <c r="C11" s="33"/>
      <c r="D11" s="111" t="s">
        <v>18</v>
      </c>
      <c r="E11" s="33"/>
      <c r="F11" s="112" t="s">
        <v>1</v>
      </c>
      <c r="G11" s="33"/>
      <c r="H11" s="33"/>
      <c r="I11" s="111" t="s">
        <v>19</v>
      </c>
      <c r="J11" s="112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 x14ac:dyDescent="0.2">
      <c r="A12" s="33"/>
      <c r="B12" s="38"/>
      <c r="C12" s="33"/>
      <c r="D12" s="111" t="s">
        <v>20</v>
      </c>
      <c r="E12" s="33"/>
      <c r="F12" s="112" t="s">
        <v>21</v>
      </c>
      <c r="G12" s="33"/>
      <c r="H12" s="33"/>
      <c r="I12" s="111" t="s">
        <v>22</v>
      </c>
      <c r="J12" s="113" t="str">
        <f>'Rekapitulace stavby'!AN8</f>
        <v>4. 6. 2024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 x14ac:dyDescent="0.2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 x14ac:dyDescent="0.2">
      <c r="A14" s="33"/>
      <c r="B14" s="38"/>
      <c r="C14" s="33"/>
      <c r="D14" s="111" t="s">
        <v>24</v>
      </c>
      <c r="E14" s="33"/>
      <c r="F14" s="33"/>
      <c r="G14" s="33"/>
      <c r="H14" s="33"/>
      <c r="I14" s="111" t="s">
        <v>25</v>
      </c>
      <c r="J14" s="112" t="str">
        <f>IF('Rekapitulace stavby'!AN10="","",'Rekapitulace stavby'!AN10)</f>
        <v/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 x14ac:dyDescent="0.2">
      <c r="A15" s="33"/>
      <c r="B15" s="38"/>
      <c r="C15" s="33"/>
      <c r="D15" s="33"/>
      <c r="E15" s="112" t="str">
        <f>IF('Rekapitulace stavby'!E11="","",'Rekapitulace stavby'!E11)</f>
        <v xml:space="preserve"> </v>
      </c>
      <c r="F15" s="33"/>
      <c r="G15" s="33"/>
      <c r="H15" s="33"/>
      <c r="I15" s="111" t="s">
        <v>26</v>
      </c>
      <c r="J15" s="112" t="str">
        <f>IF('Rekapitulace stavby'!AN11="","",'Rekapitulace stavby'!AN11)</f>
        <v/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 x14ac:dyDescent="0.2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 x14ac:dyDescent="0.2">
      <c r="A17" s="33"/>
      <c r="B17" s="38"/>
      <c r="C17" s="33"/>
      <c r="D17" s="111" t="s">
        <v>27</v>
      </c>
      <c r="E17" s="33"/>
      <c r="F17" s="33"/>
      <c r="G17" s="33"/>
      <c r="H17" s="33"/>
      <c r="I17" s="111" t="s">
        <v>25</v>
      </c>
      <c r="J17" s="29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 x14ac:dyDescent="0.2">
      <c r="A18" s="33"/>
      <c r="B18" s="38"/>
      <c r="C18" s="33"/>
      <c r="D18" s="33"/>
      <c r="E18" s="285" t="str">
        <f>'Rekapitulace stavby'!E14</f>
        <v>Vyplň údaj</v>
      </c>
      <c r="F18" s="286"/>
      <c r="G18" s="286"/>
      <c r="H18" s="286"/>
      <c r="I18" s="111" t="s">
        <v>26</v>
      </c>
      <c r="J18" s="29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 x14ac:dyDescent="0.2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 x14ac:dyDescent="0.2">
      <c r="A20" s="33"/>
      <c r="B20" s="38"/>
      <c r="C20" s="33"/>
      <c r="D20" s="111" t="s">
        <v>29</v>
      </c>
      <c r="E20" s="33"/>
      <c r="F20" s="33"/>
      <c r="G20" s="33"/>
      <c r="H20" s="33"/>
      <c r="I20" s="111" t="s">
        <v>25</v>
      </c>
      <c r="J20" s="112" t="str">
        <f>IF('Rekapitulace stavby'!AN16="","",'Rekapitulace stavby'!AN16)</f>
        <v/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 x14ac:dyDescent="0.2">
      <c r="A21" s="33"/>
      <c r="B21" s="38"/>
      <c r="C21" s="33"/>
      <c r="D21" s="33"/>
      <c r="E21" s="112" t="str">
        <f>IF('Rekapitulace stavby'!E17="","",'Rekapitulace stavby'!E17)</f>
        <v xml:space="preserve"> </v>
      </c>
      <c r="F21" s="33"/>
      <c r="G21" s="33"/>
      <c r="H21" s="33"/>
      <c r="I21" s="111" t="s">
        <v>26</v>
      </c>
      <c r="J21" s="112" t="str">
        <f>IF('Rekapitulace stavby'!AN17="","",'Rekapitulace stavby'!AN17)</f>
        <v/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 x14ac:dyDescent="0.2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 x14ac:dyDescent="0.2">
      <c r="A23" s="33"/>
      <c r="B23" s="38"/>
      <c r="C23" s="33"/>
      <c r="D23" s="111" t="s">
        <v>31</v>
      </c>
      <c r="E23" s="33"/>
      <c r="F23" s="33"/>
      <c r="G23" s="33"/>
      <c r="H23" s="33"/>
      <c r="I23" s="111" t="s">
        <v>25</v>
      </c>
      <c r="J23" s="112" t="str">
        <f>IF('Rekapitulace stavby'!AN19="","",'Rekapitulace stavby'!AN19)</f>
        <v/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 x14ac:dyDescent="0.2">
      <c r="A24" s="33"/>
      <c r="B24" s="38"/>
      <c r="C24" s="33"/>
      <c r="D24" s="33"/>
      <c r="E24" s="112" t="str">
        <f>IF('Rekapitulace stavby'!E20="","",'Rekapitulace stavby'!E20)</f>
        <v xml:space="preserve"> </v>
      </c>
      <c r="F24" s="33"/>
      <c r="G24" s="33"/>
      <c r="H24" s="33"/>
      <c r="I24" s="111" t="s">
        <v>26</v>
      </c>
      <c r="J24" s="112" t="str">
        <f>IF('Rekapitulace stavby'!AN20="","",'Rekapitulace stavby'!AN20)</f>
        <v/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 x14ac:dyDescent="0.2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 x14ac:dyDescent="0.2">
      <c r="A26" s="33"/>
      <c r="B26" s="38"/>
      <c r="C26" s="33"/>
      <c r="D26" s="111" t="s">
        <v>32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 x14ac:dyDescent="0.2">
      <c r="A27" s="114"/>
      <c r="B27" s="115"/>
      <c r="C27" s="114"/>
      <c r="D27" s="114"/>
      <c r="E27" s="287" t="s">
        <v>1</v>
      </c>
      <c r="F27" s="287"/>
      <c r="G27" s="287"/>
      <c r="H27" s="287"/>
      <c r="I27" s="114"/>
      <c r="J27" s="114"/>
      <c r="K27" s="114"/>
      <c r="L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 x14ac:dyDescent="0.2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 x14ac:dyDescent="0.2">
      <c r="A29" s="33"/>
      <c r="B29" s="38"/>
      <c r="C29" s="33"/>
      <c r="D29" s="117"/>
      <c r="E29" s="117"/>
      <c r="F29" s="117"/>
      <c r="G29" s="117"/>
      <c r="H29" s="117"/>
      <c r="I29" s="117"/>
      <c r="J29" s="117"/>
      <c r="K29" s="117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 x14ac:dyDescent="0.2">
      <c r="A30" s="33"/>
      <c r="B30" s="38"/>
      <c r="C30" s="33"/>
      <c r="D30" s="118" t="s">
        <v>33</v>
      </c>
      <c r="E30" s="33"/>
      <c r="F30" s="33"/>
      <c r="G30" s="33"/>
      <c r="H30" s="33"/>
      <c r="I30" s="33"/>
      <c r="J30" s="119">
        <f>ROUND(J133,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 x14ac:dyDescent="0.2">
      <c r="A31" s="33"/>
      <c r="B31" s="38"/>
      <c r="C31" s="33"/>
      <c r="D31" s="117"/>
      <c r="E31" s="117"/>
      <c r="F31" s="117"/>
      <c r="G31" s="117"/>
      <c r="H31" s="117"/>
      <c r="I31" s="117"/>
      <c r="J31" s="117"/>
      <c r="K31" s="117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 x14ac:dyDescent="0.2">
      <c r="A32" s="33"/>
      <c r="B32" s="38"/>
      <c r="C32" s="33"/>
      <c r="D32" s="33"/>
      <c r="E32" s="33"/>
      <c r="F32" s="120" t="s">
        <v>35</v>
      </c>
      <c r="G32" s="33"/>
      <c r="H32" s="33"/>
      <c r="I32" s="120" t="s">
        <v>34</v>
      </c>
      <c r="J32" s="120" t="s">
        <v>36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 x14ac:dyDescent="0.2">
      <c r="A33" s="33"/>
      <c r="B33" s="38"/>
      <c r="C33" s="33"/>
      <c r="D33" s="121" t="s">
        <v>37</v>
      </c>
      <c r="E33" s="111" t="s">
        <v>38</v>
      </c>
      <c r="F33" s="122">
        <f>ROUND((SUM(BE133:BE466)),  2)</f>
        <v>0</v>
      </c>
      <c r="G33" s="33"/>
      <c r="H33" s="33"/>
      <c r="I33" s="123">
        <v>0.21</v>
      </c>
      <c r="J33" s="122">
        <f>ROUND(((SUM(BE133:BE466))*I33),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 x14ac:dyDescent="0.2">
      <c r="A34" s="33"/>
      <c r="B34" s="38"/>
      <c r="C34" s="33"/>
      <c r="D34" s="33"/>
      <c r="E34" s="111" t="s">
        <v>39</v>
      </c>
      <c r="F34" s="122">
        <f>ROUND((SUM(BF133:BF466)),  2)</f>
        <v>0</v>
      </c>
      <c r="G34" s="33"/>
      <c r="H34" s="33"/>
      <c r="I34" s="123">
        <v>0.12</v>
      </c>
      <c r="J34" s="122">
        <f>ROUND(((SUM(BF133:BF466))*I34),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 x14ac:dyDescent="0.2">
      <c r="A35" s="33"/>
      <c r="B35" s="38"/>
      <c r="C35" s="33"/>
      <c r="D35" s="33"/>
      <c r="E35" s="111" t="s">
        <v>40</v>
      </c>
      <c r="F35" s="122">
        <f>ROUND((SUM(BG133:BG466)),  2)</f>
        <v>0</v>
      </c>
      <c r="G35" s="33"/>
      <c r="H35" s="33"/>
      <c r="I35" s="123">
        <v>0.21</v>
      </c>
      <c r="J35" s="122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 x14ac:dyDescent="0.2">
      <c r="A36" s="33"/>
      <c r="B36" s="38"/>
      <c r="C36" s="33"/>
      <c r="D36" s="33"/>
      <c r="E36" s="111" t="s">
        <v>41</v>
      </c>
      <c r="F36" s="122">
        <f>ROUND((SUM(BH133:BH466)),  2)</f>
        <v>0</v>
      </c>
      <c r="G36" s="33"/>
      <c r="H36" s="33"/>
      <c r="I36" s="123">
        <v>0.12</v>
      </c>
      <c r="J36" s="122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 x14ac:dyDescent="0.2">
      <c r="A37" s="33"/>
      <c r="B37" s="38"/>
      <c r="C37" s="33"/>
      <c r="D37" s="33"/>
      <c r="E37" s="111" t="s">
        <v>42</v>
      </c>
      <c r="F37" s="122">
        <f>ROUND((SUM(BI133:BI466)),  2)</f>
        <v>0</v>
      </c>
      <c r="G37" s="33"/>
      <c r="H37" s="33"/>
      <c r="I37" s="123">
        <v>0</v>
      </c>
      <c r="J37" s="122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 x14ac:dyDescent="0.2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 x14ac:dyDescent="0.2">
      <c r="A39" s="33"/>
      <c r="B39" s="38"/>
      <c r="C39" s="124"/>
      <c r="D39" s="125" t="s">
        <v>43</v>
      </c>
      <c r="E39" s="126"/>
      <c r="F39" s="126"/>
      <c r="G39" s="127" t="s">
        <v>44</v>
      </c>
      <c r="H39" s="128" t="s">
        <v>45</v>
      </c>
      <c r="I39" s="126"/>
      <c r="J39" s="129">
        <f>SUM(J30:J37)</f>
        <v>0</v>
      </c>
      <c r="K39" s="130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 x14ac:dyDescent="0.2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 x14ac:dyDescent="0.2">
      <c r="B41" s="19"/>
      <c r="L41" s="19"/>
    </row>
    <row r="42" spans="1:31" s="1" customFormat="1" ht="14.45" customHeight="1" x14ac:dyDescent="0.2">
      <c r="B42" s="19"/>
      <c r="L42" s="19"/>
    </row>
    <row r="43" spans="1:31" s="1" customFormat="1" ht="14.45" customHeight="1" x14ac:dyDescent="0.2">
      <c r="B43" s="19"/>
      <c r="L43" s="19"/>
    </row>
    <row r="44" spans="1:31" s="1" customFormat="1" ht="14.45" customHeight="1" x14ac:dyDescent="0.2">
      <c r="B44" s="19"/>
      <c r="L44" s="19"/>
    </row>
    <row r="45" spans="1:31" s="1" customFormat="1" ht="14.45" customHeight="1" x14ac:dyDescent="0.2">
      <c r="B45" s="19"/>
      <c r="L45" s="19"/>
    </row>
    <row r="46" spans="1:31" s="1" customFormat="1" ht="14.45" customHeight="1" x14ac:dyDescent="0.2">
      <c r="B46" s="19"/>
      <c r="L46" s="19"/>
    </row>
    <row r="47" spans="1:31" s="1" customFormat="1" ht="14.45" customHeight="1" x14ac:dyDescent="0.2">
      <c r="B47" s="19"/>
      <c r="L47" s="19"/>
    </row>
    <row r="48" spans="1:31" s="1" customFormat="1" ht="14.45" customHeight="1" x14ac:dyDescent="0.2">
      <c r="B48" s="19"/>
      <c r="L48" s="19"/>
    </row>
    <row r="49" spans="1:31" s="1" customFormat="1" ht="14.45" customHeight="1" x14ac:dyDescent="0.2">
      <c r="B49" s="19"/>
      <c r="L49" s="19"/>
    </row>
    <row r="50" spans="1:31" s="2" customFormat="1" ht="14.45" customHeight="1" x14ac:dyDescent="0.2">
      <c r="B50" s="50"/>
      <c r="D50" s="131" t="s">
        <v>46</v>
      </c>
      <c r="E50" s="132"/>
      <c r="F50" s="132"/>
      <c r="G50" s="131" t="s">
        <v>47</v>
      </c>
      <c r="H50" s="132"/>
      <c r="I50" s="132"/>
      <c r="J50" s="132"/>
      <c r="K50" s="132"/>
      <c r="L50" s="50"/>
    </row>
    <row r="51" spans="1:31" ht="11.25" x14ac:dyDescent="0.2">
      <c r="B51" s="19"/>
      <c r="L51" s="19"/>
    </row>
    <row r="52" spans="1:31" ht="11.25" x14ac:dyDescent="0.2">
      <c r="B52" s="19"/>
      <c r="L52" s="19"/>
    </row>
    <row r="53" spans="1:31" ht="11.25" x14ac:dyDescent="0.2">
      <c r="B53" s="19"/>
      <c r="L53" s="19"/>
    </row>
    <row r="54" spans="1:31" ht="11.25" x14ac:dyDescent="0.2">
      <c r="B54" s="19"/>
      <c r="L54" s="19"/>
    </row>
    <row r="55" spans="1:31" ht="11.25" x14ac:dyDescent="0.2">
      <c r="B55" s="19"/>
      <c r="L55" s="19"/>
    </row>
    <row r="56" spans="1:31" ht="11.25" x14ac:dyDescent="0.2">
      <c r="B56" s="19"/>
      <c r="L56" s="19"/>
    </row>
    <row r="57" spans="1:31" ht="11.25" x14ac:dyDescent="0.2">
      <c r="B57" s="19"/>
      <c r="L57" s="19"/>
    </row>
    <row r="58" spans="1:31" ht="11.25" x14ac:dyDescent="0.2">
      <c r="B58" s="19"/>
      <c r="L58" s="19"/>
    </row>
    <row r="59" spans="1:31" ht="11.25" x14ac:dyDescent="0.2">
      <c r="B59" s="19"/>
      <c r="L59" s="19"/>
    </row>
    <row r="60" spans="1:31" ht="11.25" x14ac:dyDescent="0.2">
      <c r="B60" s="19"/>
      <c r="L60" s="19"/>
    </row>
    <row r="61" spans="1:31" s="2" customFormat="1" ht="12.75" x14ac:dyDescent="0.2">
      <c r="A61" s="33"/>
      <c r="B61" s="38"/>
      <c r="C61" s="33"/>
      <c r="D61" s="133" t="s">
        <v>48</v>
      </c>
      <c r="E61" s="134"/>
      <c r="F61" s="135" t="s">
        <v>49</v>
      </c>
      <c r="G61" s="133" t="s">
        <v>48</v>
      </c>
      <c r="H61" s="134"/>
      <c r="I61" s="134"/>
      <c r="J61" s="136" t="s">
        <v>49</v>
      </c>
      <c r="K61" s="134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 x14ac:dyDescent="0.2">
      <c r="B62" s="19"/>
      <c r="L62" s="19"/>
    </row>
    <row r="63" spans="1:31" ht="11.25" x14ac:dyDescent="0.2">
      <c r="B63" s="19"/>
      <c r="L63" s="19"/>
    </row>
    <row r="64" spans="1:31" ht="11.25" x14ac:dyDescent="0.2">
      <c r="B64" s="19"/>
      <c r="L64" s="19"/>
    </row>
    <row r="65" spans="1:31" s="2" customFormat="1" ht="12.75" x14ac:dyDescent="0.2">
      <c r="A65" s="33"/>
      <c r="B65" s="38"/>
      <c r="C65" s="33"/>
      <c r="D65" s="131" t="s">
        <v>50</v>
      </c>
      <c r="E65" s="137"/>
      <c r="F65" s="137"/>
      <c r="G65" s="131" t="s">
        <v>51</v>
      </c>
      <c r="H65" s="137"/>
      <c r="I65" s="137"/>
      <c r="J65" s="137"/>
      <c r="K65" s="137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 x14ac:dyDescent="0.2">
      <c r="B66" s="19"/>
      <c r="L66" s="19"/>
    </row>
    <row r="67" spans="1:31" ht="11.25" x14ac:dyDescent="0.2">
      <c r="B67" s="19"/>
      <c r="L67" s="19"/>
    </row>
    <row r="68" spans="1:31" ht="11.25" x14ac:dyDescent="0.2">
      <c r="B68" s="19"/>
      <c r="L68" s="19"/>
    </row>
    <row r="69" spans="1:31" ht="11.25" x14ac:dyDescent="0.2">
      <c r="B69" s="19"/>
      <c r="L69" s="19"/>
    </row>
    <row r="70" spans="1:31" ht="11.25" x14ac:dyDescent="0.2">
      <c r="B70" s="19"/>
      <c r="L70" s="19"/>
    </row>
    <row r="71" spans="1:31" ht="11.25" x14ac:dyDescent="0.2">
      <c r="B71" s="19"/>
      <c r="L71" s="19"/>
    </row>
    <row r="72" spans="1:31" ht="11.25" x14ac:dyDescent="0.2">
      <c r="B72" s="19"/>
      <c r="L72" s="19"/>
    </row>
    <row r="73" spans="1:31" ht="11.25" x14ac:dyDescent="0.2">
      <c r="B73" s="19"/>
      <c r="L73" s="19"/>
    </row>
    <row r="74" spans="1:31" ht="11.25" x14ac:dyDescent="0.2">
      <c r="B74" s="19"/>
      <c r="L74" s="19"/>
    </row>
    <row r="75" spans="1:31" ht="11.25" x14ac:dyDescent="0.2">
      <c r="B75" s="19"/>
      <c r="L75" s="19"/>
    </row>
    <row r="76" spans="1:31" s="2" customFormat="1" ht="12.75" x14ac:dyDescent="0.2">
      <c r="A76" s="33"/>
      <c r="B76" s="38"/>
      <c r="C76" s="33"/>
      <c r="D76" s="133" t="s">
        <v>48</v>
      </c>
      <c r="E76" s="134"/>
      <c r="F76" s="135" t="s">
        <v>49</v>
      </c>
      <c r="G76" s="133" t="s">
        <v>48</v>
      </c>
      <c r="H76" s="134"/>
      <c r="I76" s="134"/>
      <c r="J76" s="136" t="s">
        <v>49</v>
      </c>
      <c r="K76" s="134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 x14ac:dyDescent="0.2">
      <c r="A77" s="33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 x14ac:dyDescent="0.2">
      <c r="A81" s="33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 x14ac:dyDescent="0.2">
      <c r="A82" s="33"/>
      <c r="B82" s="34"/>
      <c r="C82" s="22" t="s">
        <v>90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 x14ac:dyDescent="0.2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 x14ac:dyDescent="0.2">
      <c r="A84" s="33"/>
      <c r="B84" s="34"/>
      <c r="C84" s="28" t="s">
        <v>16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 x14ac:dyDescent="0.2">
      <c r="A85" s="33"/>
      <c r="B85" s="34"/>
      <c r="C85" s="35"/>
      <c r="D85" s="35"/>
      <c r="E85" s="288" t="str">
        <f>E7</f>
        <v>Most M01 Poděbrady</v>
      </c>
      <c r="F85" s="289"/>
      <c r="G85" s="289"/>
      <c r="H85" s="289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 x14ac:dyDescent="0.2">
      <c r="A86" s="33"/>
      <c r="B86" s="34"/>
      <c r="C86" s="28" t="s">
        <v>88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 x14ac:dyDescent="0.2">
      <c r="A87" s="33"/>
      <c r="B87" s="34"/>
      <c r="C87" s="35"/>
      <c r="D87" s="35"/>
      <c r="E87" s="259" t="str">
        <f>E9</f>
        <v>01 - sanace mostu</v>
      </c>
      <c r="F87" s="290"/>
      <c r="G87" s="290"/>
      <c r="H87" s="290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 x14ac:dyDescent="0.2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 x14ac:dyDescent="0.2">
      <c r="A89" s="33"/>
      <c r="B89" s="34"/>
      <c r="C89" s="28" t="s">
        <v>20</v>
      </c>
      <c r="D89" s="35"/>
      <c r="E89" s="35"/>
      <c r="F89" s="26" t="str">
        <f>F12</f>
        <v xml:space="preserve"> </v>
      </c>
      <c r="G89" s="35"/>
      <c r="H89" s="35"/>
      <c r="I89" s="28" t="s">
        <v>22</v>
      </c>
      <c r="J89" s="65" t="str">
        <f>IF(J12="","",J12)</f>
        <v>4. 6. 2024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 x14ac:dyDescent="0.2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 x14ac:dyDescent="0.2">
      <c r="A91" s="33"/>
      <c r="B91" s="34"/>
      <c r="C91" s="28" t="s">
        <v>24</v>
      </c>
      <c r="D91" s="35"/>
      <c r="E91" s="35"/>
      <c r="F91" s="26" t="str">
        <f>E15</f>
        <v xml:space="preserve"> </v>
      </c>
      <c r="G91" s="35"/>
      <c r="H91" s="35"/>
      <c r="I91" s="28" t="s">
        <v>29</v>
      </c>
      <c r="J91" s="31" t="str">
        <f>E21</f>
        <v xml:space="preserve"> 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 x14ac:dyDescent="0.2">
      <c r="A92" s="33"/>
      <c r="B92" s="34"/>
      <c r="C92" s="28" t="s">
        <v>27</v>
      </c>
      <c r="D92" s="35"/>
      <c r="E92" s="35"/>
      <c r="F92" s="26" t="str">
        <f>IF(E18="","",E18)</f>
        <v>Vyplň údaj</v>
      </c>
      <c r="G92" s="35"/>
      <c r="H92" s="35"/>
      <c r="I92" s="28" t="s">
        <v>31</v>
      </c>
      <c r="J92" s="31" t="str">
        <f>E24</f>
        <v xml:space="preserve"> 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 x14ac:dyDescent="0.2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 x14ac:dyDescent="0.2">
      <c r="A94" s="33"/>
      <c r="B94" s="34"/>
      <c r="C94" s="142" t="s">
        <v>91</v>
      </c>
      <c r="D94" s="143"/>
      <c r="E94" s="143"/>
      <c r="F94" s="143"/>
      <c r="G94" s="143"/>
      <c r="H94" s="143"/>
      <c r="I94" s="143"/>
      <c r="J94" s="144" t="s">
        <v>92</v>
      </c>
      <c r="K94" s="143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 x14ac:dyDescent="0.2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 x14ac:dyDescent="0.2">
      <c r="A96" s="33"/>
      <c r="B96" s="34"/>
      <c r="C96" s="145" t="s">
        <v>93</v>
      </c>
      <c r="D96" s="35"/>
      <c r="E96" s="35"/>
      <c r="F96" s="35"/>
      <c r="G96" s="35"/>
      <c r="H96" s="35"/>
      <c r="I96" s="35"/>
      <c r="J96" s="83">
        <f>J133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94</v>
      </c>
    </row>
    <row r="97" spans="2:12" s="9" customFormat="1" ht="24.95" customHeight="1" x14ac:dyDescent="0.2">
      <c r="B97" s="146"/>
      <c r="C97" s="147"/>
      <c r="D97" s="148" t="s">
        <v>95</v>
      </c>
      <c r="E97" s="149"/>
      <c r="F97" s="149"/>
      <c r="G97" s="149"/>
      <c r="H97" s="149"/>
      <c r="I97" s="149"/>
      <c r="J97" s="150">
        <f>J134</f>
        <v>0</v>
      </c>
      <c r="K97" s="147"/>
      <c r="L97" s="151"/>
    </row>
    <row r="98" spans="2:12" s="10" customFormat="1" ht="19.899999999999999" customHeight="1" x14ac:dyDescent="0.2">
      <c r="B98" s="152"/>
      <c r="C98" s="153"/>
      <c r="D98" s="154" t="s">
        <v>96</v>
      </c>
      <c r="E98" s="155"/>
      <c r="F98" s="155"/>
      <c r="G98" s="155"/>
      <c r="H98" s="155"/>
      <c r="I98" s="155"/>
      <c r="J98" s="156">
        <f>J135</f>
        <v>0</v>
      </c>
      <c r="K98" s="153"/>
      <c r="L98" s="157"/>
    </row>
    <row r="99" spans="2:12" s="10" customFormat="1" ht="19.899999999999999" customHeight="1" x14ac:dyDescent="0.2">
      <c r="B99" s="152"/>
      <c r="C99" s="153"/>
      <c r="D99" s="154" t="s">
        <v>97</v>
      </c>
      <c r="E99" s="155"/>
      <c r="F99" s="155"/>
      <c r="G99" s="155"/>
      <c r="H99" s="155"/>
      <c r="I99" s="155"/>
      <c r="J99" s="156">
        <f>J186</f>
        <v>0</v>
      </c>
      <c r="K99" s="153"/>
      <c r="L99" s="157"/>
    </row>
    <row r="100" spans="2:12" s="10" customFormat="1" ht="19.899999999999999" customHeight="1" x14ac:dyDescent="0.2">
      <c r="B100" s="152"/>
      <c r="C100" s="153"/>
      <c r="D100" s="154" t="s">
        <v>98</v>
      </c>
      <c r="E100" s="155"/>
      <c r="F100" s="155"/>
      <c r="G100" s="155"/>
      <c r="H100" s="155"/>
      <c r="I100" s="155"/>
      <c r="J100" s="156">
        <f>J209</f>
        <v>0</v>
      </c>
      <c r="K100" s="153"/>
      <c r="L100" s="157"/>
    </row>
    <row r="101" spans="2:12" s="10" customFormat="1" ht="19.899999999999999" customHeight="1" x14ac:dyDescent="0.2">
      <c r="B101" s="152"/>
      <c r="C101" s="153"/>
      <c r="D101" s="154" t="s">
        <v>99</v>
      </c>
      <c r="E101" s="155"/>
      <c r="F101" s="155"/>
      <c r="G101" s="155"/>
      <c r="H101" s="155"/>
      <c r="I101" s="155"/>
      <c r="J101" s="156">
        <f>J246</f>
        <v>0</v>
      </c>
      <c r="K101" s="153"/>
      <c r="L101" s="157"/>
    </row>
    <row r="102" spans="2:12" s="10" customFormat="1" ht="19.899999999999999" customHeight="1" x14ac:dyDescent="0.2">
      <c r="B102" s="152"/>
      <c r="C102" s="153"/>
      <c r="D102" s="154" t="s">
        <v>100</v>
      </c>
      <c r="E102" s="155"/>
      <c r="F102" s="155"/>
      <c r="G102" s="155"/>
      <c r="H102" s="155"/>
      <c r="I102" s="155"/>
      <c r="J102" s="156">
        <f>J256</f>
        <v>0</v>
      </c>
      <c r="K102" s="153"/>
      <c r="L102" s="157"/>
    </row>
    <row r="103" spans="2:12" s="10" customFormat="1" ht="19.899999999999999" customHeight="1" x14ac:dyDescent="0.2">
      <c r="B103" s="152"/>
      <c r="C103" s="153"/>
      <c r="D103" s="154" t="s">
        <v>101</v>
      </c>
      <c r="E103" s="155"/>
      <c r="F103" s="155"/>
      <c r="G103" s="155"/>
      <c r="H103" s="155"/>
      <c r="I103" s="155"/>
      <c r="J103" s="156">
        <f>J278</f>
        <v>0</v>
      </c>
      <c r="K103" s="153"/>
      <c r="L103" s="157"/>
    </row>
    <row r="104" spans="2:12" s="10" customFormat="1" ht="19.899999999999999" customHeight="1" x14ac:dyDescent="0.2">
      <c r="B104" s="152"/>
      <c r="C104" s="153"/>
      <c r="D104" s="154" t="s">
        <v>102</v>
      </c>
      <c r="E104" s="155"/>
      <c r="F104" s="155"/>
      <c r="G104" s="155"/>
      <c r="H104" s="155"/>
      <c r="I104" s="155"/>
      <c r="J104" s="156">
        <f>J281</f>
        <v>0</v>
      </c>
      <c r="K104" s="153"/>
      <c r="L104" s="157"/>
    </row>
    <row r="105" spans="2:12" s="10" customFormat="1" ht="19.899999999999999" customHeight="1" x14ac:dyDescent="0.2">
      <c r="B105" s="152"/>
      <c r="C105" s="153"/>
      <c r="D105" s="154" t="s">
        <v>103</v>
      </c>
      <c r="E105" s="155"/>
      <c r="F105" s="155"/>
      <c r="G105" s="155"/>
      <c r="H105" s="155"/>
      <c r="I105" s="155"/>
      <c r="J105" s="156">
        <f>J393</f>
        <v>0</v>
      </c>
      <c r="K105" s="153"/>
      <c r="L105" s="157"/>
    </row>
    <row r="106" spans="2:12" s="10" customFormat="1" ht="19.899999999999999" customHeight="1" x14ac:dyDescent="0.2">
      <c r="B106" s="152"/>
      <c r="C106" s="153"/>
      <c r="D106" s="154" t="s">
        <v>104</v>
      </c>
      <c r="E106" s="155"/>
      <c r="F106" s="155"/>
      <c r="G106" s="155"/>
      <c r="H106" s="155"/>
      <c r="I106" s="155"/>
      <c r="J106" s="156">
        <f>J407</f>
        <v>0</v>
      </c>
      <c r="K106" s="153"/>
      <c r="L106" s="157"/>
    </row>
    <row r="107" spans="2:12" s="9" customFormat="1" ht="24.95" customHeight="1" x14ac:dyDescent="0.2">
      <c r="B107" s="146"/>
      <c r="C107" s="147"/>
      <c r="D107" s="148" t="s">
        <v>105</v>
      </c>
      <c r="E107" s="149"/>
      <c r="F107" s="149"/>
      <c r="G107" s="149"/>
      <c r="H107" s="149"/>
      <c r="I107" s="149"/>
      <c r="J107" s="150">
        <f>J410</f>
        <v>0</v>
      </c>
      <c r="K107" s="147"/>
      <c r="L107" s="151"/>
    </row>
    <row r="108" spans="2:12" s="10" customFormat="1" ht="19.899999999999999" customHeight="1" x14ac:dyDescent="0.2">
      <c r="B108" s="152"/>
      <c r="C108" s="153"/>
      <c r="D108" s="154" t="s">
        <v>106</v>
      </c>
      <c r="E108" s="155"/>
      <c r="F108" s="155"/>
      <c r="G108" s="155"/>
      <c r="H108" s="155"/>
      <c r="I108" s="155"/>
      <c r="J108" s="156">
        <f>J411</f>
        <v>0</v>
      </c>
      <c r="K108" s="153"/>
      <c r="L108" s="157"/>
    </row>
    <row r="109" spans="2:12" s="10" customFormat="1" ht="19.899999999999999" customHeight="1" x14ac:dyDescent="0.2">
      <c r="B109" s="152"/>
      <c r="C109" s="153"/>
      <c r="D109" s="154" t="s">
        <v>107</v>
      </c>
      <c r="E109" s="155"/>
      <c r="F109" s="155"/>
      <c r="G109" s="155"/>
      <c r="H109" s="155"/>
      <c r="I109" s="155"/>
      <c r="J109" s="156">
        <f>J435</f>
        <v>0</v>
      </c>
      <c r="K109" s="153"/>
      <c r="L109" s="157"/>
    </row>
    <row r="110" spans="2:12" s="9" customFormat="1" ht="24.95" customHeight="1" x14ac:dyDescent="0.2">
      <c r="B110" s="146"/>
      <c r="C110" s="147"/>
      <c r="D110" s="148" t="s">
        <v>108</v>
      </c>
      <c r="E110" s="149"/>
      <c r="F110" s="149"/>
      <c r="G110" s="149"/>
      <c r="H110" s="149"/>
      <c r="I110" s="149"/>
      <c r="J110" s="150">
        <f>J439</f>
        <v>0</v>
      </c>
      <c r="K110" s="147"/>
      <c r="L110" s="151"/>
    </row>
    <row r="111" spans="2:12" s="10" customFormat="1" ht="19.899999999999999" customHeight="1" x14ac:dyDescent="0.2">
      <c r="B111" s="152"/>
      <c r="C111" s="153"/>
      <c r="D111" s="154" t="s">
        <v>109</v>
      </c>
      <c r="E111" s="155"/>
      <c r="F111" s="155"/>
      <c r="G111" s="155"/>
      <c r="H111" s="155"/>
      <c r="I111" s="155"/>
      <c r="J111" s="156">
        <f>J440</f>
        <v>0</v>
      </c>
      <c r="K111" s="153"/>
      <c r="L111" s="157"/>
    </row>
    <row r="112" spans="2:12" s="10" customFormat="1" ht="19.899999999999999" customHeight="1" x14ac:dyDescent="0.2">
      <c r="B112" s="152"/>
      <c r="C112" s="153"/>
      <c r="D112" s="154" t="s">
        <v>110</v>
      </c>
      <c r="E112" s="155"/>
      <c r="F112" s="155"/>
      <c r="G112" s="155"/>
      <c r="H112" s="155"/>
      <c r="I112" s="155"/>
      <c r="J112" s="156">
        <f>J452</f>
        <v>0</v>
      </c>
      <c r="K112" s="153"/>
      <c r="L112" s="157"/>
    </row>
    <row r="113" spans="1:31" s="10" customFormat="1" ht="19.899999999999999" customHeight="1" x14ac:dyDescent="0.2">
      <c r="B113" s="152"/>
      <c r="C113" s="153"/>
      <c r="D113" s="154" t="s">
        <v>111</v>
      </c>
      <c r="E113" s="155"/>
      <c r="F113" s="155"/>
      <c r="G113" s="155"/>
      <c r="H113" s="155"/>
      <c r="I113" s="155"/>
      <c r="J113" s="156">
        <f>J462</f>
        <v>0</v>
      </c>
      <c r="K113" s="153"/>
      <c r="L113" s="157"/>
    </row>
    <row r="114" spans="1:31" s="2" customFormat="1" ht="21.75" customHeight="1" x14ac:dyDescent="0.2">
      <c r="A114" s="33"/>
      <c r="B114" s="34"/>
      <c r="C114" s="35"/>
      <c r="D114" s="35"/>
      <c r="E114" s="35"/>
      <c r="F114" s="35"/>
      <c r="G114" s="35"/>
      <c r="H114" s="35"/>
      <c r="I114" s="35"/>
      <c r="J114" s="35"/>
      <c r="K114" s="35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31" s="2" customFormat="1" ht="6.95" customHeight="1" x14ac:dyDescent="0.2">
      <c r="A115" s="33"/>
      <c r="B115" s="53"/>
      <c r="C115" s="54"/>
      <c r="D115" s="54"/>
      <c r="E115" s="54"/>
      <c r="F115" s="54"/>
      <c r="G115" s="54"/>
      <c r="H115" s="54"/>
      <c r="I115" s="54"/>
      <c r="J115" s="54"/>
      <c r="K115" s="54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9" spans="1:31" s="2" customFormat="1" ht="6.95" customHeight="1" x14ac:dyDescent="0.2">
      <c r="A119" s="33"/>
      <c r="B119" s="55"/>
      <c r="C119" s="56"/>
      <c r="D119" s="56"/>
      <c r="E119" s="56"/>
      <c r="F119" s="56"/>
      <c r="G119" s="56"/>
      <c r="H119" s="56"/>
      <c r="I119" s="56"/>
      <c r="J119" s="56"/>
      <c r="K119" s="56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24.95" customHeight="1" x14ac:dyDescent="0.2">
      <c r="A120" s="33"/>
      <c r="B120" s="34"/>
      <c r="C120" s="22" t="s">
        <v>112</v>
      </c>
      <c r="D120" s="35"/>
      <c r="E120" s="35"/>
      <c r="F120" s="35"/>
      <c r="G120" s="35"/>
      <c r="H120" s="35"/>
      <c r="I120" s="35"/>
      <c r="J120" s="35"/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6.95" customHeight="1" x14ac:dyDescent="0.2">
      <c r="A121" s="33"/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50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12" customHeight="1" x14ac:dyDescent="0.2">
      <c r="A122" s="33"/>
      <c r="B122" s="34"/>
      <c r="C122" s="28" t="s">
        <v>16</v>
      </c>
      <c r="D122" s="35"/>
      <c r="E122" s="35"/>
      <c r="F122" s="35"/>
      <c r="G122" s="35"/>
      <c r="H122" s="35"/>
      <c r="I122" s="35"/>
      <c r="J122" s="35"/>
      <c r="K122" s="35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6.5" customHeight="1" x14ac:dyDescent="0.2">
      <c r="A123" s="33"/>
      <c r="B123" s="34"/>
      <c r="C123" s="35"/>
      <c r="D123" s="35"/>
      <c r="E123" s="288" t="str">
        <f>E7</f>
        <v>Most M01 Poděbrady</v>
      </c>
      <c r="F123" s="289"/>
      <c r="G123" s="289"/>
      <c r="H123" s="289"/>
      <c r="I123" s="35"/>
      <c r="J123" s="35"/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12" customHeight="1" x14ac:dyDescent="0.2">
      <c r="A124" s="33"/>
      <c r="B124" s="34"/>
      <c r="C124" s="28" t="s">
        <v>88</v>
      </c>
      <c r="D124" s="35"/>
      <c r="E124" s="35"/>
      <c r="F124" s="35"/>
      <c r="G124" s="35"/>
      <c r="H124" s="35"/>
      <c r="I124" s="35"/>
      <c r="J124" s="35"/>
      <c r="K124" s="35"/>
      <c r="L124" s="50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6.5" customHeight="1" x14ac:dyDescent="0.2">
      <c r="A125" s="33"/>
      <c r="B125" s="34"/>
      <c r="C125" s="35"/>
      <c r="D125" s="35"/>
      <c r="E125" s="259" t="str">
        <f>E9</f>
        <v>01 - sanace mostu</v>
      </c>
      <c r="F125" s="290"/>
      <c r="G125" s="290"/>
      <c r="H125" s="290"/>
      <c r="I125" s="35"/>
      <c r="J125" s="35"/>
      <c r="K125" s="35"/>
      <c r="L125" s="50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6.95" customHeight="1" x14ac:dyDescent="0.2">
      <c r="A126" s="33"/>
      <c r="B126" s="34"/>
      <c r="C126" s="35"/>
      <c r="D126" s="35"/>
      <c r="E126" s="35"/>
      <c r="F126" s="35"/>
      <c r="G126" s="35"/>
      <c r="H126" s="35"/>
      <c r="I126" s="35"/>
      <c r="J126" s="35"/>
      <c r="K126" s="35"/>
      <c r="L126" s="50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2" customHeight="1" x14ac:dyDescent="0.2">
      <c r="A127" s="33"/>
      <c r="B127" s="34"/>
      <c r="C127" s="28" t="s">
        <v>20</v>
      </c>
      <c r="D127" s="35"/>
      <c r="E127" s="35"/>
      <c r="F127" s="26" t="str">
        <f>F12</f>
        <v xml:space="preserve"> </v>
      </c>
      <c r="G127" s="35"/>
      <c r="H127" s="35"/>
      <c r="I127" s="28" t="s">
        <v>22</v>
      </c>
      <c r="J127" s="65" t="str">
        <f>IF(J12="","",J12)</f>
        <v>4. 6. 2024</v>
      </c>
      <c r="K127" s="35"/>
      <c r="L127" s="50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6.95" customHeight="1" x14ac:dyDescent="0.2">
      <c r="A128" s="33"/>
      <c r="B128" s="34"/>
      <c r="C128" s="35"/>
      <c r="D128" s="35"/>
      <c r="E128" s="35"/>
      <c r="F128" s="35"/>
      <c r="G128" s="35"/>
      <c r="H128" s="35"/>
      <c r="I128" s="35"/>
      <c r="J128" s="35"/>
      <c r="K128" s="35"/>
      <c r="L128" s="50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5.2" customHeight="1" x14ac:dyDescent="0.2">
      <c r="A129" s="33"/>
      <c r="B129" s="34"/>
      <c r="C129" s="28" t="s">
        <v>24</v>
      </c>
      <c r="D129" s="35"/>
      <c r="E129" s="35"/>
      <c r="F129" s="26" t="str">
        <f>E15</f>
        <v xml:space="preserve"> </v>
      </c>
      <c r="G129" s="35"/>
      <c r="H129" s="35"/>
      <c r="I129" s="28" t="s">
        <v>29</v>
      </c>
      <c r="J129" s="31" t="str">
        <f>E21</f>
        <v xml:space="preserve"> </v>
      </c>
      <c r="K129" s="35"/>
      <c r="L129" s="50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5.2" customHeight="1" x14ac:dyDescent="0.2">
      <c r="A130" s="33"/>
      <c r="B130" s="34"/>
      <c r="C130" s="28" t="s">
        <v>27</v>
      </c>
      <c r="D130" s="35"/>
      <c r="E130" s="35"/>
      <c r="F130" s="26" t="str">
        <f>IF(E18="","",E18)</f>
        <v>Vyplň údaj</v>
      </c>
      <c r="G130" s="35"/>
      <c r="H130" s="35"/>
      <c r="I130" s="28" t="s">
        <v>31</v>
      </c>
      <c r="J130" s="31" t="str">
        <f>E24</f>
        <v xml:space="preserve"> </v>
      </c>
      <c r="K130" s="35"/>
      <c r="L130" s="50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2" customFormat="1" ht="10.35" customHeight="1" x14ac:dyDescent="0.2">
      <c r="A131" s="33"/>
      <c r="B131" s="34"/>
      <c r="C131" s="35"/>
      <c r="D131" s="35"/>
      <c r="E131" s="35"/>
      <c r="F131" s="35"/>
      <c r="G131" s="35"/>
      <c r="H131" s="35"/>
      <c r="I131" s="35"/>
      <c r="J131" s="35"/>
      <c r="K131" s="35"/>
      <c r="L131" s="50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5" s="11" customFormat="1" ht="29.25" customHeight="1" x14ac:dyDescent="0.2">
      <c r="A132" s="158"/>
      <c r="B132" s="159"/>
      <c r="C132" s="160" t="s">
        <v>113</v>
      </c>
      <c r="D132" s="161" t="s">
        <v>58</v>
      </c>
      <c r="E132" s="161" t="s">
        <v>54</v>
      </c>
      <c r="F132" s="161" t="s">
        <v>55</v>
      </c>
      <c r="G132" s="161" t="s">
        <v>114</v>
      </c>
      <c r="H132" s="161" t="s">
        <v>115</v>
      </c>
      <c r="I132" s="161" t="s">
        <v>116</v>
      </c>
      <c r="J132" s="161" t="s">
        <v>92</v>
      </c>
      <c r="K132" s="162" t="s">
        <v>117</v>
      </c>
      <c r="L132" s="163"/>
      <c r="M132" s="74" t="s">
        <v>1</v>
      </c>
      <c r="N132" s="75" t="s">
        <v>37</v>
      </c>
      <c r="O132" s="75" t="s">
        <v>118</v>
      </c>
      <c r="P132" s="75" t="s">
        <v>119</v>
      </c>
      <c r="Q132" s="75" t="s">
        <v>120</v>
      </c>
      <c r="R132" s="75" t="s">
        <v>121</v>
      </c>
      <c r="S132" s="75" t="s">
        <v>122</v>
      </c>
      <c r="T132" s="76" t="s">
        <v>123</v>
      </c>
      <c r="U132" s="158"/>
      <c r="V132" s="158"/>
      <c r="W132" s="158"/>
      <c r="X132" s="158"/>
      <c r="Y132" s="158"/>
      <c r="Z132" s="158"/>
      <c r="AA132" s="158"/>
      <c r="AB132" s="158"/>
      <c r="AC132" s="158"/>
      <c r="AD132" s="158"/>
      <c r="AE132" s="158"/>
    </row>
    <row r="133" spans="1:65" s="2" customFormat="1" ht="22.9" customHeight="1" x14ac:dyDescent="0.25">
      <c r="A133" s="33"/>
      <c r="B133" s="34"/>
      <c r="C133" s="81" t="s">
        <v>124</v>
      </c>
      <c r="D133" s="35"/>
      <c r="E133" s="35"/>
      <c r="F133" s="35"/>
      <c r="G133" s="35"/>
      <c r="H133" s="35"/>
      <c r="I133" s="35"/>
      <c r="J133" s="164">
        <f>BK133</f>
        <v>0</v>
      </c>
      <c r="K133" s="35"/>
      <c r="L133" s="38"/>
      <c r="M133" s="77"/>
      <c r="N133" s="165"/>
      <c r="O133" s="78"/>
      <c r="P133" s="166">
        <f>P134+P410+P439</f>
        <v>0</v>
      </c>
      <c r="Q133" s="78"/>
      <c r="R133" s="166">
        <f>R134+R410+R439</f>
        <v>113.52933263999998</v>
      </c>
      <c r="S133" s="78"/>
      <c r="T133" s="167">
        <f>T134+T410+T439</f>
        <v>88.480455000000006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T133" s="16" t="s">
        <v>72</v>
      </c>
      <c r="AU133" s="16" t="s">
        <v>94</v>
      </c>
      <c r="BK133" s="168">
        <f>BK134+BK410+BK439</f>
        <v>0</v>
      </c>
    </row>
    <row r="134" spans="1:65" s="12" customFormat="1" ht="25.9" customHeight="1" x14ac:dyDescent="0.2">
      <c r="B134" s="169"/>
      <c r="C134" s="170"/>
      <c r="D134" s="171" t="s">
        <v>72</v>
      </c>
      <c r="E134" s="172" t="s">
        <v>125</v>
      </c>
      <c r="F134" s="172" t="s">
        <v>126</v>
      </c>
      <c r="G134" s="170"/>
      <c r="H134" s="170"/>
      <c r="I134" s="173"/>
      <c r="J134" s="174">
        <f>BK134</f>
        <v>0</v>
      </c>
      <c r="K134" s="170"/>
      <c r="L134" s="175"/>
      <c r="M134" s="176"/>
      <c r="N134" s="177"/>
      <c r="O134" s="177"/>
      <c r="P134" s="178">
        <f>P135+P186+P209+P246+P256+P278+P281+P393+P407</f>
        <v>0</v>
      </c>
      <c r="Q134" s="177"/>
      <c r="R134" s="178">
        <f>R135+R186+R209+R246+R256+R278+R281+R393+R407</f>
        <v>113.03107063999998</v>
      </c>
      <c r="S134" s="177"/>
      <c r="T134" s="179">
        <f>T135+T186+T209+T246+T256+T278+T281+T393+T407</f>
        <v>88.480455000000006</v>
      </c>
      <c r="AR134" s="180" t="s">
        <v>81</v>
      </c>
      <c r="AT134" s="181" t="s">
        <v>72</v>
      </c>
      <c r="AU134" s="181" t="s">
        <v>73</v>
      </c>
      <c r="AY134" s="180" t="s">
        <v>127</v>
      </c>
      <c r="BK134" s="182">
        <f>BK135+BK186+BK209+BK246+BK256+BK278+BK281+BK393+BK407</f>
        <v>0</v>
      </c>
    </row>
    <row r="135" spans="1:65" s="12" customFormat="1" ht="22.9" customHeight="1" x14ac:dyDescent="0.2">
      <c r="B135" s="169"/>
      <c r="C135" s="170"/>
      <c r="D135" s="171" t="s">
        <v>72</v>
      </c>
      <c r="E135" s="183" t="s">
        <v>81</v>
      </c>
      <c r="F135" s="183" t="s">
        <v>128</v>
      </c>
      <c r="G135" s="170"/>
      <c r="H135" s="170"/>
      <c r="I135" s="173"/>
      <c r="J135" s="184">
        <f>BK135</f>
        <v>0</v>
      </c>
      <c r="K135" s="170"/>
      <c r="L135" s="175"/>
      <c r="M135" s="176"/>
      <c r="N135" s="177"/>
      <c r="O135" s="177"/>
      <c r="P135" s="178">
        <f>SUM(P136:P185)</f>
        <v>0</v>
      </c>
      <c r="Q135" s="177"/>
      <c r="R135" s="178">
        <f>SUM(R136:R185)</f>
        <v>72.374799999999993</v>
      </c>
      <c r="S135" s="177"/>
      <c r="T135" s="179">
        <f>SUM(T136:T185)</f>
        <v>55.450010000000006</v>
      </c>
      <c r="AR135" s="180" t="s">
        <v>81</v>
      </c>
      <c r="AT135" s="181" t="s">
        <v>72</v>
      </c>
      <c r="AU135" s="181" t="s">
        <v>81</v>
      </c>
      <c r="AY135" s="180" t="s">
        <v>127</v>
      </c>
      <c r="BK135" s="182">
        <f>SUM(BK136:BK185)</f>
        <v>0</v>
      </c>
    </row>
    <row r="136" spans="1:65" s="2" customFormat="1" ht="24.2" customHeight="1" x14ac:dyDescent="0.2">
      <c r="A136" s="33"/>
      <c r="B136" s="34"/>
      <c r="C136" s="185" t="s">
        <v>81</v>
      </c>
      <c r="D136" s="185" t="s">
        <v>129</v>
      </c>
      <c r="E136" s="186" t="s">
        <v>130</v>
      </c>
      <c r="F136" s="187" t="s">
        <v>131</v>
      </c>
      <c r="G136" s="188" t="s">
        <v>132</v>
      </c>
      <c r="H136" s="189">
        <v>78.430000000000007</v>
      </c>
      <c r="I136" s="190"/>
      <c r="J136" s="191">
        <f>ROUND(I136*H136,2)</f>
        <v>0</v>
      </c>
      <c r="K136" s="187" t="s">
        <v>133</v>
      </c>
      <c r="L136" s="38"/>
      <c r="M136" s="192" t="s">
        <v>1</v>
      </c>
      <c r="N136" s="193" t="s">
        <v>38</v>
      </c>
      <c r="O136" s="70"/>
      <c r="P136" s="194">
        <f>O136*H136</f>
        <v>0</v>
      </c>
      <c r="Q136" s="194">
        <v>0</v>
      </c>
      <c r="R136" s="194">
        <f>Q136*H136</f>
        <v>0</v>
      </c>
      <c r="S136" s="194">
        <v>0.41699999999999998</v>
      </c>
      <c r="T136" s="195">
        <f>S136*H136</f>
        <v>32.705310000000004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96" t="s">
        <v>134</v>
      </c>
      <c r="AT136" s="196" t="s">
        <v>129</v>
      </c>
      <c r="AU136" s="196" t="s">
        <v>83</v>
      </c>
      <c r="AY136" s="16" t="s">
        <v>127</v>
      </c>
      <c r="BE136" s="197">
        <f>IF(N136="základní",J136,0)</f>
        <v>0</v>
      </c>
      <c r="BF136" s="197">
        <f>IF(N136="snížená",J136,0)</f>
        <v>0</v>
      </c>
      <c r="BG136" s="197">
        <f>IF(N136="zákl. přenesená",J136,0)</f>
        <v>0</v>
      </c>
      <c r="BH136" s="197">
        <f>IF(N136="sníž. přenesená",J136,0)</f>
        <v>0</v>
      </c>
      <c r="BI136" s="197">
        <f>IF(N136="nulová",J136,0)</f>
        <v>0</v>
      </c>
      <c r="BJ136" s="16" t="s">
        <v>81</v>
      </c>
      <c r="BK136" s="197">
        <f>ROUND(I136*H136,2)</f>
        <v>0</v>
      </c>
      <c r="BL136" s="16" t="s">
        <v>134</v>
      </c>
      <c r="BM136" s="196" t="s">
        <v>135</v>
      </c>
    </row>
    <row r="137" spans="1:65" s="2" customFormat="1" ht="29.25" x14ac:dyDescent="0.2">
      <c r="A137" s="33"/>
      <c r="B137" s="34"/>
      <c r="C137" s="35"/>
      <c r="D137" s="198" t="s">
        <v>136</v>
      </c>
      <c r="E137" s="35"/>
      <c r="F137" s="199" t="s">
        <v>137</v>
      </c>
      <c r="G137" s="35"/>
      <c r="H137" s="35"/>
      <c r="I137" s="200"/>
      <c r="J137" s="35"/>
      <c r="K137" s="35"/>
      <c r="L137" s="38"/>
      <c r="M137" s="201"/>
      <c r="N137" s="202"/>
      <c r="O137" s="70"/>
      <c r="P137" s="70"/>
      <c r="Q137" s="70"/>
      <c r="R137" s="70"/>
      <c r="S137" s="70"/>
      <c r="T137" s="71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T137" s="16" t="s">
        <v>136</v>
      </c>
      <c r="AU137" s="16" t="s">
        <v>83</v>
      </c>
    </row>
    <row r="138" spans="1:65" s="2" customFormat="1" ht="24.2" customHeight="1" x14ac:dyDescent="0.2">
      <c r="A138" s="33"/>
      <c r="B138" s="34"/>
      <c r="C138" s="185" t="s">
        <v>83</v>
      </c>
      <c r="D138" s="185" t="s">
        <v>129</v>
      </c>
      <c r="E138" s="186" t="s">
        <v>138</v>
      </c>
      <c r="F138" s="187" t="s">
        <v>139</v>
      </c>
      <c r="G138" s="188" t="s">
        <v>132</v>
      </c>
      <c r="H138" s="189">
        <v>78.430000000000007</v>
      </c>
      <c r="I138" s="190"/>
      <c r="J138" s="191">
        <f>ROUND(I138*H138,2)</f>
        <v>0</v>
      </c>
      <c r="K138" s="187" t="s">
        <v>133</v>
      </c>
      <c r="L138" s="38"/>
      <c r="M138" s="192" t="s">
        <v>1</v>
      </c>
      <c r="N138" s="193" t="s">
        <v>38</v>
      </c>
      <c r="O138" s="70"/>
      <c r="P138" s="194">
        <f>O138*H138</f>
        <v>0</v>
      </c>
      <c r="Q138" s="194">
        <v>0</v>
      </c>
      <c r="R138" s="194">
        <f>Q138*H138</f>
        <v>0</v>
      </c>
      <c r="S138" s="194">
        <v>0.28999999999999998</v>
      </c>
      <c r="T138" s="195">
        <f>S138*H138</f>
        <v>22.744700000000002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96" t="s">
        <v>134</v>
      </c>
      <c r="AT138" s="196" t="s">
        <v>129</v>
      </c>
      <c r="AU138" s="196" t="s">
        <v>83</v>
      </c>
      <c r="AY138" s="16" t="s">
        <v>127</v>
      </c>
      <c r="BE138" s="197">
        <f>IF(N138="základní",J138,0)</f>
        <v>0</v>
      </c>
      <c r="BF138" s="197">
        <f>IF(N138="snížená",J138,0)</f>
        <v>0</v>
      </c>
      <c r="BG138" s="197">
        <f>IF(N138="zákl. přenesená",J138,0)</f>
        <v>0</v>
      </c>
      <c r="BH138" s="197">
        <f>IF(N138="sníž. přenesená",J138,0)</f>
        <v>0</v>
      </c>
      <c r="BI138" s="197">
        <f>IF(N138="nulová",J138,0)</f>
        <v>0</v>
      </c>
      <c r="BJ138" s="16" t="s">
        <v>81</v>
      </c>
      <c r="BK138" s="197">
        <f>ROUND(I138*H138,2)</f>
        <v>0</v>
      </c>
      <c r="BL138" s="16" t="s">
        <v>134</v>
      </c>
      <c r="BM138" s="196" t="s">
        <v>140</v>
      </c>
    </row>
    <row r="139" spans="1:65" s="2" customFormat="1" ht="39" x14ac:dyDescent="0.2">
      <c r="A139" s="33"/>
      <c r="B139" s="34"/>
      <c r="C139" s="35"/>
      <c r="D139" s="198" t="s">
        <v>136</v>
      </c>
      <c r="E139" s="35"/>
      <c r="F139" s="199" t="s">
        <v>141</v>
      </c>
      <c r="G139" s="35"/>
      <c r="H139" s="35"/>
      <c r="I139" s="200"/>
      <c r="J139" s="35"/>
      <c r="K139" s="35"/>
      <c r="L139" s="38"/>
      <c r="M139" s="201"/>
      <c r="N139" s="202"/>
      <c r="O139" s="70"/>
      <c r="P139" s="70"/>
      <c r="Q139" s="70"/>
      <c r="R139" s="70"/>
      <c r="S139" s="70"/>
      <c r="T139" s="71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T139" s="16" t="s">
        <v>136</v>
      </c>
      <c r="AU139" s="16" t="s">
        <v>83</v>
      </c>
    </row>
    <row r="140" spans="1:65" s="2" customFormat="1" ht="16.5" customHeight="1" x14ac:dyDescent="0.2">
      <c r="A140" s="33"/>
      <c r="B140" s="34"/>
      <c r="C140" s="185" t="s">
        <v>142</v>
      </c>
      <c r="D140" s="185" t="s">
        <v>129</v>
      </c>
      <c r="E140" s="186" t="s">
        <v>143</v>
      </c>
      <c r="F140" s="187" t="s">
        <v>144</v>
      </c>
      <c r="G140" s="188" t="s">
        <v>145</v>
      </c>
      <c r="H140" s="189">
        <v>10</v>
      </c>
      <c r="I140" s="190"/>
      <c r="J140" s="191">
        <f>ROUND(I140*H140,2)</f>
        <v>0</v>
      </c>
      <c r="K140" s="187" t="s">
        <v>133</v>
      </c>
      <c r="L140" s="38"/>
      <c r="M140" s="192" t="s">
        <v>1</v>
      </c>
      <c r="N140" s="193" t="s">
        <v>38</v>
      </c>
      <c r="O140" s="70"/>
      <c r="P140" s="194">
        <f>O140*H140</f>
        <v>0</v>
      </c>
      <c r="Q140" s="194">
        <v>2.6980000000000001E-2</v>
      </c>
      <c r="R140" s="194">
        <f>Q140*H140</f>
        <v>0.26979999999999998</v>
      </c>
      <c r="S140" s="194">
        <v>0</v>
      </c>
      <c r="T140" s="195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96" t="s">
        <v>134</v>
      </c>
      <c r="AT140" s="196" t="s">
        <v>129</v>
      </c>
      <c r="AU140" s="196" t="s">
        <v>83</v>
      </c>
      <c r="AY140" s="16" t="s">
        <v>127</v>
      </c>
      <c r="BE140" s="197">
        <f>IF(N140="základní",J140,0)</f>
        <v>0</v>
      </c>
      <c r="BF140" s="197">
        <f>IF(N140="snížená",J140,0)</f>
        <v>0</v>
      </c>
      <c r="BG140" s="197">
        <f>IF(N140="zákl. přenesená",J140,0)</f>
        <v>0</v>
      </c>
      <c r="BH140" s="197">
        <f>IF(N140="sníž. přenesená",J140,0)</f>
        <v>0</v>
      </c>
      <c r="BI140" s="197">
        <f>IF(N140="nulová",J140,0)</f>
        <v>0</v>
      </c>
      <c r="BJ140" s="16" t="s">
        <v>81</v>
      </c>
      <c r="BK140" s="197">
        <f>ROUND(I140*H140,2)</f>
        <v>0</v>
      </c>
      <c r="BL140" s="16" t="s">
        <v>134</v>
      </c>
      <c r="BM140" s="196" t="s">
        <v>146</v>
      </c>
    </row>
    <row r="141" spans="1:65" s="2" customFormat="1" ht="11.25" x14ac:dyDescent="0.2">
      <c r="A141" s="33"/>
      <c r="B141" s="34"/>
      <c r="C141" s="35"/>
      <c r="D141" s="198" t="s">
        <v>136</v>
      </c>
      <c r="E141" s="35"/>
      <c r="F141" s="199" t="s">
        <v>147</v>
      </c>
      <c r="G141" s="35"/>
      <c r="H141" s="35"/>
      <c r="I141" s="200"/>
      <c r="J141" s="35"/>
      <c r="K141" s="35"/>
      <c r="L141" s="38"/>
      <c r="M141" s="201"/>
      <c r="N141" s="202"/>
      <c r="O141" s="70"/>
      <c r="P141" s="70"/>
      <c r="Q141" s="70"/>
      <c r="R141" s="70"/>
      <c r="S141" s="70"/>
      <c r="T141" s="71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T141" s="16" t="s">
        <v>136</v>
      </c>
      <c r="AU141" s="16" t="s">
        <v>83</v>
      </c>
    </row>
    <row r="142" spans="1:65" s="2" customFormat="1" ht="24.2" customHeight="1" x14ac:dyDescent="0.2">
      <c r="A142" s="33"/>
      <c r="B142" s="34"/>
      <c r="C142" s="185" t="s">
        <v>134</v>
      </c>
      <c r="D142" s="185" t="s">
        <v>129</v>
      </c>
      <c r="E142" s="186" t="s">
        <v>148</v>
      </c>
      <c r="F142" s="187" t="s">
        <v>149</v>
      </c>
      <c r="G142" s="188" t="s">
        <v>150</v>
      </c>
      <c r="H142" s="189">
        <v>300</v>
      </c>
      <c r="I142" s="190"/>
      <c r="J142" s="191">
        <f>ROUND(I142*H142,2)</f>
        <v>0</v>
      </c>
      <c r="K142" s="187" t="s">
        <v>133</v>
      </c>
      <c r="L142" s="38"/>
      <c r="M142" s="192" t="s">
        <v>1</v>
      </c>
      <c r="N142" s="193" t="s">
        <v>38</v>
      </c>
      <c r="O142" s="70"/>
      <c r="P142" s="194">
        <f>O142*H142</f>
        <v>0</v>
      </c>
      <c r="Q142" s="194">
        <v>3.0000000000000001E-5</v>
      </c>
      <c r="R142" s="194">
        <f>Q142*H142</f>
        <v>9.0000000000000011E-3</v>
      </c>
      <c r="S142" s="194">
        <v>0</v>
      </c>
      <c r="T142" s="195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96" t="s">
        <v>134</v>
      </c>
      <c r="AT142" s="196" t="s">
        <v>129</v>
      </c>
      <c r="AU142" s="196" t="s">
        <v>83</v>
      </c>
      <c r="AY142" s="16" t="s">
        <v>127</v>
      </c>
      <c r="BE142" s="197">
        <f>IF(N142="základní",J142,0)</f>
        <v>0</v>
      </c>
      <c r="BF142" s="197">
        <f>IF(N142="snížená",J142,0)</f>
        <v>0</v>
      </c>
      <c r="BG142" s="197">
        <f>IF(N142="zákl. přenesená",J142,0)</f>
        <v>0</v>
      </c>
      <c r="BH142" s="197">
        <f>IF(N142="sníž. přenesená",J142,0)</f>
        <v>0</v>
      </c>
      <c r="BI142" s="197">
        <f>IF(N142="nulová",J142,0)</f>
        <v>0</v>
      </c>
      <c r="BJ142" s="16" t="s">
        <v>81</v>
      </c>
      <c r="BK142" s="197">
        <f>ROUND(I142*H142,2)</f>
        <v>0</v>
      </c>
      <c r="BL142" s="16" t="s">
        <v>134</v>
      </c>
      <c r="BM142" s="196" t="s">
        <v>151</v>
      </c>
    </row>
    <row r="143" spans="1:65" s="2" customFormat="1" ht="19.5" x14ac:dyDescent="0.2">
      <c r="A143" s="33"/>
      <c r="B143" s="34"/>
      <c r="C143" s="35"/>
      <c r="D143" s="198" t="s">
        <v>136</v>
      </c>
      <c r="E143" s="35"/>
      <c r="F143" s="199" t="s">
        <v>152</v>
      </c>
      <c r="G143" s="35"/>
      <c r="H143" s="35"/>
      <c r="I143" s="200"/>
      <c r="J143" s="35"/>
      <c r="K143" s="35"/>
      <c r="L143" s="38"/>
      <c r="M143" s="201"/>
      <c r="N143" s="202"/>
      <c r="O143" s="70"/>
      <c r="P143" s="70"/>
      <c r="Q143" s="70"/>
      <c r="R143" s="70"/>
      <c r="S143" s="70"/>
      <c r="T143" s="71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T143" s="16" t="s">
        <v>136</v>
      </c>
      <c r="AU143" s="16" t="s">
        <v>83</v>
      </c>
    </row>
    <row r="144" spans="1:65" s="2" customFormat="1" ht="24.2" customHeight="1" x14ac:dyDescent="0.2">
      <c r="A144" s="33"/>
      <c r="B144" s="34"/>
      <c r="C144" s="185" t="s">
        <v>153</v>
      </c>
      <c r="D144" s="185" t="s">
        <v>129</v>
      </c>
      <c r="E144" s="186" t="s">
        <v>154</v>
      </c>
      <c r="F144" s="187" t="s">
        <v>155</v>
      </c>
      <c r="G144" s="188" t="s">
        <v>156</v>
      </c>
      <c r="H144" s="189">
        <v>60</v>
      </c>
      <c r="I144" s="190"/>
      <c r="J144" s="191">
        <f>ROUND(I144*H144,2)</f>
        <v>0</v>
      </c>
      <c r="K144" s="187" t="s">
        <v>133</v>
      </c>
      <c r="L144" s="38"/>
      <c r="M144" s="192" t="s">
        <v>1</v>
      </c>
      <c r="N144" s="193" t="s">
        <v>38</v>
      </c>
      <c r="O144" s="70"/>
      <c r="P144" s="194">
        <f>O144*H144</f>
        <v>0</v>
      </c>
      <c r="Q144" s="194">
        <v>0</v>
      </c>
      <c r="R144" s="194">
        <f>Q144*H144</f>
        <v>0</v>
      </c>
      <c r="S144" s="194">
        <v>0</v>
      </c>
      <c r="T144" s="195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96" t="s">
        <v>134</v>
      </c>
      <c r="AT144" s="196" t="s">
        <v>129</v>
      </c>
      <c r="AU144" s="196" t="s">
        <v>83</v>
      </c>
      <c r="AY144" s="16" t="s">
        <v>127</v>
      </c>
      <c r="BE144" s="197">
        <f>IF(N144="základní",J144,0)</f>
        <v>0</v>
      </c>
      <c r="BF144" s="197">
        <f>IF(N144="snížená",J144,0)</f>
        <v>0</v>
      </c>
      <c r="BG144" s="197">
        <f>IF(N144="zákl. přenesená",J144,0)</f>
        <v>0</v>
      </c>
      <c r="BH144" s="197">
        <f>IF(N144="sníž. přenesená",J144,0)</f>
        <v>0</v>
      </c>
      <c r="BI144" s="197">
        <f>IF(N144="nulová",J144,0)</f>
        <v>0</v>
      </c>
      <c r="BJ144" s="16" t="s">
        <v>81</v>
      </c>
      <c r="BK144" s="197">
        <f>ROUND(I144*H144,2)</f>
        <v>0</v>
      </c>
      <c r="BL144" s="16" t="s">
        <v>134</v>
      </c>
      <c r="BM144" s="196" t="s">
        <v>157</v>
      </c>
    </row>
    <row r="145" spans="1:65" s="2" customFormat="1" ht="19.5" x14ac:dyDescent="0.2">
      <c r="A145" s="33"/>
      <c r="B145" s="34"/>
      <c r="C145" s="35"/>
      <c r="D145" s="198" t="s">
        <v>136</v>
      </c>
      <c r="E145" s="35"/>
      <c r="F145" s="199" t="s">
        <v>158</v>
      </c>
      <c r="G145" s="35"/>
      <c r="H145" s="35"/>
      <c r="I145" s="200"/>
      <c r="J145" s="35"/>
      <c r="K145" s="35"/>
      <c r="L145" s="38"/>
      <c r="M145" s="201"/>
      <c r="N145" s="202"/>
      <c r="O145" s="70"/>
      <c r="P145" s="70"/>
      <c r="Q145" s="70"/>
      <c r="R145" s="70"/>
      <c r="S145" s="70"/>
      <c r="T145" s="71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T145" s="16" t="s">
        <v>136</v>
      </c>
      <c r="AU145" s="16" t="s">
        <v>83</v>
      </c>
    </row>
    <row r="146" spans="1:65" s="2" customFormat="1" ht="24.2" customHeight="1" x14ac:dyDescent="0.2">
      <c r="A146" s="33"/>
      <c r="B146" s="34"/>
      <c r="C146" s="185" t="s">
        <v>159</v>
      </c>
      <c r="D146" s="185" t="s">
        <v>129</v>
      </c>
      <c r="E146" s="186" t="s">
        <v>160</v>
      </c>
      <c r="F146" s="187" t="s">
        <v>161</v>
      </c>
      <c r="G146" s="188" t="s">
        <v>162</v>
      </c>
      <c r="H146" s="189">
        <v>2.133</v>
      </c>
      <c r="I146" s="190"/>
      <c r="J146" s="191">
        <f>ROUND(I146*H146,2)</f>
        <v>0</v>
      </c>
      <c r="K146" s="187" t="s">
        <v>133</v>
      </c>
      <c r="L146" s="38"/>
      <c r="M146" s="192" t="s">
        <v>1</v>
      </c>
      <c r="N146" s="193" t="s">
        <v>38</v>
      </c>
      <c r="O146" s="70"/>
      <c r="P146" s="194">
        <f>O146*H146</f>
        <v>0</v>
      </c>
      <c r="Q146" s="194">
        <v>0</v>
      </c>
      <c r="R146" s="194">
        <f>Q146*H146</f>
        <v>0</v>
      </c>
      <c r="S146" s="194">
        <v>0</v>
      </c>
      <c r="T146" s="195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96" t="s">
        <v>134</v>
      </c>
      <c r="AT146" s="196" t="s">
        <v>129</v>
      </c>
      <c r="AU146" s="196" t="s">
        <v>83</v>
      </c>
      <c r="AY146" s="16" t="s">
        <v>127</v>
      </c>
      <c r="BE146" s="197">
        <f>IF(N146="základní",J146,0)</f>
        <v>0</v>
      </c>
      <c r="BF146" s="197">
        <f>IF(N146="snížená",J146,0)</f>
        <v>0</v>
      </c>
      <c r="BG146" s="197">
        <f>IF(N146="zákl. přenesená",J146,0)</f>
        <v>0</v>
      </c>
      <c r="BH146" s="197">
        <f>IF(N146="sníž. přenesená",J146,0)</f>
        <v>0</v>
      </c>
      <c r="BI146" s="197">
        <f>IF(N146="nulová",J146,0)</f>
        <v>0</v>
      </c>
      <c r="BJ146" s="16" t="s">
        <v>81</v>
      </c>
      <c r="BK146" s="197">
        <f>ROUND(I146*H146,2)</f>
        <v>0</v>
      </c>
      <c r="BL146" s="16" t="s">
        <v>134</v>
      </c>
      <c r="BM146" s="196" t="s">
        <v>163</v>
      </c>
    </row>
    <row r="147" spans="1:65" s="2" customFormat="1" ht="19.5" x14ac:dyDescent="0.2">
      <c r="A147" s="33"/>
      <c r="B147" s="34"/>
      <c r="C147" s="35"/>
      <c r="D147" s="198" t="s">
        <v>136</v>
      </c>
      <c r="E147" s="35"/>
      <c r="F147" s="199" t="s">
        <v>164</v>
      </c>
      <c r="G147" s="35"/>
      <c r="H147" s="35"/>
      <c r="I147" s="200"/>
      <c r="J147" s="35"/>
      <c r="K147" s="35"/>
      <c r="L147" s="38"/>
      <c r="M147" s="201"/>
      <c r="N147" s="202"/>
      <c r="O147" s="70"/>
      <c r="P147" s="70"/>
      <c r="Q147" s="70"/>
      <c r="R147" s="70"/>
      <c r="S147" s="70"/>
      <c r="T147" s="71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T147" s="16" t="s">
        <v>136</v>
      </c>
      <c r="AU147" s="16" t="s">
        <v>83</v>
      </c>
    </row>
    <row r="148" spans="1:65" s="13" customFormat="1" ht="11.25" x14ac:dyDescent="0.2">
      <c r="B148" s="203"/>
      <c r="C148" s="204"/>
      <c r="D148" s="198" t="s">
        <v>165</v>
      </c>
      <c r="E148" s="205" t="s">
        <v>1</v>
      </c>
      <c r="F148" s="206" t="s">
        <v>166</v>
      </c>
      <c r="G148" s="204"/>
      <c r="H148" s="207">
        <v>2.133</v>
      </c>
      <c r="I148" s="208"/>
      <c r="J148" s="204"/>
      <c r="K148" s="204"/>
      <c r="L148" s="209"/>
      <c r="M148" s="210"/>
      <c r="N148" s="211"/>
      <c r="O148" s="211"/>
      <c r="P148" s="211"/>
      <c r="Q148" s="211"/>
      <c r="R148" s="211"/>
      <c r="S148" s="211"/>
      <c r="T148" s="212"/>
      <c r="AT148" s="213" t="s">
        <v>165</v>
      </c>
      <c r="AU148" s="213" t="s">
        <v>83</v>
      </c>
      <c r="AV148" s="13" t="s">
        <v>83</v>
      </c>
      <c r="AW148" s="13" t="s">
        <v>30</v>
      </c>
      <c r="AX148" s="13" t="s">
        <v>81</v>
      </c>
      <c r="AY148" s="213" t="s">
        <v>127</v>
      </c>
    </row>
    <row r="149" spans="1:65" s="2" customFormat="1" ht="33" customHeight="1" x14ac:dyDescent="0.2">
      <c r="A149" s="33"/>
      <c r="B149" s="34"/>
      <c r="C149" s="185" t="s">
        <v>167</v>
      </c>
      <c r="D149" s="185" t="s">
        <v>129</v>
      </c>
      <c r="E149" s="186" t="s">
        <v>168</v>
      </c>
      <c r="F149" s="187" t="s">
        <v>169</v>
      </c>
      <c r="G149" s="188" t="s">
        <v>162</v>
      </c>
      <c r="H149" s="189">
        <v>31.56</v>
      </c>
      <c r="I149" s="190"/>
      <c r="J149" s="191">
        <f>ROUND(I149*H149,2)</f>
        <v>0</v>
      </c>
      <c r="K149" s="187" t="s">
        <v>133</v>
      </c>
      <c r="L149" s="38"/>
      <c r="M149" s="192" t="s">
        <v>1</v>
      </c>
      <c r="N149" s="193" t="s">
        <v>38</v>
      </c>
      <c r="O149" s="70"/>
      <c r="P149" s="194">
        <f>O149*H149</f>
        <v>0</v>
      </c>
      <c r="Q149" s="194">
        <v>0</v>
      </c>
      <c r="R149" s="194">
        <f>Q149*H149</f>
        <v>0</v>
      </c>
      <c r="S149" s="194">
        <v>0</v>
      </c>
      <c r="T149" s="195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96" t="s">
        <v>134</v>
      </c>
      <c r="AT149" s="196" t="s">
        <v>129</v>
      </c>
      <c r="AU149" s="196" t="s">
        <v>83</v>
      </c>
      <c r="AY149" s="16" t="s">
        <v>127</v>
      </c>
      <c r="BE149" s="197">
        <f>IF(N149="základní",J149,0)</f>
        <v>0</v>
      </c>
      <c r="BF149" s="197">
        <f>IF(N149="snížená",J149,0)</f>
        <v>0</v>
      </c>
      <c r="BG149" s="197">
        <f>IF(N149="zákl. přenesená",J149,0)</f>
        <v>0</v>
      </c>
      <c r="BH149" s="197">
        <f>IF(N149="sníž. přenesená",J149,0)</f>
        <v>0</v>
      </c>
      <c r="BI149" s="197">
        <f>IF(N149="nulová",J149,0)</f>
        <v>0</v>
      </c>
      <c r="BJ149" s="16" t="s">
        <v>81</v>
      </c>
      <c r="BK149" s="197">
        <f>ROUND(I149*H149,2)</f>
        <v>0</v>
      </c>
      <c r="BL149" s="16" t="s">
        <v>134</v>
      </c>
      <c r="BM149" s="196" t="s">
        <v>170</v>
      </c>
    </row>
    <row r="150" spans="1:65" s="2" customFormat="1" ht="19.5" x14ac:dyDescent="0.2">
      <c r="A150" s="33"/>
      <c r="B150" s="34"/>
      <c r="C150" s="35"/>
      <c r="D150" s="198" t="s">
        <v>136</v>
      </c>
      <c r="E150" s="35"/>
      <c r="F150" s="199" t="s">
        <v>171</v>
      </c>
      <c r="G150" s="35"/>
      <c r="H150" s="35"/>
      <c r="I150" s="200"/>
      <c r="J150" s="35"/>
      <c r="K150" s="35"/>
      <c r="L150" s="38"/>
      <c r="M150" s="201"/>
      <c r="N150" s="202"/>
      <c r="O150" s="70"/>
      <c r="P150" s="70"/>
      <c r="Q150" s="70"/>
      <c r="R150" s="70"/>
      <c r="S150" s="70"/>
      <c r="T150" s="71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T150" s="16" t="s">
        <v>136</v>
      </c>
      <c r="AU150" s="16" t="s">
        <v>83</v>
      </c>
    </row>
    <row r="151" spans="1:65" s="13" customFormat="1" ht="11.25" x14ac:dyDescent="0.2">
      <c r="B151" s="203"/>
      <c r="C151" s="204"/>
      <c r="D151" s="198" t="s">
        <v>165</v>
      </c>
      <c r="E151" s="205" t="s">
        <v>1</v>
      </c>
      <c r="F151" s="206" t="s">
        <v>172</v>
      </c>
      <c r="G151" s="204"/>
      <c r="H151" s="207">
        <v>31.56</v>
      </c>
      <c r="I151" s="208"/>
      <c r="J151" s="204"/>
      <c r="K151" s="204"/>
      <c r="L151" s="209"/>
      <c r="M151" s="210"/>
      <c r="N151" s="211"/>
      <c r="O151" s="211"/>
      <c r="P151" s="211"/>
      <c r="Q151" s="211"/>
      <c r="R151" s="211"/>
      <c r="S151" s="211"/>
      <c r="T151" s="212"/>
      <c r="AT151" s="213" t="s">
        <v>165</v>
      </c>
      <c r="AU151" s="213" t="s">
        <v>83</v>
      </c>
      <c r="AV151" s="13" t="s">
        <v>83</v>
      </c>
      <c r="AW151" s="13" t="s">
        <v>30</v>
      </c>
      <c r="AX151" s="13" t="s">
        <v>81</v>
      </c>
      <c r="AY151" s="213" t="s">
        <v>127</v>
      </c>
    </row>
    <row r="152" spans="1:65" s="2" customFormat="1" ht="33" customHeight="1" x14ac:dyDescent="0.2">
      <c r="A152" s="33"/>
      <c r="B152" s="34"/>
      <c r="C152" s="185" t="s">
        <v>173</v>
      </c>
      <c r="D152" s="185" t="s">
        <v>129</v>
      </c>
      <c r="E152" s="186" t="s">
        <v>174</v>
      </c>
      <c r="F152" s="187" t="s">
        <v>175</v>
      </c>
      <c r="G152" s="188" t="s">
        <v>162</v>
      </c>
      <c r="H152" s="189">
        <v>12</v>
      </c>
      <c r="I152" s="190"/>
      <c r="J152" s="191">
        <f>ROUND(I152*H152,2)</f>
        <v>0</v>
      </c>
      <c r="K152" s="187" t="s">
        <v>133</v>
      </c>
      <c r="L152" s="38"/>
      <c r="M152" s="192" t="s">
        <v>1</v>
      </c>
      <c r="N152" s="193" t="s">
        <v>38</v>
      </c>
      <c r="O152" s="70"/>
      <c r="P152" s="194">
        <f>O152*H152</f>
        <v>0</v>
      </c>
      <c r="Q152" s="194">
        <v>0</v>
      </c>
      <c r="R152" s="194">
        <f>Q152*H152</f>
        <v>0</v>
      </c>
      <c r="S152" s="194">
        <v>0</v>
      </c>
      <c r="T152" s="195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96" t="s">
        <v>134</v>
      </c>
      <c r="AT152" s="196" t="s">
        <v>129</v>
      </c>
      <c r="AU152" s="196" t="s">
        <v>83</v>
      </c>
      <c r="AY152" s="16" t="s">
        <v>127</v>
      </c>
      <c r="BE152" s="197">
        <f>IF(N152="základní",J152,0)</f>
        <v>0</v>
      </c>
      <c r="BF152" s="197">
        <f>IF(N152="snížená",J152,0)</f>
        <v>0</v>
      </c>
      <c r="BG152" s="197">
        <f>IF(N152="zákl. přenesená",J152,0)</f>
        <v>0</v>
      </c>
      <c r="BH152" s="197">
        <f>IF(N152="sníž. přenesená",J152,0)</f>
        <v>0</v>
      </c>
      <c r="BI152" s="197">
        <f>IF(N152="nulová",J152,0)</f>
        <v>0</v>
      </c>
      <c r="BJ152" s="16" t="s">
        <v>81</v>
      </c>
      <c r="BK152" s="197">
        <f>ROUND(I152*H152,2)</f>
        <v>0</v>
      </c>
      <c r="BL152" s="16" t="s">
        <v>134</v>
      </c>
      <c r="BM152" s="196" t="s">
        <v>176</v>
      </c>
    </row>
    <row r="153" spans="1:65" s="2" customFormat="1" ht="39" x14ac:dyDescent="0.2">
      <c r="A153" s="33"/>
      <c r="B153" s="34"/>
      <c r="C153" s="35"/>
      <c r="D153" s="198" t="s">
        <v>136</v>
      </c>
      <c r="E153" s="35"/>
      <c r="F153" s="199" t="s">
        <v>177</v>
      </c>
      <c r="G153" s="35"/>
      <c r="H153" s="35"/>
      <c r="I153" s="200"/>
      <c r="J153" s="35"/>
      <c r="K153" s="35"/>
      <c r="L153" s="38"/>
      <c r="M153" s="201"/>
      <c r="N153" s="202"/>
      <c r="O153" s="70"/>
      <c r="P153" s="70"/>
      <c r="Q153" s="70"/>
      <c r="R153" s="70"/>
      <c r="S153" s="70"/>
      <c r="T153" s="71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T153" s="16" t="s">
        <v>136</v>
      </c>
      <c r="AU153" s="16" t="s">
        <v>83</v>
      </c>
    </row>
    <row r="154" spans="1:65" s="13" customFormat="1" ht="11.25" x14ac:dyDescent="0.2">
      <c r="B154" s="203"/>
      <c r="C154" s="204"/>
      <c r="D154" s="198" t="s">
        <v>165</v>
      </c>
      <c r="E154" s="205" t="s">
        <v>1</v>
      </c>
      <c r="F154" s="206" t="s">
        <v>178</v>
      </c>
      <c r="G154" s="204"/>
      <c r="H154" s="207">
        <v>12</v>
      </c>
      <c r="I154" s="208"/>
      <c r="J154" s="204"/>
      <c r="K154" s="204"/>
      <c r="L154" s="209"/>
      <c r="M154" s="210"/>
      <c r="N154" s="211"/>
      <c r="O154" s="211"/>
      <c r="P154" s="211"/>
      <c r="Q154" s="211"/>
      <c r="R154" s="211"/>
      <c r="S154" s="211"/>
      <c r="T154" s="212"/>
      <c r="AT154" s="213" t="s">
        <v>165</v>
      </c>
      <c r="AU154" s="213" t="s">
        <v>83</v>
      </c>
      <c r="AV154" s="13" t="s">
        <v>83</v>
      </c>
      <c r="AW154" s="13" t="s">
        <v>30</v>
      </c>
      <c r="AX154" s="13" t="s">
        <v>81</v>
      </c>
      <c r="AY154" s="213" t="s">
        <v>127</v>
      </c>
    </row>
    <row r="155" spans="1:65" s="2" customFormat="1" ht="33" customHeight="1" x14ac:dyDescent="0.2">
      <c r="A155" s="33"/>
      <c r="B155" s="34"/>
      <c r="C155" s="185" t="s">
        <v>179</v>
      </c>
      <c r="D155" s="185" t="s">
        <v>129</v>
      </c>
      <c r="E155" s="186" t="s">
        <v>180</v>
      </c>
      <c r="F155" s="187" t="s">
        <v>181</v>
      </c>
      <c r="G155" s="188" t="s">
        <v>162</v>
      </c>
      <c r="H155" s="189">
        <v>14.58</v>
      </c>
      <c r="I155" s="190"/>
      <c r="J155" s="191">
        <f>ROUND(I155*H155,2)</f>
        <v>0</v>
      </c>
      <c r="K155" s="187" t="s">
        <v>133</v>
      </c>
      <c r="L155" s="38"/>
      <c r="M155" s="192" t="s">
        <v>1</v>
      </c>
      <c r="N155" s="193" t="s">
        <v>38</v>
      </c>
      <c r="O155" s="70"/>
      <c r="P155" s="194">
        <f>O155*H155</f>
        <v>0</v>
      </c>
      <c r="Q155" s="194">
        <v>0</v>
      </c>
      <c r="R155" s="194">
        <f>Q155*H155</f>
        <v>0</v>
      </c>
      <c r="S155" s="194">
        <v>0</v>
      </c>
      <c r="T155" s="195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96" t="s">
        <v>134</v>
      </c>
      <c r="AT155" s="196" t="s">
        <v>129</v>
      </c>
      <c r="AU155" s="196" t="s">
        <v>83</v>
      </c>
      <c r="AY155" s="16" t="s">
        <v>127</v>
      </c>
      <c r="BE155" s="197">
        <f>IF(N155="základní",J155,0)</f>
        <v>0</v>
      </c>
      <c r="BF155" s="197">
        <f>IF(N155="snížená",J155,0)</f>
        <v>0</v>
      </c>
      <c r="BG155" s="197">
        <f>IF(N155="zákl. přenesená",J155,0)</f>
        <v>0</v>
      </c>
      <c r="BH155" s="197">
        <f>IF(N155="sníž. přenesená",J155,0)</f>
        <v>0</v>
      </c>
      <c r="BI155" s="197">
        <f>IF(N155="nulová",J155,0)</f>
        <v>0</v>
      </c>
      <c r="BJ155" s="16" t="s">
        <v>81</v>
      </c>
      <c r="BK155" s="197">
        <f>ROUND(I155*H155,2)</f>
        <v>0</v>
      </c>
      <c r="BL155" s="16" t="s">
        <v>134</v>
      </c>
      <c r="BM155" s="196" t="s">
        <v>182</v>
      </c>
    </row>
    <row r="156" spans="1:65" s="2" customFormat="1" ht="29.25" x14ac:dyDescent="0.2">
      <c r="A156" s="33"/>
      <c r="B156" s="34"/>
      <c r="C156" s="35"/>
      <c r="D156" s="198" t="s">
        <v>136</v>
      </c>
      <c r="E156" s="35"/>
      <c r="F156" s="199" t="s">
        <v>183</v>
      </c>
      <c r="G156" s="35"/>
      <c r="H156" s="35"/>
      <c r="I156" s="200"/>
      <c r="J156" s="35"/>
      <c r="K156" s="35"/>
      <c r="L156" s="38"/>
      <c r="M156" s="201"/>
      <c r="N156" s="202"/>
      <c r="O156" s="70"/>
      <c r="P156" s="70"/>
      <c r="Q156" s="70"/>
      <c r="R156" s="70"/>
      <c r="S156" s="70"/>
      <c r="T156" s="71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T156" s="16" t="s">
        <v>136</v>
      </c>
      <c r="AU156" s="16" t="s">
        <v>83</v>
      </c>
    </row>
    <row r="157" spans="1:65" s="13" customFormat="1" ht="11.25" x14ac:dyDescent="0.2">
      <c r="B157" s="203"/>
      <c r="C157" s="204"/>
      <c r="D157" s="198" t="s">
        <v>165</v>
      </c>
      <c r="E157" s="205" t="s">
        <v>1</v>
      </c>
      <c r="F157" s="206" t="s">
        <v>184</v>
      </c>
      <c r="G157" s="204"/>
      <c r="H157" s="207">
        <v>14.58</v>
      </c>
      <c r="I157" s="208"/>
      <c r="J157" s="204"/>
      <c r="K157" s="204"/>
      <c r="L157" s="209"/>
      <c r="M157" s="210"/>
      <c r="N157" s="211"/>
      <c r="O157" s="211"/>
      <c r="P157" s="211"/>
      <c r="Q157" s="211"/>
      <c r="R157" s="211"/>
      <c r="S157" s="211"/>
      <c r="T157" s="212"/>
      <c r="AT157" s="213" t="s">
        <v>165</v>
      </c>
      <c r="AU157" s="213" t="s">
        <v>83</v>
      </c>
      <c r="AV157" s="13" t="s">
        <v>83</v>
      </c>
      <c r="AW157" s="13" t="s">
        <v>30</v>
      </c>
      <c r="AX157" s="13" t="s">
        <v>81</v>
      </c>
      <c r="AY157" s="213" t="s">
        <v>127</v>
      </c>
    </row>
    <row r="158" spans="1:65" s="2" customFormat="1" ht="21.75" customHeight="1" x14ac:dyDescent="0.2">
      <c r="A158" s="33"/>
      <c r="B158" s="34"/>
      <c r="C158" s="185" t="s">
        <v>185</v>
      </c>
      <c r="D158" s="185" t="s">
        <v>129</v>
      </c>
      <c r="E158" s="186" t="s">
        <v>186</v>
      </c>
      <c r="F158" s="187" t="s">
        <v>187</v>
      </c>
      <c r="G158" s="188" t="s">
        <v>162</v>
      </c>
      <c r="H158" s="189">
        <v>6</v>
      </c>
      <c r="I158" s="190"/>
      <c r="J158" s="191">
        <f>ROUND(I158*H158,2)</f>
        <v>0</v>
      </c>
      <c r="K158" s="187" t="s">
        <v>133</v>
      </c>
      <c r="L158" s="38"/>
      <c r="M158" s="192" t="s">
        <v>1</v>
      </c>
      <c r="N158" s="193" t="s">
        <v>38</v>
      </c>
      <c r="O158" s="70"/>
      <c r="P158" s="194">
        <f>O158*H158</f>
        <v>0</v>
      </c>
      <c r="Q158" s="194">
        <v>0</v>
      </c>
      <c r="R158" s="194">
        <f>Q158*H158</f>
        <v>0</v>
      </c>
      <c r="S158" s="194">
        <v>0</v>
      </c>
      <c r="T158" s="195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96" t="s">
        <v>134</v>
      </c>
      <c r="AT158" s="196" t="s">
        <v>129</v>
      </c>
      <c r="AU158" s="196" t="s">
        <v>83</v>
      </c>
      <c r="AY158" s="16" t="s">
        <v>127</v>
      </c>
      <c r="BE158" s="197">
        <f>IF(N158="základní",J158,0)</f>
        <v>0</v>
      </c>
      <c r="BF158" s="197">
        <f>IF(N158="snížená",J158,0)</f>
        <v>0</v>
      </c>
      <c r="BG158" s="197">
        <f>IF(N158="zákl. přenesená",J158,0)</f>
        <v>0</v>
      </c>
      <c r="BH158" s="197">
        <f>IF(N158="sníž. přenesená",J158,0)</f>
        <v>0</v>
      </c>
      <c r="BI158" s="197">
        <f>IF(N158="nulová",J158,0)</f>
        <v>0</v>
      </c>
      <c r="BJ158" s="16" t="s">
        <v>81</v>
      </c>
      <c r="BK158" s="197">
        <f>ROUND(I158*H158,2)</f>
        <v>0</v>
      </c>
      <c r="BL158" s="16" t="s">
        <v>134</v>
      </c>
      <c r="BM158" s="196" t="s">
        <v>188</v>
      </c>
    </row>
    <row r="159" spans="1:65" s="2" customFormat="1" ht="29.25" x14ac:dyDescent="0.2">
      <c r="A159" s="33"/>
      <c r="B159" s="34"/>
      <c r="C159" s="35"/>
      <c r="D159" s="198" t="s">
        <v>136</v>
      </c>
      <c r="E159" s="35"/>
      <c r="F159" s="199" t="s">
        <v>189</v>
      </c>
      <c r="G159" s="35"/>
      <c r="H159" s="35"/>
      <c r="I159" s="200"/>
      <c r="J159" s="35"/>
      <c r="K159" s="35"/>
      <c r="L159" s="38"/>
      <c r="M159" s="201"/>
      <c r="N159" s="202"/>
      <c r="O159" s="70"/>
      <c r="P159" s="70"/>
      <c r="Q159" s="70"/>
      <c r="R159" s="70"/>
      <c r="S159" s="70"/>
      <c r="T159" s="71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T159" s="16" t="s">
        <v>136</v>
      </c>
      <c r="AU159" s="16" t="s">
        <v>83</v>
      </c>
    </row>
    <row r="160" spans="1:65" s="2" customFormat="1" ht="16.5" customHeight="1" x14ac:dyDescent="0.2">
      <c r="A160" s="33"/>
      <c r="B160" s="34"/>
      <c r="C160" s="214" t="s">
        <v>190</v>
      </c>
      <c r="D160" s="214" t="s">
        <v>191</v>
      </c>
      <c r="E160" s="215" t="s">
        <v>192</v>
      </c>
      <c r="F160" s="216" t="s">
        <v>193</v>
      </c>
      <c r="G160" s="217" t="s">
        <v>194</v>
      </c>
      <c r="H160" s="218">
        <v>12</v>
      </c>
      <c r="I160" s="219"/>
      <c r="J160" s="220">
        <f>ROUND(I160*H160,2)</f>
        <v>0</v>
      </c>
      <c r="K160" s="216" t="s">
        <v>133</v>
      </c>
      <c r="L160" s="221"/>
      <c r="M160" s="222" t="s">
        <v>1</v>
      </c>
      <c r="N160" s="223" t="s">
        <v>38</v>
      </c>
      <c r="O160" s="70"/>
      <c r="P160" s="194">
        <f>O160*H160</f>
        <v>0</v>
      </c>
      <c r="Q160" s="194">
        <v>1</v>
      </c>
      <c r="R160" s="194">
        <f>Q160*H160</f>
        <v>12</v>
      </c>
      <c r="S160" s="194">
        <v>0</v>
      </c>
      <c r="T160" s="195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96" t="s">
        <v>173</v>
      </c>
      <c r="AT160" s="196" t="s">
        <v>191</v>
      </c>
      <c r="AU160" s="196" t="s">
        <v>83</v>
      </c>
      <c r="AY160" s="16" t="s">
        <v>127</v>
      </c>
      <c r="BE160" s="197">
        <f>IF(N160="základní",J160,0)</f>
        <v>0</v>
      </c>
      <c r="BF160" s="197">
        <f>IF(N160="snížená",J160,0)</f>
        <v>0</v>
      </c>
      <c r="BG160" s="197">
        <f>IF(N160="zákl. přenesená",J160,0)</f>
        <v>0</v>
      </c>
      <c r="BH160" s="197">
        <f>IF(N160="sníž. přenesená",J160,0)</f>
        <v>0</v>
      </c>
      <c r="BI160" s="197">
        <f>IF(N160="nulová",J160,0)</f>
        <v>0</v>
      </c>
      <c r="BJ160" s="16" t="s">
        <v>81</v>
      </c>
      <c r="BK160" s="197">
        <f>ROUND(I160*H160,2)</f>
        <v>0</v>
      </c>
      <c r="BL160" s="16" t="s">
        <v>134</v>
      </c>
      <c r="BM160" s="196" t="s">
        <v>195</v>
      </c>
    </row>
    <row r="161" spans="1:65" s="2" customFormat="1" ht="11.25" x14ac:dyDescent="0.2">
      <c r="A161" s="33"/>
      <c r="B161" s="34"/>
      <c r="C161" s="35"/>
      <c r="D161" s="198" t="s">
        <v>136</v>
      </c>
      <c r="E161" s="35"/>
      <c r="F161" s="199" t="s">
        <v>193</v>
      </c>
      <c r="G161" s="35"/>
      <c r="H161" s="35"/>
      <c r="I161" s="200"/>
      <c r="J161" s="35"/>
      <c r="K161" s="35"/>
      <c r="L161" s="38"/>
      <c r="M161" s="201"/>
      <c r="N161" s="202"/>
      <c r="O161" s="70"/>
      <c r="P161" s="70"/>
      <c r="Q161" s="70"/>
      <c r="R161" s="70"/>
      <c r="S161" s="70"/>
      <c r="T161" s="71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T161" s="16" t="s">
        <v>136</v>
      </c>
      <c r="AU161" s="16" t="s">
        <v>83</v>
      </c>
    </row>
    <row r="162" spans="1:65" s="13" customFormat="1" ht="11.25" x14ac:dyDescent="0.2">
      <c r="B162" s="203"/>
      <c r="C162" s="204"/>
      <c r="D162" s="198" t="s">
        <v>165</v>
      </c>
      <c r="E162" s="204"/>
      <c r="F162" s="206" t="s">
        <v>196</v>
      </c>
      <c r="G162" s="204"/>
      <c r="H162" s="207">
        <v>12</v>
      </c>
      <c r="I162" s="208"/>
      <c r="J162" s="204"/>
      <c r="K162" s="204"/>
      <c r="L162" s="209"/>
      <c r="M162" s="210"/>
      <c r="N162" s="211"/>
      <c r="O162" s="211"/>
      <c r="P162" s="211"/>
      <c r="Q162" s="211"/>
      <c r="R162" s="211"/>
      <c r="S162" s="211"/>
      <c r="T162" s="212"/>
      <c r="AT162" s="213" t="s">
        <v>165</v>
      </c>
      <c r="AU162" s="213" t="s">
        <v>83</v>
      </c>
      <c r="AV162" s="13" t="s">
        <v>83</v>
      </c>
      <c r="AW162" s="13" t="s">
        <v>4</v>
      </c>
      <c r="AX162" s="13" t="s">
        <v>81</v>
      </c>
      <c r="AY162" s="213" t="s">
        <v>127</v>
      </c>
    </row>
    <row r="163" spans="1:65" s="2" customFormat="1" ht="37.9" customHeight="1" x14ac:dyDescent="0.2">
      <c r="A163" s="33"/>
      <c r="B163" s="34"/>
      <c r="C163" s="185" t="s">
        <v>8</v>
      </c>
      <c r="D163" s="185" t="s">
        <v>129</v>
      </c>
      <c r="E163" s="186" t="s">
        <v>197</v>
      </c>
      <c r="F163" s="187" t="s">
        <v>198</v>
      </c>
      <c r="G163" s="188" t="s">
        <v>162</v>
      </c>
      <c r="H163" s="189">
        <v>45.692999999999998</v>
      </c>
      <c r="I163" s="190"/>
      <c r="J163" s="191">
        <f>ROUND(I163*H163,2)</f>
        <v>0</v>
      </c>
      <c r="K163" s="187" t="s">
        <v>133</v>
      </c>
      <c r="L163" s="38"/>
      <c r="M163" s="192" t="s">
        <v>1</v>
      </c>
      <c r="N163" s="193" t="s">
        <v>38</v>
      </c>
      <c r="O163" s="70"/>
      <c r="P163" s="194">
        <f>O163*H163</f>
        <v>0</v>
      </c>
      <c r="Q163" s="194">
        <v>0</v>
      </c>
      <c r="R163" s="194">
        <f>Q163*H163</f>
        <v>0</v>
      </c>
      <c r="S163" s="194">
        <v>0</v>
      </c>
      <c r="T163" s="195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96" t="s">
        <v>134</v>
      </c>
      <c r="AT163" s="196" t="s">
        <v>129</v>
      </c>
      <c r="AU163" s="196" t="s">
        <v>83</v>
      </c>
      <c r="AY163" s="16" t="s">
        <v>127</v>
      </c>
      <c r="BE163" s="197">
        <f>IF(N163="základní",J163,0)</f>
        <v>0</v>
      </c>
      <c r="BF163" s="197">
        <f>IF(N163="snížená",J163,0)</f>
        <v>0</v>
      </c>
      <c r="BG163" s="197">
        <f>IF(N163="zákl. přenesená",J163,0)</f>
        <v>0</v>
      </c>
      <c r="BH163" s="197">
        <f>IF(N163="sníž. přenesená",J163,0)</f>
        <v>0</v>
      </c>
      <c r="BI163" s="197">
        <f>IF(N163="nulová",J163,0)</f>
        <v>0</v>
      </c>
      <c r="BJ163" s="16" t="s">
        <v>81</v>
      </c>
      <c r="BK163" s="197">
        <f>ROUND(I163*H163,2)</f>
        <v>0</v>
      </c>
      <c r="BL163" s="16" t="s">
        <v>134</v>
      </c>
      <c r="BM163" s="196" t="s">
        <v>199</v>
      </c>
    </row>
    <row r="164" spans="1:65" s="2" customFormat="1" ht="39" x14ac:dyDescent="0.2">
      <c r="A164" s="33"/>
      <c r="B164" s="34"/>
      <c r="C164" s="35"/>
      <c r="D164" s="198" t="s">
        <v>136</v>
      </c>
      <c r="E164" s="35"/>
      <c r="F164" s="199" t="s">
        <v>200</v>
      </c>
      <c r="G164" s="35"/>
      <c r="H164" s="35"/>
      <c r="I164" s="200"/>
      <c r="J164" s="35"/>
      <c r="K164" s="35"/>
      <c r="L164" s="38"/>
      <c r="M164" s="201"/>
      <c r="N164" s="202"/>
      <c r="O164" s="70"/>
      <c r="P164" s="70"/>
      <c r="Q164" s="70"/>
      <c r="R164" s="70"/>
      <c r="S164" s="70"/>
      <c r="T164" s="71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T164" s="16" t="s">
        <v>136</v>
      </c>
      <c r="AU164" s="16" t="s">
        <v>83</v>
      </c>
    </row>
    <row r="165" spans="1:65" s="13" customFormat="1" ht="11.25" x14ac:dyDescent="0.2">
      <c r="B165" s="203"/>
      <c r="C165" s="204"/>
      <c r="D165" s="198" t="s">
        <v>165</v>
      </c>
      <c r="E165" s="205" t="s">
        <v>1</v>
      </c>
      <c r="F165" s="206" t="s">
        <v>201</v>
      </c>
      <c r="G165" s="204"/>
      <c r="H165" s="207">
        <v>45.692999999999998</v>
      </c>
      <c r="I165" s="208"/>
      <c r="J165" s="204"/>
      <c r="K165" s="204"/>
      <c r="L165" s="209"/>
      <c r="M165" s="210"/>
      <c r="N165" s="211"/>
      <c r="O165" s="211"/>
      <c r="P165" s="211"/>
      <c r="Q165" s="211"/>
      <c r="R165" s="211"/>
      <c r="S165" s="211"/>
      <c r="T165" s="212"/>
      <c r="AT165" s="213" t="s">
        <v>165</v>
      </c>
      <c r="AU165" s="213" t="s">
        <v>83</v>
      </c>
      <c r="AV165" s="13" t="s">
        <v>83</v>
      </c>
      <c r="AW165" s="13" t="s">
        <v>30</v>
      </c>
      <c r="AX165" s="13" t="s">
        <v>81</v>
      </c>
      <c r="AY165" s="213" t="s">
        <v>127</v>
      </c>
    </row>
    <row r="166" spans="1:65" s="2" customFormat="1" ht="37.9" customHeight="1" x14ac:dyDescent="0.2">
      <c r="A166" s="33"/>
      <c r="B166" s="34"/>
      <c r="C166" s="185" t="s">
        <v>202</v>
      </c>
      <c r="D166" s="185" t="s">
        <v>129</v>
      </c>
      <c r="E166" s="186" t="s">
        <v>203</v>
      </c>
      <c r="F166" s="187" t="s">
        <v>204</v>
      </c>
      <c r="G166" s="188" t="s">
        <v>162</v>
      </c>
      <c r="H166" s="189">
        <v>913.86</v>
      </c>
      <c r="I166" s="190"/>
      <c r="J166" s="191">
        <f>ROUND(I166*H166,2)</f>
        <v>0</v>
      </c>
      <c r="K166" s="187" t="s">
        <v>133</v>
      </c>
      <c r="L166" s="38"/>
      <c r="M166" s="192" t="s">
        <v>1</v>
      </c>
      <c r="N166" s="193" t="s">
        <v>38</v>
      </c>
      <c r="O166" s="70"/>
      <c r="P166" s="194">
        <f>O166*H166</f>
        <v>0</v>
      </c>
      <c r="Q166" s="194">
        <v>0</v>
      </c>
      <c r="R166" s="194">
        <f>Q166*H166</f>
        <v>0</v>
      </c>
      <c r="S166" s="194">
        <v>0</v>
      </c>
      <c r="T166" s="195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96" t="s">
        <v>134</v>
      </c>
      <c r="AT166" s="196" t="s">
        <v>129</v>
      </c>
      <c r="AU166" s="196" t="s">
        <v>83</v>
      </c>
      <c r="AY166" s="16" t="s">
        <v>127</v>
      </c>
      <c r="BE166" s="197">
        <f>IF(N166="základní",J166,0)</f>
        <v>0</v>
      </c>
      <c r="BF166" s="197">
        <f>IF(N166="snížená",J166,0)</f>
        <v>0</v>
      </c>
      <c r="BG166" s="197">
        <f>IF(N166="zákl. přenesená",J166,0)</f>
        <v>0</v>
      </c>
      <c r="BH166" s="197">
        <f>IF(N166="sníž. přenesená",J166,0)</f>
        <v>0</v>
      </c>
      <c r="BI166" s="197">
        <f>IF(N166="nulová",J166,0)</f>
        <v>0</v>
      </c>
      <c r="BJ166" s="16" t="s">
        <v>81</v>
      </c>
      <c r="BK166" s="197">
        <f>ROUND(I166*H166,2)</f>
        <v>0</v>
      </c>
      <c r="BL166" s="16" t="s">
        <v>134</v>
      </c>
      <c r="BM166" s="196" t="s">
        <v>205</v>
      </c>
    </row>
    <row r="167" spans="1:65" s="2" customFormat="1" ht="48.75" x14ac:dyDescent="0.2">
      <c r="A167" s="33"/>
      <c r="B167" s="34"/>
      <c r="C167" s="35"/>
      <c r="D167" s="198" t="s">
        <v>136</v>
      </c>
      <c r="E167" s="35"/>
      <c r="F167" s="199" t="s">
        <v>206</v>
      </c>
      <c r="G167" s="35"/>
      <c r="H167" s="35"/>
      <c r="I167" s="200"/>
      <c r="J167" s="35"/>
      <c r="K167" s="35"/>
      <c r="L167" s="38"/>
      <c r="M167" s="201"/>
      <c r="N167" s="202"/>
      <c r="O167" s="70"/>
      <c r="P167" s="70"/>
      <c r="Q167" s="70"/>
      <c r="R167" s="70"/>
      <c r="S167" s="70"/>
      <c r="T167" s="71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T167" s="16" t="s">
        <v>136</v>
      </c>
      <c r="AU167" s="16" t="s">
        <v>83</v>
      </c>
    </row>
    <row r="168" spans="1:65" s="13" customFormat="1" ht="11.25" x14ac:dyDescent="0.2">
      <c r="B168" s="203"/>
      <c r="C168" s="204"/>
      <c r="D168" s="198" t="s">
        <v>165</v>
      </c>
      <c r="E168" s="204"/>
      <c r="F168" s="206" t="s">
        <v>207</v>
      </c>
      <c r="G168" s="204"/>
      <c r="H168" s="207">
        <v>913.86</v>
      </c>
      <c r="I168" s="208"/>
      <c r="J168" s="204"/>
      <c r="K168" s="204"/>
      <c r="L168" s="209"/>
      <c r="M168" s="210"/>
      <c r="N168" s="211"/>
      <c r="O168" s="211"/>
      <c r="P168" s="211"/>
      <c r="Q168" s="211"/>
      <c r="R168" s="211"/>
      <c r="S168" s="211"/>
      <c r="T168" s="212"/>
      <c r="AT168" s="213" t="s">
        <v>165</v>
      </c>
      <c r="AU168" s="213" t="s">
        <v>83</v>
      </c>
      <c r="AV168" s="13" t="s">
        <v>83</v>
      </c>
      <c r="AW168" s="13" t="s">
        <v>4</v>
      </c>
      <c r="AX168" s="13" t="s">
        <v>81</v>
      </c>
      <c r="AY168" s="213" t="s">
        <v>127</v>
      </c>
    </row>
    <row r="169" spans="1:65" s="2" customFormat="1" ht="33" customHeight="1" x14ac:dyDescent="0.2">
      <c r="A169" s="33"/>
      <c r="B169" s="34"/>
      <c r="C169" s="185" t="s">
        <v>208</v>
      </c>
      <c r="D169" s="185" t="s">
        <v>129</v>
      </c>
      <c r="E169" s="186" t="s">
        <v>209</v>
      </c>
      <c r="F169" s="187" t="s">
        <v>210</v>
      </c>
      <c r="G169" s="188" t="s">
        <v>194</v>
      </c>
      <c r="H169" s="189">
        <v>91.385999999999996</v>
      </c>
      <c r="I169" s="190"/>
      <c r="J169" s="191">
        <f>ROUND(I169*H169,2)</f>
        <v>0</v>
      </c>
      <c r="K169" s="187" t="s">
        <v>133</v>
      </c>
      <c r="L169" s="38"/>
      <c r="M169" s="192" t="s">
        <v>1</v>
      </c>
      <c r="N169" s="193" t="s">
        <v>38</v>
      </c>
      <c r="O169" s="70"/>
      <c r="P169" s="194">
        <f>O169*H169</f>
        <v>0</v>
      </c>
      <c r="Q169" s="194">
        <v>0</v>
      </c>
      <c r="R169" s="194">
        <f>Q169*H169</f>
        <v>0</v>
      </c>
      <c r="S169" s="194">
        <v>0</v>
      </c>
      <c r="T169" s="195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96" t="s">
        <v>134</v>
      </c>
      <c r="AT169" s="196" t="s">
        <v>129</v>
      </c>
      <c r="AU169" s="196" t="s">
        <v>83</v>
      </c>
      <c r="AY169" s="16" t="s">
        <v>127</v>
      </c>
      <c r="BE169" s="197">
        <f>IF(N169="základní",J169,0)</f>
        <v>0</v>
      </c>
      <c r="BF169" s="197">
        <f>IF(N169="snížená",J169,0)</f>
        <v>0</v>
      </c>
      <c r="BG169" s="197">
        <f>IF(N169="zákl. přenesená",J169,0)</f>
        <v>0</v>
      </c>
      <c r="BH169" s="197">
        <f>IF(N169="sníž. přenesená",J169,0)</f>
        <v>0</v>
      </c>
      <c r="BI169" s="197">
        <f>IF(N169="nulová",J169,0)</f>
        <v>0</v>
      </c>
      <c r="BJ169" s="16" t="s">
        <v>81</v>
      </c>
      <c r="BK169" s="197">
        <f>ROUND(I169*H169,2)</f>
        <v>0</v>
      </c>
      <c r="BL169" s="16" t="s">
        <v>134</v>
      </c>
      <c r="BM169" s="196" t="s">
        <v>211</v>
      </c>
    </row>
    <row r="170" spans="1:65" s="2" customFormat="1" ht="29.25" x14ac:dyDescent="0.2">
      <c r="A170" s="33"/>
      <c r="B170" s="34"/>
      <c r="C170" s="35"/>
      <c r="D170" s="198" t="s">
        <v>136</v>
      </c>
      <c r="E170" s="35"/>
      <c r="F170" s="199" t="s">
        <v>212</v>
      </c>
      <c r="G170" s="35"/>
      <c r="H170" s="35"/>
      <c r="I170" s="200"/>
      <c r="J170" s="35"/>
      <c r="K170" s="35"/>
      <c r="L170" s="38"/>
      <c r="M170" s="201"/>
      <c r="N170" s="202"/>
      <c r="O170" s="70"/>
      <c r="P170" s="70"/>
      <c r="Q170" s="70"/>
      <c r="R170" s="70"/>
      <c r="S170" s="70"/>
      <c r="T170" s="71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T170" s="16" t="s">
        <v>136</v>
      </c>
      <c r="AU170" s="16" t="s">
        <v>83</v>
      </c>
    </row>
    <row r="171" spans="1:65" s="13" customFormat="1" ht="11.25" x14ac:dyDescent="0.2">
      <c r="B171" s="203"/>
      <c r="C171" s="204"/>
      <c r="D171" s="198" t="s">
        <v>165</v>
      </c>
      <c r="E171" s="204"/>
      <c r="F171" s="206" t="s">
        <v>213</v>
      </c>
      <c r="G171" s="204"/>
      <c r="H171" s="207">
        <v>91.385999999999996</v>
      </c>
      <c r="I171" s="208"/>
      <c r="J171" s="204"/>
      <c r="K171" s="204"/>
      <c r="L171" s="209"/>
      <c r="M171" s="210"/>
      <c r="N171" s="211"/>
      <c r="O171" s="211"/>
      <c r="P171" s="211"/>
      <c r="Q171" s="211"/>
      <c r="R171" s="211"/>
      <c r="S171" s="211"/>
      <c r="T171" s="212"/>
      <c r="AT171" s="213" t="s">
        <v>165</v>
      </c>
      <c r="AU171" s="213" t="s">
        <v>83</v>
      </c>
      <c r="AV171" s="13" t="s">
        <v>83</v>
      </c>
      <c r="AW171" s="13" t="s">
        <v>4</v>
      </c>
      <c r="AX171" s="13" t="s">
        <v>81</v>
      </c>
      <c r="AY171" s="213" t="s">
        <v>127</v>
      </c>
    </row>
    <row r="172" spans="1:65" s="2" customFormat="1" ht="24.2" customHeight="1" x14ac:dyDescent="0.2">
      <c r="A172" s="33"/>
      <c r="B172" s="34"/>
      <c r="C172" s="185" t="s">
        <v>214</v>
      </c>
      <c r="D172" s="185" t="s">
        <v>129</v>
      </c>
      <c r="E172" s="186" t="s">
        <v>215</v>
      </c>
      <c r="F172" s="187" t="s">
        <v>216</v>
      </c>
      <c r="G172" s="188" t="s">
        <v>162</v>
      </c>
      <c r="H172" s="189">
        <v>38.06</v>
      </c>
      <c r="I172" s="190"/>
      <c r="J172" s="191">
        <f>ROUND(I172*H172,2)</f>
        <v>0</v>
      </c>
      <c r="K172" s="187" t="s">
        <v>133</v>
      </c>
      <c r="L172" s="38"/>
      <c r="M172" s="192" t="s">
        <v>1</v>
      </c>
      <c r="N172" s="193" t="s">
        <v>38</v>
      </c>
      <c r="O172" s="70"/>
      <c r="P172" s="194">
        <f>O172*H172</f>
        <v>0</v>
      </c>
      <c r="Q172" s="194">
        <v>0</v>
      </c>
      <c r="R172" s="194">
        <f>Q172*H172</f>
        <v>0</v>
      </c>
      <c r="S172" s="194">
        <v>0</v>
      </c>
      <c r="T172" s="195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96" t="s">
        <v>134</v>
      </c>
      <c r="AT172" s="196" t="s">
        <v>129</v>
      </c>
      <c r="AU172" s="196" t="s">
        <v>83</v>
      </c>
      <c r="AY172" s="16" t="s">
        <v>127</v>
      </c>
      <c r="BE172" s="197">
        <f>IF(N172="základní",J172,0)</f>
        <v>0</v>
      </c>
      <c r="BF172" s="197">
        <f>IF(N172="snížená",J172,0)</f>
        <v>0</v>
      </c>
      <c r="BG172" s="197">
        <f>IF(N172="zákl. přenesená",J172,0)</f>
        <v>0</v>
      </c>
      <c r="BH172" s="197">
        <f>IF(N172="sníž. přenesená",J172,0)</f>
        <v>0</v>
      </c>
      <c r="BI172" s="197">
        <f>IF(N172="nulová",J172,0)</f>
        <v>0</v>
      </c>
      <c r="BJ172" s="16" t="s">
        <v>81</v>
      </c>
      <c r="BK172" s="197">
        <f>ROUND(I172*H172,2)</f>
        <v>0</v>
      </c>
      <c r="BL172" s="16" t="s">
        <v>134</v>
      </c>
      <c r="BM172" s="196" t="s">
        <v>217</v>
      </c>
    </row>
    <row r="173" spans="1:65" s="2" customFormat="1" ht="29.25" x14ac:dyDescent="0.2">
      <c r="A173" s="33"/>
      <c r="B173" s="34"/>
      <c r="C173" s="35"/>
      <c r="D173" s="198" t="s">
        <v>136</v>
      </c>
      <c r="E173" s="35"/>
      <c r="F173" s="199" t="s">
        <v>218</v>
      </c>
      <c r="G173" s="35"/>
      <c r="H173" s="35"/>
      <c r="I173" s="200"/>
      <c r="J173" s="35"/>
      <c r="K173" s="35"/>
      <c r="L173" s="38"/>
      <c r="M173" s="201"/>
      <c r="N173" s="202"/>
      <c r="O173" s="70"/>
      <c r="P173" s="70"/>
      <c r="Q173" s="70"/>
      <c r="R173" s="70"/>
      <c r="S173" s="70"/>
      <c r="T173" s="71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T173" s="16" t="s">
        <v>136</v>
      </c>
      <c r="AU173" s="16" t="s">
        <v>83</v>
      </c>
    </row>
    <row r="174" spans="1:65" s="13" customFormat="1" ht="11.25" x14ac:dyDescent="0.2">
      <c r="B174" s="203"/>
      <c r="C174" s="204"/>
      <c r="D174" s="198" t="s">
        <v>165</v>
      </c>
      <c r="E174" s="205" t="s">
        <v>1</v>
      </c>
      <c r="F174" s="206" t="s">
        <v>219</v>
      </c>
      <c r="G174" s="204"/>
      <c r="H174" s="207">
        <v>28.56</v>
      </c>
      <c r="I174" s="208"/>
      <c r="J174" s="204"/>
      <c r="K174" s="204"/>
      <c r="L174" s="209"/>
      <c r="M174" s="210"/>
      <c r="N174" s="211"/>
      <c r="O174" s="211"/>
      <c r="P174" s="211"/>
      <c r="Q174" s="211"/>
      <c r="R174" s="211"/>
      <c r="S174" s="211"/>
      <c r="T174" s="212"/>
      <c r="AT174" s="213" t="s">
        <v>165</v>
      </c>
      <c r="AU174" s="213" t="s">
        <v>83</v>
      </c>
      <c r="AV174" s="13" t="s">
        <v>83</v>
      </c>
      <c r="AW174" s="13" t="s">
        <v>30</v>
      </c>
      <c r="AX174" s="13" t="s">
        <v>73</v>
      </c>
      <c r="AY174" s="213" t="s">
        <v>127</v>
      </c>
    </row>
    <row r="175" spans="1:65" s="13" customFormat="1" ht="11.25" x14ac:dyDescent="0.2">
      <c r="B175" s="203"/>
      <c r="C175" s="204"/>
      <c r="D175" s="198" t="s">
        <v>165</v>
      </c>
      <c r="E175" s="205" t="s">
        <v>1</v>
      </c>
      <c r="F175" s="206" t="s">
        <v>220</v>
      </c>
      <c r="G175" s="204"/>
      <c r="H175" s="207">
        <v>9.5</v>
      </c>
      <c r="I175" s="208"/>
      <c r="J175" s="204"/>
      <c r="K175" s="204"/>
      <c r="L175" s="209"/>
      <c r="M175" s="210"/>
      <c r="N175" s="211"/>
      <c r="O175" s="211"/>
      <c r="P175" s="211"/>
      <c r="Q175" s="211"/>
      <c r="R175" s="211"/>
      <c r="S175" s="211"/>
      <c r="T175" s="212"/>
      <c r="AT175" s="213" t="s">
        <v>165</v>
      </c>
      <c r="AU175" s="213" t="s">
        <v>83</v>
      </c>
      <c r="AV175" s="13" t="s">
        <v>83</v>
      </c>
      <c r="AW175" s="13" t="s">
        <v>30</v>
      </c>
      <c r="AX175" s="13" t="s">
        <v>73</v>
      </c>
      <c r="AY175" s="213" t="s">
        <v>127</v>
      </c>
    </row>
    <row r="176" spans="1:65" s="14" customFormat="1" ht="11.25" x14ac:dyDescent="0.2">
      <c r="B176" s="224"/>
      <c r="C176" s="225"/>
      <c r="D176" s="198" t="s">
        <v>165</v>
      </c>
      <c r="E176" s="226" t="s">
        <v>1</v>
      </c>
      <c r="F176" s="227" t="s">
        <v>221</v>
      </c>
      <c r="G176" s="225"/>
      <c r="H176" s="228">
        <v>38.06</v>
      </c>
      <c r="I176" s="229"/>
      <c r="J176" s="225"/>
      <c r="K176" s="225"/>
      <c r="L176" s="230"/>
      <c r="M176" s="231"/>
      <c r="N176" s="232"/>
      <c r="O176" s="232"/>
      <c r="P176" s="232"/>
      <c r="Q176" s="232"/>
      <c r="R176" s="232"/>
      <c r="S176" s="232"/>
      <c r="T176" s="233"/>
      <c r="AT176" s="234" t="s">
        <v>165</v>
      </c>
      <c r="AU176" s="234" t="s">
        <v>83</v>
      </c>
      <c r="AV176" s="14" t="s">
        <v>134</v>
      </c>
      <c r="AW176" s="14" t="s">
        <v>30</v>
      </c>
      <c r="AX176" s="14" t="s">
        <v>81</v>
      </c>
      <c r="AY176" s="234" t="s">
        <v>127</v>
      </c>
    </row>
    <row r="177" spans="1:65" s="2" customFormat="1" ht="16.5" customHeight="1" x14ac:dyDescent="0.2">
      <c r="A177" s="33"/>
      <c r="B177" s="34"/>
      <c r="C177" s="214" t="s">
        <v>222</v>
      </c>
      <c r="D177" s="214" t="s">
        <v>191</v>
      </c>
      <c r="E177" s="215" t="s">
        <v>223</v>
      </c>
      <c r="F177" s="216" t="s">
        <v>224</v>
      </c>
      <c r="G177" s="217" t="s">
        <v>194</v>
      </c>
      <c r="H177" s="218">
        <v>57.12</v>
      </c>
      <c r="I177" s="219"/>
      <c r="J177" s="220">
        <f>ROUND(I177*H177,2)</f>
        <v>0</v>
      </c>
      <c r="K177" s="216" t="s">
        <v>133</v>
      </c>
      <c r="L177" s="221"/>
      <c r="M177" s="222" t="s">
        <v>1</v>
      </c>
      <c r="N177" s="223" t="s">
        <v>38</v>
      </c>
      <c r="O177" s="70"/>
      <c r="P177" s="194">
        <f>O177*H177</f>
        <v>0</v>
      </c>
      <c r="Q177" s="194">
        <v>1</v>
      </c>
      <c r="R177" s="194">
        <f>Q177*H177</f>
        <v>57.12</v>
      </c>
      <c r="S177" s="194">
        <v>0</v>
      </c>
      <c r="T177" s="195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96" t="s">
        <v>173</v>
      </c>
      <c r="AT177" s="196" t="s">
        <v>191</v>
      </c>
      <c r="AU177" s="196" t="s">
        <v>83</v>
      </c>
      <c r="AY177" s="16" t="s">
        <v>127</v>
      </c>
      <c r="BE177" s="197">
        <f>IF(N177="základní",J177,0)</f>
        <v>0</v>
      </c>
      <c r="BF177" s="197">
        <f>IF(N177="snížená",J177,0)</f>
        <v>0</v>
      </c>
      <c r="BG177" s="197">
        <f>IF(N177="zákl. přenesená",J177,0)</f>
        <v>0</v>
      </c>
      <c r="BH177" s="197">
        <f>IF(N177="sníž. přenesená",J177,0)</f>
        <v>0</v>
      </c>
      <c r="BI177" s="197">
        <f>IF(N177="nulová",J177,0)</f>
        <v>0</v>
      </c>
      <c r="BJ177" s="16" t="s">
        <v>81</v>
      </c>
      <c r="BK177" s="197">
        <f>ROUND(I177*H177,2)</f>
        <v>0</v>
      </c>
      <c r="BL177" s="16" t="s">
        <v>134</v>
      </c>
      <c r="BM177" s="196" t="s">
        <v>225</v>
      </c>
    </row>
    <row r="178" spans="1:65" s="2" customFormat="1" ht="11.25" x14ac:dyDescent="0.2">
      <c r="A178" s="33"/>
      <c r="B178" s="34"/>
      <c r="C178" s="35"/>
      <c r="D178" s="198" t="s">
        <v>136</v>
      </c>
      <c r="E178" s="35"/>
      <c r="F178" s="199" t="s">
        <v>224</v>
      </c>
      <c r="G178" s="35"/>
      <c r="H178" s="35"/>
      <c r="I178" s="200"/>
      <c r="J178" s="35"/>
      <c r="K178" s="35"/>
      <c r="L178" s="38"/>
      <c r="M178" s="201"/>
      <c r="N178" s="202"/>
      <c r="O178" s="70"/>
      <c r="P178" s="70"/>
      <c r="Q178" s="70"/>
      <c r="R178" s="70"/>
      <c r="S178" s="70"/>
      <c r="T178" s="71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T178" s="16" t="s">
        <v>136</v>
      </c>
      <c r="AU178" s="16" t="s">
        <v>83</v>
      </c>
    </row>
    <row r="179" spans="1:65" s="13" customFormat="1" ht="11.25" x14ac:dyDescent="0.2">
      <c r="B179" s="203"/>
      <c r="C179" s="204"/>
      <c r="D179" s="198" t="s">
        <v>165</v>
      </c>
      <c r="E179" s="204"/>
      <c r="F179" s="206" t="s">
        <v>226</v>
      </c>
      <c r="G179" s="204"/>
      <c r="H179" s="207">
        <v>57.12</v>
      </c>
      <c r="I179" s="208"/>
      <c r="J179" s="204"/>
      <c r="K179" s="204"/>
      <c r="L179" s="209"/>
      <c r="M179" s="210"/>
      <c r="N179" s="211"/>
      <c r="O179" s="211"/>
      <c r="P179" s="211"/>
      <c r="Q179" s="211"/>
      <c r="R179" s="211"/>
      <c r="S179" s="211"/>
      <c r="T179" s="212"/>
      <c r="AT179" s="213" t="s">
        <v>165</v>
      </c>
      <c r="AU179" s="213" t="s">
        <v>83</v>
      </c>
      <c r="AV179" s="13" t="s">
        <v>83</v>
      </c>
      <c r="AW179" s="13" t="s">
        <v>4</v>
      </c>
      <c r="AX179" s="13" t="s">
        <v>81</v>
      </c>
      <c r="AY179" s="213" t="s">
        <v>127</v>
      </c>
    </row>
    <row r="180" spans="1:65" s="2" customFormat="1" ht="24.2" customHeight="1" x14ac:dyDescent="0.2">
      <c r="A180" s="33"/>
      <c r="B180" s="34"/>
      <c r="C180" s="185" t="s">
        <v>227</v>
      </c>
      <c r="D180" s="185" t="s">
        <v>129</v>
      </c>
      <c r="E180" s="186" t="s">
        <v>228</v>
      </c>
      <c r="F180" s="187" t="s">
        <v>229</v>
      </c>
      <c r="G180" s="188" t="s">
        <v>162</v>
      </c>
      <c r="H180" s="189">
        <v>1.488</v>
      </c>
      <c r="I180" s="190"/>
      <c r="J180" s="191">
        <f>ROUND(I180*H180,2)</f>
        <v>0</v>
      </c>
      <c r="K180" s="187" t="s">
        <v>133</v>
      </c>
      <c r="L180" s="38"/>
      <c r="M180" s="192" t="s">
        <v>1</v>
      </c>
      <c r="N180" s="193" t="s">
        <v>38</v>
      </c>
      <c r="O180" s="70"/>
      <c r="P180" s="194">
        <f>O180*H180</f>
        <v>0</v>
      </c>
      <c r="Q180" s="194">
        <v>0</v>
      </c>
      <c r="R180" s="194">
        <f>Q180*H180</f>
        <v>0</v>
      </c>
      <c r="S180" s="194">
        <v>0</v>
      </c>
      <c r="T180" s="195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96" t="s">
        <v>134</v>
      </c>
      <c r="AT180" s="196" t="s">
        <v>129</v>
      </c>
      <c r="AU180" s="196" t="s">
        <v>83</v>
      </c>
      <c r="AY180" s="16" t="s">
        <v>127</v>
      </c>
      <c r="BE180" s="197">
        <f>IF(N180="základní",J180,0)</f>
        <v>0</v>
      </c>
      <c r="BF180" s="197">
        <f>IF(N180="snížená",J180,0)</f>
        <v>0</v>
      </c>
      <c r="BG180" s="197">
        <f>IF(N180="zákl. přenesená",J180,0)</f>
        <v>0</v>
      </c>
      <c r="BH180" s="197">
        <f>IF(N180="sníž. přenesená",J180,0)</f>
        <v>0</v>
      </c>
      <c r="BI180" s="197">
        <f>IF(N180="nulová",J180,0)</f>
        <v>0</v>
      </c>
      <c r="BJ180" s="16" t="s">
        <v>81</v>
      </c>
      <c r="BK180" s="197">
        <f>ROUND(I180*H180,2)</f>
        <v>0</v>
      </c>
      <c r="BL180" s="16" t="s">
        <v>134</v>
      </c>
      <c r="BM180" s="196" t="s">
        <v>230</v>
      </c>
    </row>
    <row r="181" spans="1:65" s="2" customFormat="1" ht="39" x14ac:dyDescent="0.2">
      <c r="A181" s="33"/>
      <c r="B181" s="34"/>
      <c r="C181" s="35"/>
      <c r="D181" s="198" t="s">
        <v>136</v>
      </c>
      <c r="E181" s="35"/>
      <c r="F181" s="199" t="s">
        <v>231</v>
      </c>
      <c r="G181" s="35"/>
      <c r="H181" s="35"/>
      <c r="I181" s="200"/>
      <c r="J181" s="35"/>
      <c r="K181" s="35"/>
      <c r="L181" s="38"/>
      <c r="M181" s="201"/>
      <c r="N181" s="202"/>
      <c r="O181" s="70"/>
      <c r="P181" s="70"/>
      <c r="Q181" s="70"/>
      <c r="R181" s="70"/>
      <c r="S181" s="70"/>
      <c r="T181" s="71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T181" s="16" t="s">
        <v>136</v>
      </c>
      <c r="AU181" s="16" t="s">
        <v>83</v>
      </c>
    </row>
    <row r="182" spans="1:65" s="13" customFormat="1" ht="11.25" x14ac:dyDescent="0.2">
      <c r="B182" s="203"/>
      <c r="C182" s="204"/>
      <c r="D182" s="198" t="s">
        <v>165</v>
      </c>
      <c r="E182" s="205" t="s">
        <v>1</v>
      </c>
      <c r="F182" s="206" t="s">
        <v>232</v>
      </c>
      <c r="G182" s="204"/>
      <c r="H182" s="207">
        <v>1.488</v>
      </c>
      <c r="I182" s="208"/>
      <c r="J182" s="204"/>
      <c r="K182" s="204"/>
      <c r="L182" s="209"/>
      <c r="M182" s="210"/>
      <c r="N182" s="211"/>
      <c r="O182" s="211"/>
      <c r="P182" s="211"/>
      <c r="Q182" s="211"/>
      <c r="R182" s="211"/>
      <c r="S182" s="211"/>
      <c r="T182" s="212"/>
      <c r="AT182" s="213" t="s">
        <v>165</v>
      </c>
      <c r="AU182" s="213" t="s">
        <v>83</v>
      </c>
      <c r="AV182" s="13" t="s">
        <v>83</v>
      </c>
      <c r="AW182" s="13" t="s">
        <v>30</v>
      </c>
      <c r="AX182" s="13" t="s">
        <v>81</v>
      </c>
      <c r="AY182" s="213" t="s">
        <v>127</v>
      </c>
    </row>
    <row r="183" spans="1:65" s="2" customFormat="1" ht="16.5" customHeight="1" x14ac:dyDescent="0.2">
      <c r="A183" s="33"/>
      <c r="B183" s="34"/>
      <c r="C183" s="214" t="s">
        <v>233</v>
      </c>
      <c r="D183" s="214" t="s">
        <v>191</v>
      </c>
      <c r="E183" s="215" t="s">
        <v>234</v>
      </c>
      <c r="F183" s="216" t="s">
        <v>235</v>
      </c>
      <c r="G183" s="217" t="s">
        <v>194</v>
      </c>
      <c r="H183" s="218">
        <v>2.976</v>
      </c>
      <c r="I183" s="219"/>
      <c r="J183" s="220">
        <f>ROUND(I183*H183,2)</f>
        <v>0</v>
      </c>
      <c r="K183" s="216" t="s">
        <v>133</v>
      </c>
      <c r="L183" s="221"/>
      <c r="M183" s="222" t="s">
        <v>1</v>
      </c>
      <c r="N183" s="223" t="s">
        <v>38</v>
      </c>
      <c r="O183" s="70"/>
      <c r="P183" s="194">
        <f>O183*H183</f>
        <v>0</v>
      </c>
      <c r="Q183" s="194">
        <v>1</v>
      </c>
      <c r="R183" s="194">
        <f>Q183*H183</f>
        <v>2.976</v>
      </c>
      <c r="S183" s="194">
        <v>0</v>
      </c>
      <c r="T183" s="195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96" t="s">
        <v>173</v>
      </c>
      <c r="AT183" s="196" t="s">
        <v>191</v>
      </c>
      <c r="AU183" s="196" t="s">
        <v>83</v>
      </c>
      <c r="AY183" s="16" t="s">
        <v>127</v>
      </c>
      <c r="BE183" s="197">
        <f>IF(N183="základní",J183,0)</f>
        <v>0</v>
      </c>
      <c r="BF183" s="197">
        <f>IF(N183="snížená",J183,0)</f>
        <v>0</v>
      </c>
      <c r="BG183" s="197">
        <f>IF(N183="zákl. přenesená",J183,0)</f>
        <v>0</v>
      </c>
      <c r="BH183" s="197">
        <f>IF(N183="sníž. přenesená",J183,0)</f>
        <v>0</v>
      </c>
      <c r="BI183" s="197">
        <f>IF(N183="nulová",J183,0)</f>
        <v>0</v>
      </c>
      <c r="BJ183" s="16" t="s">
        <v>81</v>
      </c>
      <c r="BK183" s="197">
        <f>ROUND(I183*H183,2)</f>
        <v>0</v>
      </c>
      <c r="BL183" s="16" t="s">
        <v>134</v>
      </c>
      <c r="BM183" s="196" t="s">
        <v>236</v>
      </c>
    </row>
    <row r="184" spans="1:65" s="2" customFormat="1" ht="11.25" x14ac:dyDescent="0.2">
      <c r="A184" s="33"/>
      <c r="B184" s="34"/>
      <c r="C184" s="35"/>
      <c r="D184" s="198" t="s">
        <v>136</v>
      </c>
      <c r="E184" s="35"/>
      <c r="F184" s="199" t="s">
        <v>235</v>
      </c>
      <c r="G184" s="35"/>
      <c r="H184" s="35"/>
      <c r="I184" s="200"/>
      <c r="J184" s="35"/>
      <c r="K184" s="35"/>
      <c r="L184" s="38"/>
      <c r="M184" s="201"/>
      <c r="N184" s="202"/>
      <c r="O184" s="70"/>
      <c r="P184" s="70"/>
      <c r="Q184" s="70"/>
      <c r="R184" s="70"/>
      <c r="S184" s="70"/>
      <c r="T184" s="71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T184" s="16" t="s">
        <v>136</v>
      </c>
      <c r="AU184" s="16" t="s">
        <v>83</v>
      </c>
    </row>
    <row r="185" spans="1:65" s="13" customFormat="1" ht="11.25" x14ac:dyDescent="0.2">
      <c r="B185" s="203"/>
      <c r="C185" s="204"/>
      <c r="D185" s="198" t="s">
        <v>165</v>
      </c>
      <c r="E185" s="204"/>
      <c r="F185" s="206" t="s">
        <v>237</v>
      </c>
      <c r="G185" s="204"/>
      <c r="H185" s="207">
        <v>2.976</v>
      </c>
      <c r="I185" s="208"/>
      <c r="J185" s="204"/>
      <c r="K185" s="204"/>
      <c r="L185" s="209"/>
      <c r="M185" s="210"/>
      <c r="N185" s="211"/>
      <c r="O185" s="211"/>
      <c r="P185" s="211"/>
      <c r="Q185" s="211"/>
      <c r="R185" s="211"/>
      <c r="S185" s="211"/>
      <c r="T185" s="212"/>
      <c r="AT185" s="213" t="s">
        <v>165</v>
      </c>
      <c r="AU185" s="213" t="s">
        <v>83</v>
      </c>
      <c r="AV185" s="13" t="s">
        <v>83</v>
      </c>
      <c r="AW185" s="13" t="s">
        <v>4</v>
      </c>
      <c r="AX185" s="13" t="s">
        <v>81</v>
      </c>
      <c r="AY185" s="213" t="s">
        <v>127</v>
      </c>
    </row>
    <row r="186" spans="1:65" s="12" customFormat="1" ht="22.9" customHeight="1" x14ac:dyDescent="0.2">
      <c r="B186" s="169"/>
      <c r="C186" s="170"/>
      <c r="D186" s="171" t="s">
        <v>72</v>
      </c>
      <c r="E186" s="183" t="s">
        <v>83</v>
      </c>
      <c r="F186" s="183" t="s">
        <v>238</v>
      </c>
      <c r="G186" s="170"/>
      <c r="H186" s="170"/>
      <c r="I186" s="173"/>
      <c r="J186" s="184">
        <f>BK186</f>
        <v>0</v>
      </c>
      <c r="K186" s="170"/>
      <c r="L186" s="175"/>
      <c r="M186" s="176"/>
      <c r="N186" s="177"/>
      <c r="O186" s="177"/>
      <c r="P186" s="178">
        <f>SUM(P187:P208)</f>
        <v>0</v>
      </c>
      <c r="Q186" s="177"/>
      <c r="R186" s="178">
        <f>SUM(R187:R208)</f>
        <v>0.34698119999999999</v>
      </c>
      <c r="S186" s="177"/>
      <c r="T186" s="179">
        <f>SUM(T187:T208)</f>
        <v>0</v>
      </c>
      <c r="AR186" s="180" t="s">
        <v>81</v>
      </c>
      <c r="AT186" s="181" t="s">
        <v>72</v>
      </c>
      <c r="AU186" s="181" t="s">
        <v>81</v>
      </c>
      <c r="AY186" s="180" t="s">
        <v>127</v>
      </c>
      <c r="BK186" s="182">
        <f>SUM(BK187:BK208)</f>
        <v>0</v>
      </c>
    </row>
    <row r="187" spans="1:65" s="2" customFormat="1" ht="21.75" customHeight="1" x14ac:dyDescent="0.2">
      <c r="A187" s="33"/>
      <c r="B187" s="34"/>
      <c r="C187" s="185" t="s">
        <v>239</v>
      </c>
      <c r="D187" s="185" t="s">
        <v>129</v>
      </c>
      <c r="E187" s="186" t="s">
        <v>240</v>
      </c>
      <c r="F187" s="187" t="s">
        <v>241</v>
      </c>
      <c r="G187" s="188" t="s">
        <v>162</v>
      </c>
      <c r="H187" s="189">
        <v>1.62</v>
      </c>
      <c r="I187" s="190"/>
      <c r="J187" s="191">
        <f>ROUND(I187*H187,2)</f>
        <v>0</v>
      </c>
      <c r="K187" s="187" t="s">
        <v>133</v>
      </c>
      <c r="L187" s="38"/>
      <c r="M187" s="192" t="s">
        <v>1</v>
      </c>
      <c r="N187" s="193" t="s">
        <v>38</v>
      </c>
      <c r="O187" s="70"/>
      <c r="P187" s="194">
        <f>O187*H187</f>
        <v>0</v>
      </c>
      <c r="Q187" s="194">
        <v>0</v>
      </c>
      <c r="R187" s="194">
        <f>Q187*H187</f>
        <v>0</v>
      </c>
      <c r="S187" s="194">
        <v>0</v>
      </c>
      <c r="T187" s="195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96" t="s">
        <v>134</v>
      </c>
      <c r="AT187" s="196" t="s">
        <v>129</v>
      </c>
      <c r="AU187" s="196" t="s">
        <v>83</v>
      </c>
      <c r="AY187" s="16" t="s">
        <v>127</v>
      </c>
      <c r="BE187" s="197">
        <f>IF(N187="základní",J187,0)</f>
        <v>0</v>
      </c>
      <c r="BF187" s="197">
        <f>IF(N187="snížená",J187,0)</f>
        <v>0</v>
      </c>
      <c r="BG187" s="197">
        <f>IF(N187="zákl. přenesená",J187,0)</f>
        <v>0</v>
      </c>
      <c r="BH187" s="197">
        <f>IF(N187="sníž. přenesená",J187,0)</f>
        <v>0</v>
      </c>
      <c r="BI187" s="197">
        <f>IF(N187="nulová",J187,0)</f>
        <v>0</v>
      </c>
      <c r="BJ187" s="16" t="s">
        <v>81</v>
      </c>
      <c r="BK187" s="197">
        <f>ROUND(I187*H187,2)</f>
        <v>0</v>
      </c>
      <c r="BL187" s="16" t="s">
        <v>134</v>
      </c>
      <c r="BM187" s="196" t="s">
        <v>242</v>
      </c>
    </row>
    <row r="188" spans="1:65" s="2" customFormat="1" ht="11.25" x14ac:dyDescent="0.2">
      <c r="A188" s="33"/>
      <c r="B188" s="34"/>
      <c r="C188" s="35"/>
      <c r="D188" s="198" t="s">
        <v>136</v>
      </c>
      <c r="E188" s="35"/>
      <c r="F188" s="199" t="s">
        <v>241</v>
      </c>
      <c r="G188" s="35"/>
      <c r="H188" s="35"/>
      <c r="I188" s="200"/>
      <c r="J188" s="35"/>
      <c r="K188" s="35"/>
      <c r="L188" s="38"/>
      <c r="M188" s="201"/>
      <c r="N188" s="202"/>
      <c r="O188" s="70"/>
      <c r="P188" s="70"/>
      <c r="Q188" s="70"/>
      <c r="R188" s="70"/>
      <c r="S188" s="70"/>
      <c r="T188" s="71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T188" s="16" t="s">
        <v>136</v>
      </c>
      <c r="AU188" s="16" t="s">
        <v>83</v>
      </c>
    </row>
    <row r="189" spans="1:65" s="13" customFormat="1" ht="11.25" x14ac:dyDescent="0.2">
      <c r="B189" s="203"/>
      <c r="C189" s="204"/>
      <c r="D189" s="198" t="s">
        <v>165</v>
      </c>
      <c r="E189" s="205" t="s">
        <v>1</v>
      </c>
      <c r="F189" s="206" t="s">
        <v>243</v>
      </c>
      <c r="G189" s="204"/>
      <c r="H189" s="207">
        <v>1.62</v>
      </c>
      <c r="I189" s="208"/>
      <c r="J189" s="204"/>
      <c r="K189" s="204"/>
      <c r="L189" s="209"/>
      <c r="M189" s="210"/>
      <c r="N189" s="211"/>
      <c r="O189" s="211"/>
      <c r="P189" s="211"/>
      <c r="Q189" s="211"/>
      <c r="R189" s="211"/>
      <c r="S189" s="211"/>
      <c r="T189" s="212"/>
      <c r="AT189" s="213" t="s">
        <v>165</v>
      </c>
      <c r="AU189" s="213" t="s">
        <v>83</v>
      </c>
      <c r="AV189" s="13" t="s">
        <v>83</v>
      </c>
      <c r="AW189" s="13" t="s">
        <v>30</v>
      </c>
      <c r="AX189" s="13" t="s">
        <v>81</v>
      </c>
      <c r="AY189" s="213" t="s">
        <v>127</v>
      </c>
    </row>
    <row r="190" spans="1:65" s="2" customFormat="1" ht="24.2" customHeight="1" x14ac:dyDescent="0.2">
      <c r="A190" s="33"/>
      <c r="B190" s="34"/>
      <c r="C190" s="185" t="s">
        <v>244</v>
      </c>
      <c r="D190" s="185" t="s">
        <v>129</v>
      </c>
      <c r="E190" s="186" t="s">
        <v>245</v>
      </c>
      <c r="F190" s="187" t="s">
        <v>246</v>
      </c>
      <c r="G190" s="188" t="s">
        <v>145</v>
      </c>
      <c r="H190" s="189">
        <v>10.8</v>
      </c>
      <c r="I190" s="190"/>
      <c r="J190" s="191">
        <f>ROUND(I190*H190,2)</f>
        <v>0</v>
      </c>
      <c r="K190" s="187" t="s">
        <v>133</v>
      </c>
      <c r="L190" s="38"/>
      <c r="M190" s="192" t="s">
        <v>1</v>
      </c>
      <c r="N190" s="193" t="s">
        <v>38</v>
      </c>
      <c r="O190" s="70"/>
      <c r="P190" s="194">
        <f>O190*H190</f>
        <v>0</v>
      </c>
      <c r="Q190" s="194">
        <v>1.42E-3</v>
      </c>
      <c r="R190" s="194">
        <f>Q190*H190</f>
        <v>1.5336000000000001E-2</v>
      </c>
      <c r="S190" s="194">
        <v>0</v>
      </c>
      <c r="T190" s="195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96" t="s">
        <v>134</v>
      </c>
      <c r="AT190" s="196" t="s">
        <v>129</v>
      </c>
      <c r="AU190" s="196" t="s">
        <v>83</v>
      </c>
      <c r="AY190" s="16" t="s">
        <v>127</v>
      </c>
      <c r="BE190" s="197">
        <f>IF(N190="základní",J190,0)</f>
        <v>0</v>
      </c>
      <c r="BF190" s="197">
        <f>IF(N190="snížená",J190,0)</f>
        <v>0</v>
      </c>
      <c r="BG190" s="197">
        <f>IF(N190="zákl. přenesená",J190,0)</f>
        <v>0</v>
      </c>
      <c r="BH190" s="197">
        <f>IF(N190="sníž. přenesená",J190,0)</f>
        <v>0</v>
      </c>
      <c r="BI190" s="197">
        <f>IF(N190="nulová",J190,0)</f>
        <v>0</v>
      </c>
      <c r="BJ190" s="16" t="s">
        <v>81</v>
      </c>
      <c r="BK190" s="197">
        <f>ROUND(I190*H190,2)</f>
        <v>0</v>
      </c>
      <c r="BL190" s="16" t="s">
        <v>134</v>
      </c>
      <c r="BM190" s="196" t="s">
        <v>247</v>
      </c>
    </row>
    <row r="191" spans="1:65" s="2" customFormat="1" ht="19.5" x14ac:dyDescent="0.2">
      <c r="A191" s="33"/>
      <c r="B191" s="34"/>
      <c r="C191" s="35"/>
      <c r="D191" s="198" t="s">
        <v>136</v>
      </c>
      <c r="E191" s="35"/>
      <c r="F191" s="199" t="s">
        <v>248</v>
      </c>
      <c r="G191" s="35"/>
      <c r="H191" s="35"/>
      <c r="I191" s="200"/>
      <c r="J191" s="35"/>
      <c r="K191" s="35"/>
      <c r="L191" s="38"/>
      <c r="M191" s="201"/>
      <c r="N191" s="202"/>
      <c r="O191" s="70"/>
      <c r="P191" s="70"/>
      <c r="Q191" s="70"/>
      <c r="R191" s="70"/>
      <c r="S191" s="70"/>
      <c r="T191" s="71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T191" s="16" t="s">
        <v>136</v>
      </c>
      <c r="AU191" s="16" t="s">
        <v>83</v>
      </c>
    </row>
    <row r="192" spans="1:65" s="13" customFormat="1" ht="11.25" x14ac:dyDescent="0.2">
      <c r="B192" s="203"/>
      <c r="C192" s="204"/>
      <c r="D192" s="198" t="s">
        <v>165</v>
      </c>
      <c r="E192" s="205" t="s">
        <v>1</v>
      </c>
      <c r="F192" s="206" t="s">
        <v>249</v>
      </c>
      <c r="G192" s="204"/>
      <c r="H192" s="207">
        <v>10.8</v>
      </c>
      <c r="I192" s="208"/>
      <c r="J192" s="204"/>
      <c r="K192" s="204"/>
      <c r="L192" s="209"/>
      <c r="M192" s="210"/>
      <c r="N192" s="211"/>
      <c r="O192" s="211"/>
      <c r="P192" s="211"/>
      <c r="Q192" s="211"/>
      <c r="R192" s="211"/>
      <c r="S192" s="211"/>
      <c r="T192" s="212"/>
      <c r="AT192" s="213" t="s">
        <v>165</v>
      </c>
      <c r="AU192" s="213" t="s">
        <v>83</v>
      </c>
      <c r="AV192" s="13" t="s">
        <v>83</v>
      </c>
      <c r="AW192" s="13" t="s">
        <v>30</v>
      </c>
      <c r="AX192" s="13" t="s">
        <v>81</v>
      </c>
      <c r="AY192" s="213" t="s">
        <v>127</v>
      </c>
    </row>
    <row r="193" spans="1:65" s="2" customFormat="1" ht="24.2" customHeight="1" x14ac:dyDescent="0.2">
      <c r="A193" s="33"/>
      <c r="B193" s="34"/>
      <c r="C193" s="185" t="s">
        <v>7</v>
      </c>
      <c r="D193" s="185" t="s">
        <v>129</v>
      </c>
      <c r="E193" s="186" t="s">
        <v>250</v>
      </c>
      <c r="F193" s="187" t="s">
        <v>251</v>
      </c>
      <c r="G193" s="188" t="s">
        <v>162</v>
      </c>
      <c r="H193" s="189">
        <v>4.8600000000000003</v>
      </c>
      <c r="I193" s="190"/>
      <c r="J193" s="191">
        <f>ROUND(I193*H193,2)</f>
        <v>0</v>
      </c>
      <c r="K193" s="187" t="s">
        <v>133</v>
      </c>
      <c r="L193" s="38"/>
      <c r="M193" s="192" t="s">
        <v>1</v>
      </c>
      <c r="N193" s="193" t="s">
        <v>38</v>
      </c>
      <c r="O193" s="70"/>
      <c r="P193" s="194">
        <f>O193*H193</f>
        <v>0</v>
      </c>
      <c r="Q193" s="194">
        <v>0</v>
      </c>
      <c r="R193" s="194">
        <f>Q193*H193</f>
        <v>0</v>
      </c>
      <c r="S193" s="194">
        <v>0</v>
      </c>
      <c r="T193" s="195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96" t="s">
        <v>134</v>
      </c>
      <c r="AT193" s="196" t="s">
        <v>129</v>
      </c>
      <c r="AU193" s="196" t="s">
        <v>83</v>
      </c>
      <c r="AY193" s="16" t="s">
        <v>127</v>
      </c>
      <c r="BE193" s="197">
        <f>IF(N193="základní",J193,0)</f>
        <v>0</v>
      </c>
      <c r="BF193" s="197">
        <f>IF(N193="snížená",J193,0)</f>
        <v>0</v>
      </c>
      <c r="BG193" s="197">
        <f>IF(N193="zákl. přenesená",J193,0)</f>
        <v>0</v>
      </c>
      <c r="BH193" s="197">
        <f>IF(N193="sníž. přenesená",J193,0)</f>
        <v>0</v>
      </c>
      <c r="BI193" s="197">
        <f>IF(N193="nulová",J193,0)</f>
        <v>0</v>
      </c>
      <c r="BJ193" s="16" t="s">
        <v>81</v>
      </c>
      <c r="BK193" s="197">
        <f>ROUND(I193*H193,2)</f>
        <v>0</v>
      </c>
      <c r="BL193" s="16" t="s">
        <v>134</v>
      </c>
      <c r="BM193" s="196" t="s">
        <v>252</v>
      </c>
    </row>
    <row r="194" spans="1:65" s="2" customFormat="1" ht="19.5" x14ac:dyDescent="0.2">
      <c r="A194" s="33"/>
      <c r="B194" s="34"/>
      <c r="C194" s="35"/>
      <c r="D194" s="198" t="s">
        <v>136</v>
      </c>
      <c r="E194" s="35"/>
      <c r="F194" s="199" t="s">
        <v>253</v>
      </c>
      <c r="G194" s="35"/>
      <c r="H194" s="35"/>
      <c r="I194" s="200"/>
      <c r="J194" s="35"/>
      <c r="K194" s="35"/>
      <c r="L194" s="38"/>
      <c r="M194" s="201"/>
      <c r="N194" s="202"/>
      <c r="O194" s="70"/>
      <c r="P194" s="70"/>
      <c r="Q194" s="70"/>
      <c r="R194" s="70"/>
      <c r="S194" s="70"/>
      <c r="T194" s="71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T194" s="16" t="s">
        <v>136</v>
      </c>
      <c r="AU194" s="16" t="s">
        <v>83</v>
      </c>
    </row>
    <row r="195" spans="1:65" s="13" customFormat="1" ht="11.25" x14ac:dyDescent="0.2">
      <c r="B195" s="203"/>
      <c r="C195" s="204"/>
      <c r="D195" s="198" t="s">
        <v>165</v>
      </c>
      <c r="E195" s="205" t="s">
        <v>1</v>
      </c>
      <c r="F195" s="206" t="s">
        <v>254</v>
      </c>
      <c r="G195" s="204"/>
      <c r="H195" s="207">
        <v>4.8600000000000003</v>
      </c>
      <c r="I195" s="208"/>
      <c r="J195" s="204"/>
      <c r="K195" s="204"/>
      <c r="L195" s="209"/>
      <c r="M195" s="210"/>
      <c r="N195" s="211"/>
      <c r="O195" s="211"/>
      <c r="P195" s="211"/>
      <c r="Q195" s="211"/>
      <c r="R195" s="211"/>
      <c r="S195" s="211"/>
      <c r="T195" s="212"/>
      <c r="AT195" s="213" t="s">
        <v>165</v>
      </c>
      <c r="AU195" s="213" t="s">
        <v>83</v>
      </c>
      <c r="AV195" s="13" t="s">
        <v>83</v>
      </c>
      <c r="AW195" s="13" t="s">
        <v>30</v>
      </c>
      <c r="AX195" s="13" t="s">
        <v>81</v>
      </c>
      <c r="AY195" s="213" t="s">
        <v>127</v>
      </c>
    </row>
    <row r="196" spans="1:65" s="2" customFormat="1" ht="24.2" customHeight="1" x14ac:dyDescent="0.2">
      <c r="A196" s="33"/>
      <c r="B196" s="34"/>
      <c r="C196" s="185" t="s">
        <v>255</v>
      </c>
      <c r="D196" s="185" t="s">
        <v>129</v>
      </c>
      <c r="E196" s="186" t="s">
        <v>256</v>
      </c>
      <c r="F196" s="187" t="s">
        <v>257</v>
      </c>
      <c r="G196" s="188" t="s">
        <v>162</v>
      </c>
      <c r="H196" s="189">
        <v>2.9159999999999999</v>
      </c>
      <c r="I196" s="190"/>
      <c r="J196" s="191">
        <f>ROUND(I196*H196,2)</f>
        <v>0</v>
      </c>
      <c r="K196" s="187" t="s">
        <v>133</v>
      </c>
      <c r="L196" s="38"/>
      <c r="M196" s="192" t="s">
        <v>1</v>
      </c>
      <c r="N196" s="193" t="s">
        <v>38</v>
      </c>
      <c r="O196" s="70"/>
      <c r="P196" s="194">
        <f>O196*H196</f>
        <v>0</v>
      </c>
      <c r="Q196" s="194">
        <v>0</v>
      </c>
      <c r="R196" s="194">
        <f>Q196*H196</f>
        <v>0</v>
      </c>
      <c r="S196" s="194">
        <v>0</v>
      </c>
      <c r="T196" s="195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96" t="s">
        <v>134</v>
      </c>
      <c r="AT196" s="196" t="s">
        <v>129</v>
      </c>
      <c r="AU196" s="196" t="s">
        <v>83</v>
      </c>
      <c r="AY196" s="16" t="s">
        <v>127</v>
      </c>
      <c r="BE196" s="197">
        <f>IF(N196="základní",J196,0)</f>
        <v>0</v>
      </c>
      <c r="BF196" s="197">
        <f>IF(N196="snížená",J196,0)</f>
        <v>0</v>
      </c>
      <c r="BG196" s="197">
        <f>IF(N196="zákl. přenesená",J196,0)</f>
        <v>0</v>
      </c>
      <c r="BH196" s="197">
        <f>IF(N196="sníž. přenesená",J196,0)</f>
        <v>0</v>
      </c>
      <c r="BI196" s="197">
        <f>IF(N196="nulová",J196,0)</f>
        <v>0</v>
      </c>
      <c r="BJ196" s="16" t="s">
        <v>81</v>
      </c>
      <c r="BK196" s="197">
        <f>ROUND(I196*H196,2)</f>
        <v>0</v>
      </c>
      <c r="BL196" s="16" t="s">
        <v>134</v>
      </c>
      <c r="BM196" s="196" t="s">
        <v>258</v>
      </c>
    </row>
    <row r="197" spans="1:65" s="2" customFormat="1" ht="19.5" x14ac:dyDescent="0.2">
      <c r="A197" s="33"/>
      <c r="B197" s="34"/>
      <c r="C197" s="35"/>
      <c r="D197" s="198" t="s">
        <v>136</v>
      </c>
      <c r="E197" s="35"/>
      <c r="F197" s="199" t="s">
        <v>259</v>
      </c>
      <c r="G197" s="35"/>
      <c r="H197" s="35"/>
      <c r="I197" s="200"/>
      <c r="J197" s="35"/>
      <c r="K197" s="35"/>
      <c r="L197" s="38"/>
      <c r="M197" s="201"/>
      <c r="N197" s="202"/>
      <c r="O197" s="70"/>
      <c r="P197" s="70"/>
      <c r="Q197" s="70"/>
      <c r="R197" s="70"/>
      <c r="S197" s="70"/>
      <c r="T197" s="71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T197" s="16" t="s">
        <v>136</v>
      </c>
      <c r="AU197" s="16" t="s">
        <v>83</v>
      </c>
    </row>
    <row r="198" spans="1:65" s="13" customFormat="1" ht="11.25" x14ac:dyDescent="0.2">
      <c r="B198" s="203"/>
      <c r="C198" s="204"/>
      <c r="D198" s="198" t="s">
        <v>165</v>
      </c>
      <c r="E198" s="205" t="s">
        <v>1</v>
      </c>
      <c r="F198" s="206" t="s">
        <v>260</v>
      </c>
      <c r="G198" s="204"/>
      <c r="H198" s="207">
        <v>2.9159999999999999</v>
      </c>
      <c r="I198" s="208"/>
      <c r="J198" s="204"/>
      <c r="K198" s="204"/>
      <c r="L198" s="209"/>
      <c r="M198" s="210"/>
      <c r="N198" s="211"/>
      <c r="O198" s="211"/>
      <c r="P198" s="211"/>
      <c r="Q198" s="211"/>
      <c r="R198" s="211"/>
      <c r="S198" s="211"/>
      <c r="T198" s="212"/>
      <c r="AT198" s="213" t="s">
        <v>165</v>
      </c>
      <c r="AU198" s="213" t="s">
        <v>83</v>
      </c>
      <c r="AV198" s="13" t="s">
        <v>83</v>
      </c>
      <c r="AW198" s="13" t="s">
        <v>30</v>
      </c>
      <c r="AX198" s="13" t="s">
        <v>81</v>
      </c>
      <c r="AY198" s="213" t="s">
        <v>127</v>
      </c>
    </row>
    <row r="199" spans="1:65" s="2" customFormat="1" ht="16.5" customHeight="1" x14ac:dyDescent="0.2">
      <c r="A199" s="33"/>
      <c r="B199" s="34"/>
      <c r="C199" s="185" t="s">
        <v>261</v>
      </c>
      <c r="D199" s="185" t="s">
        <v>129</v>
      </c>
      <c r="E199" s="186" t="s">
        <v>262</v>
      </c>
      <c r="F199" s="187" t="s">
        <v>263</v>
      </c>
      <c r="G199" s="188" t="s">
        <v>132</v>
      </c>
      <c r="H199" s="189">
        <v>21.24</v>
      </c>
      <c r="I199" s="190"/>
      <c r="J199" s="191">
        <f>ROUND(I199*H199,2)</f>
        <v>0</v>
      </c>
      <c r="K199" s="187" t="s">
        <v>133</v>
      </c>
      <c r="L199" s="38"/>
      <c r="M199" s="192" t="s">
        <v>1</v>
      </c>
      <c r="N199" s="193" t="s">
        <v>38</v>
      </c>
      <c r="O199" s="70"/>
      <c r="P199" s="194">
        <f>O199*H199</f>
        <v>0</v>
      </c>
      <c r="Q199" s="194">
        <v>1.2999999999999999E-3</v>
      </c>
      <c r="R199" s="194">
        <f>Q199*H199</f>
        <v>2.7611999999999998E-2</v>
      </c>
      <c r="S199" s="194">
        <v>0</v>
      </c>
      <c r="T199" s="195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96" t="s">
        <v>134</v>
      </c>
      <c r="AT199" s="196" t="s">
        <v>129</v>
      </c>
      <c r="AU199" s="196" t="s">
        <v>83</v>
      </c>
      <c r="AY199" s="16" t="s">
        <v>127</v>
      </c>
      <c r="BE199" s="197">
        <f>IF(N199="základní",J199,0)</f>
        <v>0</v>
      </c>
      <c r="BF199" s="197">
        <f>IF(N199="snížená",J199,0)</f>
        <v>0</v>
      </c>
      <c r="BG199" s="197">
        <f>IF(N199="zákl. přenesená",J199,0)</f>
        <v>0</v>
      </c>
      <c r="BH199" s="197">
        <f>IF(N199="sníž. přenesená",J199,0)</f>
        <v>0</v>
      </c>
      <c r="BI199" s="197">
        <f>IF(N199="nulová",J199,0)</f>
        <v>0</v>
      </c>
      <c r="BJ199" s="16" t="s">
        <v>81</v>
      </c>
      <c r="BK199" s="197">
        <f>ROUND(I199*H199,2)</f>
        <v>0</v>
      </c>
      <c r="BL199" s="16" t="s">
        <v>134</v>
      </c>
      <c r="BM199" s="196" t="s">
        <v>264</v>
      </c>
    </row>
    <row r="200" spans="1:65" s="2" customFormat="1" ht="11.25" x14ac:dyDescent="0.2">
      <c r="A200" s="33"/>
      <c r="B200" s="34"/>
      <c r="C200" s="35"/>
      <c r="D200" s="198" t="s">
        <v>136</v>
      </c>
      <c r="E200" s="35"/>
      <c r="F200" s="199" t="s">
        <v>265</v>
      </c>
      <c r="G200" s="35"/>
      <c r="H200" s="35"/>
      <c r="I200" s="200"/>
      <c r="J200" s="35"/>
      <c r="K200" s="35"/>
      <c r="L200" s="38"/>
      <c r="M200" s="201"/>
      <c r="N200" s="202"/>
      <c r="O200" s="70"/>
      <c r="P200" s="70"/>
      <c r="Q200" s="70"/>
      <c r="R200" s="70"/>
      <c r="S200" s="70"/>
      <c r="T200" s="71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T200" s="16" t="s">
        <v>136</v>
      </c>
      <c r="AU200" s="16" t="s">
        <v>83</v>
      </c>
    </row>
    <row r="201" spans="1:65" s="13" customFormat="1" ht="11.25" x14ac:dyDescent="0.2">
      <c r="B201" s="203"/>
      <c r="C201" s="204"/>
      <c r="D201" s="198" t="s">
        <v>165</v>
      </c>
      <c r="E201" s="205" t="s">
        <v>1</v>
      </c>
      <c r="F201" s="206" t="s">
        <v>266</v>
      </c>
      <c r="G201" s="204"/>
      <c r="H201" s="207">
        <v>19.440000000000001</v>
      </c>
      <c r="I201" s="208"/>
      <c r="J201" s="204"/>
      <c r="K201" s="204"/>
      <c r="L201" s="209"/>
      <c r="M201" s="210"/>
      <c r="N201" s="211"/>
      <c r="O201" s="211"/>
      <c r="P201" s="211"/>
      <c r="Q201" s="211"/>
      <c r="R201" s="211"/>
      <c r="S201" s="211"/>
      <c r="T201" s="212"/>
      <c r="AT201" s="213" t="s">
        <v>165</v>
      </c>
      <c r="AU201" s="213" t="s">
        <v>83</v>
      </c>
      <c r="AV201" s="13" t="s">
        <v>83</v>
      </c>
      <c r="AW201" s="13" t="s">
        <v>30</v>
      </c>
      <c r="AX201" s="13" t="s">
        <v>73</v>
      </c>
      <c r="AY201" s="213" t="s">
        <v>127</v>
      </c>
    </row>
    <row r="202" spans="1:65" s="13" customFormat="1" ht="11.25" x14ac:dyDescent="0.2">
      <c r="B202" s="203"/>
      <c r="C202" s="204"/>
      <c r="D202" s="198" t="s">
        <v>165</v>
      </c>
      <c r="E202" s="205" t="s">
        <v>1</v>
      </c>
      <c r="F202" s="206" t="s">
        <v>267</v>
      </c>
      <c r="G202" s="204"/>
      <c r="H202" s="207">
        <v>1.8</v>
      </c>
      <c r="I202" s="208"/>
      <c r="J202" s="204"/>
      <c r="K202" s="204"/>
      <c r="L202" s="209"/>
      <c r="M202" s="210"/>
      <c r="N202" s="211"/>
      <c r="O202" s="211"/>
      <c r="P202" s="211"/>
      <c r="Q202" s="211"/>
      <c r="R202" s="211"/>
      <c r="S202" s="211"/>
      <c r="T202" s="212"/>
      <c r="AT202" s="213" t="s">
        <v>165</v>
      </c>
      <c r="AU202" s="213" t="s">
        <v>83</v>
      </c>
      <c r="AV202" s="13" t="s">
        <v>83</v>
      </c>
      <c r="AW202" s="13" t="s">
        <v>30</v>
      </c>
      <c r="AX202" s="13" t="s">
        <v>73</v>
      </c>
      <c r="AY202" s="213" t="s">
        <v>127</v>
      </c>
    </row>
    <row r="203" spans="1:65" s="14" customFormat="1" ht="11.25" x14ac:dyDescent="0.2">
      <c r="B203" s="224"/>
      <c r="C203" s="225"/>
      <c r="D203" s="198" t="s">
        <v>165</v>
      </c>
      <c r="E203" s="226" t="s">
        <v>1</v>
      </c>
      <c r="F203" s="227" t="s">
        <v>221</v>
      </c>
      <c r="G203" s="225"/>
      <c r="H203" s="228">
        <v>21.240000000000002</v>
      </c>
      <c r="I203" s="229"/>
      <c r="J203" s="225"/>
      <c r="K203" s="225"/>
      <c r="L203" s="230"/>
      <c r="M203" s="231"/>
      <c r="N203" s="232"/>
      <c r="O203" s="232"/>
      <c r="P203" s="232"/>
      <c r="Q203" s="232"/>
      <c r="R203" s="232"/>
      <c r="S203" s="232"/>
      <c r="T203" s="233"/>
      <c r="AT203" s="234" t="s">
        <v>165</v>
      </c>
      <c r="AU203" s="234" t="s">
        <v>83</v>
      </c>
      <c r="AV203" s="14" t="s">
        <v>134</v>
      </c>
      <c r="AW203" s="14" t="s">
        <v>30</v>
      </c>
      <c r="AX203" s="14" t="s">
        <v>81</v>
      </c>
      <c r="AY203" s="234" t="s">
        <v>127</v>
      </c>
    </row>
    <row r="204" spans="1:65" s="2" customFormat="1" ht="16.5" customHeight="1" x14ac:dyDescent="0.2">
      <c r="A204" s="33"/>
      <c r="B204" s="34"/>
      <c r="C204" s="185" t="s">
        <v>268</v>
      </c>
      <c r="D204" s="185" t="s">
        <v>129</v>
      </c>
      <c r="E204" s="186" t="s">
        <v>269</v>
      </c>
      <c r="F204" s="187" t="s">
        <v>270</v>
      </c>
      <c r="G204" s="188" t="s">
        <v>132</v>
      </c>
      <c r="H204" s="189">
        <v>21.24</v>
      </c>
      <c r="I204" s="190"/>
      <c r="J204" s="191">
        <f>ROUND(I204*H204,2)</f>
        <v>0</v>
      </c>
      <c r="K204" s="187" t="s">
        <v>133</v>
      </c>
      <c r="L204" s="38"/>
      <c r="M204" s="192" t="s">
        <v>1</v>
      </c>
      <c r="N204" s="193" t="s">
        <v>38</v>
      </c>
      <c r="O204" s="70"/>
      <c r="P204" s="194">
        <f>O204*H204</f>
        <v>0</v>
      </c>
      <c r="Q204" s="194">
        <v>4.0000000000000003E-5</v>
      </c>
      <c r="R204" s="194">
        <f>Q204*H204</f>
        <v>8.4960000000000005E-4</v>
      </c>
      <c r="S204" s="194">
        <v>0</v>
      </c>
      <c r="T204" s="195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96" t="s">
        <v>134</v>
      </c>
      <c r="AT204" s="196" t="s">
        <v>129</v>
      </c>
      <c r="AU204" s="196" t="s">
        <v>83</v>
      </c>
      <c r="AY204" s="16" t="s">
        <v>127</v>
      </c>
      <c r="BE204" s="197">
        <f>IF(N204="základní",J204,0)</f>
        <v>0</v>
      </c>
      <c r="BF204" s="197">
        <f>IF(N204="snížená",J204,0)</f>
        <v>0</v>
      </c>
      <c r="BG204" s="197">
        <f>IF(N204="zákl. přenesená",J204,0)</f>
        <v>0</v>
      </c>
      <c r="BH204" s="197">
        <f>IF(N204="sníž. přenesená",J204,0)</f>
        <v>0</v>
      </c>
      <c r="BI204" s="197">
        <f>IF(N204="nulová",J204,0)</f>
        <v>0</v>
      </c>
      <c r="BJ204" s="16" t="s">
        <v>81</v>
      </c>
      <c r="BK204" s="197">
        <f>ROUND(I204*H204,2)</f>
        <v>0</v>
      </c>
      <c r="BL204" s="16" t="s">
        <v>134</v>
      </c>
      <c r="BM204" s="196" t="s">
        <v>271</v>
      </c>
    </row>
    <row r="205" spans="1:65" s="2" customFormat="1" ht="19.5" x14ac:dyDescent="0.2">
      <c r="A205" s="33"/>
      <c r="B205" s="34"/>
      <c r="C205" s="35"/>
      <c r="D205" s="198" t="s">
        <v>136</v>
      </c>
      <c r="E205" s="35"/>
      <c r="F205" s="199" t="s">
        <v>272</v>
      </c>
      <c r="G205" s="35"/>
      <c r="H205" s="35"/>
      <c r="I205" s="200"/>
      <c r="J205" s="35"/>
      <c r="K205" s="35"/>
      <c r="L205" s="38"/>
      <c r="M205" s="201"/>
      <c r="N205" s="202"/>
      <c r="O205" s="70"/>
      <c r="P205" s="70"/>
      <c r="Q205" s="70"/>
      <c r="R205" s="70"/>
      <c r="S205" s="70"/>
      <c r="T205" s="71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T205" s="16" t="s">
        <v>136</v>
      </c>
      <c r="AU205" s="16" t="s">
        <v>83</v>
      </c>
    </row>
    <row r="206" spans="1:65" s="2" customFormat="1" ht="24.2" customHeight="1" x14ac:dyDescent="0.2">
      <c r="A206" s="33"/>
      <c r="B206" s="34"/>
      <c r="C206" s="185" t="s">
        <v>273</v>
      </c>
      <c r="D206" s="185" t="s">
        <v>129</v>
      </c>
      <c r="E206" s="186" t="s">
        <v>274</v>
      </c>
      <c r="F206" s="187" t="s">
        <v>275</v>
      </c>
      <c r="G206" s="188" t="s">
        <v>194</v>
      </c>
      <c r="H206" s="189">
        <v>0.29199999999999998</v>
      </c>
      <c r="I206" s="190"/>
      <c r="J206" s="191">
        <f>ROUND(I206*H206,2)</f>
        <v>0</v>
      </c>
      <c r="K206" s="187" t="s">
        <v>133</v>
      </c>
      <c r="L206" s="38"/>
      <c r="M206" s="192" t="s">
        <v>1</v>
      </c>
      <c r="N206" s="193" t="s">
        <v>38</v>
      </c>
      <c r="O206" s="70"/>
      <c r="P206" s="194">
        <f>O206*H206</f>
        <v>0</v>
      </c>
      <c r="Q206" s="194">
        <v>1.0383</v>
      </c>
      <c r="R206" s="194">
        <f>Q206*H206</f>
        <v>0.3031836</v>
      </c>
      <c r="S206" s="194">
        <v>0</v>
      </c>
      <c r="T206" s="195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96" t="s">
        <v>134</v>
      </c>
      <c r="AT206" s="196" t="s">
        <v>129</v>
      </c>
      <c r="AU206" s="196" t="s">
        <v>83</v>
      </c>
      <c r="AY206" s="16" t="s">
        <v>127</v>
      </c>
      <c r="BE206" s="197">
        <f>IF(N206="základní",J206,0)</f>
        <v>0</v>
      </c>
      <c r="BF206" s="197">
        <f>IF(N206="snížená",J206,0)</f>
        <v>0</v>
      </c>
      <c r="BG206" s="197">
        <f>IF(N206="zákl. přenesená",J206,0)</f>
        <v>0</v>
      </c>
      <c r="BH206" s="197">
        <f>IF(N206="sníž. přenesená",J206,0)</f>
        <v>0</v>
      </c>
      <c r="BI206" s="197">
        <f>IF(N206="nulová",J206,0)</f>
        <v>0</v>
      </c>
      <c r="BJ206" s="16" t="s">
        <v>81</v>
      </c>
      <c r="BK206" s="197">
        <f>ROUND(I206*H206,2)</f>
        <v>0</v>
      </c>
      <c r="BL206" s="16" t="s">
        <v>134</v>
      </c>
      <c r="BM206" s="196" t="s">
        <v>276</v>
      </c>
    </row>
    <row r="207" spans="1:65" s="2" customFormat="1" ht="19.5" x14ac:dyDescent="0.2">
      <c r="A207" s="33"/>
      <c r="B207" s="34"/>
      <c r="C207" s="35"/>
      <c r="D207" s="198" t="s">
        <v>136</v>
      </c>
      <c r="E207" s="35"/>
      <c r="F207" s="199" t="s">
        <v>277</v>
      </c>
      <c r="G207" s="35"/>
      <c r="H207" s="35"/>
      <c r="I207" s="200"/>
      <c r="J207" s="35"/>
      <c r="K207" s="35"/>
      <c r="L207" s="38"/>
      <c r="M207" s="201"/>
      <c r="N207" s="202"/>
      <c r="O207" s="70"/>
      <c r="P207" s="70"/>
      <c r="Q207" s="70"/>
      <c r="R207" s="70"/>
      <c r="S207" s="70"/>
      <c r="T207" s="71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T207" s="16" t="s">
        <v>136</v>
      </c>
      <c r="AU207" s="16" t="s">
        <v>83</v>
      </c>
    </row>
    <row r="208" spans="1:65" s="13" customFormat="1" ht="11.25" x14ac:dyDescent="0.2">
      <c r="B208" s="203"/>
      <c r="C208" s="204"/>
      <c r="D208" s="198" t="s">
        <v>165</v>
      </c>
      <c r="E208" s="205" t="s">
        <v>1</v>
      </c>
      <c r="F208" s="206" t="s">
        <v>278</v>
      </c>
      <c r="G208" s="204"/>
      <c r="H208" s="207">
        <v>0.29199999999999998</v>
      </c>
      <c r="I208" s="208"/>
      <c r="J208" s="204"/>
      <c r="K208" s="204"/>
      <c r="L208" s="209"/>
      <c r="M208" s="210"/>
      <c r="N208" s="211"/>
      <c r="O208" s="211"/>
      <c r="P208" s="211"/>
      <c r="Q208" s="211"/>
      <c r="R208" s="211"/>
      <c r="S208" s="211"/>
      <c r="T208" s="212"/>
      <c r="AT208" s="213" t="s">
        <v>165</v>
      </c>
      <c r="AU208" s="213" t="s">
        <v>83</v>
      </c>
      <c r="AV208" s="13" t="s">
        <v>83</v>
      </c>
      <c r="AW208" s="13" t="s">
        <v>30</v>
      </c>
      <c r="AX208" s="13" t="s">
        <v>81</v>
      </c>
      <c r="AY208" s="213" t="s">
        <v>127</v>
      </c>
    </row>
    <row r="209" spans="1:65" s="12" customFormat="1" ht="22.9" customHeight="1" x14ac:dyDescent="0.2">
      <c r="B209" s="169"/>
      <c r="C209" s="170"/>
      <c r="D209" s="171" t="s">
        <v>72</v>
      </c>
      <c r="E209" s="183" t="s">
        <v>142</v>
      </c>
      <c r="F209" s="183" t="s">
        <v>279</v>
      </c>
      <c r="G209" s="170"/>
      <c r="H209" s="170"/>
      <c r="I209" s="173"/>
      <c r="J209" s="184">
        <f>BK209</f>
        <v>0</v>
      </c>
      <c r="K209" s="170"/>
      <c r="L209" s="175"/>
      <c r="M209" s="176"/>
      <c r="N209" s="177"/>
      <c r="O209" s="177"/>
      <c r="P209" s="178">
        <f>SUM(P210:P245)</f>
        <v>0</v>
      </c>
      <c r="Q209" s="177"/>
      <c r="R209" s="178">
        <f>SUM(R210:R245)</f>
        <v>16.504136329999998</v>
      </c>
      <c r="S209" s="177"/>
      <c r="T209" s="179">
        <f>SUM(T210:T245)</f>
        <v>0</v>
      </c>
      <c r="AR209" s="180" t="s">
        <v>81</v>
      </c>
      <c r="AT209" s="181" t="s">
        <v>72</v>
      </c>
      <c r="AU209" s="181" t="s">
        <v>81</v>
      </c>
      <c r="AY209" s="180" t="s">
        <v>127</v>
      </c>
      <c r="BK209" s="182">
        <f>SUM(BK210:BK245)</f>
        <v>0</v>
      </c>
    </row>
    <row r="210" spans="1:65" s="2" customFormat="1" ht="24.2" customHeight="1" x14ac:dyDescent="0.2">
      <c r="A210" s="33"/>
      <c r="B210" s="34"/>
      <c r="C210" s="185" t="s">
        <v>280</v>
      </c>
      <c r="D210" s="185" t="s">
        <v>129</v>
      </c>
      <c r="E210" s="186" t="s">
        <v>281</v>
      </c>
      <c r="F210" s="187" t="s">
        <v>282</v>
      </c>
      <c r="G210" s="188" t="s">
        <v>283</v>
      </c>
      <c r="H210" s="189">
        <v>14</v>
      </c>
      <c r="I210" s="190"/>
      <c r="J210" s="191">
        <f>ROUND(I210*H210,2)</f>
        <v>0</v>
      </c>
      <c r="K210" s="187" t="s">
        <v>133</v>
      </c>
      <c r="L210" s="38"/>
      <c r="M210" s="192" t="s">
        <v>1</v>
      </c>
      <c r="N210" s="193" t="s">
        <v>38</v>
      </c>
      <c r="O210" s="70"/>
      <c r="P210" s="194">
        <f>O210*H210</f>
        <v>0</v>
      </c>
      <c r="Q210" s="194">
        <v>3.3E-4</v>
      </c>
      <c r="R210" s="194">
        <f>Q210*H210</f>
        <v>4.62E-3</v>
      </c>
      <c r="S210" s="194">
        <v>0</v>
      </c>
      <c r="T210" s="195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96" t="s">
        <v>134</v>
      </c>
      <c r="AT210" s="196" t="s">
        <v>129</v>
      </c>
      <c r="AU210" s="196" t="s">
        <v>83</v>
      </c>
      <c r="AY210" s="16" t="s">
        <v>127</v>
      </c>
      <c r="BE210" s="197">
        <f>IF(N210="základní",J210,0)</f>
        <v>0</v>
      </c>
      <c r="BF210" s="197">
        <f>IF(N210="snížená",J210,0)</f>
        <v>0</v>
      </c>
      <c r="BG210" s="197">
        <f>IF(N210="zákl. přenesená",J210,0)</f>
        <v>0</v>
      </c>
      <c r="BH210" s="197">
        <f>IF(N210="sníž. přenesená",J210,0)</f>
        <v>0</v>
      </c>
      <c r="BI210" s="197">
        <f>IF(N210="nulová",J210,0)</f>
        <v>0</v>
      </c>
      <c r="BJ210" s="16" t="s">
        <v>81</v>
      </c>
      <c r="BK210" s="197">
        <f>ROUND(I210*H210,2)</f>
        <v>0</v>
      </c>
      <c r="BL210" s="16" t="s">
        <v>134</v>
      </c>
      <c r="BM210" s="196" t="s">
        <v>284</v>
      </c>
    </row>
    <row r="211" spans="1:65" s="2" customFormat="1" ht="11.25" x14ac:dyDescent="0.2">
      <c r="A211" s="33"/>
      <c r="B211" s="34"/>
      <c r="C211" s="35"/>
      <c r="D211" s="198" t="s">
        <v>136</v>
      </c>
      <c r="E211" s="35"/>
      <c r="F211" s="199" t="s">
        <v>282</v>
      </c>
      <c r="G211" s="35"/>
      <c r="H211" s="35"/>
      <c r="I211" s="200"/>
      <c r="J211" s="35"/>
      <c r="K211" s="35"/>
      <c r="L211" s="38"/>
      <c r="M211" s="201"/>
      <c r="N211" s="202"/>
      <c r="O211" s="70"/>
      <c r="P211" s="70"/>
      <c r="Q211" s="70"/>
      <c r="R211" s="70"/>
      <c r="S211" s="70"/>
      <c r="T211" s="71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T211" s="16" t="s">
        <v>136</v>
      </c>
      <c r="AU211" s="16" t="s">
        <v>83</v>
      </c>
    </row>
    <row r="212" spans="1:65" s="2" customFormat="1" ht="16.5" customHeight="1" x14ac:dyDescent="0.2">
      <c r="A212" s="33"/>
      <c r="B212" s="34"/>
      <c r="C212" s="214" t="s">
        <v>285</v>
      </c>
      <c r="D212" s="214" t="s">
        <v>191</v>
      </c>
      <c r="E212" s="215" t="s">
        <v>286</v>
      </c>
      <c r="F212" s="216" t="s">
        <v>287</v>
      </c>
      <c r="G212" s="217" t="s">
        <v>283</v>
      </c>
      <c r="H212" s="218">
        <v>14</v>
      </c>
      <c r="I212" s="219"/>
      <c r="J212" s="220">
        <f>ROUND(I212*H212,2)</f>
        <v>0</v>
      </c>
      <c r="K212" s="216" t="s">
        <v>133</v>
      </c>
      <c r="L212" s="221"/>
      <c r="M212" s="222" t="s">
        <v>1</v>
      </c>
      <c r="N212" s="223" t="s">
        <v>38</v>
      </c>
      <c r="O212" s="70"/>
      <c r="P212" s="194">
        <f>O212*H212</f>
        <v>0</v>
      </c>
      <c r="Q212" s="194">
        <v>1.6999999999999999E-3</v>
      </c>
      <c r="R212" s="194">
        <f>Q212*H212</f>
        <v>2.3799999999999998E-2</v>
      </c>
      <c r="S212" s="194">
        <v>0</v>
      </c>
      <c r="T212" s="195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96" t="s">
        <v>173</v>
      </c>
      <c r="AT212" s="196" t="s">
        <v>191</v>
      </c>
      <c r="AU212" s="196" t="s">
        <v>83</v>
      </c>
      <c r="AY212" s="16" t="s">
        <v>127</v>
      </c>
      <c r="BE212" s="197">
        <f>IF(N212="základní",J212,0)</f>
        <v>0</v>
      </c>
      <c r="BF212" s="197">
        <f>IF(N212="snížená",J212,0)</f>
        <v>0</v>
      </c>
      <c r="BG212" s="197">
        <f>IF(N212="zákl. přenesená",J212,0)</f>
        <v>0</v>
      </c>
      <c r="BH212" s="197">
        <f>IF(N212="sníž. přenesená",J212,0)</f>
        <v>0</v>
      </c>
      <c r="BI212" s="197">
        <f>IF(N212="nulová",J212,0)</f>
        <v>0</v>
      </c>
      <c r="BJ212" s="16" t="s">
        <v>81</v>
      </c>
      <c r="BK212" s="197">
        <f>ROUND(I212*H212,2)</f>
        <v>0</v>
      </c>
      <c r="BL212" s="16" t="s">
        <v>134</v>
      </c>
      <c r="BM212" s="196" t="s">
        <v>288</v>
      </c>
    </row>
    <row r="213" spans="1:65" s="2" customFormat="1" ht="11.25" x14ac:dyDescent="0.2">
      <c r="A213" s="33"/>
      <c r="B213" s="34"/>
      <c r="C213" s="35"/>
      <c r="D213" s="198" t="s">
        <v>136</v>
      </c>
      <c r="E213" s="35"/>
      <c r="F213" s="199" t="s">
        <v>287</v>
      </c>
      <c r="G213" s="35"/>
      <c r="H213" s="35"/>
      <c r="I213" s="200"/>
      <c r="J213" s="35"/>
      <c r="K213" s="35"/>
      <c r="L213" s="38"/>
      <c r="M213" s="201"/>
      <c r="N213" s="202"/>
      <c r="O213" s="70"/>
      <c r="P213" s="70"/>
      <c r="Q213" s="70"/>
      <c r="R213" s="70"/>
      <c r="S213" s="70"/>
      <c r="T213" s="71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T213" s="16" t="s">
        <v>136</v>
      </c>
      <c r="AU213" s="16" t="s">
        <v>83</v>
      </c>
    </row>
    <row r="214" spans="1:65" s="2" customFormat="1" ht="16.5" customHeight="1" x14ac:dyDescent="0.2">
      <c r="A214" s="33"/>
      <c r="B214" s="34"/>
      <c r="C214" s="185" t="s">
        <v>289</v>
      </c>
      <c r="D214" s="185" t="s">
        <v>129</v>
      </c>
      <c r="E214" s="186" t="s">
        <v>290</v>
      </c>
      <c r="F214" s="187" t="s">
        <v>291</v>
      </c>
      <c r="G214" s="188" t="s">
        <v>162</v>
      </c>
      <c r="H214" s="189">
        <v>5.53</v>
      </c>
      <c r="I214" s="190"/>
      <c r="J214" s="191">
        <f>ROUND(I214*H214,2)</f>
        <v>0</v>
      </c>
      <c r="K214" s="187" t="s">
        <v>133</v>
      </c>
      <c r="L214" s="38"/>
      <c r="M214" s="192" t="s">
        <v>1</v>
      </c>
      <c r="N214" s="193" t="s">
        <v>38</v>
      </c>
      <c r="O214" s="70"/>
      <c r="P214" s="194">
        <f>O214*H214</f>
        <v>0</v>
      </c>
      <c r="Q214" s="194">
        <v>0</v>
      </c>
      <c r="R214" s="194">
        <f>Q214*H214</f>
        <v>0</v>
      </c>
      <c r="S214" s="194">
        <v>0</v>
      </c>
      <c r="T214" s="195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96" t="s">
        <v>134</v>
      </c>
      <c r="AT214" s="196" t="s">
        <v>129</v>
      </c>
      <c r="AU214" s="196" t="s">
        <v>83</v>
      </c>
      <c r="AY214" s="16" t="s">
        <v>127</v>
      </c>
      <c r="BE214" s="197">
        <f>IF(N214="základní",J214,0)</f>
        <v>0</v>
      </c>
      <c r="BF214" s="197">
        <f>IF(N214="snížená",J214,0)</f>
        <v>0</v>
      </c>
      <c r="BG214" s="197">
        <f>IF(N214="zákl. přenesená",J214,0)</f>
        <v>0</v>
      </c>
      <c r="BH214" s="197">
        <f>IF(N214="sníž. přenesená",J214,0)</f>
        <v>0</v>
      </c>
      <c r="BI214" s="197">
        <f>IF(N214="nulová",J214,0)</f>
        <v>0</v>
      </c>
      <c r="BJ214" s="16" t="s">
        <v>81</v>
      </c>
      <c r="BK214" s="197">
        <f>ROUND(I214*H214,2)</f>
        <v>0</v>
      </c>
      <c r="BL214" s="16" t="s">
        <v>134</v>
      </c>
      <c r="BM214" s="196" t="s">
        <v>292</v>
      </c>
    </row>
    <row r="215" spans="1:65" s="2" customFormat="1" ht="11.25" x14ac:dyDescent="0.2">
      <c r="A215" s="33"/>
      <c r="B215" s="34"/>
      <c r="C215" s="35"/>
      <c r="D215" s="198" t="s">
        <v>136</v>
      </c>
      <c r="E215" s="35"/>
      <c r="F215" s="199" t="s">
        <v>293</v>
      </c>
      <c r="G215" s="35"/>
      <c r="H215" s="35"/>
      <c r="I215" s="200"/>
      <c r="J215" s="35"/>
      <c r="K215" s="35"/>
      <c r="L215" s="38"/>
      <c r="M215" s="201"/>
      <c r="N215" s="202"/>
      <c r="O215" s="70"/>
      <c r="P215" s="70"/>
      <c r="Q215" s="70"/>
      <c r="R215" s="70"/>
      <c r="S215" s="70"/>
      <c r="T215" s="71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T215" s="16" t="s">
        <v>136</v>
      </c>
      <c r="AU215" s="16" t="s">
        <v>83</v>
      </c>
    </row>
    <row r="216" spans="1:65" s="13" customFormat="1" ht="11.25" x14ac:dyDescent="0.2">
      <c r="B216" s="203"/>
      <c r="C216" s="204"/>
      <c r="D216" s="198" t="s">
        <v>165</v>
      </c>
      <c r="E216" s="205" t="s">
        <v>1</v>
      </c>
      <c r="F216" s="206" t="s">
        <v>294</v>
      </c>
      <c r="G216" s="204"/>
      <c r="H216" s="207">
        <v>5.53</v>
      </c>
      <c r="I216" s="208"/>
      <c r="J216" s="204"/>
      <c r="K216" s="204"/>
      <c r="L216" s="209"/>
      <c r="M216" s="210"/>
      <c r="N216" s="211"/>
      <c r="O216" s="211"/>
      <c r="P216" s="211"/>
      <c r="Q216" s="211"/>
      <c r="R216" s="211"/>
      <c r="S216" s="211"/>
      <c r="T216" s="212"/>
      <c r="AT216" s="213" t="s">
        <v>165</v>
      </c>
      <c r="AU216" s="213" t="s">
        <v>83</v>
      </c>
      <c r="AV216" s="13" t="s">
        <v>83</v>
      </c>
      <c r="AW216" s="13" t="s">
        <v>30</v>
      </c>
      <c r="AX216" s="13" t="s">
        <v>81</v>
      </c>
      <c r="AY216" s="213" t="s">
        <v>127</v>
      </c>
    </row>
    <row r="217" spans="1:65" s="2" customFormat="1" ht="24.2" customHeight="1" x14ac:dyDescent="0.2">
      <c r="A217" s="33"/>
      <c r="B217" s="34"/>
      <c r="C217" s="185" t="s">
        <v>295</v>
      </c>
      <c r="D217" s="185" t="s">
        <v>129</v>
      </c>
      <c r="E217" s="186" t="s">
        <v>296</v>
      </c>
      <c r="F217" s="187" t="s">
        <v>297</v>
      </c>
      <c r="G217" s="188" t="s">
        <v>162</v>
      </c>
      <c r="H217" s="189">
        <v>5.53</v>
      </c>
      <c r="I217" s="190"/>
      <c r="J217" s="191">
        <f>ROUND(I217*H217,2)</f>
        <v>0</v>
      </c>
      <c r="K217" s="187" t="s">
        <v>133</v>
      </c>
      <c r="L217" s="38"/>
      <c r="M217" s="192" t="s">
        <v>1</v>
      </c>
      <c r="N217" s="193" t="s">
        <v>38</v>
      </c>
      <c r="O217" s="70"/>
      <c r="P217" s="194">
        <f>O217*H217</f>
        <v>0</v>
      </c>
      <c r="Q217" s="194">
        <v>4.8579999999999998E-2</v>
      </c>
      <c r="R217" s="194">
        <f>Q217*H217</f>
        <v>0.26864739999999998</v>
      </c>
      <c r="S217" s="194">
        <v>0</v>
      </c>
      <c r="T217" s="195">
        <f>S217*H217</f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96" t="s">
        <v>134</v>
      </c>
      <c r="AT217" s="196" t="s">
        <v>129</v>
      </c>
      <c r="AU217" s="196" t="s">
        <v>83</v>
      </c>
      <c r="AY217" s="16" t="s">
        <v>127</v>
      </c>
      <c r="BE217" s="197">
        <f>IF(N217="základní",J217,0)</f>
        <v>0</v>
      </c>
      <c r="BF217" s="197">
        <f>IF(N217="snížená",J217,0)</f>
        <v>0</v>
      </c>
      <c r="BG217" s="197">
        <f>IF(N217="zákl. přenesená",J217,0)</f>
        <v>0</v>
      </c>
      <c r="BH217" s="197">
        <f>IF(N217="sníž. přenesená",J217,0)</f>
        <v>0</v>
      </c>
      <c r="BI217" s="197">
        <f>IF(N217="nulová",J217,0)</f>
        <v>0</v>
      </c>
      <c r="BJ217" s="16" t="s">
        <v>81</v>
      </c>
      <c r="BK217" s="197">
        <f>ROUND(I217*H217,2)</f>
        <v>0</v>
      </c>
      <c r="BL217" s="16" t="s">
        <v>134</v>
      </c>
      <c r="BM217" s="196" t="s">
        <v>298</v>
      </c>
    </row>
    <row r="218" spans="1:65" s="2" customFormat="1" ht="19.5" x14ac:dyDescent="0.2">
      <c r="A218" s="33"/>
      <c r="B218" s="34"/>
      <c r="C218" s="35"/>
      <c r="D218" s="198" t="s">
        <v>136</v>
      </c>
      <c r="E218" s="35"/>
      <c r="F218" s="199" t="s">
        <v>299</v>
      </c>
      <c r="G218" s="35"/>
      <c r="H218" s="35"/>
      <c r="I218" s="200"/>
      <c r="J218" s="35"/>
      <c r="K218" s="35"/>
      <c r="L218" s="38"/>
      <c r="M218" s="201"/>
      <c r="N218" s="202"/>
      <c r="O218" s="70"/>
      <c r="P218" s="70"/>
      <c r="Q218" s="70"/>
      <c r="R218" s="70"/>
      <c r="S218" s="70"/>
      <c r="T218" s="71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T218" s="16" t="s">
        <v>136</v>
      </c>
      <c r="AU218" s="16" t="s">
        <v>83</v>
      </c>
    </row>
    <row r="219" spans="1:65" s="2" customFormat="1" ht="16.5" customHeight="1" x14ac:dyDescent="0.2">
      <c r="A219" s="33"/>
      <c r="B219" s="34"/>
      <c r="C219" s="185" t="s">
        <v>300</v>
      </c>
      <c r="D219" s="185" t="s">
        <v>129</v>
      </c>
      <c r="E219" s="186" t="s">
        <v>301</v>
      </c>
      <c r="F219" s="187" t="s">
        <v>302</v>
      </c>
      <c r="G219" s="188" t="s">
        <v>132</v>
      </c>
      <c r="H219" s="189">
        <v>24.286000000000001</v>
      </c>
      <c r="I219" s="190"/>
      <c r="J219" s="191">
        <f>ROUND(I219*H219,2)</f>
        <v>0</v>
      </c>
      <c r="K219" s="187" t="s">
        <v>133</v>
      </c>
      <c r="L219" s="38"/>
      <c r="M219" s="192" t="s">
        <v>1</v>
      </c>
      <c r="N219" s="193" t="s">
        <v>38</v>
      </c>
      <c r="O219" s="70"/>
      <c r="P219" s="194">
        <f>O219*H219</f>
        <v>0</v>
      </c>
      <c r="Q219" s="194">
        <v>4.1259999999999998E-2</v>
      </c>
      <c r="R219" s="194">
        <f>Q219*H219</f>
        <v>1.0020403600000001</v>
      </c>
      <c r="S219" s="194">
        <v>0</v>
      </c>
      <c r="T219" s="195">
        <f>S219*H219</f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96" t="s">
        <v>134</v>
      </c>
      <c r="AT219" s="196" t="s">
        <v>129</v>
      </c>
      <c r="AU219" s="196" t="s">
        <v>83</v>
      </c>
      <c r="AY219" s="16" t="s">
        <v>127</v>
      </c>
      <c r="BE219" s="197">
        <f>IF(N219="základní",J219,0)</f>
        <v>0</v>
      </c>
      <c r="BF219" s="197">
        <f>IF(N219="snížená",J219,0)</f>
        <v>0</v>
      </c>
      <c r="BG219" s="197">
        <f>IF(N219="zákl. přenesená",J219,0)</f>
        <v>0</v>
      </c>
      <c r="BH219" s="197">
        <f>IF(N219="sníž. přenesená",J219,0)</f>
        <v>0</v>
      </c>
      <c r="BI219" s="197">
        <f>IF(N219="nulová",J219,0)</f>
        <v>0</v>
      </c>
      <c r="BJ219" s="16" t="s">
        <v>81</v>
      </c>
      <c r="BK219" s="197">
        <f>ROUND(I219*H219,2)</f>
        <v>0</v>
      </c>
      <c r="BL219" s="16" t="s">
        <v>134</v>
      </c>
      <c r="BM219" s="196" t="s">
        <v>303</v>
      </c>
    </row>
    <row r="220" spans="1:65" s="2" customFormat="1" ht="11.25" x14ac:dyDescent="0.2">
      <c r="A220" s="33"/>
      <c r="B220" s="34"/>
      <c r="C220" s="35"/>
      <c r="D220" s="198" t="s">
        <v>136</v>
      </c>
      <c r="E220" s="35"/>
      <c r="F220" s="199" t="s">
        <v>304</v>
      </c>
      <c r="G220" s="35"/>
      <c r="H220" s="35"/>
      <c r="I220" s="200"/>
      <c r="J220" s="35"/>
      <c r="K220" s="35"/>
      <c r="L220" s="38"/>
      <c r="M220" s="201"/>
      <c r="N220" s="202"/>
      <c r="O220" s="70"/>
      <c r="P220" s="70"/>
      <c r="Q220" s="70"/>
      <c r="R220" s="70"/>
      <c r="S220" s="70"/>
      <c r="T220" s="71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T220" s="16" t="s">
        <v>136</v>
      </c>
      <c r="AU220" s="16" t="s">
        <v>83</v>
      </c>
    </row>
    <row r="221" spans="1:65" s="13" customFormat="1" ht="11.25" x14ac:dyDescent="0.2">
      <c r="B221" s="203"/>
      <c r="C221" s="204"/>
      <c r="D221" s="198" t="s">
        <v>165</v>
      </c>
      <c r="E221" s="205" t="s">
        <v>1</v>
      </c>
      <c r="F221" s="206" t="s">
        <v>305</v>
      </c>
      <c r="G221" s="204"/>
      <c r="H221" s="207">
        <v>22.341000000000001</v>
      </c>
      <c r="I221" s="208"/>
      <c r="J221" s="204"/>
      <c r="K221" s="204"/>
      <c r="L221" s="209"/>
      <c r="M221" s="210"/>
      <c r="N221" s="211"/>
      <c r="O221" s="211"/>
      <c r="P221" s="211"/>
      <c r="Q221" s="211"/>
      <c r="R221" s="211"/>
      <c r="S221" s="211"/>
      <c r="T221" s="212"/>
      <c r="AT221" s="213" t="s">
        <v>165</v>
      </c>
      <c r="AU221" s="213" t="s">
        <v>83</v>
      </c>
      <c r="AV221" s="13" t="s">
        <v>83</v>
      </c>
      <c r="AW221" s="13" t="s">
        <v>30</v>
      </c>
      <c r="AX221" s="13" t="s">
        <v>73</v>
      </c>
      <c r="AY221" s="213" t="s">
        <v>127</v>
      </c>
    </row>
    <row r="222" spans="1:65" s="13" customFormat="1" ht="11.25" x14ac:dyDescent="0.2">
      <c r="B222" s="203"/>
      <c r="C222" s="204"/>
      <c r="D222" s="198" t="s">
        <v>165</v>
      </c>
      <c r="E222" s="205" t="s">
        <v>1</v>
      </c>
      <c r="F222" s="206" t="s">
        <v>306</v>
      </c>
      <c r="G222" s="204"/>
      <c r="H222" s="207">
        <v>1.9450000000000001</v>
      </c>
      <c r="I222" s="208"/>
      <c r="J222" s="204"/>
      <c r="K222" s="204"/>
      <c r="L222" s="209"/>
      <c r="M222" s="210"/>
      <c r="N222" s="211"/>
      <c r="O222" s="211"/>
      <c r="P222" s="211"/>
      <c r="Q222" s="211"/>
      <c r="R222" s="211"/>
      <c r="S222" s="211"/>
      <c r="T222" s="212"/>
      <c r="AT222" s="213" t="s">
        <v>165</v>
      </c>
      <c r="AU222" s="213" t="s">
        <v>83</v>
      </c>
      <c r="AV222" s="13" t="s">
        <v>83</v>
      </c>
      <c r="AW222" s="13" t="s">
        <v>30</v>
      </c>
      <c r="AX222" s="13" t="s">
        <v>73</v>
      </c>
      <c r="AY222" s="213" t="s">
        <v>127</v>
      </c>
    </row>
    <row r="223" spans="1:65" s="14" customFormat="1" ht="11.25" x14ac:dyDescent="0.2">
      <c r="B223" s="224"/>
      <c r="C223" s="225"/>
      <c r="D223" s="198" t="s">
        <v>165</v>
      </c>
      <c r="E223" s="226" t="s">
        <v>1</v>
      </c>
      <c r="F223" s="227" t="s">
        <v>221</v>
      </c>
      <c r="G223" s="225"/>
      <c r="H223" s="228">
        <v>24.286000000000001</v>
      </c>
      <c r="I223" s="229"/>
      <c r="J223" s="225"/>
      <c r="K223" s="225"/>
      <c r="L223" s="230"/>
      <c r="M223" s="231"/>
      <c r="N223" s="232"/>
      <c r="O223" s="232"/>
      <c r="P223" s="232"/>
      <c r="Q223" s="232"/>
      <c r="R223" s="232"/>
      <c r="S223" s="232"/>
      <c r="T223" s="233"/>
      <c r="AT223" s="234" t="s">
        <v>165</v>
      </c>
      <c r="AU223" s="234" t="s">
        <v>83</v>
      </c>
      <c r="AV223" s="14" t="s">
        <v>134</v>
      </c>
      <c r="AW223" s="14" t="s">
        <v>30</v>
      </c>
      <c r="AX223" s="14" t="s">
        <v>81</v>
      </c>
      <c r="AY223" s="234" t="s">
        <v>127</v>
      </c>
    </row>
    <row r="224" spans="1:65" s="2" customFormat="1" ht="16.5" customHeight="1" x14ac:dyDescent="0.2">
      <c r="A224" s="33"/>
      <c r="B224" s="34"/>
      <c r="C224" s="185" t="s">
        <v>307</v>
      </c>
      <c r="D224" s="185" t="s">
        <v>129</v>
      </c>
      <c r="E224" s="186" t="s">
        <v>308</v>
      </c>
      <c r="F224" s="187" t="s">
        <v>309</v>
      </c>
      <c r="G224" s="188" t="s">
        <v>132</v>
      </c>
      <c r="H224" s="189">
        <v>24.286000000000001</v>
      </c>
      <c r="I224" s="190"/>
      <c r="J224" s="191">
        <f>ROUND(I224*H224,2)</f>
        <v>0</v>
      </c>
      <c r="K224" s="187" t="s">
        <v>133</v>
      </c>
      <c r="L224" s="38"/>
      <c r="M224" s="192" t="s">
        <v>1</v>
      </c>
      <c r="N224" s="193" t="s">
        <v>38</v>
      </c>
      <c r="O224" s="70"/>
      <c r="P224" s="194">
        <f>O224*H224</f>
        <v>0</v>
      </c>
      <c r="Q224" s="194">
        <v>2.0000000000000002E-5</v>
      </c>
      <c r="R224" s="194">
        <f>Q224*H224</f>
        <v>4.8572000000000009E-4</v>
      </c>
      <c r="S224" s="194">
        <v>0</v>
      </c>
      <c r="T224" s="195">
        <f>S224*H224</f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96" t="s">
        <v>134</v>
      </c>
      <c r="AT224" s="196" t="s">
        <v>129</v>
      </c>
      <c r="AU224" s="196" t="s">
        <v>83</v>
      </c>
      <c r="AY224" s="16" t="s">
        <v>127</v>
      </c>
      <c r="BE224" s="197">
        <f>IF(N224="základní",J224,0)</f>
        <v>0</v>
      </c>
      <c r="BF224" s="197">
        <f>IF(N224="snížená",J224,0)</f>
        <v>0</v>
      </c>
      <c r="BG224" s="197">
        <f>IF(N224="zákl. přenesená",J224,0)</f>
        <v>0</v>
      </c>
      <c r="BH224" s="197">
        <f>IF(N224="sníž. přenesená",J224,0)</f>
        <v>0</v>
      </c>
      <c r="BI224" s="197">
        <f>IF(N224="nulová",J224,0)</f>
        <v>0</v>
      </c>
      <c r="BJ224" s="16" t="s">
        <v>81</v>
      </c>
      <c r="BK224" s="197">
        <f>ROUND(I224*H224,2)</f>
        <v>0</v>
      </c>
      <c r="BL224" s="16" t="s">
        <v>134</v>
      </c>
      <c r="BM224" s="196" t="s">
        <v>310</v>
      </c>
    </row>
    <row r="225" spans="1:65" s="2" customFormat="1" ht="11.25" x14ac:dyDescent="0.2">
      <c r="A225" s="33"/>
      <c r="B225" s="34"/>
      <c r="C225" s="35"/>
      <c r="D225" s="198" t="s">
        <v>136</v>
      </c>
      <c r="E225" s="35"/>
      <c r="F225" s="199" t="s">
        <v>311</v>
      </c>
      <c r="G225" s="35"/>
      <c r="H225" s="35"/>
      <c r="I225" s="200"/>
      <c r="J225" s="35"/>
      <c r="K225" s="35"/>
      <c r="L225" s="38"/>
      <c r="M225" s="201"/>
      <c r="N225" s="202"/>
      <c r="O225" s="70"/>
      <c r="P225" s="70"/>
      <c r="Q225" s="70"/>
      <c r="R225" s="70"/>
      <c r="S225" s="70"/>
      <c r="T225" s="71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T225" s="16" t="s">
        <v>136</v>
      </c>
      <c r="AU225" s="16" t="s">
        <v>83</v>
      </c>
    </row>
    <row r="226" spans="1:65" s="2" customFormat="1" ht="16.5" customHeight="1" x14ac:dyDescent="0.2">
      <c r="A226" s="33"/>
      <c r="B226" s="34"/>
      <c r="C226" s="185" t="s">
        <v>312</v>
      </c>
      <c r="D226" s="185" t="s">
        <v>129</v>
      </c>
      <c r="E226" s="186" t="s">
        <v>313</v>
      </c>
      <c r="F226" s="187" t="s">
        <v>314</v>
      </c>
      <c r="G226" s="188" t="s">
        <v>194</v>
      </c>
      <c r="H226" s="189">
        <v>0.62</v>
      </c>
      <c r="I226" s="190"/>
      <c r="J226" s="191">
        <f>ROUND(I226*H226,2)</f>
        <v>0</v>
      </c>
      <c r="K226" s="187" t="s">
        <v>133</v>
      </c>
      <c r="L226" s="38"/>
      <c r="M226" s="192" t="s">
        <v>1</v>
      </c>
      <c r="N226" s="193" t="s">
        <v>38</v>
      </c>
      <c r="O226" s="70"/>
      <c r="P226" s="194">
        <f>O226*H226</f>
        <v>0</v>
      </c>
      <c r="Q226" s="194">
        <v>1.04877</v>
      </c>
      <c r="R226" s="194">
        <f>Q226*H226</f>
        <v>0.65023739999999997</v>
      </c>
      <c r="S226" s="194">
        <v>0</v>
      </c>
      <c r="T226" s="195">
        <f>S226*H226</f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96" t="s">
        <v>134</v>
      </c>
      <c r="AT226" s="196" t="s">
        <v>129</v>
      </c>
      <c r="AU226" s="196" t="s">
        <v>83</v>
      </c>
      <c r="AY226" s="16" t="s">
        <v>127</v>
      </c>
      <c r="BE226" s="197">
        <f>IF(N226="základní",J226,0)</f>
        <v>0</v>
      </c>
      <c r="BF226" s="197">
        <f>IF(N226="snížená",J226,0)</f>
        <v>0</v>
      </c>
      <c r="BG226" s="197">
        <f>IF(N226="zákl. přenesená",J226,0)</f>
        <v>0</v>
      </c>
      <c r="BH226" s="197">
        <f>IF(N226="sníž. přenesená",J226,0)</f>
        <v>0</v>
      </c>
      <c r="BI226" s="197">
        <f>IF(N226="nulová",J226,0)</f>
        <v>0</v>
      </c>
      <c r="BJ226" s="16" t="s">
        <v>81</v>
      </c>
      <c r="BK226" s="197">
        <f>ROUND(I226*H226,2)</f>
        <v>0</v>
      </c>
      <c r="BL226" s="16" t="s">
        <v>134</v>
      </c>
      <c r="BM226" s="196" t="s">
        <v>315</v>
      </c>
    </row>
    <row r="227" spans="1:65" s="2" customFormat="1" ht="19.5" x14ac:dyDescent="0.2">
      <c r="A227" s="33"/>
      <c r="B227" s="34"/>
      <c r="C227" s="35"/>
      <c r="D227" s="198" t="s">
        <v>136</v>
      </c>
      <c r="E227" s="35"/>
      <c r="F227" s="199" t="s">
        <v>316</v>
      </c>
      <c r="G227" s="35"/>
      <c r="H227" s="35"/>
      <c r="I227" s="200"/>
      <c r="J227" s="35"/>
      <c r="K227" s="35"/>
      <c r="L227" s="38"/>
      <c r="M227" s="201"/>
      <c r="N227" s="202"/>
      <c r="O227" s="70"/>
      <c r="P227" s="70"/>
      <c r="Q227" s="70"/>
      <c r="R227" s="70"/>
      <c r="S227" s="70"/>
      <c r="T227" s="71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T227" s="16" t="s">
        <v>136</v>
      </c>
      <c r="AU227" s="16" t="s">
        <v>83</v>
      </c>
    </row>
    <row r="228" spans="1:65" s="2" customFormat="1" ht="24.2" customHeight="1" x14ac:dyDescent="0.2">
      <c r="A228" s="33"/>
      <c r="B228" s="34"/>
      <c r="C228" s="185" t="s">
        <v>317</v>
      </c>
      <c r="D228" s="185" t="s">
        <v>129</v>
      </c>
      <c r="E228" s="186" t="s">
        <v>318</v>
      </c>
      <c r="F228" s="187" t="s">
        <v>319</v>
      </c>
      <c r="G228" s="188" t="s">
        <v>162</v>
      </c>
      <c r="H228" s="189">
        <v>5</v>
      </c>
      <c r="I228" s="190"/>
      <c r="J228" s="191">
        <f>ROUND(I228*H228,2)</f>
        <v>0</v>
      </c>
      <c r="K228" s="187" t="s">
        <v>133</v>
      </c>
      <c r="L228" s="38"/>
      <c r="M228" s="192" t="s">
        <v>1</v>
      </c>
      <c r="N228" s="193" t="s">
        <v>38</v>
      </c>
      <c r="O228" s="70"/>
      <c r="P228" s="194">
        <f>O228*H228</f>
        <v>0</v>
      </c>
      <c r="Q228" s="194">
        <v>2.9013900000000001</v>
      </c>
      <c r="R228" s="194">
        <f>Q228*H228</f>
        <v>14.50695</v>
      </c>
      <c r="S228" s="194">
        <v>0</v>
      </c>
      <c r="T228" s="195">
        <f>S228*H228</f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96" t="s">
        <v>134</v>
      </c>
      <c r="AT228" s="196" t="s">
        <v>129</v>
      </c>
      <c r="AU228" s="196" t="s">
        <v>83</v>
      </c>
      <c r="AY228" s="16" t="s">
        <v>127</v>
      </c>
      <c r="BE228" s="197">
        <f>IF(N228="základní",J228,0)</f>
        <v>0</v>
      </c>
      <c r="BF228" s="197">
        <f>IF(N228="snížená",J228,0)</f>
        <v>0</v>
      </c>
      <c r="BG228" s="197">
        <f>IF(N228="zákl. přenesená",J228,0)</f>
        <v>0</v>
      </c>
      <c r="BH228" s="197">
        <f>IF(N228="sníž. přenesená",J228,0)</f>
        <v>0</v>
      </c>
      <c r="BI228" s="197">
        <f>IF(N228="nulová",J228,0)</f>
        <v>0</v>
      </c>
      <c r="BJ228" s="16" t="s">
        <v>81</v>
      </c>
      <c r="BK228" s="197">
        <f>ROUND(I228*H228,2)</f>
        <v>0</v>
      </c>
      <c r="BL228" s="16" t="s">
        <v>134</v>
      </c>
      <c r="BM228" s="196" t="s">
        <v>320</v>
      </c>
    </row>
    <row r="229" spans="1:65" s="2" customFormat="1" ht="29.25" x14ac:dyDescent="0.2">
      <c r="A229" s="33"/>
      <c r="B229" s="34"/>
      <c r="C229" s="35"/>
      <c r="D229" s="198" t="s">
        <v>136</v>
      </c>
      <c r="E229" s="35"/>
      <c r="F229" s="199" t="s">
        <v>321</v>
      </c>
      <c r="G229" s="35"/>
      <c r="H229" s="35"/>
      <c r="I229" s="200"/>
      <c r="J229" s="35"/>
      <c r="K229" s="35"/>
      <c r="L229" s="38"/>
      <c r="M229" s="201"/>
      <c r="N229" s="202"/>
      <c r="O229" s="70"/>
      <c r="P229" s="70"/>
      <c r="Q229" s="70"/>
      <c r="R229" s="70"/>
      <c r="S229" s="70"/>
      <c r="T229" s="71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T229" s="16" t="s">
        <v>136</v>
      </c>
      <c r="AU229" s="16" t="s">
        <v>83</v>
      </c>
    </row>
    <row r="230" spans="1:65" s="2" customFormat="1" ht="24.2" customHeight="1" x14ac:dyDescent="0.2">
      <c r="A230" s="33"/>
      <c r="B230" s="34"/>
      <c r="C230" s="185" t="s">
        <v>322</v>
      </c>
      <c r="D230" s="185" t="s">
        <v>129</v>
      </c>
      <c r="E230" s="186" t="s">
        <v>323</v>
      </c>
      <c r="F230" s="187" t="s">
        <v>324</v>
      </c>
      <c r="G230" s="188" t="s">
        <v>162</v>
      </c>
      <c r="H230" s="189">
        <v>20</v>
      </c>
      <c r="I230" s="190"/>
      <c r="J230" s="191">
        <f>ROUND(I230*H230,2)</f>
        <v>0</v>
      </c>
      <c r="K230" s="187" t="s">
        <v>133</v>
      </c>
      <c r="L230" s="38"/>
      <c r="M230" s="192" t="s">
        <v>1</v>
      </c>
      <c r="N230" s="193" t="s">
        <v>38</v>
      </c>
      <c r="O230" s="70"/>
      <c r="P230" s="194">
        <f>O230*H230</f>
        <v>0</v>
      </c>
      <c r="Q230" s="194">
        <v>0</v>
      </c>
      <c r="R230" s="194">
        <f>Q230*H230</f>
        <v>0</v>
      </c>
      <c r="S230" s="194">
        <v>0</v>
      </c>
      <c r="T230" s="195">
        <f>S230*H230</f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96" t="s">
        <v>134</v>
      </c>
      <c r="AT230" s="196" t="s">
        <v>129</v>
      </c>
      <c r="AU230" s="196" t="s">
        <v>83</v>
      </c>
      <c r="AY230" s="16" t="s">
        <v>127</v>
      </c>
      <c r="BE230" s="197">
        <f>IF(N230="základní",J230,0)</f>
        <v>0</v>
      </c>
      <c r="BF230" s="197">
        <f>IF(N230="snížená",J230,0)</f>
        <v>0</v>
      </c>
      <c r="BG230" s="197">
        <f>IF(N230="zákl. přenesená",J230,0)</f>
        <v>0</v>
      </c>
      <c r="BH230" s="197">
        <f>IF(N230="sníž. přenesená",J230,0)</f>
        <v>0</v>
      </c>
      <c r="BI230" s="197">
        <f>IF(N230="nulová",J230,0)</f>
        <v>0</v>
      </c>
      <c r="BJ230" s="16" t="s">
        <v>81</v>
      </c>
      <c r="BK230" s="197">
        <f>ROUND(I230*H230,2)</f>
        <v>0</v>
      </c>
      <c r="BL230" s="16" t="s">
        <v>134</v>
      </c>
      <c r="BM230" s="196" t="s">
        <v>325</v>
      </c>
    </row>
    <row r="231" spans="1:65" s="2" customFormat="1" ht="29.25" x14ac:dyDescent="0.2">
      <c r="A231" s="33"/>
      <c r="B231" s="34"/>
      <c r="C231" s="35"/>
      <c r="D231" s="198" t="s">
        <v>136</v>
      </c>
      <c r="E231" s="35"/>
      <c r="F231" s="199" t="s">
        <v>326</v>
      </c>
      <c r="G231" s="35"/>
      <c r="H231" s="35"/>
      <c r="I231" s="200"/>
      <c r="J231" s="35"/>
      <c r="K231" s="35"/>
      <c r="L231" s="38"/>
      <c r="M231" s="201"/>
      <c r="N231" s="202"/>
      <c r="O231" s="70"/>
      <c r="P231" s="70"/>
      <c r="Q231" s="70"/>
      <c r="R231" s="70"/>
      <c r="S231" s="70"/>
      <c r="T231" s="71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T231" s="16" t="s">
        <v>136</v>
      </c>
      <c r="AU231" s="16" t="s">
        <v>83</v>
      </c>
    </row>
    <row r="232" spans="1:65" s="2" customFormat="1" ht="16.5" customHeight="1" x14ac:dyDescent="0.2">
      <c r="A232" s="33"/>
      <c r="B232" s="34"/>
      <c r="C232" s="185" t="s">
        <v>327</v>
      </c>
      <c r="D232" s="185" t="s">
        <v>129</v>
      </c>
      <c r="E232" s="186" t="s">
        <v>328</v>
      </c>
      <c r="F232" s="187" t="s">
        <v>329</v>
      </c>
      <c r="G232" s="188" t="s">
        <v>162</v>
      </c>
      <c r="H232" s="189">
        <v>1.8160000000000001</v>
      </c>
      <c r="I232" s="190"/>
      <c r="J232" s="191">
        <f>ROUND(I232*H232,2)</f>
        <v>0</v>
      </c>
      <c r="K232" s="187" t="s">
        <v>133</v>
      </c>
      <c r="L232" s="38"/>
      <c r="M232" s="192" t="s">
        <v>1</v>
      </c>
      <c r="N232" s="193" t="s">
        <v>38</v>
      </c>
      <c r="O232" s="70"/>
      <c r="P232" s="194">
        <f>O232*H232</f>
        <v>0</v>
      </c>
      <c r="Q232" s="194">
        <v>0</v>
      </c>
      <c r="R232" s="194">
        <f>Q232*H232</f>
        <v>0</v>
      </c>
      <c r="S232" s="194">
        <v>0</v>
      </c>
      <c r="T232" s="195">
        <f>S232*H232</f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96" t="s">
        <v>134</v>
      </c>
      <c r="AT232" s="196" t="s">
        <v>129</v>
      </c>
      <c r="AU232" s="196" t="s">
        <v>83</v>
      </c>
      <c r="AY232" s="16" t="s">
        <v>127</v>
      </c>
      <c r="BE232" s="197">
        <f>IF(N232="základní",J232,0)</f>
        <v>0</v>
      </c>
      <c r="BF232" s="197">
        <f>IF(N232="snížená",J232,0)</f>
        <v>0</v>
      </c>
      <c r="BG232" s="197">
        <f>IF(N232="zákl. přenesená",J232,0)</f>
        <v>0</v>
      </c>
      <c r="BH232" s="197">
        <f>IF(N232="sníž. přenesená",J232,0)</f>
        <v>0</v>
      </c>
      <c r="BI232" s="197">
        <f>IF(N232="nulová",J232,0)</f>
        <v>0</v>
      </c>
      <c r="BJ232" s="16" t="s">
        <v>81</v>
      </c>
      <c r="BK232" s="197">
        <f>ROUND(I232*H232,2)</f>
        <v>0</v>
      </c>
      <c r="BL232" s="16" t="s">
        <v>134</v>
      </c>
      <c r="BM232" s="196" t="s">
        <v>330</v>
      </c>
    </row>
    <row r="233" spans="1:65" s="2" customFormat="1" ht="11.25" x14ac:dyDescent="0.2">
      <c r="A233" s="33"/>
      <c r="B233" s="34"/>
      <c r="C233" s="35"/>
      <c r="D233" s="198" t="s">
        <v>136</v>
      </c>
      <c r="E233" s="35"/>
      <c r="F233" s="199" t="s">
        <v>331</v>
      </c>
      <c r="G233" s="35"/>
      <c r="H233" s="35"/>
      <c r="I233" s="200"/>
      <c r="J233" s="35"/>
      <c r="K233" s="35"/>
      <c r="L233" s="38"/>
      <c r="M233" s="201"/>
      <c r="N233" s="202"/>
      <c r="O233" s="70"/>
      <c r="P233" s="70"/>
      <c r="Q233" s="70"/>
      <c r="R233" s="70"/>
      <c r="S233" s="70"/>
      <c r="T233" s="71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T233" s="16" t="s">
        <v>136</v>
      </c>
      <c r="AU233" s="16" t="s">
        <v>83</v>
      </c>
    </row>
    <row r="234" spans="1:65" s="13" customFormat="1" ht="11.25" x14ac:dyDescent="0.2">
      <c r="B234" s="203"/>
      <c r="C234" s="204"/>
      <c r="D234" s="198" t="s">
        <v>165</v>
      </c>
      <c r="E234" s="205" t="s">
        <v>1</v>
      </c>
      <c r="F234" s="206" t="s">
        <v>332</v>
      </c>
      <c r="G234" s="204"/>
      <c r="H234" s="207">
        <v>1.8160000000000001</v>
      </c>
      <c r="I234" s="208"/>
      <c r="J234" s="204"/>
      <c r="K234" s="204"/>
      <c r="L234" s="209"/>
      <c r="M234" s="210"/>
      <c r="N234" s="211"/>
      <c r="O234" s="211"/>
      <c r="P234" s="211"/>
      <c r="Q234" s="211"/>
      <c r="R234" s="211"/>
      <c r="S234" s="211"/>
      <c r="T234" s="212"/>
      <c r="AT234" s="213" t="s">
        <v>165</v>
      </c>
      <c r="AU234" s="213" t="s">
        <v>83</v>
      </c>
      <c r="AV234" s="13" t="s">
        <v>83</v>
      </c>
      <c r="AW234" s="13" t="s">
        <v>30</v>
      </c>
      <c r="AX234" s="13" t="s">
        <v>81</v>
      </c>
      <c r="AY234" s="213" t="s">
        <v>127</v>
      </c>
    </row>
    <row r="235" spans="1:65" s="2" customFormat="1" ht="24.2" customHeight="1" x14ac:dyDescent="0.2">
      <c r="A235" s="33"/>
      <c r="B235" s="34"/>
      <c r="C235" s="185" t="s">
        <v>333</v>
      </c>
      <c r="D235" s="185" t="s">
        <v>129</v>
      </c>
      <c r="E235" s="186" t="s">
        <v>334</v>
      </c>
      <c r="F235" s="187" t="s">
        <v>335</v>
      </c>
      <c r="G235" s="188" t="s">
        <v>132</v>
      </c>
      <c r="H235" s="189">
        <v>10.089</v>
      </c>
      <c r="I235" s="190"/>
      <c r="J235" s="191">
        <f>ROUND(I235*H235,2)</f>
        <v>0</v>
      </c>
      <c r="K235" s="187" t="s">
        <v>133</v>
      </c>
      <c r="L235" s="38"/>
      <c r="M235" s="192" t="s">
        <v>1</v>
      </c>
      <c r="N235" s="193" t="s">
        <v>38</v>
      </c>
      <c r="O235" s="70"/>
      <c r="P235" s="194">
        <f>O235*H235</f>
        <v>0</v>
      </c>
      <c r="Q235" s="194">
        <v>1.66E-3</v>
      </c>
      <c r="R235" s="194">
        <f>Q235*H235</f>
        <v>1.6747740000000001E-2</v>
      </c>
      <c r="S235" s="194">
        <v>0</v>
      </c>
      <c r="T235" s="195">
        <f>S235*H235</f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96" t="s">
        <v>134</v>
      </c>
      <c r="AT235" s="196" t="s">
        <v>129</v>
      </c>
      <c r="AU235" s="196" t="s">
        <v>83</v>
      </c>
      <c r="AY235" s="16" t="s">
        <v>127</v>
      </c>
      <c r="BE235" s="197">
        <f>IF(N235="základní",J235,0)</f>
        <v>0</v>
      </c>
      <c r="BF235" s="197">
        <f>IF(N235="snížená",J235,0)</f>
        <v>0</v>
      </c>
      <c r="BG235" s="197">
        <f>IF(N235="zákl. přenesená",J235,0)</f>
        <v>0</v>
      </c>
      <c r="BH235" s="197">
        <f>IF(N235="sníž. přenesená",J235,0)</f>
        <v>0</v>
      </c>
      <c r="BI235" s="197">
        <f>IF(N235="nulová",J235,0)</f>
        <v>0</v>
      </c>
      <c r="BJ235" s="16" t="s">
        <v>81</v>
      </c>
      <c r="BK235" s="197">
        <f>ROUND(I235*H235,2)</f>
        <v>0</v>
      </c>
      <c r="BL235" s="16" t="s">
        <v>134</v>
      </c>
      <c r="BM235" s="196" t="s">
        <v>336</v>
      </c>
    </row>
    <row r="236" spans="1:65" s="2" customFormat="1" ht="19.5" x14ac:dyDescent="0.2">
      <c r="A236" s="33"/>
      <c r="B236" s="34"/>
      <c r="C236" s="35"/>
      <c r="D236" s="198" t="s">
        <v>136</v>
      </c>
      <c r="E236" s="35"/>
      <c r="F236" s="199" t="s">
        <v>337</v>
      </c>
      <c r="G236" s="35"/>
      <c r="H236" s="35"/>
      <c r="I236" s="200"/>
      <c r="J236" s="35"/>
      <c r="K236" s="35"/>
      <c r="L236" s="38"/>
      <c r="M236" s="201"/>
      <c r="N236" s="202"/>
      <c r="O236" s="70"/>
      <c r="P236" s="70"/>
      <c r="Q236" s="70"/>
      <c r="R236" s="70"/>
      <c r="S236" s="70"/>
      <c r="T236" s="71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T236" s="16" t="s">
        <v>136</v>
      </c>
      <c r="AU236" s="16" t="s">
        <v>83</v>
      </c>
    </row>
    <row r="237" spans="1:65" s="13" customFormat="1" ht="11.25" x14ac:dyDescent="0.2">
      <c r="B237" s="203"/>
      <c r="C237" s="204"/>
      <c r="D237" s="198" t="s">
        <v>165</v>
      </c>
      <c r="E237" s="205" t="s">
        <v>1</v>
      </c>
      <c r="F237" s="206" t="s">
        <v>338</v>
      </c>
      <c r="G237" s="204"/>
      <c r="H237" s="207">
        <v>10.089</v>
      </c>
      <c r="I237" s="208"/>
      <c r="J237" s="204"/>
      <c r="K237" s="204"/>
      <c r="L237" s="209"/>
      <c r="M237" s="210"/>
      <c r="N237" s="211"/>
      <c r="O237" s="211"/>
      <c r="P237" s="211"/>
      <c r="Q237" s="211"/>
      <c r="R237" s="211"/>
      <c r="S237" s="211"/>
      <c r="T237" s="212"/>
      <c r="AT237" s="213" t="s">
        <v>165</v>
      </c>
      <c r="AU237" s="213" t="s">
        <v>83</v>
      </c>
      <c r="AV237" s="13" t="s">
        <v>83</v>
      </c>
      <c r="AW237" s="13" t="s">
        <v>30</v>
      </c>
      <c r="AX237" s="13" t="s">
        <v>81</v>
      </c>
      <c r="AY237" s="213" t="s">
        <v>127</v>
      </c>
    </row>
    <row r="238" spans="1:65" s="2" customFormat="1" ht="24.2" customHeight="1" x14ac:dyDescent="0.2">
      <c r="A238" s="33"/>
      <c r="B238" s="34"/>
      <c r="C238" s="185" t="s">
        <v>339</v>
      </c>
      <c r="D238" s="185" t="s">
        <v>129</v>
      </c>
      <c r="E238" s="186" t="s">
        <v>340</v>
      </c>
      <c r="F238" s="187" t="s">
        <v>341</v>
      </c>
      <c r="G238" s="188" t="s">
        <v>132</v>
      </c>
      <c r="H238" s="189">
        <v>10.089</v>
      </c>
      <c r="I238" s="190"/>
      <c r="J238" s="191">
        <f>ROUND(I238*H238,2)</f>
        <v>0</v>
      </c>
      <c r="K238" s="187" t="s">
        <v>133</v>
      </c>
      <c r="L238" s="38"/>
      <c r="M238" s="192" t="s">
        <v>1</v>
      </c>
      <c r="N238" s="193" t="s">
        <v>38</v>
      </c>
      <c r="O238" s="70"/>
      <c r="P238" s="194">
        <f>O238*H238</f>
        <v>0</v>
      </c>
      <c r="Q238" s="194">
        <v>4.0000000000000003E-5</v>
      </c>
      <c r="R238" s="194">
        <f>Q238*H238</f>
        <v>4.0356000000000007E-4</v>
      </c>
      <c r="S238" s="194">
        <v>0</v>
      </c>
      <c r="T238" s="195">
        <f>S238*H238</f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96" t="s">
        <v>134</v>
      </c>
      <c r="AT238" s="196" t="s">
        <v>129</v>
      </c>
      <c r="AU238" s="196" t="s">
        <v>83</v>
      </c>
      <c r="AY238" s="16" t="s">
        <v>127</v>
      </c>
      <c r="BE238" s="197">
        <f>IF(N238="základní",J238,0)</f>
        <v>0</v>
      </c>
      <c r="BF238" s="197">
        <f>IF(N238="snížená",J238,0)</f>
        <v>0</v>
      </c>
      <c r="BG238" s="197">
        <f>IF(N238="zákl. přenesená",J238,0)</f>
        <v>0</v>
      </c>
      <c r="BH238" s="197">
        <f>IF(N238="sníž. přenesená",J238,0)</f>
        <v>0</v>
      </c>
      <c r="BI238" s="197">
        <f>IF(N238="nulová",J238,0)</f>
        <v>0</v>
      </c>
      <c r="BJ238" s="16" t="s">
        <v>81</v>
      </c>
      <c r="BK238" s="197">
        <f>ROUND(I238*H238,2)</f>
        <v>0</v>
      </c>
      <c r="BL238" s="16" t="s">
        <v>134</v>
      </c>
      <c r="BM238" s="196" t="s">
        <v>342</v>
      </c>
    </row>
    <row r="239" spans="1:65" s="2" customFormat="1" ht="19.5" x14ac:dyDescent="0.2">
      <c r="A239" s="33"/>
      <c r="B239" s="34"/>
      <c r="C239" s="35"/>
      <c r="D239" s="198" t="s">
        <v>136</v>
      </c>
      <c r="E239" s="35"/>
      <c r="F239" s="199" t="s">
        <v>343</v>
      </c>
      <c r="G239" s="35"/>
      <c r="H239" s="35"/>
      <c r="I239" s="200"/>
      <c r="J239" s="35"/>
      <c r="K239" s="35"/>
      <c r="L239" s="38"/>
      <c r="M239" s="201"/>
      <c r="N239" s="202"/>
      <c r="O239" s="70"/>
      <c r="P239" s="70"/>
      <c r="Q239" s="70"/>
      <c r="R239" s="70"/>
      <c r="S239" s="70"/>
      <c r="T239" s="71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T239" s="16" t="s">
        <v>136</v>
      </c>
      <c r="AU239" s="16" t="s">
        <v>83</v>
      </c>
    </row>
    <row r="240" spans="1:65" s="2" customFormat="1" ht="24.2" customHeight="1" x14ac:dyDescent="0.2">
      <c r="A240" s="33"/>
      <c r="B240" s="34"/>
      <c r="C240" s="185" t="s">
        <v>344</v>
      </c>
      <c r="D240" s="185" t="s">
        <v>129</v>
      </c>
      <c r="E240" s="186" t="s">
        <v>345</v>
      </c>
      <c r="F240" s="187" t="s">
        <v>346</v>
      </c>
      <c r="G240" s="188" t="s">
        <v>145</v>
      </c>
      <c r="H240" s="189">
        <v>52.255000000000003</v>
      </c>
      <c r="I240" s="190"/>
      <c r="J240" s="191">
        <f>ROUND(I240*H240,2)</f>
        <v>0</v>
      </c>
      <c r="K240" s="187" t="s">
        <v>133</v>
      </c>
      <c r="L240" s="38"/>
      <c r="M240" s="192" t="s">
        <v>1</v>
      </c>
      <c r="N240" s="193" t="s">
        <v>38</v>
      </c>
      <c r="O240" s="70"/>
      <c r="P240" s="194">
        <f>O240*H240</f>
        <v>0</v>
      </c>
      <c r="Q240" s="194">
        <v>3.3E-4</v>
      </c>
      <c r="R240" s="194">
        <f>Q240*H240</f>
        <v>1.724415E-2</v>
      </c>
      <c r="S240" s="194">
        <v>0</v>
      </c>
      <c r="T240" s="195">
        <f>S240*H240</f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96" t="s">
        <v>134</v>
      </c>
      <c r="AT240" s="196" t="s">
        <v>129</v>
      </c>
      <c r="AU240" s="196" t="s">
        <v>83</v>
      </c>
      <c r="AY240" s="16" t="s">
        <v>127</v>
      </c>
      <c r="BE240" s="197">
        <f>IF(N240="základní",J240,0)</f>
        <v>0</v>
      </c>
      <c r="BF240" s="197">
        <f>IF(N240="snížená",J240,0)</f>
        <v>0</v>
      </c>
      <c r="BG240" s="197">
        <f>IF(N240="zákl. přenesená",J240,0)</f>
        <v>0</v>
      </c>
      <c r="BH240" s="197">
        <f>IF(N240="sníž. přenesená",J240,0)</f>
        <v>0</v>
      </c>
      <c r="BI240" s="197">
        <f>IF(N240="nulová",J240,0)</f>
        <v>0</v>
      </c>
      <c r="BJ240" s="16" t="s">
        <v>81</v>
      </c>
      <c r="BK240" s="197">
        <f>ROUND(I240*H240,2)</f>
        <v>0</v>
      </c>
      <c r="BL240" s="16" t="s">
        <v>134</v>
      </c>
      <c r="BM240" s="196" t="s">
        <v>347</v>
      </c>
    </row>
    <row r="241" spans="1:65" s="2" customFormat="1" ht="11.25" x14ac:dyDescent="0.2">
      <c r="A241" s="33"/>
      <c r="B241" s="34"/>
      <c r="C241" s="35"/>
      <c r="D241" s="198" t="s">
        <v>136</v>
      </c>
      <c r="E241" s="35"/>
      <c r="F241" s="199" t="s">
        <v>348</v>
      </c>
      <c r="G241" s="35"/>
      <c r="H241" s="35"/>
      <c r="I241" s="200"/>
      <c r="J241" s="35"/>
      <c r="K241" s="35"/>
      <c r="L241" s="38"/>
      <c r="M241" s="201"/>
      <c r="N241" s="202"/>
      <c r="O241" s="70"/>
      <c r="P241" s="70"/>
      <c r="Q241" s="70"/>
      <c r="R241" s="70"/>
      <c r="S241" s="70"/>
      <c r="T241" s="71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T241" s="16" t="s">
        <v>136</v>
      </c>
      <c r="AU241" s="16" t="s">
        <v>83</v>
      </c>
    </row>
    <row r="242" spans="1:65" s="13" customFormat="1" ht="11.25" x14ac:dyDescent="0.2">
      <c r="B242" s="203"/>
      <c r="C242" s="204"/>
      <c r="D242" s="198" t="s">
        <v>165</v>
      </c>
      <c r="E242" s="205" t="s">
        <v>1</v>
      </c>
      <c r="F242" s="206" t="s">
        <v>349</v>
      </c>
      <c r="G242" s="204"/>
      <c r="H242" s="207">
        <v>52.255000000000003</v>
      </c>
      <c r="I242" s="208"/>
      <c r="J242" s="204"/>
      <c r="K242" s="204"/>
      <c r="L242" s="209"/>
      <c r="M242" s="210"/>
      <c r="N242" s="211"/>
      <c r="O242" s="211"/>
      <c r="P242" s="211"/>
      <c r="Q242" s="211"/>
      <c r="R242" s="211"/>
      <c r="S242" s="211"/>
      <c r="T242" s="212"/>
      <c r="AT242" s="213" t="s">
        <v>165</v>
      </c>
      <c r="AU242" s="213" t="s">
        <v>83</v>
      </c>
      <c r="AV242" s="13" t="s">
        <v>83</v>
      </c>
      <c r="AW242" s="13" t="s">
        <v>30</v>
      </c>
      <c r="AX242" s="13" t="s">
        <v>81</v>
      </c>
      <c r="AY242" s="213" t="s">
        <v>127</v>
      </c>
    </row>
    <row r="243" spans="1:65" s="2" customFormat="1" ht="21.75" customHeight="1" x14ac:dyDescent="0.2">
      <c r="A243" s="33"/>
      <c r="B243" s="34"/>
      <c r="C243" s="185" t="s">
        <v>350</v>
      </c>
      <c r="D243" s="185" t="s">
        <v>129</v>
      </c>
      <c r="E243" s="186" t="s">
        <v>351</v>
      </c>
      <c r="F243" s="187" t="s">
        <v>352</v>
      </c>
      <c r="G243" s="188" t="s">
        <v>145</v>
      </c>
      <c r="H243" s="189">
        <v>16</v>
      </c>
      <c r="I243" s="190"/>
      <c r="J243" s="191">
        <f>ROUND(I243*H243,2)</f>
        <v>0</v>
      </c>
      <c r="K243" s="187" t="s">
        <v>133</v>
      </c>
      <c r="L243" s="38"/>
      <c r="M243" s="192" t="s">
        <v>1</v>
      </c>
      <c r="N243" s="193" t="s">
        <v>38</v>
      </c>
      <c r="O243" s="70"/>
      <c r="P243" s="194">
        <f>O243*H243</f>
        <v>0</v>
      </c>
      <c r="Q243" s="194">
        <v>8.0999999999999996E-4</v>
      </c>
      <c r="R243" s="194">
        <f>Q243*H243</f>
        <v>1.2959999999999999E-2</v>
      </c>
      <c r="S243" s="194">
        <v>0</v>
      </c>
      <c r="T243" s="195">
        <f>S243*H243</f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96" t="s">
        <v>134</v>
      </c>
      <c r="AT243" s="196" t="s">
        <v>129</v>
      </c>
      <c r="AU243" s="196" t="s">
        <v>83</v>
      </c>
      <c r="AY243" s="16" t="s">
        <v>127</v>
      </c>
      <c r="BE243" s="197">
        <f>IF(N243="základní",J243,0)</f>
        <v>0</v>
      </c>
      <c r="BF243" s="197">
        <f>IF(N243="snížená",J243,0)</f>
        <v>0</v>
      </c>
      <c r="BG243" s="197">
        <f>IF(N243="zákl. přenesená",J243,0)</f>
        <v>0</v>
      </c>
      <c r="BH243" s="197">
        <f>IF(N243="sníž. přenesená",J243,0)</f>
        <v>0</v>
      </c>
      <c r="BI243" s="197">
        <f>IF(N243="nulová",J243,0)</f>
        <v>0</v>
      </c>
      <c r="BJ243" s="16" t="s">
        <v>81</v>
      </c>
      <c r="BK243" s="197">
        <f>ROUND(I243*H243,2)</f>
        <v>0</v>
      </c>
      <c r="BL243" s="16" t="s">
        <v>134</v>
      </c>
      <c r="BM243" s="196" t="s">
        <v>353</v>
      </c>
    </row>
    <row r="244" spans="1:65" s="2" customFormat="1" ht="11.25" x14ac:dyDescent="0.2">
      <c r="A244" s="33"/>
      <c r="B244" s="34"/>
      <c r="C244" s="35"/>
      <c r="D244" s="198" t="s">
        <v>136</v>
      </c>
      <c r="E244" s="35"/>
      <c r="F244" s="199" t="s">
        <v>354</v>
      </c>
      <c r="G244" s="35"/>
      <c r="H244" s="35"/>
      <c r="I244" s="200"/>
      <c r="J244" s="35"/>
      <c r="K244" s="35"/>
      <c r="L244" s="38"/>
      <c r="M244" s="201"/>
      <c r="N244" s="202"/>
      <c r="O244" s="70"/>
      <c r="P244" s="70"/>
      <c r="Q244" s="70"/>
      <c r="R244" s="70"/>
      <c r="S244" s="70"/>
      <c r="T244" s="71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T244" s="16" t="s">
        <v>136</v>
      </c>
      <c r="AU244" s="16" t="s">
        <v>83</v>
      </c>
    </row>
    <row r="245" spans="1:65" s="13" customFormat="1" ht="11.25" x14ac:dyDescent="0.2">
      <c r="B245" s="203"/>
      <c r="C245" s="204"/>
      <c r="D245" s="198" t="s">
        <v>165</v>
      </c>
      <c r="E245" s="205" t="s">
        <v>1</v>
      </c>
      <c r="F245" s="206" t="s">
        <v>355</v>
      </c>
      <c r="G245" s="204"/>
      <c r="H245" s="207">
        <v>16</v>
      </c>
      <c r="I245" s="208"/>
      <c r="J245" s="204"/>
      <c r="K245" s="204"/>
      <c r="L245" s="209"/>
      <c r="M245" s="210"/>
      <c r="N245" s="211"/>
      <c r="O245" s="211"/>
      <c r="P245" s="211"/>
      <c r="Q245" s="211"/>
      <c r="R245" s="211"/>
      <c r="S245" s="211"/>
      <c r="T245" s="212"/>
      <c r="AT245" s="213" t="s">
        <v>165</v>
      </c>
      <c r="AU245" s="213" t="s">
        <v>83</v>
      </c>
      <c r="AV245" s="13" t="s">
        <v>83</v>
      </c>
      <c r="AW245" s="13" t="s">
        <v>30</v>
      </c>
      <c r="AX245" s="13" t="s">
        <v>81</v>
      </c>
      <c r="AY245" s="213" t="s">
        <v>127</v>
      </c>
    </row>
    <row r="246" spans="1:65" s="12" customFormat="1" ht="22.9" customHeight="1" x14ac:dyDescent="0.2">
      <c r="B246" s="169"/>
      <c r="C246" s="170"/>
      <c r="D246" s="171" t="s">
        <v>72</v>
      </c>
      <c r="E246" s="183" t="s">
        <v>134</v>
      </c>
      <c r="F246" s="183" t="s">
        <v>356</v>
      </c>
      <c r="G246" s="170"/>
      <c r="H246" s="170"/>
      <c r="I246" s="173"/>
      <c r="J246" s="184">
        <f>BK246</f>
        <v>0</v>
      </c>
      <c r="K246" s="170"/>
      <c r="L246" s="175"/>
      <c r="M246" s="176"/>
      <c r="N246" s="177"/>
      <c r="O246" s="177"/>
      <c r="P246" s="178">
        <f>SUM(P247:P255)</f>
        <v>0</v>
      </c>
      <c r="Q246" s="177"/>
      <c r="R246" s="178">
        <f>SUM(R247:R255)</f>
        <v>13.064295679999999</v>
      </c>
      <c r="S246" s="177"/>
      <c r="T246" s="179">
        <f>SUM(T247:T255)</f>
        <v>0</v>
      </c>
      <c r="AR246" s="180" t="s">
        <v>81</v>
      </c>
      <c r="AT246" s="181" t="s">
        <v>72</v>
      </c>
      <c r="AU246" s="181" t="s">
        <v>81</v>
      </c>
      <c r="AY246" s="180" t="s">
        <v>127</v>
      </c>
      <c r="BK246" s="182">
        <f>SUM(BK247:BK255)</f>
        <v>0</v>
      </c>
    </row>
    <row r="247" spans="1:65" s="2" customFormat="1" ht="24.2" customHeight="1" x14ac:dyDescent="0.2">
      <c r="A247" s="33"/>
      <c r="B247" s="34"/>
      <c r="C247" s="185" t="s">
        <v>357</v>
      </c>
      <c r="D247" s="185" t="s">
        <v>129</v>
      </c>
      <c r="E247" s="186" t="s">
        <v>358</v>
      </c>
      <c r="F247" s="187" t="s">
        <v>359</v>
      </c>
      <c r="G247" s="188" t="s">
        <v>162</v>
      </c>
      <c r="H247" s="189">
        <v>4.8090000000000002</v>
      </c>
      <c r="I247" s="190"/>
      <c r="J247" s="191">
        <f>ROUND(I247*H247,2)</f>
        <v>0</v>
      </c>
      <c r="K247" s="187" t="s">
        <v>133</v>
      </c>
      <c r="L247" s="38"/>
      <c r="M247" s="192" t="s">
        <v>1</v>
      </c>
      <c r="N247" s="193" t="s">
        <v>38</v>
      </c>
      <c r="O247" s="70"/>
      <c r="P247" s="194">
        <f>O247*H247</f>
        <v>0</v>
      </c>
      <c r="Q247" s="194">
        <v>0</v>
      </c>
      <c r="R247" s="194">
        <f>Q247*H247</f>
        <v>0</v>
      </c>
      <c r="S247" s="194">
        <v>0</v>
      </c>
      <c r="T247" s="195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96" t="s">
        <v>134</v>
      </c>
      <c r="AT247" s="196" t="s">
        <v>129</v>
      </c>
      <c r="AU247" s="196" t="s">
        <v>83</v>
      </c>
      <c r="AY247" s="16" t="s">
        <v>127</v>
      </c>
      <c r="BE247" s="197">
        <f>IF(N247="základní",J247,0)</f>
        <v>0</v>
      </c>
      <c r="BF247" s="197">
        <f>IF(N247="snížená",J247,0)</f>
        <v>0</v>
      </c>
      <c r="BG247" s="197">
        <f>IF(N247="zákl. přenesená",J247,0)</f>
        <v>0</v>
      </c>
      <c r="BH247" s="197">
        <f>IF(N247="sníž. přenesená",J247,0)</f>
        <v>0</v>
      </c>
      <c r="BI247" s="197">
        <f>IF(N247="nulová",J247,0)</f>
        <v>0</v>
      </c>
      <c r="BJ247" s="16" t="s">
        <v>81</v>
      </c>
      <c r="BK247" s="197">
        <f>ROUND(I247*H247,2)</f>
        <v>0</v>
      </c>
      <c r="BL247" s="16" t="s">
        <v>134</v>
      </c>
      <c r="BM247" s="196" t="s">
        <v>360</v>
      </c>
    </row>
    <row r="248" spans="1:65" s="2" customFormat="1" ht="19.5" x14ac:dyDescent="0.2">
      <c r="A248" s="33"/>
      <c r="B248" s="34"/>
      <c r="C248" s="35"/>
      <c r="D248" s="198" t="s">
        <v>136</v>
      </c>
      <c r="E248" s="35"/>
      <c r="F248" s="199" t="s">
        <v>361</v>
      </c>
      <c r="G248" s="35"/>
      <c r="H248" s="35"/>
      <c r="I248" s="200"/>
      <c r="J248" s="35"/>
      <c r="K248" s="35"/>
      <c r="L248" s="38"/>
      <c r="M248" s="201"/>
      <c r="N248" s="202"/>
      <c r="O248" s="70"/>
      <c r="P248" s="70"/>
      <c r="Q248" s="70"/>
      <c r="R248" s="70"/>
      <c r="S248" s="70"/>
      <c r="T248" s="71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T248" s="16" t="s">
        <v>136</v>
      </c>
      <c r="AU248" s="16" t="s">
        <v>83</v>
      </c>
    </row>
    <row r="249" spans="1:65" s="13" customFormat="1" ht="11.25" x14ac:dyDescent="0.2">
      <c r="B249" s="203"/>
      <c r="C249" s="204"/>
      <c r="D249" s="198" t="s">
        <v>165</v>
      </c>
      <c r="E249" s="205" t="s">
        <v>1</v>
      </c>
      <c r="F249" s="206" t="s">
        <v>362</v>
      </c>
      <c r="G249" s="204"/>
      <c r="H249" s="207">
        <v>4.8090000000000002</v>
      </c>
      <c r="I249" s="208"/>
      <c r="J249" s="204"/>
      <c r="K249" s="204"/>
      <c r="L249" s="209"/>
      <c r="M249" s="210"/>
      <c r="N249" s="211"/>
      <c r="O249" s="211"/>
      <c r="P249" s="211"/>
      <c r="Q249" s="211"/>
      <c r="R249" s="211"/>
      <c r="S249" s="211"/>
      <c r="T249" s="212"/>
      <c r="AT249" s="213" t="s">
        <v>165</v>
      </c>
      <c r="AU249" s="213" t="s">
        <v>83</v>
      </c>
      <c r="AV249" s="13" t="s">
        <v>83</v>
      </c>
      <c r="AW249" s="13" t="s">
        <v>30</v>
      </c>
      <c r="AX249" s="13" t="s">
        <v>81</v>
      </c>
      <c r="AY249" s="213" t="s">
        <v>127</v>
      </c>
    </row>
    <row r="250" spans="1:65" s="2" customFormat="1" ht="21.75" customHeight="1" x14ac:dyDescent="0.2">
      <c r="A250" s="33"/>
      <c r="B250" s="34"/>
      <c r="C250" s="185" t="s">
        <v>363</v>
      </c>
      <c r="D250" s="185" t="s">
        <v>129</v>
      </c>
      <c r="E250" s="186" t="s">
        <v>364</v>
      </c>
      <c r="F250" s="187" t="s">
        <v>365</v>
      </c>
      <c r="G250" s="188" t="s">
        <v>194</v>
      </c>
      <c r="H250" s="189">
        <v>0.86399999999999999</v>
      </c>
      <c r="I250" s="190"/>
      <c r="J250" s="191">
        <f>ROUND(I250*H250,2)</f>
        <v>0</v>
      </c>
      <c r="K250" s="187" t="s">
        <v>133</v>
      </c>
      <c r="L250" s="38"/>
      <c r="M250" s="192" t="s">
        <v>1</v>
      </c>
      <c r="N250" s="193" t="s">
        <v>38</v>
      </c>
      <c r="O250" s="70"/>
      <c r="P250" s="194">
        <f>O250*H250</f>
        <v>0</v>
      </c>
      <c r="Q250" s="194">
        <v>1.09687</v>
      </c>
      <c r="R250" s="194">
        <f>Q250*H250</f>
        <v>0.94769568000000004</v>
      </c>
      <c r="S250" s="194">
        <v>0</v>
      </c>
      <c r="T250" s="195">
        <f>S250*H250</f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96" t="s">
        <v>134</v>
      </c>
      <c r="AT250" s="196" t="s">
        <v>129</v>
      </c>
      <c r="AU250" s="196" t="s">
        <v>83</v>
      </c>
      <c r="AY250" s="16" t="s">
        <v>127</v>
      </c>
      <c r="BE250" s="197">
        <f>IF(N250="základní",J250,0)</f>
        <v>0</v>
      </c>
      <c r="BF250" s="197">
        <f>IF(N250="snížená",J250,0)</f>
        <v>0</v>
      </c>
      <c r="BG250" s="197">
        <f>IF(N250="zákl. přenesená",J250,0)</f>
        <v>0</v>
      </c>
      <c r="BH250" s="197">
        <f>IF(N250="sníž. přenesená",J250,0)</f>
        <v>0</v>
      </c>
      <c r="BI250" s="197">
        <f>IF(N250="nulová",J250,0)</f>
        <v>0</v>
      </c>
      <c r="BJ250" s="16" t="s">
        <v>81</v>
      </c>
      <c r="BK250" s="197">
        <f>ROUND(I250*H250,2)</f>
        <v>0</v>
      </c>
      <c r="BL250" s="16" t="s">
        <v>134</v>
      </c>
      <c r="BM250" s="196" t="s">
        <v>366</v>
      </c>
    </row>
    <row r="251" spans="1:65" s="2" customFormat="1" ht="11.25" x14ac:dyDescent="0.2">
      <c r="A251" s="33"/>
      <c r="B251" s="34"/>
      <c r="C251" s="35"/>
      <c r="D251" s="198" t="s">
        <v>136</v>
      </c>
      <c r="E251" s="35"/>
      <c r="F251" s="199" t="s">
        <v>367</v>
      </c>
      <c r="G251" s="35"/>
      <c r="H251" s="35"/>
      <c r="I251" s="200"/>
      <c r="J251" s="35"/>
      <c r="K251" s="35"/>
      <c r="L251" s="38"/>
      <c r="M251" s="201"/>
      <c r="N251" s="202"/>
      <c r="O251" s="70"/>
      <c r="P251" s="70"/>
      <c r="Q251" s="70"/>
      <c r="R251" s="70"/>
      <c r="S251" s="70"/>
      <c r="T251" s="71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T251" s="16" t="s">
        <v>136</v>
      </c>
      <c r="AU251" s="16" t="s">
        <v>83</v>
      </c>
    </row>
    <row r="252" spans="1:65" s="13" customFormat="1" ht="11.25" x14ac:dyDescent="0.2">
      <c r="B252" s="203"/>
      <c r="C252" s="204"/>
      <c r="D252" s="198" t="s">
        <v>165</v>
      </c>
      <c r="E252" s="205" t="s">
        <v>1</v>
      </c>
      <c r="F252" s="206" t="s">
        <v>368</v>
      </c>
      <c r="G252" s="204"/>
      <c r="H252" s="207">
        <v>0.86399999999999999</v>
      </c>
      <c r="I252" s="208"/>
      <c r="J252" s="204"/>
      <c r="K252" s="204"/>
      <c r="L252" s="209"/>
      <c r="M252" s="210"/>
      <c r="N252" s="211"/>
      <c r="O252" s="211"/>
      <c r="P252" s="211"/>
      <c r="Q252" s="211"/>
      <c r="R252" s="211"/>
      <c r="S252" s="211"/>
      <c r="T252" s="212"/>
      <c r="AT252" s="213" t="s">
        <v>165</v>
      </c>
      <c r="AU252" s="213" t="s">
        <v>83</v>
      </c>
      <c r="AV252" s="13" t="s">
        <v>83</v>
      </c>
      <c r="AW252" s="13" t="s">
        <v>30</v>
      </c>
      <c r="AX252" s="13" t="s">
        <v>81</v>
      </c>
      <c r="AY252" s="213" t="s">
        <v>127</v>
      </c>
    </row>
    <row r="253" spans="1:65" s="2" customFormat="1" ht="33" customHeight="1" x14ac:dyDescent="0.2">
      <c r="A253" s="33"/>
      <c r="B253" s="34"/>
      <c r="C253" s="185" t="s">
        <v>369</v>
      </c>
      <c r="D253" s="185" t="s">
        <v>129</v>
      </c>
      <c r="E253" s="186" t="s">
        <v>370</v>
      </c>
      <c r="F253" s="187" t="s">
        <v>371</v>
      </c>
      <c r="G253" s="188" t="s">
        <v>132</v>
      </c>
      <c r="H253" s="189">
        <v>11.75</v>
      </c>
      <c r="I253" s="190"/>
      <c r="J253" s="191">
        <f>ROUND(I253*H253,2)</f>
        <v>0</v>
      </c>
      <c r="K253" s="187" t="s">
        <v>133</v>
      </c>
      <c r="L253" s="38"/>
      <c r="M253" s="192" t="s">
        <v>1</v>
      </c>
      <c r="N253" s="193" t="s">
        <v>38</v>
      </c>
      <c r="O253" s="70"/>
      <c r="P253" s="194">
        <f>O253*H253</f>
        <v>0</v>
      </c>
      <c r="Q253" s="194">
        <v>1.0311999999999999</v>
      </c>
      <c r="R253" s="194">
        <f>Q253*H253</f>
        <v>12.116599999999998</v>
      </c>
      <c r="S253" s="194">
        <v>0</v>
      </c>
      <c r="T253" s="195">
        <f>S253*H253</f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96" t="s">
        <v>134</v>
      </c>
      <c r="AT253" s="196" t="s">
        <v>129</v>
      </c>
      <c r="AU253" s="196" t="s">
        <v>83</v>
      </c>
      <c r="AY253" s="16" t="s">
        <v>127</v>
      </c>
      <c r="BE253" s="197">
        <f>IF(N253="základní",J253,0)</f>
        <v>0</v>
      </c>
      <c r="BF253" s="197">
        <f>IF(N253="snížená",J253,0)</f>
        <v>0</v>
      </c>
      <c r="BG253" s="197">
        <f>IF(N253="zákl. přenesená",J253,0)</f>
        <v>0</v>
      </c>
      <c r="BH253" s="197">
        <f>IF(N253="sníž. přenesená",J253,0)</f>
        <v>0</v>
      </c>
      <c r="BI253" s="197">
        <f>IF(N253="nulová",J253,0)</f>
        <v>0</v>
      </c>
      <c r="BJ253" s="16" t="s">
        <v>81</v>
      </c>
      <c r="BK253" s="197">
        <f>ROUND(I253*H253,2)</f>
        <v>0</v>
      </c>
      <c r="BL253" s="16" t="s">
        <v>134</v>
      </c>
      <c r="BM253" s="196" t="s">
        <v>372</v>
      </c>
    </row>
    <row r="254" spans="1:65" s="2" customFormat="1" ht="29.25" x14ac:dyDescent="0.2">
      <c r="A254" s="33"/>
      <c r="B254" s="34"/>
      <c r="C254" s="35"/>
      <c r="D254" s="198" t="s">
        <v>136</v>
      </c>
      <c r="E254" s="35"/>
      <c r="F254" s="199" t="s">
        <v>373</v>
      </c>
      <c r="G254" s="35"/>
      <c r="H254" s="35"/>
      <c r="I254" s="200"/>
      <c r="J254" s="35"/>
      <c r="K254" s="35"/>
      <c r="L254" s="38"/>
      <c r="M254" s="201"/>
      <c r="N254" s="202"/>
      <c r="O254" s="70"/>
      <c r="P254" s="70"/>
      <c r="Q254" s="70"/>
      <c r="R254" s="70"/>
      <c r="S254" s="70"/>
      <c r="T254" s="71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T254" s="16" t="s">
        <v>136</v>
      </c>
      <c r="AU254" s="16" t="s">
        <v>83</v>
      </c>
    </row>
    <row r="255" spans="1:65" s="13" customFormat="1" ht="11.25" x14ac:dyDescent="0.2">
      <c r="B255" s="203"/>
      <c r="C255" s="204"/>
      <c r="D255" s="198" t="s">
        <v>165</v>
      </c>
      <c r="E255" s="205" t="s">
        <v>1</v>
      </c>
      <c r="F255" s="206" t="s">
        <v>374</v>
      </c>
      <c r="G255" s="204"/>
      <c r="H255" s="207">
        <v>11.75</v>
      </c>
      <c r="I255" s="208"/>
      <c r="J255" s="204"/>
      <c r="K255" s="204"/>
      <c r="L255" s="209"/>
      <c r="M255" s="210"/>
      <c r="N255" s="211"/>
      <c r="O255" s="211"/>
      <c r="P255" s="211"/>
      <c r="Q255" s="211"/>
      <c r="R255" s="211"/>
      <c r="S255" s="211"/>
      <c r="T255" s="212"/>
      <c r="AT255" s="213" t="s">
        <v>165</v>
      </c>
      <c r="AU255" s="213" t="s">
        <v>83</v>
      </c>
      <c r="AV255" s="13" t="s">
        <v>83</v>
      </c>
      <c r="AW255" s="13" t="s">
        <v>30</v>
      </c>
      <c r="AX255" s="13" t="s">
        <v>81</v>
      </c>
      <c r="AY255" s="213" t="s">
        <v>127</v>
      </c>
    </row>
    <row r="256" spans="1:65" s="12" customFormat="1" ht="22.9" customHeight="1" x14ac:dyDescent="0.2">
      <c r="B256" s="169"/>
      <c r="C256" s="170"/>
      <c r="D256" s="171" t="s">
        <v>72</v>
      </c>
      <c r="E256" s="183" t="s">
        <v>153</v>
      </c>
      <c r="F256" s="183" t="s">
        <v>375</v>
      </c>
      <c r="G256" s="170"/>
      <c r="H256" s="170"/>
      <c r="I256" s="173"/>
      <c r="J256" s="184">
        <f>BK256</f>
        <v>0</v>
      </c>
      <c r="K256" s="170"/>
      <c r="L256" s="175"/>
      <c r="M256" s="176"/>
      <c r="N256" s="177"/>
      <c r="O256" s="177"/>
      <c r="P256" s="178">
        <f>SUM(P257:P277)</f>
        <v>0</v>
      </c>
      <c r="Q256" s="177"/>
      <c r="R256" s="178">
        <f>SUM(R257:R277)</f>
        <v>0</v>
      </c>
      <c r="S256" s="177"/>
      <c r="T256" s="179">
        <f>SUM(T257:T277)</f>
        <v>0</v>
      </c>
      <c r="AR256" s="180" t="s">
        <v>81</v>
      </c>
      <c r="AT256" s="181" t="s">
        <v>72</v>
      </c>
      <c r="AU256" s="181" t="s">
        <v>81</v>
      </c>
      <c r="AY256" s="180" t="s">
        <v>127</v>
      </c>
      <c r="BK256" s="182">
        <f>SUM(BK257:BK277)</f>
        <v>0</v>
      </c>
    </row>
    <row r="257" spans="1:65" s="2" customFormat="1" ht="24.2" customHeight="1" x14ac:dyDescent="0.2">
      <c r="A257" s="33"/>
      <c r="B257" s="34"/>
      <c r="C257" s="185" t="s">
        <v>376</v>
      </c>
      <c r="D257" s="185" t="s">
        <v>129</v>
      </c>
      <c r="E257" s="186" t="s">
        <v>377</v>
      </c>
      <c r="F257" s="187" t="s">
        <v>378</v>
      </c>
      <c r="G257" s="188" t="s">
        <v>132</v>
      </c>
      <c r="H257" s="189">
        <v>35</v>
      </c>
      <c r="I257" s="190"/>
      <c r="J257" s="191">
        <f>ROUND(I257*H257,2)</f>
        <v>0</v>
      </c>
      <c r="K257" s="187" t="s">
        <v>133</v>
      </c>
      <c r="L257" s="38"/>
      <c r="M257" s="192" t="s">
        <v>1</v>
      </c>
      <c r="N257" s="193" t="s">
        <v>38</v>
      </c>
      <c r="O257" s="70"/>
      <c r="P257" s="194">
        <f>O257*H257</f>
        <v>0</v>
      </c>
      <c r="Q257" s="194">
        <v>0</v>
      </c>
      <c r="R257" s="194">
        <f>Q257*H257</f>
        <v>0</v>
      </c>
      <c r="S257" s="194">
        <v>0</v>
      </c>
      <c r="T257" s="195">
        <f>S257*H257</f>
        <v>0</v>
      </c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R257" s="196" t="s">
        <v>134</v>
      </c>
      <c r="AT257" s="196" t="s">
        <v>129</v>
      </c>
      <c r="AU257" s="196" t="s">
        <v>83</v>
      </c>
      <c r="AY257" s="16" t="s">
        <v>127</v>
      </c>
      <c r="BE257" s="197">
        <f>IF(N257="základní",J257,0)</f>
        <v>0</v>
      </c>
      <c r="BF257" s="197">
        <f>IF(N257="snížená",J257,0)</f>
        <v>0</v>
      </c>
      <c r="BG257" s="197">
        <f>IF(N257="zákl. přenesená",J257,0)</f>
        <v>0</v>
      </c>
      <c r="BH257" s="197">
        <f>IF(N257="sníž. přenesená",J257,0)</f>
        <v>0</v>
      </c>
      <c r="BI257" s="197">
        <f>IF(N257="nulová",J257,0)</f>
        <v>0</v>
      </c>
      <c r="BJ257" s="16" t="s">
        <v>81</v>
      </c>
      <c r="BK257" s="197">
        <f>ROUND(I257*H257,2)</f>
        <v>0</v>
      </c>
      <c r="BL257" s="16" t="s">
        <v>134</v>
      </c>
      <c r="BM257" s="196" t="s">
        <v>379</v>
      </c>
    </row>
    <row r="258" spans="1:65" s="2" customFormat="1" ht="29.25" x14ac:dyDescent="0.2">
      <c r="A258" s="33"/>
      <c r="B258" s="34"/>
      <c r="C258" s="35"/>
      <c r="D258" s="198" t="s">
        <v>136</v>
      </c>
      <c r="E258" s="35"/>
      <c r="F258" s="199" t="s">
        <v>380</v>
      </c>
      <c r="G258" s="35"/>
      <c r="H258" s="35"/>
      <c r="I258" s="200"/>
      <c r="J258" s="35"/>
      <c r="K258" s="35"/>
      <c r="L258" s="38"/>
      <c r="M258" s="201"/>
      <c r="N258" s="202"/>
      <c r="O258" s="70"/>
      <c r="P258" s="70"/>
      <c r="Q258" s="70"/>
      <c r="R258" s="70"/>
      <c r="S258" s="70"/>
      <c r="T258" s="71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T258" s="16" t="s">
        <v>136</v>
      </c>
      <c r="AU258" s="16" t="s">
        <v>83</v>
      </c>
    </row>
    <row r="259" spans="1:65" s="13" customFormat="1" ht="11.25" x14ac:dyDescent="0.2">
      <c r="B259" s="203"/>
      <c r="C259" s="204"/>
      <c r="D259" s="198" t="s">
        <v>165</v>
      </c>
      <c r="E259" s="205" t="s">
        <v>1</v>
      </c>
      <c r="F259" s="206" t="s">
        <v>381</v>
      </c>
      <c r="G259" s="204"/>
      <c r="H259" s="207">
        <v>35</v>
      </c>
      <c r="I259" s="208"/>
      <c r="J259" s="204"/>
      <c r="K259" s="204"/>
      <c r="L259" s="209"/>
      <c r="M259" s="210"/>
      <c r="N259" s="211"/>
      <c r="O259" s="211"/>
      <c r="P259" s="211"/>
      <c r="Q259" s="211"/>
      <c r="R259" s="211"/>
      <c r="S259" s="211"/>
      <c r="T259" s="212"/>
      <c r="AT259" s="213" t="s">
        <v>165</v>
      </c>
      <c r="AU259" s="213" t="s">
        <v>83</v>
      </c>
      <c r="AV259" s="13" t="s">
        <v>83</v>
      </c>
      <c r="AW259" s="13" t="s">
        <v>30</v>
      </c>
      <c r="AX259" s="13" t="s">
        <v>81</v>
      </c>
      <c r="AY259" s="213" t="s">
        <v>127</v>
      </c>
    </row>
    <row r="260" spans="1:65" s="2" customFormat="1" ht="21.75" customHeight="1" x14ac:dyDescent="0.2">
      <c r="A260" s="33"/>
      <c r="B260" s="34"/>
      <c r="C260" s="185" t="s">
        <v>382</v>
      </c>
      <c r="D260" s="185" t="s">
        <v>129</v>
      </c>
      <c r="E260" s="186" t="s">
        <v>383</v>
      </c>
      <c r="F260" s="187" t="s">
        <v>384</v>
      </c>
      <c r="G260" s="188" t="s">
        <v>132</v>
      </c>
      <c r="H260" s="189">
        <v>121.86</v>
      </c>
      <c r="I260" s="190"/>
      <c r="J260" s="191">
        <f>ROUND(I260*H260,2)</f>
        <v>0</v>
      </c>
      <c r="K260" s="187" t="s">
        <v>133</v>
      </c>
      <c r="L260" s="38"/>
      <c r="M260" s="192" t="s">
        <v>1</v>
      </c>
      <c r="N260" s="193" t="s">
        <v>38</v>
      </c>
      <c r="O260" s="70"/>
      <c r="P260" s="194">
        <f>O260*H260</f>
        <v>0</v>
      </c>
      <c r="Q260" s="194">
        <v>0</v>
      </c>
      <c r="R260" s="194">
        <f>Q260*H260</f>
        <v>0</v>
      </c>
      <c r="S260" s="194">
        <v>0</v>
      </c>
      <c r="T260" s="195">
        <f>S260*H260</f>
        <v>0</v>
      </c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R260" s="196" t="s">
        <v>134</v>
      </c>
      <c r="AT260" s="196" t="s">
        <v>129</v>
      </c>
      <c r="AU260" s="196" t="s">
        <v>83</v>
      </c>
      <c r="AY260" s="16" t="s">
        <v>127</v>
      </c>
      <c r="BE260" s="197">
        <f>IF(N260="základní",J260,0)</f>
        <v>0</v>
      </c>
      <c r="BF260" s="197">
        <f>IF(N260="snížená",J260,0)</f>
        <v>0</v>
      </c>
      <c r="BG260" s="197">
        <f>IF(N260="zákl. přenesená",J260,0)</f>
        <v>0</v>
      </c>
      <c r="BH260" s="197">
        <f>IF(N260="sníž. přenesená",J260,0)</f>
        <v>0</v>
      </c>
      <c r="BI260" s="197">
        <f>IF(N260="nulová",J260,0)</f>
        <v>0</v>
      </c>
      <c r="BJ260" s="16" t="s">
        <v>81</v>
      </c>
      <c r="BK260" s="197">
        <f>ROUND(I260*H260,2)</f>
        <v>0</v>
      </c>
      <c r="BL260" s="16" t="s">
        <v>134</v>
      </c>
      <c r="BM260" s="196" t="s">
        <v>385</v>
      </c>
    </row>
    <row r="261" spans="1:65" s="2" customFormat="1" ht="19.5" x14ac:dyDescent="0.2">
      <c r="A261" s="33"/>
      <c r="B261" s="34"/>
      <c r="C261" s="35"/>
      <c r="D261" s="198" t="s">
        <v>136</v>
      </c>
      <c r="E261" s="35"/>
      <c r="F261" s="199" t="s">
        <v>386</v>
      </c>
      <c r="G261" s="35"/>
      <c r="H261" s="35"/>
      <c r="I261" s="200"/>
      <c r="J261" s="35"/>
      <c r="K261" s="35"/>
      <c r="L261" s="38"/>
      <c r="M261" s="201"/>
      <c r="N261" s="202"/>
      <c r="O261" s="70"/>
      <c r="P261" s="70"/>
      <c r="Q261" s="70"/>
      <c r="R261" s="70"/>
      <c r="S261" s="70"/>
      <c r="T261" s="71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T261" s="16" t="s">
        <v>136</v>
      </c>
      <c r="AU261" s="16" t="s">
        <v>83</v>
      </c>
    </row>
    <row r="262" spans="1:65" s="13" customFormat="1" ht="11.25" x14ac:dyDescent="0.2">
      <c r="B262" s="203"/>
      <c r="C262" s="204"/>
      <c r="D262" s="198" t="s">
        <v>165</v>
      </c>
      <c r="E262" s="205" t="s">
        <v>1</v>
      </c>
      <c r="F262" s="206" t="s">
        <v>387</v>
      </c>
      <c r="G262" s="204"/>
      <c r="H262" s="207">
        <v>78.430000000000007</v>
      </c>
      <c r="I262" s="208"/>
      <c r="J262" s="204"/>
      <c r="K262" s="204"/>
      <c r="L262" s="209"/>
      <c r="M262" s="210"/>
      <c r="N262" s="211"/>
      <c r="O262" s="211"/>
      <c r="P262" s="211"/>
      <c r="Q262" s="211"/>
      <c r="R262" s="211"/>
      <c r="S262" s="211"/>
      <c r="T262" s="212"/>
      <c r="AT262" s="213" t="s">
        <v>165</v>
      </c>
      <c r="AU262" s="213" t="s">
        <v>83</v>
      </c>
      <c r="AV262" s="13" t="s">
        <v>83</v>
      </c>
      <c r="AW262" s="13" t="s">
        <v>30</v>
      </c>
      <c r="AX262" s="13" t="s">
        <v>73</v>
      </c>
      <c r="AY262" s="213" t="s">
        <v>127</v>
      </c>
    </row>
    <row r="263" spans="1:65" s="13" customFormat="1" ht="11.25" x14ac:dyDescent="0.2">
      <c r="B263" s="203"/>
      <c r="C263" s="204"/>
      <c r="D263" s="198" t="s">
        <v>165</v>
      </c>
      <c r="E263" s="205" t="s">
        <v>1</v>
      </c>
      <c r="F263" s="206" t="s">
        <v>388</v>
      </c>
      <c r="G263" s="204"/>
      <c r="H263" s="207">
        <v>43.43</v>
      </c>
      <c r="I263" s="208"/>
      <c r="J263" s="204"/>
      <c r="K263" s="204"/>
      <c r="L263" s="209"/>
      <c r="M263" s="210"/>
      <c r="N263" s="211"/>
      <c r="O263" s="211"/>
      <c r="P263" s="211"/>
      <c r="Q263" s="211"/>
      <c r="R263" s="211"/>
      <c r="S263" s="211"/>
      <c r="T263" s="212"/>
      <c r="AT263" s="213" t="s">
        <v>165</v>
      </c>
      <c r="AU263" s="213" t="s">
        <v>83</v>
      </c>
      <c r="AV263" s="13" t="s">
        <v>83</v>
      </c>
      <c r="AW263" s="13" t="s">
        <v>30</v>
      </c>
      <c r="AX263" s="13" t="s">
        <v>73</v>
      </c>
      <c r="AY263" s="213" t="s">
        <v>127</v>
      </c>
    </row>
    <row r="264" spans="1:65" s="14" customFormat="1" ht="11.25" x14ac:dyDescent="0.2">
      <c r="B264" s="224"/>
      <c r="C264" s="225"/>
      <c r="D264" s="198" t="s">
        <v>165</v>
      </c>
      <c r="E264" s="226" t="s">
        <v>1</v>
      </c>
      <c r="F264" s="227" t="s">
        <v>221</v>
      </c>
      <c r="G264" s="225"/>
      <c r="H264" s="228">
        <v>121.86000000000001</v>
      </c>
      <c r="I264" s="229"/>
      <c r="J264" s="225"/>
      <c r="K264" s="225"/>
      <c r="L264" s="230"/>
      <c r="M264" s="231"/>
      <c r="N264" s="232"/>
      <c r="O264" s="232"/>
      <c r="P264" s="232"/>
      <c r="Q264" s="232"/>
      <c r="R264" s="232"/>
      <c r="S264" s="232"/>
      <c r="T264" s="233"/>
      <c r="AT264" s="234" t="s">
        <v>165</v>
      </c>
      <c r="AU264" s="234" t="s">
        <v>83</v>
      </c>
      <c r="AV264" s="14" t="s">
        <v>134</v>
      </c>
      <c r="AW264" s="14" t="s">
        <v>30</v>
      </c>
      <c r="AX264" s="14" t="s">
        <v>81</v>
      </c>
      <c r="AY264" s="234" t="s">
        <v>127</v>
      </c>
    </row>
    <row r="265" spans="1:65" s="2" customFormat="1" ht="24.2" customHeight="1" x14ac:dyDescent="0.2">
      <c r="A265" s="33"/>
      <c r="B265" s="34"/>
      <c r="C265" s="185" t="s">
        <v>389</v>
      </c>
      <c r="D265" s="185" t="s">
        <v>129</v>
      </c>
      <c r="E265" s="186" t="s">
        <v>390</v>
      </c>
      <c r="F265" s="187" t="s">
        <v>391</v>
      </c>
      <c r="G265" s="188" t="s">
        <v>132</v>
      </c>
      <c r="H265" s="189">
        <v>78.430000000000007</v>
      </c>
      <c r="I265" s="190"/>
      <c r="J265" s="191">
        <f>ROUND(I265*H265,2)</f>
        <v>0</v>
      </c>
      <c r="K265" s="187" t="s">
        <v>133</v>
      </c>
      <c r="L265" s="38"/>
      <c r="M265" s="192" t="s">
        <v>1</v>
      </c>
      <c r="N265" s="193" t="s">
        <v>38</v>
      </c>
      <c r="O265" s="70"/>
      <c r="P265" s="194">
        <f>O265*H265</f>
        <v>0</v>
      </c>
      <c r="Q265" s="194">
        <v>0</v>
      </c>
      <c r="R265" s="194">
        <f>Q265*H265</f>
        <v>0</v>
      </c>
      <c r="S265" s="194">
        <v>0</v>
      </c>
      <c r="T265" s="195">
        <f>S265*H265</f>
        <v>0</v>
      </c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R265" s="196" t="s">
        <v>134</v>
      </c>
      <c r="AT265" s="196" t="s">
        <v>129</v>
      </c>
      <c r="AU265" s="196" t="s">
        <v>83</v>
      </c>
      <c r="AY265" s="16" t="s">
        <v>127</v>
      </c>
      <c r="BE265" s="197">
        <f>IF(N265="základní",J265,0)</f>
        <v>0</v>
      </c>
      <c r="BF265" s="197">
        <f>IF(N265="snížená",J265,0)</f>
        <v>0</v>
      </c>
      <c r="BG265" s="197">
        <f>IF(N265="zákl. přenesená",J265,0)</f>
        <v>0</v>
      </c>
      <c r="BH265" s="197">
        <f>IF(N265="sníž. přenesená",J265,0)</f>
        <v>0</v>
      </c>
      <c r="BI265" s="197">
        <f>IF(N265="nulová",J265,0)</f>
        <v>0</v>
      </c>
      <c r="BJ265" s="16" t="s">
        <v>81</v>
      </c>
      <c r="BK265" s="197">
        <f>ROUND(I265*H265,2)</f>
        <v>0</v>
      </c>
      <c r="BL265" s="16" t="s">
        <v>134</v>
      </c>
      <c r="BM265" s="196" t="s">
        <v>392</v>
      </c>
    </row>
    <row r="266" spans="1:65" s="2" customFormat="1" ht="29.25" x14ac:dyDescent="0.2">
      <c r="A266" s="33"/>
      <c r="B266" s="34"/>
      <c r="C266" s="35"/>
      <c r="D266" s="198" t="s">
        <v>136</v>
      </c>
      <c r="E266" s="35"/>
      <c r="F266" s="199" t="s">
        <v>393</v>
      </c>
      <c r="G266" s="35"/>
      <c r="H266" s="35"/>
      <c r="I266" s="200"/>
      <c r="J266" s="35"/>
      <c r="K266" s="35"/>
      <c r="L266" s="38"/>
      <c r="M266" s="201"/>
      <c r="N266" s="202"/>
      <c r="O266" s="70"/>
      <c r="P266" s="70"/>
      <c r="Q266" s="70"/>
      <c r="R266" s="70"/>
      <c r="S266" s="70"/>
      <c r="T266" s="71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T266" s="16" t="s">
        <v>136</v>
      </c>
      <c r="AU266" s="16" t="s">
        <v>83</v>
      </c>
    </row>
    <row r="267" spans="1:65" s="13" customFormat="1" ht="11.25" x14ac:dyDescent="0.2">
      <c r="B267" s="203"/>
      <c r="C267" s="204"/>
      <c r="D267" s="198" t="s">
        <v>165</v>
      </c>
      <c r="E267" s="205" t="s">
        <v>1</v>
      </c>
      <c r="F267" s="206" t="s">
        <v>387</v>
      </c>
      <c r="G267" s="204"/>
      <c r="H267" s="207">
        <v>78.430000000000007</v>
      </c>
      <c r="I267" s="208"/>
      <c r="J267" s="204"/>
      <c r="K267" s="204"/>
      <c r="L267" s="209"/>
      <c r="M267" s="210"/>
      <c r="N267" s="211"/>
      <c r="O267" s="211"/>
      <c r="P267" s="211"/>
      <c r="Q267" s="211"/>
      <c r="R267" s="211"/>
      <c r="S267" s="211"/>
      <c r="T267" s="212"/>
      <c r="AT267" s="213" t="s">
        <v>165</v>
      </c>
      <c r="AU267" s="213" t="s">
        <v>83</v>
      </c>
      <c r="AV267" s="13" t="s">
        <v>83</v>
      </c>
      <c r="AW267" s="13" t="s">
        <v>30</v>
      </c>
      <c r="AX267" s="13" t="s">
        <v>81</v>
      </c>
      <c r="AY267" s="213" t="s">
        <v>127</v>
      </c>
    </row>
    <row r="268" spans="1:65" s="2" customFormat="1" ht="24.2" customHeight="1" x14ac:dyDescent="0.2">
      <c r="A268" s="33"/>
      <c r="B268" s="34"/>
      <c r="C268" s="185" t="s">
        <v>394</v>
      </c>
      <c r="D268" s="185" t="s">
        <v>129</v>
      </c>
      <c r="E268" s="186" t="s">
        <v>395</v>
      </c>
      <c r="F268" s="187" t="s">
        <v>396</v>
      </c>
      <c r="G268" s="188" t="s">
        <v>132</v>
      </c>
      <c r="H268" s="189">
        <v>35</v>
      </c>
      <c r="I268" s="190"/>
      <c r="J268" s="191">
        <f>ROUND(I268*H268,2)</f>
        <v>0</v>
      </c>
      <c r="K268" s="187" t="s">
        <v>133</v>
      </c>
      <c r="L268" s="38"/>
      <c r="M268" s="192" t="s">
        <v>1</v>
      </c>
      <c r="N268" s="193" t="s">
        <v>38</v>
      </c>
      <c r="O268" s="70"/>
      <c r="P268" s="194">
        <f>O268*H268</f>
        <v>0</v>
      </c>
      <c r="Q268" s="194">
        <v>0</v>
      </c>
      <c r="R268" s="194">
        <f>Q268*H268</f>
        <v>0</v>
      </c>
      <c r="S268" s="194">
        <v>0</v>
      </c>
      <c r="T268" s="195">
        <f>S268*H268</f>
        <v>0</v>
      </c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R268" s="196" t="s">
        <v>134</v>
      </c>
      <c r="AT268" s="196" t="s">
        <v>129</v>
      </c>
      <c r="AU268" s="196" t="s">
        <v>83</v>
      </c>
      <c r="AY268" s="16" t="s">
        <v>127</v>
      </c>
      <c r="BE268" s="197">
        <f>IF(N268="základní",J268,0)</f>
        <v>0</v>
      </c>
      <c r="BF268" s="197">
        <f>IF(N268="snížená",J268,0)</f>
        <v>0</v>
      </c>
      <c r="BG268" s="197">
        <f>IF(N268="zákl. přenesená",J268,0)</f>
        <v>0</v>
      </c>
      <c r="BH268" s="197">
        <f>IF(N268="sníž. přenesená",J268,0)</f>
        <v>0</v>
      </c>
      <c r="BI268" s="197">
        <f>IF(N268="nulová",J268,0)</f>
        <v>0</v>
      </c>
      <c r="BJ268" s="16" t="s">
        <v>81</v>
      </c>
      <c r="BK268" s="197">
        <f>ROUND(I268*H268,2)</f>
        <v>0</v>
      </c>
      <c r="BL268" s="16" t="s">
        <v>134</v>
      </c>
      <c r="BM268" s="196" t="s">
        <v>397</v>
      </c>
    </row>
    <row r="269" spans="1:65" s="2" customFormat="1" ht="29.25" x14ac:dyDescent="0.2">
      <c r="A269" s="33"/>
      <c r="B269" s="34"/>
      <c r="C269" s="35"/>
      <c r="D269" s="198" t="s">
        <v>136</v>
      </c>
      <c r="E269" s="35"/>
      <c r="F269" s="199" t="s">
        <v>398</v>
      </c>
      <c r="G269" s="35"/>
      <c r="H269" s="35"/>
      <c r="I269" s="200"/>
      <c r="J269" s="35"/>
      <c r="K269" s="35"/>
      <c r="L269" s="38"/>
      <c r="M269" s="201"/>
      <c r="N269" s="202"/>
      <c r="O269" s="70"/>
      <c r="P269" s="70"/>
      <c r="Q269" s="70"/>
      <c r="R269" s="70"/>
      <c r="S269" s="70"/>
      <c r="T269" s="71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T269" s="16" t="s">
        <v>136</v>
      </c>
      <c r="AU269" s="16" t="s">
        <v>83</v>
      </c>
    </row>
    <row r="270" spans="1:65" s="2" customFormat="1" ht="24.2" customHeight="1" x14ac:dyDescent="0.2">
      <c r="A270" s="33"/>
      <c r="B270" s="34"/>
      <c r="C270" s="185" t="s">
        <v>399</v>
      </c>
      <c r="D270" s="185" t="s">
        <v>129</v>
      </c>
      <c r="E270" s="186" t="s">
        <v>400</v>
      </c>
      <c r="F270" s="187" t="s">
        <v>401</v>
      </c>
      <c r="G270" s="188" t="s">
        <v>132</v>
      </c>
      <c r="H270" s="189">
        <v>43.43</v>
      </c>
      <c r="I270" s="190"/>
      <c r="J270" s="191">
        <f>ROUND(I270*H270,2)</f>
        <v>0</v>
      </c>
      <c r="K270" s="187" t="s">
        <v>133</v>
      </c>
      <c r="L270" s="38"/>
      <c r="M270" s="192" t="s">
        <v>1</v>
      </c>
      <c r="N270" s="193" t="s">
        <v>38</v>
      </c>
      <c r="O270" s="70"/>
      <c r="P270" s="194">
        <f>O270*H270</f>
        <v>0</v>
      </c>
      <c r="Q270" s="194">
        <v>0</v>
      </c>
      <c r="R270" s="194">
        <f>Q270*H270</f>
        <v>0</v>
      </c>
      <c r="S270" s="194">
        <v>0</v>
      </c>
      <c r="T270" s="195">
        <f>S270*H270</f>
        <v>0</v>
      </c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R270" s="196" t="s">
        <v>134</v>
      </c>
      <c r="AT270" s="196" t="s">
        <v>129</v>
      </c>
      <c r="AU270" s="196" t="s">
        <v>83</v>
      </c>
      <c r="AY270" s="16" t="s">
        <v>127</v>
      </c>
      <c r="BE270" s="197">
        <f>IF(N270="základní",J270,0)</f>
        <v>0</v>
      </c>
      <c r="BF270" s="197">
        <f>IF(N270="snížená",J270,0)</f>
        <v>0</v>
      </c>
      <c r="BG270" s="197">
        <f>IF(N270="zákl. přenesená",J270,0)</f>
        <v>0</v>
      </c>
      <c r="BH270" s="197">
        <f>IF(N270="sníž. přenesená",J270,0)</f>
        <v>0</v>
      </c>
      <c r="BI270" s="197">
        <f>IF(N270="nulová",J270,0)</f>
        <v>0</v>
      </c>
      <c r="BJ270" s="16" t="s">
        <v>81</v>
      </c>
      <c r="BK270" s="197">
        <f>ROUND(I270*H270,2)</f>
        <v>0</v>
      </c>
      <c r="BL270" s="16" t="s">
        <v>134</v>
      </c>
      <c r="BM270" s="196" t="s">
        <v>402</v>
      </c>
    </row>
    <row r="271" spans="1:65" s="2" customFormat="1" ht="29.25" x14ac:dyDescent="0.2">
      <c r="A271" s="33"/>
      <c r="B271" s="34"/>
      <c r="C271" s="35"/>
      <c r="D271" s="198" t="s">
        <v>136</v>
      </c>
      <c r="E271" s="35"/>
      <c r="F271" s="199" t="s">
        <v>403</v>
      </c>
      <c r="G271" s="35"/>
      <c r="H271" s="35"/>
      <c r="I271" s="200"/>
      <c r="J271" s="35"/>
      <c r="K271" s="35"/>
      <c r="L271" s="38"/>
      <c r="M271" s="201"/>
      <c r="N271" s="202"/>
      <c r="O271" s="70"/>
      <c r="P271" s="70"/>
      <c r="Q271" s="70"/>
      <c r="R271" s="70"/>
      <c r="S271" s="70"/>
      <c r="T271" s="71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T271" s="16" t="s">
        <v>136</v>
      </c>
      <c r="AU271" s="16" t="s">
        <v>83</v>
      </c>
    </row>
    <row r="272" spans="1:65" s="13" customFormat="1" ht="11.25" x14ac:dyDescent="0.2">
      <c r="B272" s="203"/>
      <c r="C272" s="204"/>
      <c r="D272" s="198" t="s">
        <v>165</v>
      </c>
      <c r="E272" s="205" t="s">
        <v>1</v>
      </c>
      <c r="F272" s="206" t="s">
        <v>388</v>
      </c>
      <c r="G272" s="204"/>
      <c r="H272" s="207">
        <v>43.43</v>
      </c>
      <c r="I272" s="208"/>
      <c r="J272" s="204"/>
      <c r="K272" s="204"/>
      <c r="L272" s="209"/>
      <c r="M272" s="210"/>
      <c r="N272" s="211"/>
      <c r="O272" s="211"/>
      <c r="P272" s="211"/>
      <c r="Q272" s="211"/>
      <c r="R272" s="211"/>
      <c r="S272" s="211"/>
      <c r="T272" s="212"/>
      <c r="AT272" s="213" t="s">
        <v>165</v>
      </c>
      <c r="AU272" s="213" t="s">
        <v>83</v>
      </c>
      <c r="AV272" s="13" t="s">
        <v>83</v>
      </c>
      <c r="AW272" s="13" t="s">
        <v>30</v>
      </c>
      <c r="AX272" s="13" t="s">
        <v>81</v>
      </c>
      <c r="AY272" s="213" t="s">
        <v>127</v>
      </c>
    </row>
    <row r="273" spans="1:65" s="2" customFormat="1" ht="24.2" customHeight="1" x14ac:dyDescent="0.2">
      <c r="A273" s="33"/>
      <c r="B273" s="34"/>
      <c r="C273" s="185" t="s">
        <v>404</v>
      </c>
      <c r="D273" s="185" t="s">
        <v>129</v>
      </c>
      <c r="E273" s="186" t="s">
        <v>405</v>
      </c>
      <c r="F273" s="187" t="s">
        <v>406</v>
      </c>
      <c r="G273" s="188" t="s">
        <v>132</v>
      </c>
      <c r="H273" s="189">
        <v>43.43</v>
      </c>
      <c r="I273" s="190"/>
      <c r="J273" s="191">
        <f>ROUND(I273*H273,2)</f>
        <v>0</v>
      </c>
      <c r="K273" s="187" t="s">
        <v>133</v>
      </c>
      <c r="L273" s="38"/>
      <c r="M273" s="192" t="s">
        <v>1</v>
      </c>
      <c r="N273" s="193" t="s">
        <v>38</v>
      </c>
      <c r="O273" s="70"/>
      <c r="P273" s="194">
        <f>O273*H273</f>
        <v>0</v>
      </c>
      <c r="Q273" s="194">
        <v>0</v>
      </c>
      <c r="R273" s="194">
        <f>Q273*H273</f>
        <v>0</v>
      </c>
      <c r="S273" s="194">
        <v>0</v>
      </c>
      <c r="T273" s="195">
        <f>S273*H273</f>
        <v>0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196" t="s">
        <v>134</v>
      </c>
      <c r="AT273" s="196" t="s">
        <v>129</v>
      </c>
      <c r="AU273" s="196" t="s">
        <v>83</v>
      </c>
      <c r="AY273" s="16" t="s">
        <v>127</v>
      </c>
      <c r="BE273" s="197">
        <f>IF(N273="základní",J273,0)</f>
        <v>0</v>
      </c>
      <c r="BF273" s="197">
        <f>IF(N273="snížená",J273,0)</f>
        <v>0</v>
      </c>
      <c r="BG273" s="197">
        <f>IF(N273="zákl. přenesená",J273,0)</f>
        <v>0</v>
      </c>
      <c r="BH273" s="197">
        <f>IF(N273="sníž. přenesená",J273,0)</f>
        <v>0</v>
      </c>
      <c r="BI273" s="197">
        <f>IF(N273="nulová",J273,0)</f>
        <v>0</v>
      </c>
      <c r="BJ273" s="16" t="s">
        <v>81</v>
      </c>
      <c r="BK273" s="197">
        <f>ROUND(I273*H273,2)</f>
        <v>0</v>
      </c>
      <c r="BL273" s="16" t="s">
        <v>134</v>
      </c>
      <c r="BM273" s="196" t="s">
        <v>407</v>
      </c>
    </row>
    <row r="274" spans="1:65" s="2" customFormat="1" ht="19.5" x14ac:dyDescent="0.2">
      <c r="A274" s="33"/>
      <c r="B274" s="34"/>
      <c r="C274" s="35"/>
      <c r="D274" s="198" t="s">
        <v>136</v>
      </c>
      <c r="E274" s="35"/>
      <c r="F274" s="199" t="s">
        <v>408</v>
      </c>
      <c r="G274" s="35"/>
      <c r="H274" s="35"/>
      <c r="I274" s="200"/>
      <c r="J274" s="35"/>
      <c r="K274" s="35"/>
      <c r="L274" s="38"/>
      <c r="M274" s="201"/>
      <c r="N274" s="202"/>
      <c r="O274" s="70"/>
      <c r="P274" s="70"/>
      <c r="Q274" s="70"/>
      <c r="R274" s="70"/>
      <c r="S274" s="70"/>
      <c r="T274" s="71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T274" s="16" t="s">
        <v>136</v>
      </c>
      <c r="AU274" s="16" t="s">
        <v>83</v>
      </c>
    </row>
    <row r="275" spans="1:65" s="2" customFormat="1" ht="16.5" customHeight="1" x14ac:dyDescent="0.2">
      <c r="A275" s="33"/>
      <c r="B275" s="34"/>
      <c r="C275" s="185" t="s">
        <v>409</v>
      </c>
      <c r="D275" s="185" t="s">
        <v>129</v>
      </c>
      <c r="E275" s="186" t="s">
        <v>410</v>
      </c>
      <c r="F275" s="187" t="s">
        <v>411</v>
      </c>
      <c r="G275" s="188" t="s">
        <v>132</v>
      </c>
      <c r="H275" s="189">
        <v>43.43</v>
      </c>
      <c r="I275" s="190"/>
      <c r="J275" s="191">
        <f>ROUND(I275*H275,2)</f>
        <v>0</v>
      </c>
      <c r="K275" s="187" t="s">
        <v>1</v>
      </c>
      <c r="L275" s="38"/>
      <c r="M275" s="192" t="s">
        <v>1</v>
      </c>
      <c r="N275" s="193" t="s">
        <v>38</v>
      </c>
      <c r="O275" s="70"/>
      <c r="P275" s="194">
        <f>O275*H275</f>
        <v>0</v>
      </c>
      <c r="Q275" s="194">
        <v>0</v>
      </c>
      <c r="R275" s="194">
        <f>Q275*H275</f>
        <v>0</v>
      </c>
      <c r="S275" s="194">
        <v>0</v>
      </c>
      <c r="T275" s="195">
        <f>S275*H275</f>
        <v>0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196" t="s">
        <v>134</v>
      </c>
      <c r="AT275" s="196" t="s">
        <v>129</v>
      </c>
      <c r="AU275" s="196" t="s">
        <v>83</v>
      </c>
      <c r="AY275" s="16" t="s">
        <v>127</v>
      </c>
      <c r="BE275" s="197">
        <f>IF(N275="základní",J275,0)</f>
        <v>0</v>
      </c>
      <c r="BF275" s="197">
        <f>IF(N275="snížená",J275,0)</f>
        <v>0</v>
      </c>
      <c r="BG275" s="197">
        <f>IF(N275="zákl. přenesená",J275,0)</f>
        <v>0</v>
      </c>
      <c r="BH275" s="197">
        <f>IF(N275="sníž. přenesená",J275,0)</f>
        <v>0</v>
      </c>
      <c r="BI275" s="197">
        <f>IF(N275="nulová",J275,0)</f>
        <v>0</v>
      </c>
      <c r="BJ275" s="16" t="s">
        <v>81</v>
      </c>
      <c r="BK275" s="197">
        <f>ROUND(I275*H275,2)</f>
        <v>0</v>
      </c>
      <c r="BL275" s="16" t="s">
        <v>134</v>
      </c>
      <c r="BM275" s="196" t="s">
        <v>412</v>
      </c>
    </row>
    <row r="276" spans="1:65" s="2" customFormat="1" ht="11.25" x14ac:dyDescent="0.2">
      <c r="A276" s="33"/>
      <c r="B276" s="34"/>
      <c r="C276" s="35"/>
      <c r="D276" s="198" t="s">
        <v>136</v>
      </c>
      <c r="E276" s="35"/>
      <c r="F276" s="199" t="s">
        <v>411</v>
      </c>
      <c r="G276" s="35"/>
      <c r="H276" s="35"/>
      <c r="I276" s="200"/>
      <c r="J276" s="35"/>
      <c r="K276" s="35"/>
      <c r="L276" s="38"/>
      <c r="M276" s="201"/>
      <c r="N276" s="202"/>
      <c r="O276" s="70"/>
      <c r="P276" s="70"/>
      <c r="Q276" s="70"/>
      <c r="R276" s="70"/>
      <c r="S276" s="70"/>
      <c r="T276" s="71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T276" s="16" t="s">
        <v>136</v>
      </c>
      <c r="AU276" s="16" t="s">
        <v>83</v>
      </c>
    </row>
    <row r="277" spans="1:65" s="2" customFormat="1" ht="19.5" x14ac:dyDescent="0.2">
      <c r="A277" s="33"/>
      <c r="B277" s="34"/>
      <c r="C277" s="35"/>
      <c r="D277" s="198" t="s">
        <v>413</v>
      </c>
      <c r="E277" s="35"/>
      <c r="F277" s="235" t="s">
        <v>414</v>
      </c>
      <c r="G277" s="35"/>
      <c r="H277" s="35"/>
      <c r="I277" s="200"/>
      <c r="J277" s="35"/>
      <c r="K277" s="35"/>
      <c r="L277" s="38"/>
      <c r="M277" s="201"/>
      <c r="N277" s="202"/>
      <c r="O277" s="70"/>
      <c r="P277" s="70"/>
      <c r="Q277" s="70"/>
      <c r="R277" s="70"/>
      <c r="S277" s="70"/>
      <c r="T277" s="71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T277" s="16" t="s">
        <v>413</v>
      </c>
      <c r="AU277" s="16" t="s">
        <v>83</v>
      </c>
    </row>
    <row r="278" spans="1:65" s="12" customFormat="1" ht="22.9" customHeight="1" x14ac:dyDescent="0.2">
      <c r="B278" s="169"/>
      <c r="C278" s="170"/>
      <c r="D278" s="171" t="s">
        <v>72</v>
      </c>
      <c r="E278" s="183" t="s">
        <v>159</v>
      </c>
      <c r="F278" s="183" t="s">
        <v>415</v>
      </c>
      <c r="G278" s="170"/>
      <c r="H278" s="170"/>
      <c r="I278" s="173"/>
      <c r="J278" s="184">
        <f>BK278</f>
        <v>0</v>
      </c>
      <c r="K278" s="170"/>
      <c r="L278" s="175"/>
      <c r="M278" s="176"/>
      <c r="N278" s="177"/>
      <c r="O278" s="177"/>
      <c r="P278" s="178">
        <f>SUM(P279:P280)</f>
        <v>0</v>
      </c>
      <c r="Q278" s="177"/>
      <c r="R278" s="178">
        <f>SUM(R279:R280)</f>
        <v>0.69720000000000004</v>
      </c>
      <c r="S278" s="177"/>
      <c r="T278" s="179">
        <f>SUM(T279:T280)</f>
        <v>0</v>
      </c>
      <c r="AR278" s="180" t="s">
        <v>81</v>
      </c>
      <c r="AT278" s="181" t="s">
        <v>72</v>
      </c>
      <c r="AU278" s="181" t="s">
        <v>81</v>
      </c>
      <c r="AY278" s="180" t="s">
        <v>127</v>
      </c>
      <c r="BK278" s="182">
        <f>SUM(BK279:BK280)</f>
        <v>0</v>
      </c>
    </row>
    <row r="279" spans="1:65" s="2" customFormat="1" ht="24.2" customHeight="1" x14ac:dyDescent="0.2">
      <c r="A279" s="33"/>
      <c r="B279" s="34"/>
      <c r="C279" s="185" t="s">
        <v>416</v>
      </c>
      <c r="D279" s="185" t="s">
        <v>129</v>
      </c>
      <c r="E279" s="186" t="s">
        <v>417</v>
      </c>
      <c r="F279" s="187" t="s">
        <v>418</v>
      </c>
      <c r="G279" s="188" t="s">
        <v>132</v>
      </c>
      <c r="H279" s="189">
        <v>60</v>
      </c>
      <c r="I279" s="190"/>
      <c r="J279" s="191">
        <f>ROUND(I279*H279,2)</f>
        <v>0</v>
      </c>
      <c r="K279" s="187" t="s">
        <v>133</v>
      </c>
      <c r="L279" s="38"/>
      <c r="M279" s="192" t="s">
        <v>1</v>
      </c>
      <c r="N279" s="193" t="s">
        <v>38</v>
      </c>
      <c r="O279" s="70"/>
      <c r="P279" s="194">
        <f>O279*H279</f>
        <v>0</v>
      </c>
      <c r="Q279" s="194">
        <v>1.162E-2</v>
      </c>
      <c r="R279" s="194">
        <f>Q279*H279</f>
        <v>0.69720000000000004</v>
      </c>
      <c r="S279" s="194">
        <v>0</v>
      </c>
      <c r="T279" s="195">
        <f>S279*H279</f>
        <v>0</v>
      </c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R279" s="196" t="s">
        <v>134</v>
      </c>
      <c r="AT279" s="196" t="s">
        <v>129</v>
      </c>
      <c r="AU279" s="196" t="s">
        <v>83</v>
      </c>
      <c r="AY279" s="16" t="s">
        <v>127</v>
      </c>
      <c r="BE279" s="197">
        <f>IF(N279="základní",J279,0)</f>
        <v>0</v>
      </c>
      <c r="BF279" s="197">
        <f>IF(N279="snížená",J279,0)</f>
        <v>0</v>
      </c>
      <c r="BG279" s="197">
        <f>IF(N279="zákl. přenesená",J279,0)</f>
        <v>0</v>
      </c>
      <c r="BH279" s="197">
        <f>IF(N279="sníž. přenesená",J279,0)</f>
        <v>0</v>
      </c>
      <c r="BI279" s="197">
        <f>IF(N279="nulová",J279,0)</f>
        <v>0</v>
      </c>
      <c r="BJ279" s="16" t="s">
        <v>81</v>
      </c>
      <c r="BK279" s="197">
        <f>ROUND(I279*H279,2)</f>
        <v>0</v>
      </c>
      <c r="BL279" s="16" t="s">
        <v>134</v>
      </c>
      <c r="BM279" s="196" t="s">
        <v>419</v>
      </c>
    </row>
    <row r="280" spans="1:65" s="2" customFormat="1" ht="29.25" x14ac:dyDescent="0.2">
      <c r="A280" s="33"/>
      <c r="B280" s="34"/>
      <c r="C280" s="35"/>
      <c r="D280" s="198" t="s">
        <v>136</v>
      </c>
      <c r="E280" s="35"/>
      <c r="F280" s="199" t="s">
        <v>420</v>
      </c>
      <c r="G280" s="35"/>
      <c r="H280" s="35"/>
      <c r="I280" s="200"/>
      <c r="J280" s="35"/>
      <c r="K280" s="35"/>
      <c r="L280" s="38"/>
      <c r="M280" s="201"/>
      <c r="N280" s="202"/>
      <c r="O280" s="70"/>
      <c r="P280" s="70"/>
      <c r="Q280" s="70"/>
      <c r="R280" s="70"/>
      <c r="S280" s="70"/>
      <c r="T280" s="71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T280" s="16" t="s">
        <v>136</v>
      </c>
      <c r="AU280" s="16" t="s">
        <v>83</v>
      </c>
    </row>
    <row r="281" spans="1:65" s="12" customFormat="1" ht="22.9" customHeight="1" x14ac:dyDescent="0.2">
      <c r="B281" s="169"/>
      <c r="C281" s="170"/>
      <c r="D281" s="171" t="s">
        <v>72</v>
      </c>
      <c r="E281" s="183" t="s">
        <v>179</v>
      </c>
      <c r="F281" s="183" t="s">
        <v>421</v>
      </c>
      <c r="G281" s="170"/>
      <c r="H281" s="170"/>
      <c r="I281" s="173"/>
      <c r="J281" s="184">
        <f>BK281</f>
        <v>0</v>
      </c>
      <c r="K281" s="170"/>
      <c r="L281" s="175"/>
      <c r="M281" s="176"/>
      <c r="N281" s="177"/>
      <c r="O281" s="177"/>
      <c r="P281" s="178">
        <f>SUM(P282:P392)</f>
        <v>0</v>
      </c>
      <c r="Q281" s="177"/>
      <c r="R281" s="178">
        <f>SUM(R282:R392)</f>
        <v>10.043657429999998</v>
      </c>
      <c r="S281" s="177"/>
      <c r="T281" s="179">
        <f>SUM(T282:T392)</f>
        <v>33.030445</v>
      </c>
      <c r="AR281" s="180" t="s">
        <v>81</v>
      </c>
      <c r="AT281" s="181" t="s">
        <v>72</v>
      </c>
      <c r="AU281" s="181" t="s">
        <v>81</v>
      </c>
      <c r="AY281" s="180" t="s">
        <v>127</v>
      </c>
      <c r="BK281" s="182">
        <f>SUM(BK282:BK392)</f>
        <v>0</v>
      </c>
    </row>
    <row r="282" spans="1:65" s="2" customFormat="1" ht="24.2" customHeight="1" x14ac:dyDescent="0.2">
      <c r="A282" s="33"/>
      <c r="B282" s="34"/>
      <c r="C282" s="185" t="s">
        <v>422</v>
      </c>
      <c r="D282" s="185" t="s">
        <v>129</v>
      </c>
      <c r="E282" s="186" t="s">
        <v>423</v>
      </c>
      <c r="F282" s="187" t="s">
        <v>424</v>
      </c>
      <c r="G282" s="188" t="s">
        <v>425</v>
      </c>
      <c r="H282" s="189">
        <v>123</v>
      </c>
      <c r="I282" s="190"/>
      <c r="J282" s="191">
        <f>ROUND(I282*H282,2)</f>
        <v>0</v>
      </c>
      <c r="K282" s="187" t="s">
        <v>133</v>
      </c>
      <c r="L282" s="38"/>
      <c r="M282" s="192" t="s">
        <v>1</v>
      </c>
      <c r="N282" s="193" t="s">
        <v>38</v>
      </c>
      <c r="O282" s="70"/>
      <c r="P282" s="194">
        <f>O282*H282</f>
        <v>0</v>
      </c>
      <c r="Q282" s="194">
        <v>2.0000000000000002E-5</v>
      </c>
      <c r="R282" s="194">
        <f>Q282*H282</f>
        <v>2.4600000000000004E-3</v>
      </c>
      <c r="S282" s="194">
        <v>0</v>
      </c>
      <c r="T282" s="195">
        <f>S282*H282</f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196" t="s">
        <v>134</v>
      </c>
      <c r="AT282" s="196" t="s">
        <v>129</v>
      </c>
      <c r="AU282" s="196" t="s">
        <v>83</v>
      </c>
      <c r="AY282" s="16" t="s">
        <v>127</v>
      </c>
      <c r="BE282" s="197">
        <f>IF(N282="základní",J282,0)</f>
        <v>0</v>
      </c>
      <c r="BF282" s="197">
        <f>IF(N282="snížená",J282,0)</f>
        <v>0</v>
      </c>
      <c r="BG282" s="197">
        <f>IF(N282="zákl. přenesená",J282,0)</f>
        <v>0</v>
      </c>
      <c r="BH282" s="197">
        <f>IF(N282="sníž. přenesená",J282,0)</f>
        <v>0</v>
      </c>
      <c r="BI282" s="197">
        <f>IF(N282="nulová",J282,0)</f>
        <v>0</v>
      </c>
      <c r="BJ282" s="16" t="s">
        <v>81</v>
      </c>
      <c r="BK282" s="197">
        <f>ROUND(I282*H282,2)</f>
        <v>0</v>
      </c>
      <c r="BL282" s="16" t="s">
        <v>134</v>
      </c>
      <c r="BM282" s="196" t="s">
        <v>426</v>
      </c>
    </row>
    <row r="283" spans="1:65" s="2" customFormat="1" ht="19.5" x14ac:dyDescent="0.2">
      <c r="A283" s="33"/>
      <c r="B283" s="34"/>
      <c r="C283" s="35"/>
      <c r="D283" s="198" t="s">
        <v>136</v>
      </c>
      <c r="E283" s="35"/>
      <c r="F283" s="199" t="s">
        <v>427</v>
      </c>
      <c r="G283" s="35"/>
      <c r="H283" s="35"/>
      <c r="I283" s="200"/>
      <c r="J283" s="35"/>
      <c r="K283" s="35"/>
      <c r="L283" s="38"/>
      <c r="M283" s="201"/>
      <c r="N283" s="202"/>
      <c r="O283" s="70"/>
      <c r="P283" s="70"/>
      <c r="Q283" s="70"/>
      <c r="R283" s="70"/>
      <c r="S283" s="70"/>
      <c r="T283" s="71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T283" s="16" t="s">
        <v>136</v>
      </c>
      <c r="AU283" s="16" t="s">
        <v>83</v>
      </c>
    </row>
    <row r="284" spans="1:65" s="2" customFormat="1" ht="16.5" customHeight="1" x14ac:dyDescent="0.2">
      <c r="A284" s="33"/>
      <c r="B284" s="34"/>
      <c r="C284" s="214" t="s">
        <v>428</v>
      </c>
      <c r="D284" s="214" t="s">
        <v>191</v>
      </c>
      <c r="E284" s="215" t="s">
        <v>429</v>
      </c>
      <c r="F284" s="216" t="s">
        <v>430</v>
      </c>
      <c r="G284" s="217" t="s">
        <v>425</v>
      </c>
      <c r="H284" s="218">
        <v>123</v>
      </c>
      <c r="I284" s="219"/>
      <c r="J284" s="220">
        <f>ROUND(I284*H284,2)</f>
        <v>0</v>
      </c>
      <c r="K284" s="216" t="s">
        <v>1</v>
      </c>
      <c r="L284" s="221"/>
      <c r="M284" s="222" t="s">
        <v>1</v>
      </c>
      <c r="N284" s="223" t="s">
        <v>38</v>
      </c>
      <c r="O284" s="70"/>
      <c r="P284" s="194">
        <f>O284*H284</f>
        <v>0</v>
      </c>
      <c r="Q284" s="194">
        <v>0</v>
      </c>
      <c r="R284" s="194">
        <f>Q284*H284</f>
        <v>0</v>
      </c>
      <c r="S284" s="194">
        <v>0</v>
      </c>
      <c r="T284" s="195">
        <f>S284*H284</f>
        <v>0</v>
      </c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R284" s="196" t="s">
        <v>173</v>
      </c>
      <c r="AT284" s="196" t="s">
        <v>191</v>
      </c>
      <c r="AU284" s="196" t="s">
        <v>83</v>
      </c>
      <c r="AY284" s="16" t="s">
        <v>127</v>
      </c>
      <c r="BE284" s="197">
        <f>IF(N284="základní",J284,0)</f>
        <v>0</v>
      </c>
      <c r="BF284" s="197">
        <f>IF(N284="snížená",J284,0)</f>
        <v>0</v>
      </c>
      <c r="BG284" s="197">
        <f>IF(N284="zákl. přenesená",J284,0)</f>
        <v>0</v>
      </c>
      <c r="BH284" s="197">
        <f>IF(N284="sníž. přenesená",J284,0)</f>
        <v>0</v>
      </c>
      <c r="BI284" s="197">
        <f>IF(N284="nulová",J284,0)</f>
        <v>0</v>
      </c>
      <c r="BJ284" s="16" t="s">
        <v>81</v>
      </c>
      <c r="BK284" s="197">
        <f>ROUND(I284*H284,2)</f>
        <v>0</v>
      </c>
      <c r="BL284" s="16" t="s">
        <v>134</v>
      </c>
      <c r="BM284" s="196" t="s">
        <v>431</v>
      </c>
    </row>
    <row r="285" spans="1:65" s="2" customFormat="1" ht="11.25" x14ac:dyDescent="0.2">
      <c r="A285" s="33"/>
      <c r="B285" s="34"/>
      <c r="C285" s="35"/>
      <c r="D285" s="198" t="s">
        <v>136</v>
      </c>
      <c r="E285" s="35"/>
      <c r="F285" s="199" t="s">
        <v>430</v>
      </c>
      <c r="G285" s="35"/>
      <c r="H285" s="35"/>
      <c r="I285" s="200"/>
      <c r="J285" s="35"/>
      <c r="K285" s="35"/>
      <c r="L285" s="38"/>
      <c r="M285" s="201"/>
      <c r="N285" s="202"/>
      <c r="O285" s="70"/>
      <c r="P285" s="70"/>
      <c r="Q285" s="70"/>
      <c r="R285" s="70"/>
      <c r="S285" s="70"/>
      <c r="T285" s="71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T285" s="16" t="s">
        <v>136</v>
      </c>
      <c r="AU285" s="16" t="s">
        <v>83</v>
      </c>
    </row>
    <row r="286" spans="1:65" s="2" customFormat="1" ht="19.5" x14ac:dyDescent="0.2">
      <c r="A286" s="33"/>
      <c r="B286" s="34"/>
      <c r="C286" s="35"/>
      <c r="D286" s="198" t="s">
        <v>413</v>
      </c>
      <c r="E286" s="35"/>
      <c r="F286" s="235" t="s">
        <v>432</v>
      </c>
      <c r="G286" s="35"/>
      <c r="H286" s="35"/>
      <c r="I286" s="200"/>
      <c r="J286" s="35"/>
      <c r="K286" s="35"/>
      <c r="L286" s="38"/>
      <c r="M286" s="201"/>
      <c r="N286" s="202"/>
      <c r="O286" s="70"/>
      <c r="P286" s="70"/>
      <c r="Q286" s="70"/>
      <c r="R286" s="70"/>
      <c r="S286" s="70"/>
      <c r="T286" s="71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T286" s="16" t="s">
        <v>413</v>
      </c>
      <c r="AU286" s="16" t="s">
        <v>83</v>
      </c>
    </row>
    <row r="287" spans="1:65" s="2" customFormat="1" ht="24.2" customHeight="1" x14ac:dyDescent="0.2">
      <c r="A287" s="33"/>
      <c r="B287" s="34"/>
      <c r="C287" s="185" t="s">
        <v>433</v>
      </c>
      <c r="D287" s="185" t="s">
        <v>129</v>
      </c>
      <c r="E287" s="186" t="s">
        <v>434</v>
      </c>
      <c r="F287" s="187" t="s">
        <v>435</v>
      </c>
      <c r="G287" s="188" t="s">
        <v>283</v>
      </c>
      <c r="H287" s="189">
        <v>1</v>
      </c>
      <c r="I287" s="190"/>
      <c r="J287" s="191">
        <f>ROUND(I287*H287,2)</f>
        <v>0</v>
      </c>
      <c r="K287" s="187" t="s">
        <v>133</v>
      </c>
      <c r="L287" s="38"/>
      <c r="M287" s="192" t="s">
        <v>1</v>
      </c>
      <c r="N287" s="193" t="s">
        <v>38</v>
      </c>
      <c r="O287" s="70"/>
      <c r="P287" s="194">
        <f>O287*H287</f>
        <v>0</v>
      </c>
      <c r="Q287" s="194">
        <v>0</v>
      </c>
      <c r="R287" s="194">
        <f>Q287*H287</f>
        <v>0</v>
      </c>
      <c r="S287" s="194">
        <v>0</v>
      </c>
      <c r="T287" s="195">
        <f>S287*H287</f>
        <v>0</v>
      </c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R287" s="196" t="s">
        <v>134</v>
      </c>
      <c r="AT287" s="196" t="s">
        <v>129</v>
      </c>
      <c r="AU287" s="196" t="s">
        <v>83</v>
      </c>
      <c r="AY287" s="16" t="s">
        <v>127</v>
      </c>
      <c r="BE287" s="197">
        <f>IF(N287="základní",J287,0)</f>
        <v>0</v>
      </c>
      <c r="BF287" s="197">
        <f>IF(N287="snížená",J287,0)</f>
        <v>0</v>
      </c>
      <c r="BG287" s="197">
        <f>IF(N287="zákl. přenesená",J287,0)</f>
        <v>0</v>
      </c>
      <c r="BH287" s="197">
        <f>IF(N287="sníž. přenesená",J287,0)</f>
        <v>0</v>
      </c>
      <c r="BI287" s="197">
        <f>IF(N287="nulová",J287,0)</f>
        <v>0</v>
      </c>
      <c r="BJ287" s="16" t="s">
        <v>81</v>
      </c>
      <c r="BK287" s="197">
        <f>ROUND(I287*H287,2)</f>
        <v>0</v>
      </c>
      <c r="BL287" s="16" t="s">
        <v>134</v>
      </c>
      <c r="BM287" s="196" t="s">
        <v>436</v>
      </c>
    </row>
    <row r="288" spans="1:65" s="2" customFormat="1" ht="19.5" x14ac:dyDescent="0.2">
      <c r="A288" s="33"/>
      <c r="B288" s="34"/>
      <c r="C288" s="35"/>
      <c r="D288" s="198" t="s">
        <v>136</v>
      </c>
      <c r="E288" s="35"/>
      <c r="F288" s="199" t="s">
        <v>437</v>
      </c>
      <c r="G288" s="35"/>
      <c r="H288" s="35"/>
      <c r="I288" s="200"/>
      <c r="J288" s="35"/>
      <c r="K288" s="35"/>
      <c r="L288" s="38"/>
      <c r="M288" s="201"/>
      <c r="N288" s="202"/>
      <c r="O288" s="70"/>
      <c r="P288" s="70"/>
      <c r="Q288" s="70"/>
      <c r="R288" s="70"/>
      <c r="S288" s="70"/>
      <c r="T288" s="71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T288" s="16" t="s">
        <v>136</v>
      </c>
      <c r="AU288" s="16" t="s">
        <v>83</v>
      </c>
    </row>
    <row r="289" spans="1:65" s="2" customFormat="1" ht="19.5" x14ac:dyDescent="0.2">
      <c r="A289" s="33"/>
      <c r="B289" s="34"/>
      <c r="C289" s="35"/>
      <c r="D289" s="198" t="s">
        <v>413</v>
      </c>
      <c r="E289" s="35"/>
      <c r="F289" s="235" t="s">
        <v>438</v>
      </c>
      <c r="G289" s="35"/>
      <c r="H289" s="35"/>
      <c r="I289" s="200"/>
      <c r="J289" s="35"/>
      <c r="K289" s="35"/>
      <c r="L289" s="38"/>
      <c r="M289" s="201"/>
      <c r="N289" s="202"/>
      <c r="O289" s="70"/>
      <c r="P289" s="70"/>
      <c r="Q289" s="70"/>
      <c r="R289" s="70"/>
      <c r="S289" s="70"/>
      <c r="T289" s="71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T289" s="16" t="s">
        <v>413</v>
      </c>
      <c r="AU289" s="16" t="s">
        <v>83</v>
      </c>
    </row>
    <row r="290" spans="1:65" s="13" customFormat="1" ht="11.25" x14ac:dyDescent="0.2">
      <c r="B290" s="203"/>
      <c r="C290" s="204"/>
      <c r="D290" s="198" t="s">
        <v>165</v>
      </c>
      <c r="E290" s="205" t="s">
        <v>1</v>
      </c>
      <c r="F290" s="206" t="s">
        <v>81</v>
      </c>
      <c r="G290" s="204"/>
      <c r="H290" s="207">
        <v>1</v>
      </c>
      <c r="I290" s="208"/>
      <c r="J290" s="204"/>
      <c r="K290" s="204"/>
      <c r="L290" s="209"/>
      <c r="M290" s="210"/>
      <c r="N290" s="211"/>
      <c r="O290" s="211"/>
      <c r="P290" s="211"/>
      <c r="Q290" s="211"/>
      <c r="R290" s="211"/>
      <c r="S290" s="211"/>
      <c r="T290" s="212"/>
      <c r="AT290" s="213" t="s">
        <v>165</v>
      </c>
      <c r="AU290" s="213" t="s">
        <v>83</v>
      </c>
      <c r="AV290" s="13" t="s">
        <v>83</v>
      </c>
      <c r="AW290" s="13" t="s">
        <v>30</v>
      </c>
      <c r="AX290" s="13" t="s">
        <v>81</v>
      </c>
      <c r="AY290" s="213" t="s">
        <v>127</v>
      </c>
    </row>
    <row r="291" spans="1:65" s="2" customFormat="1" ht="24.2" customHeight="1" x14ac:dyDescent="0.2">
      <c r="A291" s="33"/>
      <c r="B291" s="34"/>
      <c r="C291" s="185" t="s">
        <v>439</v>
      </c>
      <c r="D291" s="185" t="s">
        <v>129</v>
      </c>
      <c r="E291" s="186" t="s">
        <v>440</v>
      </c>
      <c r="F291" s="187" t="s">
        <v>441</v>
      </c>
      <c r="G291" s="188" t="s">
        <v>283</v>
      </c>
      <c r="H291" s="189">
        <v>2</v>
      </c>
      <c r="I291" s="190"/>
      <c r="J291" s="191">
        <f>ROUND(I291*H291,2)</f>
        <v>0</v>
      </c>
      <c r="K291" s="187" t="s">
        <v>133</v>
      </c>
      <c r="L291" s="38"/>
      <c r="M291" s="192" t="s">
        <v>1</v>
      </c>
      <c r="N291" s="193" t="s">
        <v>38</v>
      </c>
      <c r="O291" s="70"/>
      <c r="P291" s="194">
        <f>O291*H291</f>
        <v>0</v>
      </c>
      <c r="Q291" s="194">
        <v>6.9999999999999999E-4</v>
      </c>
      <c r="R291" s="194">
        <f>Q291*H291</f>
        <v>1.4E-3</v>
      </c>
      <c r="S291" s="194">
        <v>0</v>
      </c>
      <c r="T291" s="195">
        <f>S291*H291</f>
        <v>0</v>
      </c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R291" s="196" t="s">
        <v>134</v>
      </c>
      <c r="AT291" s="196" t="s">
        <v>129</v>
      </c>
      <c r="AU291" s="196" t="s">
        <v>83</v>
      </c>
      <c r="AY291" s="16" t="s">
        <v>127</v>
      </c>
      <c r="BE291" s="197">
        <f>IF(N291="základní",J291,0)</f>
        <v>0</v>
      </c>
      <c r="BF291" s="197">
        <f>IF(N291="snížená",J291,0)</f>
        <v>0</v>
      </c>
      <c r="BG291" s="197">
        <f>IF(N291="zákl. přenesená",J291,0)</f>
        <v>0</v>
      </c>
      <c r="BH291" s="197">
        <f>IF(N291="sníž. přenesená",J291,0)</f>
        <v>0</v>
      </c>
      <c r="BI291" s="197">
        <f>IF(N291="nulová",J291,0)</f>
        <v>0</v>
      </c>
      <c r="BJ291" s="16" t="s">
        <v>81</v>
      </c>
      <c r="BK291" s="197">
        <f>ROUND(I291*H291,2)</f>
        <v>0</v>
      </c>
      <c r="BL291" s="16" t="s">
        <v>134</v>
      </c>
      <c r="BM291" s="196" t="s">
        <v>442</v>
      </c>
    </row>
    <row r="292" spans="1:65" s="2" customFormat="1" ht="19.5" x14ac:dyDescent="0.2">
      <c r="A292" s="33"/>
      <c r="B292" s="34"/>
      <c r="C292" s="35"/>
      <c r="D292" s="198" t="s">
        <v>136</v>
      </c>
      <c r="E292" s="35"/>
      <c r="F292" s="199" t="s">
        <v>443</v>
      </c>
      <c r="G292" s="35"/>
      <c r="H292" s="35"/>
      <c r="I292" s="200"/>
      <c r="J292" s="35"/>
      <c r="K292" s="35"/>
      <c r="L292" s="38"/>
      <c r="M292" s="201"/>
      <c r="N292" s="202"/>
      <c r="O292" s="70"/>
      <c r="P292" s="70"/>
      <c r="Q292" s="70"/>
      <c r="R292" s="70"/>
      <c r="S292" s="70"/>
      <c r="T292" s="71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T292" s="16" t="s">
        <v>136</v>
      </c>
      <c r="AU292" s="16" t="s">
        <v>83</v>
      </c>
    </row>
    <row r="293" spans="1:65" s="2" customFormat="1" ht="16.5" customHeight="1" x14ac:dyDescent="0.2">
      <c r="A293" s="33"/>
      <c r="B293" s="34"/>
      <c r="C293" s="185" t="s">
        <v>444</v>
      </c>
      <c r="D293" s="185" t="s">
        <v>129</v>
      </c>
      <c r="E293" s="186" t="s">
        <v>445</v>
      </c>
      <c r="F293" s="187" t="s">
        <v>446</v>
      </c>
      <c r="G293" s="188" t="s">
        <v>283</v>
      </c>
      <c r="H293" s="189">
        <v>2</v>
      </c>
      <c r="I293" s="190"/>
      <c r="J293" s="191">
        <f>ROUND(I293*H293,2)</f>
        <v>0</v>
      </c>
      <c r="K293" s="187" t="s">
        <v>133</v>
      </c>
      <c r="L293" s="38"/>
      <c r="M293" s="192" t="s">
        <v>1</v>
      </c>
      <c r="N293" s="193" t="s">
        <v>38</v>
      </c>
      <c r="O293" s="70"/>
      <c r="P293" s="194">
        <f>O293*H293</f>
        <v>0</v>
      </c>
      <c r="Q293" s="194">
        <v>8.1119999999999998E-2</v>
      </c>
      <c r="R293" s="194">
        <f>Q293*H293</f>
        <v>0.16224</v>
      </c>
      <c r="S293" s="194">
        <v>0</v>
      </c>
      <c r="T293" s="195">
        <f>S293*H293</f>
        <v>0</v>
      </c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R293" s="196" t="s">
        <v>134</v>
      </c>
      <c r="AT293" s="196" t="s">
        <v>129</v>
      </c>
      <c r="AU293" s="196" t="s">
        <v>83</v>
      </c>
      <c r="AY293" s="16" t="s">
        <v>127</v>
      </c>
      <c r="BE293" s="197">
        <f>IF(N293="základní",J293,0)</f>
        <v>0</v>
      </c>
      <c r="BF293" s="197">
        <f>IF(N293="snížená",J293,0)</f>
        <v>0</v>
      </c>
      <c r="BG293" s="197">
        <f>IF(N293="zákl. přenesená",J293,0)</f>
        <v>0</v>
      </c>
      <c r="BH293" s="197">
        <f>IF(N293="sníž. přenesená",J293,0)</f>
        <v>0</v>
      </c>
      <c r="BI293" s="197">
        <f>IF(N293="nulová",J293,0)</f>
        <v>0</v>
      </c>
      <c r="BJ293" s="16" t="s">
        <v>81</v>
      </c>
      <c r="BK293" s="197">
        <f>ROUND(I293*H293,2)</f>
        <v>0</v>
      </c>
      <c r="BL293" s="16" t="s">
        <v>134</v>
      </c>
      <c r="BM293" s="196" t="s">
        <v>447</v>
      </c>
    </row>
    <row r="294" spans="1:65" s="2" customFormat="1" ht="11.25" x14ac:dyDescent="0.2">
      <c r="A294" s="33"/>
      <c r="B294" s="34"/>
      <c r="C294" s="35"/>
      <c r="D294" s="198" t="s">
        <v>136</v>
      </c>
      <c r="E294" s="35"/>
      <c r="F294" s="199" t="s">
        <v>448</v>
      </c>
      <c r="G294" s="35"/>
      <c r="H294" s="35"/>
      <c r="I294" s="200"/>
      <c r="J294" s="35"/>
      <c r="K294" s="35"/>
      <c r="L294" s="38"/>
      <c r="M294" s="201"/>
      <c r="N294" s="202"/>
      <c r="O294" s="70"/>
      <c r="P294" s="70"/>
      <c r="Q294" s="70"/>
      <c r="R294" s="70"/>
      <c r="S294" s="70"/>
      <c r="T294" s="71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T294" s="16" t="s">
        <v>136</v>
      </c>
      <c r="AU294" s="16" t="s">
        <v>83</v>
      </c>
    </row>
    <row r="295" spans="1:65" s="2" customFormat="1" ht="24.2" customHeight="1" x14ac:dyDescent="0.2">
      <c r="A295" s="33"/>
      <c r="B295" s="34"/>
      <c r="C295" s="185" t="s">
        <v>449</v>
      </c>
      <c r="D295" s="185" t="s">
        <v>129</v>
      </c>
      <c r="E295" s="186" t="s">
        <v>450</v>
      </c>
      <c r="F295" s="187" t="s">
        <v>451</v>
      </c>
      <c r="G295" s="188" t="s">
        <v>283</v>
      </c>
      <c r="H295" s="189">
        <v>2</v>
      </c>
      <c r="I295" s="190"/>
      <c r="J295" s="191">
        <f>ROUND(I295*H295,2)</f>
        <v>0</v>
      </c>
      <c r="K295" s="187" t="s">
        <v>133</v>
      </c>
      <c r="L295" s="38"/>
      <c r="M295" s="192" t="s">
        <v>1</v>
      </c>
      <c r="N295" s="193" t="s">
        <v>38</v>
      </c>
      <c r="O295" s="70"/>
      <c r="P295" s="194">
        <f>O295*H295</f>
        <v>0</v>
      </c>
      <c r="Q295" s="194">
        <v>0.10940999999999999</v>
      </c>
      <c r="R295" s="194">
        <f>Q295*H295</f>
        <v>0.21881999999999999</v>
      </c>
      <c r="S295" s="194">
        <v>0</v>
      </c>
      <c r="T295" s="195">
        <f>S295*H295</f>
        <v>0</v>
      </c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R295" s="196" t="s">
        <v>134</v>
      </c>
      <c r="AT295" s="196" t="s">
        <v>129</v>
      </c>
      <c r="AU295" s="196" t="s">
        <v>83</v>
      </c>
      <c r="AY295" s="16" t="s">
        <v>127</v>
      </c>
      <c r="BE295" s="197">
        <f>IF(N295="základní",J295,0)</f>
        <v>0</v>
      </c>
      <c r="BF295" s="197">
        <f>IF(N295="snížená",J295,0)</f>
        <v>0</v>
      </c>
      <c r="BG295" s="197">
        <f>IF(N295="zákl. přenesená",J295,0)</f>
        <v>0</v>
      </c>
      <c r="BH295" s="197">
        <f>IF(N295="sníž. přenesená",J295,0)</f>
        <v>0</v>
      </c>
      <c r="BI295" s="197">
        <f>IF(N295="nulová",J295,0)</f>
        <v>0</v>
      </c>
      <c r="BJ295" s="16" t="s">
        <v>81</v>
      </c>
      <c r="BK295" s="197">
        <f>ROUND(I295*H295,2)</f>
        <v>0</v>
      </c>
      <c r="BL295" s="16" t="s">
        <v>134</v>
      </c>
      <c r="BM295" s="196" t="s">
        <v>452</v>
      </c>
    </row>
    <row r="296" spans="1:65" s="2" customFormat="1" ht="19.5" x14ac:dyDescent="0.2">
      <c r="A296" s="33"/>
      <c r="B296" s="34"/>
      <c r="C296" s="35"/>
      <c r="D296" s="198" t="s">
        <v>136</v>
      </c>
      <c r="E296" s="35"/>
      <c r="F296" s="199" t="s">
        <v>453</v>
      </c>
      <c r="G296" s="35"/>
      <c r="H296" s="35"/>
      <c r="I296" s="200"/>
      <c r="J296" s="35"/>
      <c r="K296" s="35"/>
      <c r="L296" s="38"/>
      <c r="M296" s="201"/>
      <c r="N296" s="202"/>
      <c r="O296" s="70"/>
      <c r="P296" s="70"/>
      <c r="Q296" s="70"/>
      <c r="R296" s="70"/>
      <c r="S296" s="70"/>
      <c r="T296" s="71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T296" s="16" t="s">
        <v>136</v>
      </c>
      <c r="AU296" s="16" t="s">
        <v>83</v>
      </c>
    </row>
    <row r="297" spans="1:65" s="2" customFormat="1" ht="21.75" customHeight="1" x14ac:dyDescent="0.2">
      <c r="A297" s="33"/>
      <c r="B297" s="34"/>
      <c r="C297" s="214" t="s">
        <v>454</v>
      </c>
      <c r="D297" s="214" t="s">
        <v>191</v>
      </c>
      <c r="E297" s="215" t="s">
        <v>455</v>
      </c>
      <c r="F297" s="216" t="s">
        <v>456</v>
      </c>
      <c r="G297" s="217" t="s">
        <v>283</v>
      </c>
      <c r="H297" s="218">
        <v>2</v>
      </c>
      <c r="I297" s="219"/>
      <c r="J297" s="220">
        <f>ROUND(I297*H297,2)</f>
        <v>0</v>
      </c>
      <c r="K297" s="216" t="s">
        <v>133</v>
      </c>
      <c r="L297" s="221"/>
      <c r="M297" s="222" t="s">
        <v>1</v>
      </c>
      <c r="N297" s="223" t="s">
        <v>38</v>
      </c>
      <c r="O297" s="70"/>
      <c r="P297" s="194">
        <f>O297*H297</f>
        <v>0</v>
      </c>
      <c r="Q297" s="194">
        <v>6.1000000000000004E-3</v>
      </c>
      <c r="R297" s="194">
        <f>Q297*H297</f>
        <v>1.2200000000000001E-2</v>
      </c>
      <c r="S297" s="194">
        <v>0</v>
      </c>
      <c r="T297" s="195">
        <f>S297*H297</f>
        <v>0</v>
      </c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R297" s="196" t="s">
        <v>173</v>
      </c>
      <c r="AT297" s="196" t="s">
        <v>191</v>
      </c>
      <c r="AU297" s="196" t="s">
        <v>83</v>
      </c>
      <c r="AY297" s="16" t="s">
        <v>127</v>
      </c>
      <c r="BE297" s="197">
        <f>IF(N297="základní",J297,0)</f>
        <v>0</v>
      </c>
      <c r="BF297" s="197">
        <f>IF(N297="snížená",J297,0)</f>
        <v>0</v>
      </c>
      <c r="BG297" s="197">
        <f>IF(N297="zákl. přenesená",J297,0)</f>
        <v>0</v>
      </c>
      <c r="BH297" s="197">
        <f>IF(N297="sníž. přenesená",J297,0)</f>
        <v>0</v>
      </c>
      <c r="BI297" s="197">
        <f>IF(N297="nulová",J297,0)</f>
        <v>0</v>
      </c>
      <c r="BJ297" s="16" t="s">
        <v>81</v>
      </c>
      <c r="BK297" s="197">
        <f>ROUND(I297*H297,2)</f>
        <v>0</v>
      </c>
      <c r="BL297" s="16" t="s">
        <v>134</v>
      </c>
      <c r="BM297" s="196" t="s">
        <v>457</v>
      </c>
    </row>
    <row r="298" spans="1:65" s="2" customFormat="1" ht="11.25" x14ac:dyDescent="0.2">
      <c r="A298" s="33"/>
      <c r="B298" s="34"/>
      <c r="C298" s="35"/>
      <c r="D298" s="198" t="s">
        <v>136</v>
      </c>
      <c r="E298" s="35"/>
      <c r="F298" s="199" t="s">
        <v>456</v>
      </c>
      <c r="G298" s="35"/>
      <c r="H298" s="35"/>
      <c r="I298" s="200"/>
      <c r="J298" s="35"/>
      <c r="K298" s="35"/>
      <c r="L298" s="38"/>
      <c r="M298" s="201"/>
      <c r="N298" s="202"/>
      <c r="O298" s="70"/>
      <c r="P298" s="70"/>
      <c r="Q298" s="70"/>
      <c r="R298" s="70"/>
      <c r="S298" s="70"/>
      <c r="T298" s="71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T298" s="16" t="s">
        <v>136</v>
      </c>
      <c r="AU298" s="16" t="s">
        <v>83</v>
      </c>
    </row>
    <row r="299" spans="1:65" s="2" customFormat="1" ht="24.2" customHeight="1" x14ac:dyDescent="0.2">
      <c r="A299" s="33"/>
      <c r="B299" s="34"/>
      <c r="C299" s="185" t="s">
        <v>458</v>
      </c>
      <c r="D299" s="185" t="s">
        <v>129</v>
      </c>
      <c r="E299" s="186" t="s">
        <v>459</v>
      </c>
      <c r="F299" s="187" t="s">
        <v>460</v>
      </c>
      <c r="G299" s="188" t="s">
        <v>145</v>
      </c>
      <c r="H299" s="189">
        <v>52.5</v>
      </c>
      <c r="I299" s="190"/>
      <c r="J299" s="191">
        <f>ROUND(I299*H299,2)</f>
        <v>0</v>
      </c>
      <c r="K299" s="187" t="s">
        <v>133</v>
      </c>
      <c r="L299" s="38"/>
      <c r="M299" s="192" t="s">
        <v>1</v>
      </c>
      <c r="N299" s="193" t="s">
        <v>38</v>
      </c>
      <c r="O299" s="70"/>
      <c r="P299" s="194">
        <f>O299*H299</f>
        <v>0</v>
      </c>
      <c r="Q299" s="194">
        <v>0</v>
      </c>
      <c r="R299" s="194">
        <f>Q299*H299</f>
        <v>0</v>
      </c>
      <c r="S299" s="194">
        <v>0</v>
      </c>
      <c r="T299" s="195">
        <f>S299*H299</f>
        <v>0</v>
      </c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R299" s="196" t="s">
        <v>134</v>
      </c>
      <c r="AT299" s="196" t="s">
        <v>129</v>
      </c>
      <c r="AU299" s="196" t="s">
        <v>83</v>
      </c>
      <c r="AY299" s="16" t="s">
        <v>127</v>
      </c>
      <c r="BE299" s="197">
        <f>IF(N299="základní",J299,0)</f>
        <v>0</v>
      </c>
      <c r="BF299" s="197">
        <f>IF(N299="snížená",J299,0)</f>
        <v>0</v>
      </c>
      <c r="BG299" s="197">
        <f>IF(N299="zákl. přenesená",J299,0)</f>
        <v>0</v>
      </c>
      <c r="BH299" s="197">
        <f>IF(N299="sníž. přenesená",J299,0)</f>
        <v>0</v>
      </c>
      <c r="BI299" s="197">
        <f>IF(N299="nulová",J299,0)</f>
        <v>0</v>
      </c>
      <c r="BJ299" s="16" t="s">
        <v>81</v>
      </c>
      <c r="BK299" s="197">
        <f>ROUND(I299*H299,2)</f>
        <v>0</v>
      </c>
      <c r="BL299" s="16" t="s">
        <v>134</v>
      </c>
      <c r="BM299" s="196" t="s">
        <v>461</v>
      </c>
    </row>
    <row r="300" spans="1:65" s="2" customFormat="1" ht="19.5" x14ac:dyDescent="0.2">
      <c r="A300" s="33"/>
      <c r="B300" s="34"/>
      <c r="C300" s="35"/>
      <c r="D300" s="198" t="s">
        <v>136</v>
      </c>
      <c r="E300" s="35"/>
      <c r="F300" s="199" t="s">
        <v>462</v>
      </c>
      <c r="G300" s="35"/>
      <c r="H300" s="35"/>
      <c r="I300" s="200"/>
      <c r="J300" s="35"/>
      <c r="K300" s="35"/>
      <c r="L300" s="38"/>
      <c r="M300" s="201"/>
      <c r="N300" s="202"/>
      <c r="O300" s="70"/>
      <c r="P300" s="70"/>
      <c r="Q300" s="70"/>
      <c r="R300" s="70"/>
      <c r="S300" s="70"/>
      <c r="T300" s="71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T300" s="16" t="s">
        <v>136</v>
      </c>
      <c r="AU300" s="16" t="s">
        <v>83</v>
      </c>
    </row>
    <row r="301" spans="1:65" s="13" customFormat="1" ht="11.25" x14ac:dyDescent="0.2">
      <c r="B301" s="203"/>
      <c r="C301" s="204"/>
      <c r="D301" s="198" t="s">
        <v>165</v>
      </c>
      <c r="E301" s="205" t="s">
        <v>1</v>
      </c>
      <c r="F301" s="206" t="s">
        <v>463</v>
      </c>
      <c r="G301" s="204"/>
      <c r="H301" s="207">
        <v>52.5</v>
      </c>
      <c r="I301" s="208"/>
      <c r="J301" s="204"/>
      <c r="K301" s="204"/>
      <c r="L301" s="209"/>
      <c r="M301" s="210"/>
      <c r="N301" s="211"/>
      <c r="O301" s="211"/>
      <c r="P301" s="211"/>
      <c r="Q301" s="211"/>
      <c r="R301" s="211"/>
      <c r="S301" s="211"/>
      <c r="T301" s="212"/>
      <c r="AT301" s="213" t="s">
        <v>165</v>
      </c>
      <c r="AU301" s="213" t="s">
        <v>83</v>
      </c>
      <c r="AV301" s="13" t="s">
        <v>83</v>
      </c>
      <c r="AW301" s="13" t="s">
        <v>30</v>
      </c>
      <c r="AX301" s="13" t="s">
        <v>81</v>
      </c>
      <c r="AY301" s="213" t="s">
        <v>127</v>
      </c>
    </row>
    <row r="302" spans="1:65" s="2" customFormat="1" ht="24.2" customHeight="1" x14ac:dyDescent="0.2">
      <c r="A302" s="33"/>
      <c r="B302" s="34"/>
      <c r="C302" s="185" t="s">
        <v>464</v>
      </c>
      <c r="D302" s="185" t="s">
        <v>129</v>
      </c>
      <c r="E302" s="186" t="s">
        <v>465</v>
      </c>
      <c r="F302" s="187" t="s">
        <v>466</v>
      </c>
      <c r="G302" s="188" t="s">
        <v>145</v>
      </c>
      <c r="H302" s="189">
        <v>52.5</v>
      </c>
      <c r="I302" s="190"/>
      <c r="J302" s="191">
        <f>ROUND(I302*H302,2)</f>
        <v>0</v>
      </c>
      <c r="K302" s="187" t="s">
        <v>133</v>
      </c>
      <c r="L302" s="38"/>
      <c r="M302" s="192" t="s">
        <v>1</v>
      </c>
      <c r="N302" s="193" t="s">
        <v>38</v>
      </c>
      <c r="O302" s="70"/>
      <c r="P302" s="194">
        <f>O302*H302</f>
        <v>0</v>
      </c>
      <c r="Q302" s="194">
        <v>9.0000000000000006E-5</v>
      </c>
      <c r="R302" s="194">
        <f>Q302*H302</f>
        <v>4.725E-3</v>
      </c>
      <c r="S302" s="194">
        <v>0</v>
      </c>
      <c r="T302" s="195">
        <f>S302*H302</f>
        <v>0</v>
      </c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R302" s="196" t="s">
        <v>134</v>
      </c>
      <c r="AT302" s="196" t="s">
        <v>129</v>
      </c>
      <c r="AU302" s="196" t="s">
        <v>83</v>
      </c>
      <c r="AY302" s="16" t="s">
        <v>127</v>
      </c>
      <c r="BE302" s="197">
        <f>IF(N302="základní",J302,0)</f>
        <v>0</v>
      </c>
      <c r="BF302" s="197">
        <f>IF(N302="snížená",J302,0)</f>
        <v>0</v>
      </c>
      <c r="BG302" s="197">
        <f>IF(N302="zákl. přenesená",J302,0)</f>
        <v>0</v>
      </c>
      <c r="BH302" s="197">
        <f>IF(N302="sníž. přenesená",J302,0)</f>
        <v>0</v>
      </c>
      <c r="BI302" s="197">
        <f>IF(N302="nulová",J302,0)</f>
        <v>0</v>
      </c>
      <c r="BJ302" s="16" t="s">
        <v>81</v>
      </c>
      <c r="BK302" s="197">
        <f>ROUND(I302*H302,2)</f>
        <v>0</v>
      </c>
      <c r="BL302" s="16" t="s">
        <v>134</v>
      </c>
      <c r="BM302" s="196" t="s">
        <v>467</v>
      </c>
    </row>
    <row r="303" spans="1:65" s="2" customFormat="1" ht="29.25" x14ac:dyDescent="0.2">
      <c r="A303" s="33"/>
      <c r="B303" s="34"/>
      <c r="C303" s="35"/>
      <c r="D303" s="198" t="s">
        <v>136</v>
      </c>
      <c r="E303" s="35"/>
      <c r="F303" s="199" t="s">
        <v>468</v>
      </c>
      <c r="G303" s="35"/>
      <c r="H303" s="35"/>
      <c r="I303" s="200"/>
      <c r="J303" s="35"/>
      <c r="K303" s="35"/>
      <c r="L303" s="38"/>
      <c r="M303" s="201"/>
      <c r="N303" s="202"/>
      <c r="O303" s="70"/>
      <c r="P303" s="70"/>
      <c r="Q303" s="70"/>
      <c r="R303" s="70"/>
      <c r="S303" s="70"/>
      <c r="T303" s="71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T303" s="16" t="s">
        <v>136</v>
      </c>
      <c r="AU303" s="16" t="s">
        <v>83</v>
      </c>
    </row>
    <row r="304" spans="1:65" s="2" customFormat="1" ht="24.2" customHeight="1" x14ac:dyDescent="0.2">
      <c r="A304" s="33"/>
      <c r="B304" s="34"/>
      <c r="C304" s="185" t="s">
        <v>469</v>
      </c>
      <c r="D304" s="185" t="s">
        <v>129</v>
      </c>
      <c r="E304" s="186" t="s">
        <v>470</v>
      </c>
      <c r="F304" s="187" t="s">
        <v>471</v>
      </c>
      <c r="G304" s="188" t="s">
        <v>283</v>
      </c>
      <c r="H304" s="189">
        <v>1</v>
      </c>
      <c r="I304" s="190"/>
      <c r="J304" s="191">
        <f>ROUND(I304*H304,2)</f>
        <v>0</v>
      </c>
      <c r="K304" s="187" t="s">
        <v>133</v>
      </c>
      <c r="L304" s="38"/>
      <c r="M304" s="192" t="s">
        <v>1</v>
      </c>
      <c r="N304" s="193" t="s">
        <v>38</v>
      </c>
      <c r="O304" s="70"/>
      <c r="P304" s="194">
        <f>O304*H304</f>
        <v>0</v>
      </c>
      <c r="Q304" s="194">
        <v>6.4900000000000001E-3</v>
      </c>
      <c r="R304" s="194">
        <f>Q304*H304</f>
        <v>6.4900000000000001E-3</v>
      </c>
      <c r="S304" s="194">
        <v>0</v>
      </c>
      <c r="T304" s="195">
        <f>S304*H304</f>
        <v>0</v>
      </c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R304" s="196" t="s">
        <v>134</v>
      </c>
      <c r="AT304" s="196" t="s">
        <v>129</v>
      </c>
      <c r="AU304" s="196" t="s">
        <v>83</v>
      </c>
      <c r="AY304" s="16" t="s">
        <v>127</v>
      </c>
      <c r="BE304" s="197">
        <f>IF(N304="základní",J304,0)</f>
        <v>0</v>
      </c>
      <c r="BF304" s="197">
        <f>IF(N304="snížená",J304,0)</f>
        <v>0</v>
      </c>
      <c r="BG304" s="197">
        <f>IF(N304="zákl. přenesená",J304,0)</f>
        <v>0</v>
      </c>
      <c r="BH304" s="197">
        <f>IF(N304="sníž. přenesená",J304,0)</f>
        <v>0</v>
      </c>
      <c r="BI304" s="197">
        <f>IF(N304="nulová",J304,0)</f>
        <v>0</v>
      </c>
      <c r="BJ304" s="16" t="s">
        <v>81</v>
      </c>
      <c r="BK304" s="197">
        <f>ROUND(I304*H304,2)</f>
        <v>0</v>
      </c>
      <c r="BL304" s="16" t="s">
        <v>134</v>
      </c>
      <c r="BM304" s="196" t="s">
        <v>472</v>
      </c>
    </row>
    <row r="305" spans="1:65" s="2" customFormat="1" ht="19.5" x14ac:dyDescent="0.2">
      <c r="A305" s="33"/>
      <c r="B305" s="34"/>
      <c r="C305" s="35"/>
      <c r="D305" s="198" t="s">
        <v>136</v>
      </c>
      <c r="E305" s="35"/>
      <c r="F305" s="199" t="s">
        <v>473</v>
      </c>
      <c r="G305" s="35"/>
      <c r="H305" s="35"/>
      <c r="I305" s="200"/>
      <c r="J305" s="35"/>
      <c r="K305" s="35"/>
      <c r="L305" s="38"/>
      <c r="M305" s="201"/>
      <c r="N305" s="202"/>
      <c r="O305" s="70"/>
      <c r="P305" s="70"/>
      <c r="Q305" s="70"/>
      <c r="R305" s="70"/>
      <c r="S305" s="70"/>
      <c r="T305" s="71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T305" s="16" t="s">
        <v>136</v>
      </c>
      <c r="AU305" s="16" t="s">
        <v>83</v>
      </c>
    </row>
    <row r="306" spans="1:65" s="2" customFormat="1" ht="33" customHeight="1" x14ac:dyDescent="0.2">
      <c r="A306" s="33"/>
      <c r="B306" s="34"/>
      <c r="C306" s="185" t="s">
        <v>474</v>
      </c>
      <c r="D306" s="185" t="s">
        <v>129</v>
      </c>
      <c r="E306" s="186" t="s">
        <v>475</v>
      </c>
      <c r="F306" s="187" t="s">
        <v>476</v>
      </c>
      <c r="G306" s="188" t="s">
        <v>132</v>
      </c>
      <c r="H306" s="189">
        <v>35</v>
      </c>
      <c r="I306" s="190"/>
      <c r="J306" s="191">
        <f>ROUND(I306*H306,2)</f>
        <v>0</v>
      </c>
      <c r="K306" s="187" t="s">
        <v>133</v>
      </c>
      <c r="L306" s="38"/>
      <c r="M306" s="192" t="s">
        <v>1</v>
      </c>
      <c r="N306" s="193" t="s">
        <v>38</v>
      </c>
      <c r="O306" s="70"/>
      <c r="P306" s="194">
        <f>O306*H306</f>
        <v>0</v>
      </c>
      <c r="Q306" s="194">
        <v>0</v>
      </c>
      <c r="R306" s="194">
        <f>Q306*H306</f>
        <v>0</v>
      </c>
      <c r="S306" s="194">
        <v>0</v>
      </c>
      <c r="T306" s="195">
        <f>S306*H306</f>
        <v>0</v>
      </c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R306" s="196" t="s">
        <v>134</v>
      </c>
      <c r="AT306" s="196" t="s">
        <v>129</v>
      </c>
      <c r="AU306" s="196" t="s">
        <v>83</v>
      </c>
      <c r="AY306" s="16" t="s">
        <v>127</v>
      </c>
      <c r="BE306" s="197">
        <f>IF(N306="základní",J306,0)</f>
        <v>0</v>
      </c>
      <c r="BF306" s="197">
        <f>IF(N306="snížená",J306,0)</f>
        <v>0</v>
      </c>
      <c r="BG306" s="197">
        <f>IF(N306="zákl. přenesená",J306,0)</f>
        <v>0</v>
      </c>
      <c r="BH306" s="197">
        <f>IF(N306="sníž. přenesená",J306,0)</f>
        <v>0</v>
      </c>
      <c r="BI306" s="197">
        <f>IF(N306="nulová",J306,0)</f>
        <v>0</v>
      </c>
      <c r="BJ306" s="16" t="s">
        <v>81</v>
      </c>
      <c r="BK306" s="197">
        <f>ROUND(I306*H306,2)</f>
        <v>0</v>
      </c>
      <c r="BL306" s="16" t="s">
        <v>134</v>
      </c>
      <c r="BM306" s="196" t="s">
        <v>477</v>
      </c>
    </row>
    <row r="307" spans="1:65" s="2" customFormat="1" ht="29.25" x14ac:dyDescent="0.2">
      <c r="A307" s="33"/>
      <c r="B307" s="34"/>
      <c r="C307" s="35"/>
      <c r="D307" s="198" t="s">
        <v>136</v>
      </c>
      <c r="E307" s="35"/>
      <c r="F307" s="199" t="s">
        <v>478</v>
      </c>
      <c r="G307" s="35"/>
      <c r="H307" s="35"/>
      <c r="I307" s="200"/>
      <c r="J307" s="35"/>
      <c r="K307" s="35"/>
      <c r="L307" s="38"/>
      <c r="M307" s="201"/>
      <c r="N307" s="202"/>
      <c r="O307" s="70"/>
      <c r="P307" s="70"/>
      <c r="Q307" s="70"/>
      <c r="R307" s="70"/>
      <c r="S307" s="70"/>
      <c r="T307" s="71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T307" s="16" t="s">
        <v>136</v>
      </c>
      <c r="AU307" s="16" t="s">
        <v>83</v>
      </c>
    </row>
    <row r="308" spans="1:65" s="13" customFormat="1" ht="11.25" x14ac:dyDescent="0.2">
      <c r="B308" s="203"/>
      <c r="C308" s="204"/>
      <c r="D308" s="198" t="s">
        <v>165</v>
      </c>
      <c r="E308" s="205" t="s">
        <v>1</v>
      </c>
      <c r="F308" s="206" t="s">
        <v>479</v>
      </c>
      <c r="G308" s="204"/>
      <c r="H308" s="207">
        <v>35</v>
      </c>
      <c r="I308" s="208"/>
      <c r="J308" s="204"/>
      <c r="K308" s="204"/>
      <c r="L308" s="209"/>
      <c r="M308" s="210"/>
      <c r="N308" s="211"/>
      <c r="O308" s="211"/>
      <c r="P308" s="211"/>
      <c r="Q308" s="211"/>
      <c r="R308" s="211"/>
      <c r="S308" s="211"/>
      <c r="T308" s="212"/>
      <c r="AT308" s="213" t="s">
        <v>165</v>
      </c>
      <c r="AU308" s="213" t="s">
        <v>83</v>
      </c>
      <c r="AV308" s="13" t="s">
        <v>83</v>
      </c>
      <c r="AW308" s="13" t="s">
        <v>30</v>
      </c>
      <c r="AX308" s="13" t="s">
        <v>81</v>
      </c>
      <c r="AY308" s="213" t="s">
        <v>127</v>
      </c>
    </row>
    <row r="309" spans="1:65" s="2" customFormat="1" ht="37.9" customHeight="1" x14ac:dyDescent="0.2">
      <c r="A309" s="33"/>
      <c r="B309" s="34"/>
      <c r="C309" s="185" t="s">
        <v>480</v>
      </c>
      <c r="D309" s="185" t="s">
        <v>129</v>
      </c>
      <c r="E309" s="186" t="s">
        <v>481</v>
      </c>
      <c r="F309" s="187" t="s">
        <v>482</v>
      </c>
      <c r="G309" s="188" t="s">
        <v>132</v>
      </c>
      <c r="H309" s="189">
        <v>2100</v>
      </c>
      <c r="I309" s="190"/>
      <c r="J309" s="191">
        <f>ROUND(I309*H309,2)</f>
        <v>0</v>
      </c>
      <c r="K309" s="187" t="s">
        <v>133</v>
      </c>
      <c r="L309" s="38"/>
      <c r="M309" s="192" t="s">
        <v>1</v>
      </c>
      <c r="N309" s="193" t="s">
        <v>38</v>
      </c>
      <c r="O309" s="70"/>
      <c r="P309" s="194">
        <f>O309*H309</f>
        <v>0</v>
      </c>
      <c r="Q309" s="194">
        <v>0</v>
      </c>
      <c r="R309" s="194">
        <f>Q309*H309</f>
        <v>0</v>
      </c>
      <c r="S309" s="194">
        <v>0</v>
      </c>
      <c r="T309" s="195">
        <f>S309*H309</f>
        <v>0</v>
      </c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R309" s="196" t="s">
        <v>134</v>
      </c>
      <c r="AT309" s="196" t="s">
        <v>129</v>
      </c>
      <c r="AU309" s="196" t="s">
        <v>83</v>
      </c>
      <c r="AY309" s="16" t="s">
        <v>127</v>
      </c>
      <c r="BE309" s="197">
        <f>IF(N309="základní",J309,0)</f>
        <v>0</v>
      </c>
      <c r="BF309" s="197">
        <f>IF(N309="snížená",J309,0)</f>
        <v>0</v>
      </c>
      <c r="BG309" s="197">
        <f>IF(N309="zákl. přenesená",J309,0)</f>
        <v>0</v>
      </c>
      <c r="BH309" s="197">
        <f>IF(N309="sníž. přenesená",J309,0)</f>
        <v>0</v>
      </c>
      <c r="BI309" s="197">
        <f>IF(N309="nulová",J309,0)</f>
        <v>0</v>
      </c>
      <c r="BJ309" s="16" t="s">
        <v>81</v>
      </c>
      <c r="BK309" s="197">
        <f>ROUND(I309*H309,2)</f>
        <v>0</v>
      </c>
      <c r="BL309" s="16" t="s">
        <v>134</v>
      </c>
      <c r="BM309" s="196" t="s">
        <v>483</v>
      </c>
    </row>
    <row r="310" spans="1:65" s="2" customFormat="1" ht="29.25" x14ac:dyDescent="0.2">
      <c r="A310" s="33"/>
      <c r="B310" s="34"/>
      <c r="C310" s="35"/>
      <c r="D310" s="198" t="s">
        <v>136</v>
      </c>
      <c r="E310" s="35"/>
      <c r="F310" s="199" t="s">
        <v>484</v>
      </c>
      <c r="G310" s="35"/>
      <c r="H310" s="35"/>
      <c r="I310" s="200"/>
      <c r="J310" s="35"/>
      <c r="K310" s="35"/>
      <c r="L310" s="38"/>
      <c r="M310" s="201"/>
      <c r="N310" s="202"/>
      <c r="O310" s="70"/>
      <c r="P310" s="70"/>
      <c r="Q310" s="70"/>
      <c r="R310" s="70"/>
      <c r="S310" s="70"/>
      <c r="T310" s="71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T310" s="16" t="s">
        <v>136</v>
      </c>
      <c r="AU310" s="16" t="s">
        <v>83</v>
      </c>
    </row>
    <row r="311" spans="1:65" s="13" customFormat="1" ht="11.25" x14ac:dyDescent="0.2">
      <c r="B311" s="203"/>
      <c r="C311" s="204"/>
      <c r="D311" s="198" t="s">
        <v>165</v>
      </c>
      <c r="E311" s="204"/>
      <c r="F311" s="206" t="s">
        <v>485</v>
      </c>
      <c r="G311" s="204"/>
      <c r="H311" s="207">
        <v>2100</v>
      </c>
      <c r="I311" s="208"/>
      <c r="J311" s="204"/>
      <c r="K311" s="204"/>
      <c r="L311" s="209"/>
      <c r="M311" s="210"/>
      <c r="N311" s="211"/>
      <c r="O311" s="211"/>
      <c r="P311" s="211"/>
      <c r="Q311" s="211"/>
      <c r="R311" s="211"/>
      <c r="S311" s="211"/>
      <c r="T311" s="212"/>
      <c r="AT311" s="213" t="s">
        <v>165</v>
      </c>
      <c r="AU311" s="213" t="s">
        <v>83</v>
      </c>
      <c r="AV311" s="13" t="s">
        <v>83</v>
      </c>
      <c r="AW311" s="13" t="s">
        <v>4</v>
      </c>
      <c r="AX311" s="13" t="s">
        <v>81</v>
      </c>
      <c r="AY311" s="213" t="s">
        <v>127</v>
      </c>
    </row>
    <row r="312" spans="1:65" s="2" customFormat="1" ht="33" customHeight="1" x14ac:dyDescent="0.2">
      <c r="A312" s="33"/>
      <c r="B312" s="34"/>
      <c r="C312" s="185" t="s">
        <v>486</v>
      </c>
      <c r="D312" s="185" t="s">
        <v>129</v>
      </c>
      <c r="E312" s="186" t="s">
        <v>487</v>
      </c>
      <c r="F312" s="187" t="s">
        <v>488</v>
      </c>
      <c r="G312" s="188" t="s">
        <v>132</v>
      </c>
      <c r="H312" s="189">
        <v>35</v>
      </c>
      <c r="I312" s="190"/>
      <c r="J312" s="191">
        <f>ROUND(I312*H312,2)</f>
        <v>0</v>
      </c>
      <c r="K312" s="187" t="s">
        <v>133</v>
      </c>
      <c r="L312" s="38"/>
      <c r="M312" s="192" t="s">
        <v>1</v>
      </c>
      <c r="N312" s="193" t="s">
        <v>38</v>
      </c>
      <c r="O312" s="70"/>
      <c r="P312" s="194">
        <f>O312*H312</f>
        <v>0</v>
      </c>
      <c r="Q312" s="194">
        <v>0</v>
      </c>
      <c r="R312" s="194">
        <f>Q312*H312</f>
        <v>0</v>
      </c>
      <c r="S312" s="194">
        <v>0</v>
      </c>
      <c r="T312" s="195">
        <f>S312*H312</f>
        <v>0</v>
      </c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R312" s="196" t="s">
        <v>134</v>
      </c>
      <c r="AT312" s="196" t="s">
        <v>129</v>
      </c>
      <c r="AU312" s="196" t="s">
        <v>83</v>
      </c>
      <c r="AY312" s="16" t="s">
        <v>127</v>
      </c>
      <c r="BE312" s="197">
        <f>IF(N312="základní",J312,0)</f>
        <v>0</v>
      </c>
      <c r="BF312" s="197">
        <f>IF(N312="snížená",J312,0)</f>
        <v>0</v>
      </c>
      <c r="BG312" s="197">
        <f>IF(N312="zákl. přenesená",J312,0)</f>
        <v>0</v>
      </c>
      <c r="BH312" s="197">
        <f>IF(N312="sníž. přenesená",J312,0)</f>
        <v>0</v>
      </c>
      <c r="BI312" s="197">
        <f>IF(N312="nulová",J312,0)</f>
        <v>0</v>
      </c>
      <c r="BJ312" s="16" t="s">
        <v>81</v>
      </c>
      <c r="BK312" s="197">
        <f>ROUND(I312*H312,2)</f>
        <v>0</v>
      </c>
      <c r="BL312" s="16" t="s">
        <v>134</v>
      </c>
      <c r="BM312" s="196" t="s">
        <v>489</v>
      </c>
    </row>
    <row r="313" spans="1:65" s="2" customFormat="1" ht="29.25" x14ac:dyDescent="0.2">
      <c r="A313" s="33"/>
      <c r="B313" s="34"/>
      <c r="C313" s="35"/>
      <c r="D313" s="198" t="s">
        <v>136</v>
      </c>
      <c r="E313" s="35"/>
      <c r="F313" s="199" t="s">
        <v>490</v>
      </c>
      <c r="G313" s="35"/>
      <c r="H313" s="35"/>
      <c r="I313" s="200"/>
      <c r="J313" s="35"/>
      <c r="K313" s="35"/>
      <c r="L313" s="38"/>
      <c r="M313" s="201"/>
      <c r="N313" s="202"/>
      <c r="O313" s="70"/>
      <c r="P313" s="70"/>
      <c r="Q313" s="70"/>
      <c r="R313" s="70"/>
      <c r="S313" s="70"/>
      <c r="T313" s="71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T313" s="16" t="s">
        <v>136</v>
      </c>
      <c r="AU313" s="16" t="s">
        <v>83</v>
      </c>
    </row>
    <row r="314" spans="1:65" s="2" customFormat="1" ht="24.2" customHeight="1" x14ac:dyDescent="0.2">
      <c r="A314" s="33"/>
      <c r="B314" s="34"/>
      <c r="C314" s="185" t="s">
        <v>491</v>
      </c>
      <c r="D314" s="185" t="s">
        <v>129</v>
      </c>
      <c r="E314" s="186" t="s">
        <v>492</v>
      </c>
      <c r="F314" s="187" t="s">
        <v>493</v>
      </c>
      <c r="G314" s="188" t="s">
        <v>162</v>
      </c>
      <c r="H314" s="189">
        <v>70</v>
      </c>
      <c r="I314" s="190"/>
      <c r="J314" s="191">
        <f>ROUND(I314*H314,2)</f>
        <v>0</v>
      </c>
      <c r="K314" s="187" t="s">
        <v>133</v>
      </c>
      <c r="L314" s="38"/>
      <c r="M314" s="192" t="s">
        <v>1</v>
      </c>
      <c r="N314" s="193" t="s">
        <v>38</v>
      </c>
      <c r="O314" s="70"/>
      <c r="P314" s="194">
        <f>O314*H314</f>
        <v>0</v>
      </c>
      <c r="Q314" s="194">
        <v>0</v>
      </c>
      <c r="R314" s="194">
        <f>Q314*H314</f>
        <v>0</v>
      </c>
      <c r="S314" s="194">
        <v>0</v>
      </c>
      <c r="T314" s="195">
        <f>S314*H314</f>
        <v>0</v>
      </c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R314" s="196" t="s">
        <v>134</v>
      </c>
      <c r="AT314" s="196" t="s">
        <v>129</v>
      </c>
      <c r="AU314" s="196" t="s">
        <v>83</v>
      </c>
      <c r="AY314" s="16" t="s">
        <v>127</v>
      </c>
      <c r="BE314" s="197">
        <f>IF(N314="základní",J314,0)</f>
        <v>0</v>
      </c>
      <c r="BF314" s="197">
        <f>IF(N314="snížená",J314,0)</f>
        <v>0</v>
      </c>
      <c r="BG314" s="197">
        <f>IF(N314="zákl. přenesená",J314,0)</f>
        <v>0</v>
      </c>
      <c r="BH314" s="197">
        <f>IF(N314="sníž. přenesená",J314,0)</f>
        <v>0</v>
      </c>
      <c r="BI314" s="197">
        <f>IF(N314="nulová",J314,0)</f>
        <v>0</v>
      </c>
      <c r="BJ314" s="16" t="s">
        <v>81</v>
      </c>
      <c r="BK314" s="197">
        <f>ROUND(I314*H314,2)</f>
        <v>0</v>
      </c>
      <c r="BL314" s="16" t="s">
        <v>134</v>
      </c>
      <c r="BM314" s="196" t="s">
        <v>494</v>
      </c>
    </row>
    <row r="315" spans="1:65" s="2" customFormat="1" ht="19.5" x14ac:dyDescent="0.2">
      <c r="A315" s="33"/>
      <c r="B315" s="34"/>
      <c r="C315" s="35"/>
      <c r="D315" s="198" t="s">
        <v>136</v>
      </c>
      <c r="E315" s="35"/>
      <c r="F315" s="199" t="s">
        <v>495</v>
      </c>
      <c r="G315" s="35"/>
      <c r="H315" s="35"/>
      <c r="I315" s="200"/>
      <c r="J315" s="35"/>
      <c r="K315" s="35"/>
      <c r="L315" s="38"/>
      <c r="M315" s="201"/>
      <c r="N315" s="202"/>
      <c r="O315" s="70"/>
      <c r="P315" s="70"/>
      <c r="Q315" s="70"/>
      <c r="R315" s="70"/>
      <c r="S315" s="70"/>
      <c r="T315" s="71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T315" s="16" t="s">
        <v>136</v>
      </c>
      <c r="AU315" s="16" t="s">
        <v>83</v>
      </c>
    </row>
    <row r="316" spans="1:65" s="13" customFormat="1" ht="11.25" x14ac:dyDescent="0.2">
      <c r="B316" s="203"/>
      <c r="C316" s="204"/>
      <c r="D316" s="198" t="s">
        <v>165</v>
      </c>
      <c r="E316" s="205" t="s">
        <v>1</v>
      </c>
      <c r="F316" s="206" t="s">
        <v>496</v>
      </c>
      <c r="G316" s="204"/>
      <c r="H316" s="207">
        <v>70</v>
      </c>
      <c r="I316" s="208"/>
      <c r="J316" s="204"/>
      <c r="K316" s="204"/>
      <c r="L316" s="209"/>
      <c r="M316" s="210"/>
      <c r="N316" s="211"/>
      <c r="O316" s="211"/>
      <c r="P316" s="211"/>
      <c r="Q316" s="211"/>
      <c r="R316" s="211"/>
      <c r="S316" s="211"/>
      <c r="T316" s="212"/>
      <c r="AT316" s="213" t="s">
        <v>165</v>
      </c>
      <c r="AU316" s="213" t="s">
        <v>83</v>
      </c>
      <c r="AV316" s="13" t="s">
        <v>83</v>
      </c>
      <c r="AW316" s="13" t="s">
        <v>30</v>
      </c>
      <c r="AX316" s="13" t="s">
        <v>81</v>
      </c>
      <c r="AY316" s="213" t="s">
        <v>127</v>
      </c>
    </row>
    <row r="317" spans="1:65" s="2" customFormat="1" ht="37.9" customHeight="1" x14ac:dyDescent="0.2">
      <c r="A317" s="33"/>
      <c r="B317" s="34"/>
      <c r="C317" s="185" t="s">
        <v>497</v>
      </c>
      <c r="D317" s="185" t="s">
        <v>129</v>
      </c>
      <c r="E317" s="186" t="s">
        <v>498</v>
      </c>
      <c r="F317" s="187" t="s">
        <v>499</v>
      </c>
      <c r="G317" s="188" t="s">
        <v>162</v>
      </c>
      <c r="H317" s="189">
        <v>4200</v>
      </c>
      <c r="I317" s="190"/>
      <c r="J317" s="191">
        <f>ROUND(I317*H317,2)</f>
        <v>0</v>
      </c>
      <c r="K317" s="187" t="s">
        <v>133</v>
      </c>
      <c r="L317" s="38"/>
      <c r="M317" s="192" t="s">
        <v>1</v>
      </c>
      <c r="N317" s="193" t="s">
        <v>38</v>
      </c>
      <c r="O317" s="70"/>
      <c r="P317" s="194">
        <f>O317*H317</f>
        <v>0</v>
      </c>
      <c r="Q317" s="194">
        <v>0</v>
      </c>
      <c r="R317" s="194">
        <f>Q317*H317</f>
        <v>0</v>
      </c>
      <c r="S317" s="194">
        <v>0</v>
      </c>
      <c r="T317" s="195">
        <f>S317*H317</f>
        <v>0</v>
      </c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R317" s="196" t="s">
        <v>134</v>
      </c>
      <c r="AT317" s="196" t="s">
        <v>129</v>
      </c>
      <c r="AU317" s="196" t="s">
        <v>83</v>
      </c>
      <c r="AY317" s="16" t="s">
        <v>127</v>
      </c>
      <c r="BE317" s="197">
        <f>IF(N317="základní",J317,0)</f>
        <v>0</v>
      </c>
      <c r="BF317" s="197">
        <f>IF(N317="snížená",J317,0)</f>
        <v>0</v>
      </c>
      <c r="BG317" s="197">
        <f>IF(N317="zákl. přenesená",J317,0)</f>
        <v>0</v>
      </c>
      <c r="BH317" s="197">
        <f>IF(N317="sníž. přenesená",J317,0)</f>
        <v>0</v>
      </c>
      <c r="BI317" s="197">
        <f>IF(N317="nulová",J317,0)</f>
        <v>0</v>
      </c>
      <c r="BJ317" s="16" t="s">
        <v>81</v>
      </c>
      <c r="BK317" s="197">
        <f>ROUND(I317*H317,2)</f>
        <v>0</v>
      </c>
      <c r="BL317" s="16" t="s">
        <v>134</v>
      </c>
      <c r="BM317" s="196" t="s">
        <v>500</v>
      </c>
    </row>
    <row r="318" spans="1:65" s="2" customFormat="1" ht="29.25" x14ac:dyDescent="0.2">
      <c r="A318" s="33"/>
      <c r="B318" s="34"/>
      <c r="C318" s="35"/>
      <c r="D318" s="198" t="s">
        <v>136</v>
      </c>
      <c r="E318" s="35"/>
      <c r="F318" s="199" t="s">
        <v>501</v>
      </c>
      <c r="G318" s="35"/>
      <c r="H318" s="35"/>
      <c r="I318" s="200"/>
      <c r="J318" s="35"/>
      <c r="K318" s="35"/>
      <c r="L318" s="38"/>
      <c r="M318" s="201"/>
      <c r="N318" s="202"/>
      <c r="O318" s="70"/>
      <c r="P318" s="70"/>
      <c r="Q318" s="70"/>
      <c r="R318" s="70"/>
      <c r="S318" s="70"/>
      <c r="T318" s="71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T318" s="16" t="s">
        <v>136</v>
      </c>
      <c r="AU318" s="16" t="s">
        <v>83</v>
      </c>
    </row>
    <row r="319" spans="1:65" s="13" customFormat="1" ht="11.25" x14ac:dyDescent="0.2">
      <c r="B319" s="203"/>
      <c r="C319" s="204"/>
      <c r="D319" s="198" t="s">
        <v>165</v>
      </c>
      <c r="E319" s="204"/>
      <c r="F319" s="206" t="s">
        <v>502</v>
      </c>
      <c r="G319" s="204"/>
      <c r="H319" s="207">
        <v>4200</v>
      </c>
      <c r="I319" s="208"/>
      <c r="J319" s="204"/>
      <c r="K319" s="204"/>
      <c r="L319" s="209"/>
      <c r="M319" s="210"/>
      <c r="N319" s="211"/>
      <c r="O319" s="211"/>
      <c r="P319" s="211"/>
      <c r="Q319" s="211"/>
      <c r="R319" s="211"/>
      <c r="S319" s="211"/>
      <c r="T319" s="212"/>
      <c r="AT319" s="213" t="s">
        <v>165</v>
      </c>
      <c r="AU319" s="213" t="s">
        <v>83</v>
      </c>
      <c r="AV319" s="13" t="s">
        <v>83</v>
      </c>
      <c r="AW319" s="13" t="s">
        <v>4</v>
      </c>
      <c r="AX319" s="13" t="s">
        <v>81</v>
      </c>
      <c r="AY319" s="213" t="s">
        <v>127</v>
      </c>
    </row>
    <row r="320" spans="1:65" s="2" customFormat="1" ht="33" customHeight="1" x14ac:dyDescent="0.2">
      <c r="A320" s="33"/>
      <c r="B320" s="34"/>
      <c r="C320" s="185" t="s">
        <v>503</v>
      </c>
      <c r="D320" s="185" t="s">
        <v>129</v>
      </c>
      <c r="E320" s="186" t="s">
        <v>504</v>
      </c>
      <c r="F320" s="187" t="s">
        <v>505</v>
      </c>
      <c r="G320" s="188" t="s">
        <v>162</v>
      </c>
      <c r="H320" s="189">
        <v>70</v>
      </c>
      <c r="I320" s="190"/>
      <c r="J320" s="191">
        <f>ROUND(I320*H320,2)</f>
        <v>0</v>
      </c>
      <c r="K320" s="187" t="s">
        <v>133</v>
      </c>
      <c r="L320" s="38"/>
      <c r="M320" s="192" t="s">
        <v>1</v>
      </c>
      <c r="N320" s="193" t="s">
        <v>38</v>
      </c>
      <c r="O320" s="70"/>
      <c r="P320" s="194">
        <f>O320*H320</f>
        <v>0</v>
      </c>
      <c r="Q320" s="194">
        <v>0</v>
      </c>
      <c r="R320" s="194">
        <f>Q320*H320</f>
        <v>0</v>
      </c>
      <c r="S320" s="194">
        <v>0</v>
      </c>
      <c r="T320" s="195">
        <f>S320*H320</f>
        <v>0</v>
      </c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R320" s="196" t="s">
        <v>134</v>
      </c>
      <c r="AT320" s="196" t="s">
        <v>129</v>
      </c>
      <c r="AU320" s="196" t="s">
        <v>83</v>
      </c>
      <c r="AY320" s="16" t="s">
        <v>127</v>
      </c>
      <c r="BE320" s="197">
        <f>IF(N320="základní",J320,0)</f>
        <v>0</v>
      </c>
      <c r="BF320" s="197">
        <f>IF(N320="snížená",J320,0)</f>
        <v>0</v>
      </c>
      <c r="BG320" s="197">
        <f>IF(N320="zákl. přenesená",J320,0)</f>
        <v>0</v>
      </c>
      <c r="BH320" s="197">
        <f>IF(N320="sníž. přenesená",J320,0)</f>
        <v>0</v>
      </c>
      <c r="BI320" s="197">
        <f>IF(N320="nulová",J320,0)</f>
        <v>0</v>
      </c>
      <c r="BJ320" s="16" t="s">
        <v>81</v>
      </c>
      <c r="BK320" s="197">
        <f>ROUND(I320*H320,2)</f>
        <v>0</v>
      </c>
      <c r="BL320" s="16" t="s">
        <v>134</v>
      </c>
      <c r="BM320" s="196" t="s">
        <v>506</v>
      </c>
    </row>
    <row r="321" spans="1:65" s="2" customFormat="1" ht="19.5" x14ac:dyDescent="0.2">
      <c r="A321" s="33"/>
      <c r="B321" s="34"/>
      <c r="C321" s="35"/>
      <c r="D321" s="198" t="s">
        <v>136</v>
      </c>
      <c r="E321" s="35"/>
      <c r="F321" s="199" t="s">
        <v>507</v>
      </c>
      <c r="G321" s="35"/>
      <c r="H321" s="35"/>
      <c r="I321" s="200"/>
      <c r="J321" s="35"/>
      <c r="K321" s="35"/>
      <c r="L321" s="38"/>
      <c r="M321" s="201"/>
      <c r="N321" s="202"/>
      <c r="O321" s="70"/>
      <c r="P321" s="70"/>
      <c r="Q321" s="70"/>
      <c r="R321" s="70"/>
      <c r="S321" s="70"/>
      <c r="T321" s="71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T321" s="16" t="s">
        <v>136</v>
      </c>
      <c r="AU321" s="16" t="s">
        <v>83</v>
      </c>
    </row>
    <row r="322" spans="1:65" s="2" customFormat="1" ht="24.2" customHeight="1" x14ac:dyDescent="0.2">
      <c r="A322" s="33"/>
      <c r="B322" s="34"/>
      <c r="C322" s="185" t="s">
        <v>508</v>
      </c>
      <c r="D322" s="185" t="s">
        <v>129</v>
      </c>
      <c r="E322" s="186" t="s">
        <v>509</v>
      </c>
      <c r="F322" s="187" t="s">
        <v>510</v>
      </c>
      <c r="G322" s="188" t="s">
        <v>162</v>
      </c>
      <c r="H322" s="189">
        <v>164.834</v>
      </c>
      <c r="I322" s="190"/>
      <c r="J322" s="191">
        <f>ROUND(I322*H322,2)</f>
        <v>0</v>
      </c>
      <c r="K322" s="187" t="s">
        <v>133</v>
      </c>
      <c r="L322" s="38"/>
      <c r="M322" s="192" t="s">
        <v>1</v>
      </c>
      <c r="N322" s="193" t="s">
        <v>38</v>
      </c>
      <c r="O322" s="70"/>
      <c r="P322" s="194">
        <f>O322*H322</f>
        <v>0</v>
      </c>
      <c r="Q322" s="194">
        <v>8.8000000000000003E-4</v>
      </c>
      <c r="R322" s="194">
        <f>Q322*H322</f>
        <v>0.14505392</v>
      </c>
      <c r="S322" s="194">
        <v>0</v>
      </c>
      <c r="T322" s="195">
        <f>S322*H322</f>
        <v>0</v>
      </c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R322" s="196" t="s">
        <v>134</v>
      </c>
      <c r="AT322" s="196" t="s">
        <v>129</v>
      </c>
      <c r="AU322" s="196" t="s">
        <v>83</v>
      </c>
      <c r="AY322" s="16" t="s">
        <v>127</v>
      </c>
      <c r="BE322" s="197">
        <f>IF(N322="základní",J322,0)</f>
        <v>0</v>
      </c>
      <c r="BF322" s="197">
        <f>IF(N322="snížená",J322,0)</f>
        <v>0</v>
      </c>
      <c r="BG322" s="197">
        <f>IF(N322="zákl. přenesená",J322,0)</f>
        <v>0</v>
      </c>
      <c r="BH322" s="197">
        <f>IF(N322="sníž. přenesená",J322,0)</f>
        <v>0</v>
      </c>
      <c r="BI322" s="197">
        <f>IF(N322="nulová",J322,0)</f>
        <v>0</v>
      </c>
      <c r="BJ322" s="16" t="s">
        <v>81</v>
      </c>
      <c r="BK322" s="197">
        <f>ROUND(I322*H322,2)</f>
        <v>0</v>
      </c>
      <c r="BL322" s="16" t="s">
        <v>134</v>
      </c>
      <c r="BM322" s="196" t="s">
        <v>511</v>
      </c>
    </row>
    <row r="323" spans="1:65" s="2" customFormat="1" ht="19.5" x14ac:dyDescent="0.2">
      <c r="A323" s="33"/>
      <c r="B323" s="34"/>
      <c r="C323" s="35"/>
      <c r="D323" s="198" t="s">
        <v>136</v>
      </c>
      <c r="E323" s="35"/>
      <c r="F323" s="199" t="s">
        <v>512</v>
      </c>
      <c r="G323" s="35"/>
      <c r="H323" s="35"/>
      <c r="I323" s="200"/>
      <c r="J323" s="35"/>
      <c r="K323" s="35"/>
      <c r="L323" s="38"/>
      <c r="M323" s="201"/>
      <c r="N323" s="202"/>
      <c r="O323" s="70"/>
      <c r="P323" s="70"/>
      <c r="Q323" s="70"/>
      <c r="R323" s="70"/>
      <c r="S323" s="70"/>
      <c r="T323" s="71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T323" s="16" t="s">
        <v>136</v>
      </c>
      <c r="AU323" s="16" t="s">
        <v>83</v>
      </c>
    </row>
    <row r="324" spans="1:65" s="13" customFormat="1" ht="11.25" x14ac:dyDescent="0.2">
      <c r="B324" s="203"/>
      <c r="C324" s="204"/>
      <c r="D324" s="198" t="s">
        <v>165</v>
      </c>
      <c r="E324" s="205" t="s">
        <v>1</v>
      </c>
      <c r="F324" s="206" t="s">
        <v>513</v>
      </c>
      <c r="G324" s="204"/>
      <c r="H324" s="207">
        <v>164.834</v>
      </c>
      <c r="I324" s="208"/>
      <c r="J324" s="204"/>
      <c r="K324" s="204"/>
      <c r="L324" s="209"/>
      <c r="M324" s="210"/>
      <c r="N324" s="211"/>
      <c r="O324" s="211"/>
      <c r="P324" s="211"/>
      <c r="Q324" s="211"/>
      <c r="R324" s="211"/>
      <c r="S324" s="211"/>
      <c r="T324" s="212"/>
      <c r="AT324" s="213" t="s">
        <v>165</v>
      </c>
      <c r="AU324" s="213" t="s">
        <v>83</v>
      </c>
      <c r="AV324" s="13" t="s">
        <v>83</v>
      </c>
      <c r="AW324" s="13" t="s">
        <v>30</v>
      </c>
      <c r="AX324" s="13" t="s">
        <v>81</v>
      </c>
      <c r="AY324" s="213" t="s">
        <v>127</v>
      </c>
    </row>
    <row r="325" spans="1:65" s="2" customFormat="1" ht="24.2" customHeight="1" x14ac:dyDescent="0.2">
      <c r="A325" s="33"/>
      <c r="B325" s="34"/>
      <c r="C325" s="185" t="s">
        <v>514</v>
      </c>
      <c r="D325" s="185" t="s">
        <v>129</v>
      </c>
      <c r="E325" s="186" t="s">
        <v>515</v>
      </c>
      <c r="F325" s="187" t="s">
        <v>516</v>
      </c>
      <c r="G325" s="188" t="s">
        <v>162</v>
      </c>
      <c r="H325" s="189">
        <v>164.834</v>
      </c>
      <c r="I325" s="190"/>
      <c r="J325" s="191">
        <f>ROUND(I325*H325,2)</f>
        <v>0</v>
      </c>
      <c r="K325" s="187" t="s">
        <v>133</v>
      </c>
      <c r="L325" s="38"/>
      <c r="M325" s="192" t="s">
        <v>1</v>
      </c>
      <c r="N325" s="193" t="s">
        <v>38</v>
      </c>
      <c r="O325" s="70"/>
      <c r="P325" s="194">
        <f>O325*H325</f>
        <v>0</v>
      </c>
      <c r="Q325" s="194">
        <v>0</v>
      </c>
      <c r="R325" s="194">
        <f>Q325*H325</f>
        <v>0</v>
      </c>
      <c r="S325" s="194">
        <v>0</v>
      </c>
      <c r="T325" s="195">
        <f>S325*H325</f>
        <v>0</v>
      </c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R325" s="196" t="s">
        <v>134</v>
      </c>
      <c r="AT325" s="196" t="s">
        <v>129</v>
      </c>
      <c r="AU325" s="196" t="s">
        <v>83</v>
      </c>
      <c r="AY325" s="16" t="s">
        <v>127</v>
      </c>
      <c r="BE325" s="197">
        <f>IF(N325="základní",J325,0)</f>
        <v>0</v>
      </c>
      <c r="BF325" s="197">
        <f>IF(N325="snížená",J325,0)</f>
        <v>0</v>
      </c>
      <c r="BG325" s="197">
        <f>IF(N325="zákl. přenesená",J325,0)</f>
        <v>0</v>
      </c>
      <c r="BH325" s="197">
        <f>IF(N325="sníž. přenesená",J325,0)</f>
        <v>0</v>
      </c>
      <c r="BI325" s="197">
        <f>IF(N325="nulová",J325,0)</f>
        <v>0</v>
      </c>
      <c r="BJ325" s="16" t="s">
        <v>81</v>
      </c>
      <c r="BK325" s="197">
        <f>ROUND(I325*H325,2)</f>
        <v>0</v>
      </c>
      <c r="BL325" s="16" t="s">
        <v>134</v>
      </c>
      <c r="BM325" s="196" t="s">
        <v>517</v>
      </c>
    </row>
    <row r="326" spans="1:65" s="2" customFormat="1" ht="19.5" x14ac:dyDescent="0.2">
      <c r="A326" s="33"/>
      <c r="B326" s="34"/>
      <c r="C326" s="35"/>
      <c r="D326" s="198" t="s">
        <v>136</v>
      </c>
      <c r="E326" s="35"/>
      <c r="F326" s="199" t="s">
        <v>518</v>
      </c>
      <c r="G326" s="35"/>
      <c r="H326" s="35"/>
      <c r="I326" s="200"/>
      <c r="J326" s="35"/>
      <c r="K326" s="35"/>
      <c r="L326" s="38"/>
      <c r="M326" s="201"/>
      <c r="N326" s="202"/>
      <c r="O326" s="70"/>
      <c r="P326" s="70"/>
      <c r="Q326" s="70"/>
      <c r="R326" s="70"/>
      <c r="S326" s="70"/>
      <c r="T326" s="71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T326" s="16" t="s">
        <v>136</v>
      </c>
      <c r="AU326" s="16" t="s">
        <v>83</v>
      </c>
    </row>
    <row r="327" spans="1:65" s="2" customFormat="1" ht="24.2" customHeight="1" x14ac:dyDescent="0.2">
      <c r="A327" s="33"/>
      <c r="B327" s="34"/>
      <c r="C327" s="185" t="s">
        <v>519</v>
      </c>
      <c r="D327" s="185" t="s">
        <v>129</v>
      </c>
      <c r="E327" s="186" t="s">
        <v>520</v>
      </c>
      <c r="F327" s="187" t="s">
        <v>521</v>
      </c>
      <c r="G327" s="188" t="s">
        <v>162</v>
      </c>
      <c r="H327" s="189">
        <v>494.50200000000001</v>
      </c>
      <c r="I327" s="190"/>
      <c r="J327" s="191">
        <f>ROUND(I327*H327,2)</f>
        <v>0</v>
      </c>
      <c r="K327" s="187" t="s">
        <v>133</v>
      </c>
      <c r="L327" s="38"/>
      <c r="M327" s="192" t="s">
        <v>1</v>
      </c>
      <c r="N327" s="193" t="s">
        <v>38</v>
      </c>
      <c r="O327" s="70"/>
      <c r="P327" s="194">
        <f>O327*H327</f>
        <v>0</v>
      </c>
      <c r="Q327" s="194">
        <v>0</v>
      </c>
      <c r="R327" s="194">
        <f>Q327*H327</f>
        <v>0</v>
      </c>
      <c r="S327" s="194">
        <v>0</v>
      </c>
      <c r="T327" s="195">
        <f>S327*H327</f>
        <v>0</v>
      </c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R327" s="196" t="s">
        <v>134</v>
      </c>
      <c r="AT327" s="196" t="s">
        <v>129</v>
      </c>
      <c r="AU327" s="196" t="s">
        <v>83</v>
      </c>
      <c r="AY327" s="16" t="s">
        <v>127</v>
      </c>
      <c r="BE327" s="197">
        <f>IF(N327="základní",J327,0)</f>
        <v>0</v>
      </c>
      <c r="BF327" s="197">
        <f>IF(N327="snížená",J327,0)</f>
        <v>0</v>
      </c>
      <c r="BG327" s="197">
        <f>IF(N327="zákl. přenesená",J327,0)</f>
        <v>0</v>
      </c>
      <c r="BH327" s="197">
        <f>IF(N327="sníž. přenesená",J327,0)</f>
        <v>0</v>
      </c>
      <c r="BI327" s="197">
        <f>IF(N327="nulová",J327,0)</f>
        <v>0</v>
      </c>
      <c r="BJ327" s="16" t="s">
        <v>81</v>
      </c>
      <c r="BK327" s="197">
        <f>ROUND(I327*H327,2)</f>
        <v>0</v>
      </c>
      <c r="BL327" s="16" t="s">
        <v>134</v>
      </c>
      <c r="BM327" s="196" t="s">
        <v>522</v>
      </c>
    </row>
    <row r="328" spans="1:65" s="2" customFormat="1" ht="19.5" x14ac:dyDescent="0.2">
      <c r="A328" s="33"/>
      <c r="B328" s="34"/>
      <c r="C328" s="35"/>
      <c r="D328" s="198" t="s">
        <v>136</v>
      </c>
      <c r="E328" s="35"/>
      <c r="F328" s="199" t="s">
        <v>523</v>
      </c>
      <c r="G328" s="35"/>
      <c r="H328" s="35"/>
      <c r="I328" s="200"/>
      <c r="J328" s="35"/>
      <c r="K328" s="35"/>
      <c r="L328" s="38"/>
      <c r="M328" s="201"/>
      <c r="N328" s="202"/>
      <c r="O328" s="70"/>
      <c r="P328" s="70"/>
      <c r="Q328" s="70"/>
      <c r="R328" s="70"/>
      <c r="S328" s="70"/>
      <c r="T328" s="71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T328" s="16" t="s">
        <v>136</v>
      </c>
      <c r="AU328" s="16" t="s">
        <v>83</v>
      </c>
    </row>
    <row r="329" spans="1:65" s="13" customFormat="1" ht="11.25" x14ac:dyDescent="0.2">
      <c r="B329" s="203"/>
      <c r="C329" s="204"/>
      <c r="D329" s="198" t="s">
        <v>165</v>
      </c>
      <c r="E329" s="204"/>
      <c r="F329" s="206" t="s">
        <v>524</v>
      </c>
      <c r="G329" s="204"/>
      <c r="H329" s="207">
        <v>494.50200000000001</v>
      </c>
      <c r="I329" s="208"/>
      <c r="J329" s="204"/>
      <c r="K329" s="204"/>
      <c r="L329" s="209"/>
      <c r="M329" s="210"/>
      <c r="N329" s="211"/>
      <c r="O329" s="211"/>
      <c r="P329" s="211"/>
      <c r="Q329" s="211"/>
      <c r="R329" s="211"/>
      <c r="S329" s="211"/>
      <c r="T329" s="212"/>
      <c r="AT329" s="213" t="s">
        <v>165</v>
      </c>
      <c r="AU329" s="213" t="s">
        <v>83</v>
      </c>
      <c r="AV329" s="13" t="s">
        <v>83</v>
      </c>
      <c r="AW329" s="13" t="s">
        <v>4</v>
      </c>
      <c r="AX329" s="13" t="s">
        <v>81</v>
      </c>
      <c r="AY329" s="213" t="s">
        <v>127</v>
      </c>
    </row>
    <row r="330" spans="1:65" s="2" customFormat="1" ht="24.2" customHeight="1" x14ac:dyDescent="0.2">
      <c r="A330" s="33"/>
      <c r="B330" s="34"/>
      <c r="C330" s="185" t="s">
        <v>525</v>
      </c>
      <c r="D330" s="185" t="s">
        <v>129</v>
      </c>
      <c r="E330" s="186" t="s">
        <v>526</v>
      </c>
      <c r="F330" s="187" t="s">
        <v>527</v>
      </c>
      <c r="G330" s="188" t="s">
        <v>283</v>
      </c>
      <c r="H330" s="189">
        <v>132</v>
      </c>
      <c r="I330" s="190"/>
      <c r="J330" s="191">
        <f>ROUND(I330*H330,2)</f>
        <v>0</v>
      </c>
      <c r="K330" s="187" t="s">
        <v>133</v>
      </c>
      <c r="L330" s="38"/>
      <c r="M330" s="192" t="s">
        <v>1</v>
      </c>
      <c r="N330" s="193" t="s">
        <v>38</v>
      </c>
      <c r="O330" s="70"/>
      <c r="P330" s="194">
        <f>O330*H330</f>
        <v>0</v>
      </c>
      <c r="Q330" s="194">
        <v>4.0000000000000003E-5</v>
      </c>
      <c r="R330" s="194">
        <f>Q330*H330</f>
        <v>5.2800000000000008E-3</v>
      </c>
      <c r="S330" s="194">
        <v>0</v>
      </c>
      <c r="T330" s="195">
        <f>S330*H330</f>
        <v>0</v>
      </c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R330" s="196" t="s">
        <v>134</v>
      </c>
      <c r="AT330" s="196" t="s">
        <v>129</v>
      </c>
      <c r="AU330" s="196" t="s">
        <v>83</v>
      </c>
      <c r="AY330" s="16" t="s">
        <v>127</v>
      </c>
      <c r="BE330" s="197">
        <f>IF(N330="základní",J330,0)</f>
        <v>0</v>
      </c>
      <c r="BF330" s="197">
        <f>IF(N330="snížená",J330,0)</f>
        <v>0</v>
      </c>
      <c r="BG330" s="197">
        <f>IF(N330="zákl. přenesená",J330,0)</f>
        <v>0</v>
      </c>
      <c r="BH330" s="197">
        <f>IF(N330="sníž. přenesená",J330,0)</f>
        <v>0</v>
      </c>
      <c r="BI330" s="197">
        <f>IF(N330="nulová",J330,0)</f>
        <v>0</v>
      </c>
      <c r="BJ330" s="16" t="s">
        <v>81</v>
      </c>
      <c r="BK330" s="197">
        <f>ROUND(I330*H330,2)</f>
        <v>0</v>
      </c>
      <c r="BL330" s="16" t="s">
        <v>134</v>
      </c>
      <c r="BM330" s="196" t="s">
        <v>528</v>
      </c>
    </row>
    <row r="331" spans="1:65" s="2" customFormat="1" ht="19.5" x14ac:dyDescent="0.2">
      <c r="A331" s="33"/>
      <c r="B331" s="34"/>
      <c r="C331" s="35"/>
      <c r="D331" s="198" t="s">
        <v>136</v>
      </c>
      <c r="E331" s="35"/>
      <c r="F331" s="199" t="s">
        <v>529</v>
      </c>
      <c r="G331" s="35"/>
      <c r="H331" s="35"/>
      <c r="I331" s="200"/>
      <c r="J331" s="35"/>
      <c r="K331" s="35"/>
      <c r="L331" s="38"/>
      <c r="M331" s="201"/>
      <c r="N331" s="202"/>
      <c r="O331" s="70"/>
      <c r="P331" s="70"/>
      <c r="Q331" s="70"/>
      <c r="R331" s="70"/>
      <c r="S331" s="70"/>
      <c r="T331" s="71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T331" s="16" t="s">
        <v>136</v>
      </c>
      <c r="AU331" s="16" t="s">
        <v>83</v>
      </c>
    </row>
    <row r="332" spans="1:65" s="2" customFormat="1" ht="21.75" customHeight="1" x14ac:dyDescent="0.2">
      <c r="A332" s="33"/>
      <c r="B332" s="34"/>
      <c r="C332" s="185" t="s">
        <v>530</v>
      </c>
      <c r="D332" s="185" t="s">
        <v>129</v>
      </c>
      <c r="E332" s="186" t="s">
        <v>531</v>
      </c>
      <c r="F332" s="187" t="s">
        <v>532</v>
      </c>
      <c r="G332" s="188" t="s">
        <v>283</v>
      </c>
      <c r="H332" s="189">
        <v>132</v>
      </c>
      <c r="I332" s="190"/>
      <c r="J332" s="191">
        <f>ROUND(I332*H332,2)</f>
        <v>0</v>
      </c>
      <c r="K332" s="187" t="s">
        <v>133</v>
      </c>
      <c r="L332" s="38"/>
      <c r="M332" s="192" t="s">
        <v>1</v>
      </c>
      <c r="N332" s="193" t="s">
        <v>38</v>
      </c>
      <c r="O332" s="70"/>
      <c r="P332" s="194">
        <f>O332*H332</f>
        <v>0</v>
      </c>
      <c r="Q332" s="194">
        <v>2.7999999999999998E-4</v>
      </c>
      <c r="R332" s="194">
        <f>Q332*H332</f>
        <v>3.696E-2</v>
      </c>
      <c r="S332" s="194">
        <v>0</v>
      </c>
      <c r="T332" s="195">
        <f>S332*H332</f>
        <v>0</v>
      </c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R332" s="196" t="s">
        <v>134</v>
      </c>
      <c r="AT332" s="196" t="s">
        <v>129</v>
      </c>
      <c r="AU332" s="196" t="s">
        <v>83</v>
      </c>
      <c r="AY332" s="16" t="s">
        <v>127</v>
      </c>
      <c r="BE332" s="197">
        <f>IF(N332="základní",J332,0)</f>
        <v>0</v>
      </c>
      <c r="BF332" s="197">
        <f>IF(N332="snížená",J332,0)</f>
        <v>0</v>
      </c>
      <c r="BG332" s="197">
        <f>IF(N332="zákl. přenesená",J332,0)</f>
        <v>0</v>
      </c>
      <c r="BH332" s="197">
        <f>IF(N332="sníž. přenesená",J332,0)</f>
        <v>0</v>
      </c>
      <c r="BI332" s="197">
        <f>IF(N332="nulová",J332,0)</f>
        <v>0</v>
      </c>
      <c r="BJ332" s="16" t="s">
        <v>81</v>
      </c>
      <c r="BK332" s="197">
        <f>ROUND(I332*H332,2)</f>
        <v>0</v>
      </c>
      <c r="BL332" s="16" t="s">
        <v>134</v>
      </c>
      <c r="BM332" s="196" t="s">
        <v>533</v>
      </c>
    </row>
    <row r="333" spans="1:65" s="2" customFormat="1" ht="19.5" x14ac:dyDescent="0.2">
      <c r="A333" s="33"/>
      <c r="B333" s="34"/>
      <c r="C333" s="35"/>
      <c r="D333" s="198" t="s">
        <v>136</v>
      </c>
      <c r="E333" s="35"/>
      <c r="F333" s="199" t="s">
        <v>534</v>
      </c>
      <c r="G333" s="35"/>
      <c r="H333" s="35"/>
      <c r="I333" s="200"/>
      <c r="J333" s="35"/>
      <c r="K333" s="35"/>
      <c r="L333" s="38"/>
      <c r="M333" s="201"/>
      <c r="N333" s="202"/>
      <c r="O333" s="70"/>
      <c r="P333" s="70"/>
      <c r="Q333" s="70"/>
      <c r="R333" s="70"/>
      <c r="S333" s="70"/>
      <c r="T333" s="71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T333" s="16" t="s">
        <v>136</v>
      </c>
      <c r="AU333" s="16" t="s">
        <v>83</v>
      </c>
    </row>
    <row r="334" spans="1:65" s="2" customFormat="1" ht="16.5" customHeight="1" x14ac:dyDescent="0.2">
      <c r="A334" s="33"/>
      <c r="B334" s="34"/>
      <c r="C334" s="185" t="s">
        <v>535</v>
      </c>
      <c r="D334" s="185" t="s">
        <v>129</v>
      </c>
      <c r="E334" s="186" t="s">
        <v>536</v>
      </c>
      <c r="F334" s="187" t="s">
        <v>537</v>
      </c>
      <c r="G334" s="188" t="s">
        <v>162</v>
      </c>
      <c r="H334" s="189">
        <v>5</v>
      </c>
      <c r="I334" s="190"/>
      <c r="J334" s="191">
        <f>ROUND(I334*H334,2)</f>
        <v>0</v>
      </c>
      <c r="K334" s="187" t="s">
        <v>133</v>
      </c>
      <c r="L334" s="38"/>
      <c r="M334" s="192" t="s">
        <v>1</v>
      </c>
      <c r="N334" s="193" t="s">
        <v>38</v>
      </c>
      <c r="O334" s="70"/>
      <c r="P334" s="194">
        <f>O334*H334</f>
        <v>0</v>
      </c>
      <c r="Q334" s="194">
        <v>0.12</v>
      </c>
      <c r="R334" s="194">
        <f>Q334*H334</f>
        <v>0.6</v>
      </c>
      <c r="S334" s="194">
        <v>2.4900000000000002</v>
      </c>
      <c r="T334" s="195">
        <f>S334*H334</f>
        <v>12.450000000000001</v>
      </c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R334" s="196" t="s">
        <v>134</v>
      </c>
      <c r="AT334" s="196" t="s">
        <v>129</v>
      </c>
      <c r="AU334" s="196" t="s">
        <v>83</v>
      </c>
      <c r="AY334" s="16" t="s">
        <v>127</v>
      </c>
      <c r="BE334" s="197">
        <f>IF(N334="základní",J334,0)</f>
        <v>0</v>
      </c>
      <c r="BF334" s="197">
        <f>IF(N334="snížená",J334,0)</f>
        <v>0</v>
      </c>
      <c r="BG334" s="197">
        <f>IF(N334="zákl. přenesená",J334,0)</f>
        <v>0</v>
      </c>
      <c r="BH334" s="197">
        <f>IF(N334="sníž. přenesená",J334,0)</f>
        <v>0</v>
      </c>
      <c r="BI334" s="197">
        <f>IF(N334="nulová",J334,0)</f>
        <v>0</v>
      </c>
      <c r="BJ334" s="16" t="s">
        <v>81</v>
      </c>
      <c r="BK334" s="197">
        <f>ROUND(I334*H334,2)</f>
        <v>0</v>
      </c>
      <c r="BL334" s="16" t="s">
        <v>134</v>
      </c>
      <c r="BM334" s="196" t="s">
        <v>538</v>
      </c>
    </row>
    <row r="335" spans="1:65" s="2" customFormat="1" ht="11.25" x14ac:dyDescent="0.2">
      <c r="A335" s="33"/>
      <c r="B335" s="34"/>
      <c r="C335" s="35"/>
      <c r="D335" s="198" t="s">
        <v>136</v>
      </c>
      <c r="E335" s="35"/>
      <c r="F335" s="199" t="s">
        <v>539</v>
      </c>
      <c r="G335" s="35"/>
      <c r="H335" s="35"/>
      <c r="I335" s="200"/>
      <c r="J335" s="35"/>
      <c r="K335" s="35"/>
      <c r="L335" s="38"/>
      <c r="M335" s="201"/>
      <c r="N335" s="202"/>
      <c r="O335" s="70"/>
      <c r="P335" s="70"/>
      <c r="Q335" s="70"/>
      <c r="R335" s="70"/>
      <c r="S335" s="70"/>
      <c r="T335" s="71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T335" s="16" t="s">
        <v>136</v>
      </c>
      <c r="AU335" s="16" t="s">
        <v>83</v>
      </c>
    </row>
    <row r="336" spans="1:65" s="13" customFormat="1" ht="11.25" x14ac:dyDescent="0.2">
      <c r="B336" s="203"/>
      <c r="C336" s="204"/>
      <c r="D336" s="198" t="s">
        <v>165</v>
      </c>
      <c r="E336" s="205" t="s">
        <v>1</v>
      </c>
      <c r="F336" s="206" t="s">
        <v>540</v>
      </c>
      <c r="G336" s="204"/>
      <c r="H336" s="207">
        <v>5</v>
      </c>
      <c r="I336" s="208"/>
      <c r="J336" s="204"/>
      <c r="K336" s="204"/>
      <c r="L336" s="209"/>
      <c r="M336" s="210"/>
      <c r="N336" s="211"/>
      <c r="O336" s="211"/>
      <c r="P336" s="211"/>
      <c r="Q336" s="211"/>
      <c r="R336" s="211"/>
      <c r="S336" s="211"/>
      <c r="T336" s="212"/>
      <c r="AT336" s="213" t="s">
        <v>165</v>
      </c>
      <c r="AU336" s="213" t="s">
        <v>83</v>
      </c>
      <c r="AV336" s="13" t="s">
        <v>83</v>
      </c>
      <c r="AW336" s="13" t="s">
        <v>30</v>
      </c>
      <c r="AX336" s="13" t="s">
        <v>81</v>
      </c>
      <c r="AY336" s="213" t="s">
        <v>127</v>
      </c>
    </row>
    <row r="337" spans="1:65" s="2" customFormat="1" ht="16.5" customHeight="1" x14ac:dyDescent="0.2">
      <c r="A337" s="33"/>
      <c r="B337" s="34"/>
      <c r="C337" s="185" t="s">
        <v>541</v>
      </c>
      <c r="D337" s="185" t="s">
        <v>129</v>
      </c>
      <c r="E337" s="186" t="s">
        <v>542</v>
      </c>
      <c r="F337" s="187" t="s">
        <v>543</v>
      </c>
      <c r="G337" s="188" t="s">
        <v>162</v>
      </c>
      <c r="H337" s="189">
        <v>4.8639999999999999</v>
      </c>
      <c r="I337" s="190"/>
      <c r="J337" s="191">
        <f>ROUND(I337*H337,2)</f>
        <v>0</v>
      </c>
      <c r="K337" s="187" t="s">
        <v>133</v>
      </c>
      <c r="L337" s="38"/>
      <c r="M337" s="192" t="s">
        <v>1</v>
      </c>
      <c r="N337" s="193" t="s">
        <v>38</v>
      </c>
      <c r="O337" s="70"/>
      <c r="P337" s="194">
        <f>O337*H337</f>
        <v>0</v>
      </c>
      <c r="Q337" s="194">
        <v>0.12171</v>
      </c>
      <c r="R337" s="194">
        <f>Q337*H337</f>
        <v>0.59199743999999999</v>
      </c>
      <c r="S337" s="194">
        <v>2.4</v>
      </c>
      <c r="T337" s="195">
        <f>S337*H337</f>
        <v>11.673599999999999</v>
      </c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R337" s="196" t="s">
        <v>134</v>
      </c>
      <c r="AT337" s="196" t="s">
        <v>129</v>
      </c>
      <c r="AU337" s="196" t="s">
        <v>83</v>
      </c>
      <c r="AY337" s="16" t="s">
        <v>127</v>
      </c>
      <c r="BE337" s="197">
        <f>IF(N337="základní",J337,0)</f>
        <v>0</v>
      </c>
      <c r="BF337" s="197">
        <f>IF(N337="snížená",J337,0)</f>
        <v>0</v>
      </c>
      <c r="BG337" s="197">
        <f>IF(N337="zákl. přenesená",J337,0)</f>
        <v>0</v>
      </c>
      <c r="BH337" s="197">
        <f>IF(N337="sníž. přenesená",J337,0)</f>
        <v>0</v>
      </c>
      <c r="BI337" s="197">
        <f>IF(N337="nulová",J337,0)</f>
        <v>0</v>
      </c>
      <c r="BJ337" s="16" t="s">
        <v>81</v>
      </c>
      <c r="BK337" s="197">
        <f>ROUND(I337*H337,2)</f>
        <v>0</v>
      </c>
      <c r="BL337" s="16" t="s">
        <v>134</v>
      </c>
      <c r="BM337" s="196" t="s">
        <v>544</v>
      </c>
    </row>
    <row r="338" spans="1:65" s="2" customFormat="1" ht="19.5" x14ac:dyDescent="0.2">
      <c r="A338" s="33"/>
      <c r="B338" s="34"/>
      <c r="C338" s="35"/>
      <c r="D338" s="198" t="s">
        <v>136</v>
      </c>
      <c r="E338" s="35"/>
      <c r="F338" s="199" t="s">
        <v>545</v>
      </c>
      <c r="G338" s="35"/>
      <c r="H338" s="35"/>
      <c r="I338" s="200"/>
      <c r="J338" s="35"/>
      <c r="K338" s="35"/>
      <c r="L338" s="38"/>
      <c r="M338" s="201"/>
      <c r="N338" s="202"/>
      <c r="O338" s="70"/>
      <c r="P338" s="70"/>
      <c r="Q338" s="70"/>
      <c r="R338" s="70"/>
      <c r="S338" s="70"/>
      <c r="T338" s="71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T338" s="16" t="s">
        <v>136</v>
      </c>
      <c r="AU338" s="16" t="s">
        <v>83</v>
      </c>
    </row>
    <row r="339" spans="1:65" s="13" customFormat="1" ht="11.25" x14ac:dyDescent="0.2">
      <c r="B339" s="203"/>
      <c r="C339" s="204"/>
      <c r="D339" s="198" t="s">
        <v>165</v>
      </c>
      <c r="E339" s="205" t="s">
        <v>1</v>
      </c>
      <c r="F339" s="206" t="s">
        <v>546</v>
      </c>
      <c r="G339" s="204"/>
      <c r="H339" s="207">
        <v>4.8639999999999999</v>
      </c>
      <c r="I339" s="208"/>
      <c r="J339" s="204"/>
      <c r="K339" s="204"/>
      <c r="L339" s="209"/>
      <c r="M339" s="210"/>
      <c r="N339" s="211"/>
      <c r="O339" s="211"/>
      <c r="P339" s="211"/>
      <c r="Q339" s="211"/>
      <c r="R339" s="211"/>
      <c r="S339" s="211"/>
      <c r="T339" s="212"/>
      <c r="AT339" s="213" t="s">
        <v>165</v>
      </c>
      <c r="AU339" s="213" t="s">
        <v>83</v>
      </c>
      <c r="AV339" s="13" t="s">
        <v>83</v>
      </c>
      <c r="AW339" s="13" t="s">
        <v>30</v>
      </c>
      <c r="AX339" s="13" t="s">
        <v>81</v>
      </c>
      <c r="AY339" s="213" t="s">
        <v>127</v>
      </c>
    </row>
    <row r="340" spans="1:65" s="2" customFormat="1" ht="24.2" customHeight="1" x14ac:dyDescent="0.2">
      <c r="A340" s="33"/>
      <c r="B340" s="34"/>
      <c r="C340" s="185" t="s">
        <v>547</v>
      </c>
      <c r="D340" s="185" t="s">
        <v>129</v>
      </c>
      <c r="E340" s="186" t="s">
        <v>548</v>
      </c>
      <c r="F340" s="187" t="s">
        <v>549</v>
      </c>
      <c r="G340" s="188" t="s">
        <v>283</v>
      </c>
      <c r="H340" s="189">
        <v>2</v>
      </c>
      <c r="I340" s="190"/>
      <c r="J340" s="191">
        <f>ROUND(I340*H340,2)</f>
        <v>0</v>
      </c>
      <c r="K340" s="187" t="s">
        <v>133</v>
      </c>
      <c r="L340" s="38"/>
      <c r="M340" s="192" t="s">
        <v>1</v>
      </c>
      <c r="N340" s="193" t="s">
        <v>38</v>
      </c>
      <c r="O340" s="70"/>
      <c r="P340" s="194">
        <f>O340*H340</f>
        <v>0</v>
      </c>
      <c r="Q340" s="194">
        <v>0</v>
      </c>
      <c r="R340" s="194">
        <f>Q340*H340</f>
        <v>0</v>
      </c>
      <c r="S340" s="194">
        <v>4.0000000000000001E-3</v>
      </c>
      <c r="T340" s="195">
        <f>S340*H340</f>
        <v>8.0000000000000002E-3</v>
      </c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R340" s="196" t="s">
        <v>134</v>
      </c>
      <c r="AT340" s="196" t="s">
        <v>129</v>
      </c>
      <c r="AU340" s="196" t="s">
        <v>83</v>
      </c>
      <c r="AY340" s="16" t="s">
        <v>127</v>
      </c>
      <c r="BE340" s="197">
        <f>IF(N340="základní",J340,0)</f>
        <v>0</v>
      </c>
      <c r="BF340" s="197">
        <f>IF(N340="snížená",J340,0)</f>
        <v>0</v>
      </c>
      <c r="BG340" s="197">
        <f>IF(N340="zákl. přenesená",J340,0)</f>
        <v>0</v>
      </c>
      <c r="BH340" s="197">
        <f>IF(N340="sníž. přenesená",J340,0)</f>
        <v>0</v>
      </c>
      <c r="BI340" s="197">
        <f>IF(N340="nulová",J340,0)</f>
        <v>0</v>
      </c>
      <c r="BJ340" s="16" t="s">
        <v>81</v>
      </c>
      <c r="BK340" s="197">
        <f>ROUND(I340*H340,2)</f>
        <v>0</v>
      </c>
      <c r="BL340" s="16" t="s">
        <v>134</v>
      </c>
      <c r="BM340" s="196" t="s">
        <v>550</v>
      </c>
    </row>
    <row r="341" spans="1:65" s="2" customFormat="1" ht="29.25" x14ac:dyDescent="0.2">
      <c r="A341" s="33"/>
      <c r="B341" s="34"/>
      <c r="C341" s="35"/>
      <c r="D341" s="198" t="s">
        <v>136</v>
      </c>
      <c r="E341" s="35"/>
      <c r="F341" s="199" t="s">
        <v>551</v>
      </c>
      <c r="G341" s="35"/>
      <c r="H341" s="35"/>
      <c r="I341" s="200"/>
      <c r="J341" s="35"/>
      <c r="K341" s="35"/>
      <c r="L341" s="38"/>
      <c r="M341" s="201"/>
      <c r="N341" s="202"/>
      <c r="O341" s="70"/>
      <c r="P341" s="70"/>
      <c r="Q341" s="70"/>
      <c r="R341" s="70"/>
      <c r="S341" s="70"/>
      <c r="T341" s="71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T341" s="16" t="s">
        <v>136</v>
      </c>
      <c r="AU341" s="16" t="s">
        <v>83</v>
      </c>
    </row>
    <row r="342" spans="1:65" s="2" customFormat="1" ht="21.75" customHeight="1" x14ac:dyDescent="0.2">
      <c r="A342" s="33"/>
      <c r="B342" s="34"/>
      <c r="C342" s="185" t="s">
        <v>552</v>
      </c>
      <c r="D342" s="185" t="s">
        <v>129</v>
      </c>
      <c r="E342" s="186" t="s">
        <v>553</v>
      </c>
      <c r="F342" s="187" t="s">
        <v>554</v>
      </c>
      <c r="G342" s="188" t="s">
        <v>425</v>
      </c>
      <c r="H342" s="189">
        <v>2612.5</v>
      </c>
      <c r="I342" s="190"/>
      <c r="J342" s="191">
        <f>ROUND(I342*H342,2)</f>
        <v>0</v>
      </c>
      <c r="K342" s="187" t="s">
        <v>133</v>
      </c>
      <c r="L342" s="38"/>
      <c r="M342" s="192" t="s">
        <v>1</v>
      </c>
      <c r="N342" s="193" t="s">
        <v>38</v>
      </c>
      <c r="O342" s="70"/>
      <c r="P342" s="194">
        <f>O342*H342</f>
        <v>0</v>
      </c>
      <c r="Q342" s="194">
        <v>0</v>
      </c>
      <c r="R342" s="194">
        <f>Q342*H342</f>
        <v>0</v>
      </c>
      <c r="S342" s="194">
        <v>1E-3</v>
      </c>
      <c r="T342" s="195">
        <f>S342*H342</f>
        <v>2.6125000000000003</v>
      </c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R342" s="196" t="s">
        <v>134</v>
      </c>
      <c r="AT342" s="196" t="s">
        <v>129</v>
      </c>
      <c r="AU342" s="196" t="s">
        <v>83</v>
      </c>
      <c r="AY342" s="16" t="s">
        <v>127</v>
      </c>
      <c r="BE342" s="197">
        <f>IF(N342="základní",J342,0)</f>
        <v>0</v>
      </c>
      <c r="BF342" s="197">
        <f>IF(N342="snížená",J342,0)</f>
        <v>0</v>
      </c>
      <c r="BG342" s="197">
        <f>IF(N342="zákl. přenesená",J342,0)</f>
        <v>0</v>
      </c>
      <c r="BH342" s="197">
        <f>IF(N342="sníž. přenesená",J342,0)</f>
        <v>0</v>
      </c>
      <c r="BI342" s="197">
        <f>IF(N342="nulová",J342,0)</f>
        <v>0</v>
      </c>
      <c r="BJ342" s="16" t="s">
        <v>81</v>
      </c>
      <c r="BK342" s="197">
        <f>ROUND(I342*H342,2)</f>
        <v>0</v>
      </c>
      <c r="BL342" s="16" t="s">
        <v>134</v>
      </c>
      <c r="BM342" s="196" t="s">
        <v>555</v>
      </c>
    </row>
    <row r="343" spans="1:65" s="2" customFormat="1" ht="19.5" x14ac:dyDescent="0.2">
      <c r="A343" s="33"/>
      <c r="B343" s="34"/>
      <c r="C343" s="35"/>
      <c r="D343" s="198" t="s">
        <v>136</v>
      </c>
      <c r="E343" s="35"/>
      <c r="F343" s="199" t="s">
        <v>556</v>
      </c>
      <c r="G343" s="35"/>
      <c r="H343" s="35"/>
      <c r="I343" s="200"/>
      <c r="J343" s="35"/>
      <c r="K343" s="35"/>
      <c r="L343" s="38"/>
      <c r="M343" s="201"/>
      <c r="N343" s="202"/>
      <c r="O343" s="70"/>
      <c r="P343" s="70"/>
      <c r="Q343" s="70"/>
      <c r="R343" s="70"/>
      <c r="S343" s="70"/>
      <c r="T343" s="71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T343" s="16" t="s">
        <v>136</v>
      </c>
      <c r="AU343" s="16" t="s">
        <v>83</v>
      </c>
    </row>
    <row r="344" spans="1:65" s="13" customFormat="1" ht="11.25" x14ac:dyDescent="0.2">
      <c r="B344" s="203"/>
      <c r="C344" s="204"/>
      <c r="D344" s="198" t="s">
        <v>165</v>
      </c>
      <c r="E344" s="205" t="s">
        <v>1</v>
      </c>
      <c r="F344" s="206" t="s">
        <v>557</v>
      </c>
      <c r="G344" s="204"/>
      <c r="H344" s="207">
        <v>1429.5</v>
      </c>
      <c r="I344" s="208"/>
      <c r="J344" s="204"/>
      <c r="K344" s="204"/>
      <c r="L344" s="209"/>
      <c r="M344" s="210"/>
      <c r="N344" s="211"/>
      <c r="O344" s="211"/>
      <c r="P344" s="211"/>
      <c r="Q344" s="211"/>
      <c r="R344" s="211"/>
      <c r="S344" s="211"/>
      <c r="T344" s="212"/>
      <c r="AT344" s="213" t="s">
        <v>165</v>
      </c>
      <c r="AU344" s="213" t="s">
        <v>83</v>
      </c>
      <c r="AV344" s="13" t="s">
        <v>83</v>
      </c>
      <c r="AW344" s="13" t="s">
        <v>30</v>
      </c>
      <c r="AX344" s="13" t="s">
        <v>73</v>
      </c>
      <c r="AY344" s="213" t="s">
        <v>127</v>
      </c>
    </row>
    <row r="345" spans="1:65" s="13" customFormat="1" ht="22.5" x14ac:dyDescent="0.2">
      <c r="B345" s="203"/>
      <c r="C345" s="204"/>
      <c r="D345" s="198" t="s">
        <v>165</v>
      </c>
      <c r="E345" s="205" t="s">
        <v>1</v>
      </c>
      <c r="F345" s="206" t="s">
        <v>558</v>
      </c>
      <c r="G345" s="204"/>
      <c r="H345" s="207">
        <v>1183</v>
      </c>
      <c r="I345" s="208"/>
      <c r="J345" s="204"/>
      <c r="K345" s="204"/>
      <c r="L345" s="209"/>
      <c r="M345" s="210"/>
      <c r="N345" s="211"/>
      <c r="O345" s="211"/>
      <c r="P345" s="211"/>
      <c r="Q345" s="211"/>
      <c r="R345" s="211"/>
      <c r="S345" s="211"/>
      <c r="T345" s="212"/>
      <c r="AT345" s="213" t="s">
        <v>165</v>
      </c>
      <c r="AU345" s="213" t="s">
        <v>83</v>
      </c>
      <c r="AV345" s="13" t="s">
        <v>83</v>
      </c>
      <c r="AW345" s="13" t="s">
        <v>30</v>
      </c>
      <c r="AX345" s="13" t="s">
        <v>73</v>
      </c>
      <c r="AY345" s="213" t="s">
        <v>127</v>
      </c>
    </row>
    <row r="346" spans="1:65" s="14" customFormat="1" ht="11.25" x14ac:dyDescent="0.2">
      <c r="B346" s="224"/>
      <c r="C346" s="225"/>
      <c r="D346" s="198" t="s">
        <v>165</v>
      </c>
      <c r="E346" s="226" t="s">
        <v>1</v>
      </c>
      <c r="F346" s="227" t="s">
        <v>221</v>
      </c>
      <c r="G346" s="225"/>
      <c r="H346" s="228">
        <v>2612.5</v>
      </c>
      <c r="I346" s="229"/>
      <c r="J346" s="225"/>
      <c r="K346" s="225"/>
      <c r="L346" s="230"/>
      <c r="M346" s="231"/>
      <c r="N346" s="232"/>
      <c r="O346" s="232"/>
      <c r="P346" s="232"/>
      <c r="Q346" s="232"/>
      <c r="R346" s="232"/>
      <c r="S346" s="232"/>
      <c r="T346" s="233"/>
      <c r="AT346" s="234" t="s">
        <v>165</v>
      </c>
      <c r="AU346" s="234" t="s">
        <v>83</v>
      </c>
      <c r="AV346" s="14" t="s">
        <v>134</v>
      </c>
      <c r="AW346" s="14" t="s">
        <v>30</v>
      </c>
      <c r="AX346" s="14" t="s">
        <v>81</v>
      </c>
      <c r="AY346" s="234" t="s">
        <v>127</v>
      </c>
    </row>
    <row r="347" spans="1:65" s="2" customFormat="1" ht="24.2" customHeight="1" x14ac:dyDescent="0.2">
      <c r="A347" s="33"/>
      <c r="B347" s="34"/>
      <c r="C347" s="185" t="s">
        <v>559</v>
      </c>
      <c r="D347" s="185" t="s">
        <v>129</v>
      </c>
      <c r="E347" s="186" t="s">
        <v>560</v>
      </c>
      <c r="F347" s="187" t="s">
        <v>561</v>
      </c>
      <c r="G347" s="188" t="s">
        <v>132</v>
      </c>
      <c r="H347" s="189">
        <v>66.364999999999995</v>
      </c>
      <c r="I347" s="190"/>
      <c r="J347" s="191">
        <f>ROUND(I347*H347,2)</f>
        <v>0</v>
      </c>
      <c r="K347" s="187" t="s">
        <v>133</v>
      </c>
      <c r="L347" s="38"/>
      <c r="M347" s="192" t="s">
        <v>1</v>
      </c>
      <c r="N347" s="193" t="s">
        <v>38</v>
      </c>
      <c r="O347" s="70"/>
      <c r="P347" s="194">
        <f>O347*H347</f>
        <v>0</v>
      </c>
      <c r="Q347" s="194">
        <v>0</v>
      </c>
      <c r="R347" s="194">
        <f>Q347*H347</f>
        <v>0</v>
      </c>
      <c r="S347" s="194">
        <v>6.5000000000000002E-2</v>
      </c>
      <c r="T347" s="195">
        <f>S347*H347</f>
        <v>4.3137249999999998</v>
      </c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R347" s="196" t="s">
        <v>134</v>
      </c>
      <c r="AT347" s="196" t="s">
        <v>129</v>
      </c>
      <c r="AU347" s="196" t="s">
        <v>83</v>
      </c>
      <c r="AY347" s="16" t="s">
        <v>127</v>
      </c>
      <c r="BE347" s="197">
        <f>IF(N347="základní",J347,0)</f>
        <v>0</v>
      </c>
      <c r="BF347" s="197">
        <f>IF(N347="snížená",J347,0)</f>
        <v>0</v>
      </c>
      <c r="BG347" s="197">
        <f>IF(N347="zákl. přenesená",J347,0)</f>
        <v>0</v>
      </c>
      <c r="BH347" s="197">
        <f>IF(N347="sníž. přenesená",J347,0)</f>
        <v>0</v>
      </c>
      <c r="BI347" s="197">
        <f>IF(N347="nulová",J347,0)</f>
        <v>0</v>
      </c>
      <c r="BJ347" s="16" t="s">
        <v>81</v>
      </c>
      <c r="BK347" s="197">
        <f>ROUND(I347*H347,2)</f>
        <v>0</v>
      </c>
      <c r="BL347" s="16" t="s">
        <v>134</v>
      </c>
      <c r="BM347" s="196" t="s">
        <v>562</v>
      </c>
    </row>
    <row r="348" spans="1:65" s="2" customFormat="1" ht="19.5" x14ac:dyDescent="0.2">
      <c r="A348" s="33"/>
      <c r="B348" s="34"/>
      <c r="C348" s="35"/>
      <c r="D348" s="198" t="s">
        <v>136</v>
      </c>
      <c r="E348" s="35"/>
      <c r="F348" s="199" t="s">
        <v>563</v>
      </c>
      <c r="G348" s="35"/>
      <c r="H348" s="35"/>
      <c r="I348" s="200"/>
      <c r="J348" s="35"/>
      <c r="K348" s="35"/>
      <c r="L348" s="38"/>
      <c r="M348" s="201"/>
      <c r="N348" s="202"/>
      <c r="O348" s="70"/>
      <c r="P348" s="70"/>
      <c r="Q348" s="70"/>
      <c r="R348" s="70"/>
      <c r="S348" s="70"/>
      <c r="T348" s="71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T348" s="16" t="s">
        <v>136</v>
      </c>
      <c r="AU348" s="16" t="s">
        <v>83</v>
      </c>
    </row>
    <row r="349" spans="1:65" s="13" customFormat="1" ht="11.25" x14ac:dyDescent="0.2">
      <c r="B349" s="203"/>
      <c r="C349" s="204"/>
      <c r="D349" s="198" t="s">
        <v>165</v>
      </c>
      <c r="E349" s="205" t="s">
        <v>1</v>
      </c>
      <c r="F349" s="206" t="s">
        <v>564</v>
      </c>
      <c r="G349" s="204"/>
      <c r="H349" s="207">
        <v>41.965000000000003</v>
      </c>
      <c r="I349" s="208"/>
      <c r="J349" s="204"/>
      <c r="K349" s="204"/>
      <c r="L349" s="209"/>
      <c r="M349" s="210"/>
      <c r="N349" s="211"/>
      <c r="O349" s="211"/>
      <c r="P349" s="211"/>
      <c r="Q349" s="211"/>
      <c r="R349" s="211"/>
      <c r="S349" s="211"/>
      <c r="T349" s="212"/>
      <c r="AT349" s="213" t="s">
        <v>165</v>
      </c>
      <c r="AU349" s="213" t="s">
        <v>83</v>
      </c>
      <c r="AV349" s="13" t="s">
        <v>83</v>
      </c>
      <c r="AW349" s="13" t="s">
        <v>30</v>
      </c>
      <c r="AX349" s="13" t="s">
        <v>73</v>
      </c>
      <c r="AY349" s="213" t="s">
        <v>127</v>
      </c>
    </row>
    <row r="350" spans="1:65" s="13" customFormat="1" ht="11.25" x14ac:dyDescent="0.2">
      <c r="B350" s="203"/>
      <c r="C350" s="204"/>
      <c r="D350" s="198" t="s">
        <v>165</v>
      </c>
      <c r="E350" s="205" t="s">
        <v>1</v>
      </c>
      <c r="F350" s="206" t="s">
        <v>565</v>
      </c>
      <c r="G350" s="204"/>
      <c r="H350" s="207">
        <v>21.96</v>
      </c>
      <c r="I350" s="208"/>
      <c r="J350" s="204"/>
      <c r="K350" s="204"/>
      <c r="L350" s="209"/>
      <c r="M350" s="210"/>
      <c r="N350" s="211"/>
      <c r="O350" s="211"/>
      <c r="P350" s="211"/>
      <c r="Q350" s="211"/>
      <c r="R350" s="211"/>
      <c r="S350" s="211"/>
      <c r="T350" s="212"/>
      <c r="AT350" s="213" t="s">
        <v>165</v>
      </c>
      <c r="AU350" s="213" t="s">
        <v>83</v>
      </c>
      <c r="AV350" s="13" t="s">
        <v>83</v>
      </c>
      <c r="AW350" s="13" t="s">
        <v>30</v>
      </c>
      <c r="AX350" s="13" t="s">
        <v>73</v>
      </c>
      <c r="AY350" s="213" t="s">
        <v>127</v>
      </c>
    </row>
    <row r="351" spans="1:65" s="13" customFormat="1" ht="11.25" x14ac:dyDescent="0.2">
      <c r="B351" s="203"/>
      <c r="C351" s="204"/>
      <c r="D351" s="198" t="s">
        <v>165</v>
      </c>
      <c r="E351" s="205" t="s">
        <v>1</v>
      </c>
      <c r="F351" s="206" t="s">
        <v>566</v>
      </c>
      <c r="G351" s="204"/>
      <c r="H351" s="207">
        <v>2.44</v>
      </c>
      <c r="I351" s="208"/>
      <c r="J351" s="204"/>
      <c r="K351" s="204"/>
      <c r="L351" s="209"/>
      <c r="M351" s="210"/>
      <c r="N351" s="211"/>
      <c r="O351" s="211"/>
      <c r="P351" s="211"/>
      <c r="Q351" s="211"/>
      <c r="R351" s="211"/>
      <c r="S351" s="211"/>
      <c r="T351" s="212"/>
      <c r="AT351" s="213" t="s">
        <v>165</v>
      </c>
      <c r="AU351" s="213" t="s">
        <v>83</v>
      </c>
      <c r="AV351" s="13" t="s">
        <v>83</v>
      </c>
      <c r="AW351" s="13" t="s">
        <v>30</v>
      </c>
      <c r="AX351" s="13" t="s">
        <v>73</v>
      </c>
      <c r="AY351" s="213" t="s">
        <v>127</v>
      </c>
    </row>
    <row r="352" spans="1:65" s="14" customFormat="1" ht="11.25" x14ac:dyDescent="0.2">
      <c r="B352" s="224"/>
      <c r="C352" s="225"/>
      <c r="D352" s="198" t="s">
        <v>165</v>
      </c>
      <c r="E352" s="226" t="s">
        <v>1</v>
      </c>
      <c r="F352" s="227" t="s">
        <v>221</v>
      </c>
      <c r="G352" s="225"/>
      <c r="H352" s="228">
        <v>66.365000000000009</v>
      </c>
      <c r="I352" s="229"/>
      <c r="J352" s="225"/>
      <c r="K352" s="225"/>
      <c r="L352" s="230"/>
      <c r="M352" s="231"/>
      <c r="N352" s="232"/>
      <c r="O352" s="232"/>
      <c r="P352" s="232"/>
      <c r="Q352" s="232"/>
      <c r="R352" s="232"/>
      <c r="S352" s="232"/>
      <c r="T352" s="233"/>
      <c r="AT352" s="234" t="s">
        <v>165</v>
      </c>
      <c r="AU352" s="234" t="s">
        <v>83</v>
      </c>
      <c r="AV352" s="14" t="s">
        <v>134</v>
      </c>
      <c r="AW352" s="14" t="s">
        <v>30</v>
      </c>
      <c r="AX352" s="14" t="s">
        <v>81</v>
      </c>
      <c r="AY352" s="234" t="s">
        <v>127</v>
      </c>
    </row>
    <row r="353" spans="1:65" s="2" customFormat="1" ht="24.2" customHeight="1" x14ac:dyDescent="0.2">
      <c r="A353" s="33"/>
      <c r="B353" s="34"/>
      <c r="C353" s="185" t="s">
        <v>567</v>
      </c>
      <c r="D353" s="185" t="s">
        <v>129</v>
      </c>
      <c r="E353" s="186" t="s">
        <v>568</v>
      </c>
      <c r="F353" s="187" t="s">
        <v>569</v>
      </c>
      <c r="G353" s="188" t="s">
        <v>132</v>
      </c>
      <c r="H353" s="189">
        <v>30.347999999999999</v>
      </c>
      <c r="I353" s="190"/>
      <c r="J353" s="191">
        <f>ROUND(I353*H353,2)</f>
        <v>0</v>
      </c>
      <c r="K353" s="187" t="s">
        <v>133</v>
      </c>
      <c r="L353" s="38"/>
      <c r="M353" s="192" t="s">
        <v>1</v>
      </c>
      <c r="N353" s="193" t="s">
        <v>38</v>
      </c>
      <c r="O353" s="70"/>
      <c r="P353" s="194">
        <f>O353*H353</f>
        <v>0</v>
      </c>
      <c r="Q353" s="194">
        <v>0</v>
      </c>
      <c r="R353" s="194">
        <f>Q353*H353</f>
        <v>0</v>
      </c>
      <c r="S353" s="194">
        <v>6.5000000000000002E-2</v>
      </c>
      <c r="T353" s="195">
        <f>S353*H353</f>
        <v>1.97262</v>
      </c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R353" s="196" t="s">
        <v>134</v>
      </c>
      <c r="AT353" s="196" t="s">
        <v>129</v>
      </c>
      <c r="AU353" s="196" t="s">
        <v>83</v>
      </c>
      <c r="AY353" s="16" t="s">
        <v>127</v>
      </c>
      <c r="BE353" s="197">
        <f>IF(N353="základní",J353,0)</f>
        <v>0</v>
      </c>
      <c r="BF353" s="197">
        <f>IF(N353="snížená",J353,0)</f>
        <v>0</v>
      </c>
      <c r="BG353" s="197">
        <f>IF(N353="zákl. přenesená",J353,0)</f>
        <v>0</v>
      </c>
      <c r="BH353" s="197">
        <f>IF(N353="sníž. přenesená",J353,0)</f>
        <v>0</v>
      </c>
      <c r="BI353" s="197">
        <f>IF(N353="nulová",J353,0)</f>
        <v>0</v>
      </c>
      <c r="BJ353" s="16" t="s">
        <v>81</v>
      </c>
      <c r="BK353" s="197">
        <f>ROUND(I353*H353,2)</f>
        <v>0</v>
      </c>
      <c r="BL353" s="16" t="s">
        <v>134</v>
      </c>
      <c r="BM353" s="196" t="s">
        <v>570</v>
      </c>
    </row>
    <row r="354" spans="1:65" s="2" customFormat="1" ht="19.5" x14ac:dyDescent="0.2">
      <c r="A354" s="33"/>
      <c r="B354" s="34"/>
      <c r="C354" s="35"/>
      <c r="D354" s="198" t="s">
        <v>136</v>
      </c>
      <c r="E354" s="35"/>
      <c r="F354" s="199" t="s">
        <v>571</v>
      </c>
      <c r="G354" s="35"/>
      <c r="H354" s="35"/>
      <c r="I354" s="200"/>
      <c r="J354" s="35"/>
      <c r="K354" s="35"/>
      <c r="L354" s="38"/>
      <c r="M354" s="201"/>
      <c r="N354" s="202"/>
      <c r="O354" s="70"/>
      <c r="P354" s="70"/>
      <c r="Q354" s="70"/>
      <c r="R354" s="70"/>
      <c r="S354" s="70"/>
      <c r="T354" s="71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T354" s="16" t="s">
        <v>136</v>
      </c>
      <c r="AU354" s="16" t="s">
        <v>83</v>
      </c>
    </row>
    <row r="355" spans="1:65" s="13" customFormat="1" ht="11.25" x14ac:dyDescent="0.2">
      <c r="B355" s="203"/>
      <c r="C355" s="204"/>
      <c r="D355" s="198" t="s">
        <v>165</v>
      </c>
      <c r="E355" s="205" t="s">
        <v>1</v>
      </c>
      <c r="F355" s="206" t="s">
        <v>572</v>
      </c>
      <c r="G355" s="204"/>
      <c r="H355" s="207">
        <v>22.783999999999999</v>
      </c>
      <c r="I355" s="208"/>
      <c r="J355" s="204"/>
      <c r="K355" s="204"/>
      <c r="L355" s="209"/>
      <c r="M355" s="210"/>
      <c r="N355" s="211"/>
      <c r="O355" s="211"/>
      <c r="P355" s="211"/>
      <c r="Q355" s="211"/>
      <c r="R355" s="211"/>
      <c r="S355" s="211"/>
      <c r="T355" s="212"/>
      <c r="AT355" s="213" t="s">
        <v>165</v>
      </c>
      <c r="AU355" s="213" t="s">
        <v>83</v>
      </c>
      <c r="AV355" s="13" t="s">
        <v>83</v>
      </c>
      <c r="AW355" s="13" t="s">
        <v>30</v>
      </c>
      <c r="AX355" s="13" t="s">
        <v>73</v>
      </c>
      <c r="AY355" s="213" t="s">
        <v>127</v>
      </c>
    </row>
    <row r="356" spans="1:65" s="13" customFormat="1" ht="11.25" x14ac:dyDescent="0.2">
      <c r="B356" s="203"/>
      <c r="C356" s="204"/>
      <c r="D356" s="198" t="s">
        <v>165</v>
      </c>
      <c r="E356" s="205" t="s">
        <v>1</v>
      </c>
      <c r="F356" s="206" t="s">
        <v>573</v>
      </c>
      <c r="G356" s="204"/>
      <c r="H356" s="207">
        <v>7.5640000000000001</v>
      </c>
      <c r="I356" s="208"/>
      <c r="J356" s="204"/>
      <c r="K356" s="204"/>
      <c r="L356" s="209"/>
      <c r="M356" s="210"/>
      <c r="N356" s="211"/>
      <c r="O356" s="211"/>
      <c r="P356" s="211"/>
      <c r="Q356" s="211"/>
      <c r="R356" s="211"/>
      <c r="S356" s="211"/>
      <c r="T356" s="212"/>
      <c r="AT356" s="213" t="s">
        <v>165</v>
      </c>
      <c r="AU356" s="213" t="s">
        <v>83</v>
      </c>
      <c r="AV356" s="13" t="s">
        <v>83</v>
      </c>
      <c r="AW356" s="13" t="s">
        <v>30</v>
      </c>
      <c r="AX356" s="13" t="s">
        <v>73</v>
      </c>
      <c r="AY356" s="213" t="s">
        <v>127</v>
      </c>
    </row>
    <row r="357" spans="1:65" s="14" customFormat="1" ht="11.25" x14ac:dyDescent="0.2">
      <c r="B357" s="224"/>
      <c r="C357" s="225"/>
      <c r="D357" s="198" t="s">
        <v>165</v>
      </c>
      <c r="E357" s="226" t="s">
        <v>1</v>
      </c>
      <c r="F357" s="227" t="s">
        <v>221</v>
      </c>
      <c r="G357" s="225"/>
      <c r="H357" s="228">
        <v>30.347999999999999</v>
      </c>
      <c r="I357" s="229"/>
      <c r="J357" s="225"/>
      <c r="K357" s="225"/>
      <c r="L357" s="230"/>
      <c r="M357" s="231"/>
      <c r="N357" s="232"/>
      <c r="O357" s="232"/>
      <c r="P357" s="232"/>
      <c r="Q357" s="232"/>
      <c r="R357" s="232"/>
      <c r="S357" s="232"/>
      <c r="T357" s="233"/>
      <c r="AT357" s="234" t="s">
        <v>165</v>
      </c>
      <c r="AU357" s="234" t="s">
        <v>83</v>
      </c>
      <c r="AV357" s="14" t="s">
        <v>134</v>
      </c>
      <c r="AW357" s="14" t="s">
        <v>30</v>
      </c>
      <c r="AX357" s="14" t="s">
        <v>81</v>
      </c>
      <c r="AY357" s="234" t="s">
        <v>127</v>
      </c>
    </row>
    <row r="358" spans="1:65" s="2" customFormat="1" ht="24.2" customHeight="1" x14ac:dyDescent="0.2">
      <c r="A358" s="33"/>
      <c r="B358" s="34"/>
      <c r="C358" s="185" t="s">
        <v>574</v>
      </c>
      <c r="D358" s="185" t="s">
        <v>129</v>
      </c>
      <c r="E358" s="186" t="s">
        <v>575</v>
      </c>
      <c r="F358" s="187" t="s">
        <v>576</v>
      </c>
      <c r="G358" s="188" t="s">
        <v>132</v>
      </c>
      <c r="H358" s="189">
        <v>99.093999999999994</v>
      </c>
      <c r="I358" s="190"/>
      <c r="J358" s="191">
        <f>ROUND(I358*H358,2)</f>
        <v>0</v>
      </c>
      <c r="K358" s="187" t="s">
        <v>133</v>
      </c>
      <c r="L358" s="38"/>
      <c r="M358" s="192" t="s">
        <v>1</v>
      </c>
      <c r="N358" s="193" t="s">
        <v>38</v>
      </c>
      <c r="O358" s="70"/>
      <c r="P358" s="194">
        <f>O358*H358</f>
        <v>0</v>
      </c>
      <c r="Q358" s="194">
        <v>0</v>
      </c>
      <c r="R358" s="194">
        <f>Q358*H358</f>
        <v>0</v>
      </c>
      <c r="S358" s="194">
        <v>0</v>
      </c>
      <c r="T358" s="195">
        <f>S358*H358</f>
        <v>0</v>
      </c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R358" s="196" t="s">
        <v>134</v>
      </c>
      <c r="AT358" s="196" t="s">
        <v>129</v>
      </c>
      <c r="AU358" s="196" t="s">
        <v>83</v>
      </c>
      <c r="AY358" s="16" t="s">
        <v>127</v>
      </c>
      <c r="BE358" s="197">
        <f>IF(N358="základní",J358,0)</f>
        <v>0</v>
      </c>
      <c r="BF358" s="197">
        <f>IF(N358="snížená",J358,0)</f>
        <v>0</v>
      </c>
      <c r="BG358" s="197">
        <f>IF(N358="zákl. přenesená",J358,0)</f>
        <v>0</v>
      </c>
      <c r="BH358" s="197">
        <f>IF(N358="sníž. přenesená",J358,0)</f>
        <v>0</v>
      </c>
      <c r="BI358" s="197">
        <f>IF(N358="nulová",J358,0)</f>
        <v>0</v>
      </c>
      <c r="BJ358" s="16" t="s">
        <v>81</v>
      </c>
      <c r="BK358" s="197">
        <f>ROUND(I358*H358,2)</f>
        <v>0</v>
      </c>
      <c r="BL358" s="16" t="s">
        <v>134</v>
      </c>
      <c r="BM358" s="196" t="s">
        <v>577</v>
      </c>
    </row>
    <row r="359" spans="1:65" s="2" customFormat="1" ht="11.25" x14ac:dyDescent="0.2">
      <c r="A359" s="33"/>
      <c r="B359" s="34"/>
      <c r="C359" s="35"/>
      <c r="D359" s="198" t="s">
        <v>136</v>
      </c>
      <c r="E359" s="35"/>
      <c r="F359" s="199" t="s">
        <v>576</v>
      </c>
      <c r="G359" s="35"/>
      <c r="H359" s="35"/>
      <c r="I359" s="200"/>
      <c r="J359" s="35"/>
      <c r="K359" s="35"/>
      <c r="L359" s="38"/>
      <c r="M359" s="201"/>
      <c r="N359" s="202"/>
      <c r="O359" s="70"/>
      <c r="P359" s="70"/>
      <c r="Q359" s="70"/>
      <c r="R359" s="70"/>
      <c r="S359" s="70"/>
      <c r="T359" s="71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T359" s="16" t="s">
        <v>136</v>
      </c>
      <c r="AU359" s="16" t="s">
        <v>83</v>
      </c>
    </row>
    <row r="360" spans="1:65" s="13" customFormat="1" ht="11.25" x14ac:dyDescent="0.2">
      <c r="B360" s="203"/>
      <c r="C360" s="204"/>
      <c r="D360" s="198" t="s">
        <v>165</v>
      </c>
      <c r="E360" s="205" t="s">
        <v>1</v>
      </c>
      <c r="F360" s="206" t="s">
        <v>578</v>
      </c>
      <c r="G360" s="204"/>
      <c r="H360" s="207">
        <v>39.293999999999997</v>
      </c>
      <c r="I360" s="208"/>
      <c r="J360" s="204"/>
      <c r="K360" s="204"/>
      <c r="L360" s="209"/>
      <c r="M360" s="210"/>
      <c r="N360" s="211"/>
      <c r="O360" s="211"/>
      <c r="P360" s="211"/>
      <c r="Q360" s="211"/>
      <c r="R360" s="211"/>
      <c r="S360" s="211"/>
      <c r="T360" s="212"/>
      <c r="AT360" s="213" t="s">
        <v>165</v>
      </c>
      <c r="AU360" s="213" t="s">
        <v>83</v>
      </c>
      <c r="AV360" s="13" t="s">
        <v>83</v>
      </c>
      <c r="AW360" s="13" t="s">
        <v>30</v>
      </c>
      <c r="AX360" s="13" t="s">
        <v>73</v>
      </c>
      <c r="AY360" s="213" t="s">
        <v>127</v>
      </c>
    </row>
    <row r="361" spans="1:65" s="13" customFormat="1" ht="11.25" x14ac:dyDescent="0.2">
      <c r="B361" s="203"/>
      <c r="C361" s="204"/>
      <c r="D361" s="198" t="s">
        <v>165</v>
      </c>
      <c r="E361" s="205" t="s">
        <v>1</v>
      </c>
      <c r="F361" s="206" t="s">
        <v>579</v>
      </c>
      <c r="G361" s="204"/>
      <c r="H361" s="207">
        <v>59.8</v>
      </c>
      <c r="I361" s="208"/>
      <c r="J361" s="204"/>
      <c r="K361" s="204"/>
      <c r="L361" s="209"/>
      <c r="M361" s="210"/>
      <c r="N361" s="211"/>
      <c r="O361" s="211"/>
      <c r="P361" s="211"/>
      <c r="Q361" s="211"/>
      <c r="R361" s="211"/>
      <c r="S361" s="211"/>
      <c r="T361" s="212"/>
      <c r="AT361" s="213" t="s">
        <v>165</v>
      </c>
      <c r="AU361" s="213" t="s">
        <v>83</v>
      </c>
      <c r="AV361" s="13" t="s">
        <v>83</v>
      </c>
      <c r="AW361" s="13" t="s">
        <v>30</v>
      </c>
      <c r="AX361" s="13" t="s">
        <v>73</v>
      </c>
      <c r="AY361" s="213" t="s">
        <v>127</v>
      </c>
    </row>
    <row r="362" spans="1:65" s="14" customFormat="1" ht="11.25" x14ac:dyDescent="0.2">
      <c r="B362" s="224"/>
      <c r="C362" s="225"/>
      <c r="D362" s="198" t="s">
        <v>165</v>
      </c>
      <c r="E362" s="226" t="s">
        <v>1</v>
      </c>
      <c r="F362" s="227" t="s">
        <v>221</v>
      </c>
      <c r="G362" s="225"/>
      <c r="H362" s="228">
        <v>99.093999999999994</v>
      </c>
      <c r="I362" s="229"/>
      <c r="J362" s="225"/>
      <c r="K362" s="225"/>
      <c r="L362" s="230"/>
      <c r="M362" s="231"/>
      <c r="N362" s="232"/>
      <c r="O362" s="232"/>
      <c r="P362" s="232"/>
      <c r="Q362" s="232"/>
      <c r="R362" s="232"/>
      <c r="S362" s="232"/>
      <c r="T362" s="233"/>
      <c r="AT362" s="234" t="s">
        <v>165</v>
      </c>
      <c r="AU362" s="234" t="s">
        <v>83</v>
      </c>
      <c r="AV362" s="14" t="s">
        <v>134</v>
      </c>
      <c r="AW362" s="14" t="s">
        <v>30</v>
      </c>
      <c r="AX362" s="14" t="s">
        <v>81</v>
      </c>
      <c r="AY362" s="234" t="s">
        <v>127</v>
      </c>
    </row>
    <row r="363" spans="1:65" s="2" customFormat="1" ht="24.2" customHeight="1" x14ac:dyDescent="0.2">
      <c r="A363" s="33"/>
      <c r="B363" s="34"/>
      <c r="C363" s="185" t="s">
        <v>580</v>
      </c>
      <c r="D363" s="185" t="s">
        <v>129</v>
      </c>
      <c r="E363" s="186" t="s">
        <v>581</v>
      </c>
      <c r="F363" s="187" t="s">
        <v>582</v>
      </c>
      <c r="G363" s="188" t="s">
        <v>132</v>
      </c>
      <c r="H363" s="189">
        <v>29.01</v>
      </c>
      <c r="I363" s="190"/>
      <c r="J363" s="191">
        <f>ROUND(I363*H363,2)</f>
        <v>0</v>
      </c>
      <c r="K363" s="187" t="s">
        <v>133</v>
      </c>
      <c r="L363" s="38"/>
      <c r="M363" s="192" t="s">
        <v>1</v>
      </c>
      <c r="N363" s="193" t="s">
        <v>38</v>
      </c>
      <c r="O363" s="70"/>
      <c r="P363" s="194">
        <f>O363*H363</f>
        <v>0</v>
      </c>
      <c r="Q363" s="194">
        <v>0</v>
      </c>
      <c r="R363" s="194">
        <f>Q363*H363</f>
        <v>0</v>
      </c>
      <c r="S363" s="194">
        <v>0</v>
      </c>
      <c r="T363" s="195">
        <f>S363*H363</f>
        <v>0</v>
      </c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R363" s="196" t="s">
        <v>134</v>
      </c>
      <c r="AT363" s="196" t="s">
        <v>129</v>
      </c>
      <c r="AU363" s="196" t="s">
        <v>83</v>
      </c>
      <c r="AY363" s="16" t="s">
        <v>127</v>
      </c>
      <c r="BE363" s="197">
        <f>IF(N363="základní",J363,0)</f>
        <v>0</v>
      </c>
      <c r="BF363" s="197">
        <f>IF(N363="snížená",J363,0)</f>
        <v>0</v>
      </c>
      <c r="BG363" s="197">
        <f>IF(N363="zákl. přenesená",J363,0)</f>
        <v>0</v>
      </c>
      <c r="BH363" s="197">
        <f>IF(N363="sníž. přenesená",J363,0)</f>
        <v>0</v>
      </c>
      <c r="BI363" s="197">
        <f>IF(N363="nulová",J363,0)</f>
        <v>0</v>
      </c>
      <c r="BJ363" s="16" t="s">
        <v>81</v>
      </c>
      <c r="BK363" s="197">
        <f>ROUND(I363*H363,2)</f>
        <v>0</v>
      </c>
      <c r="BL363" s="16" t="s">
        <v>134</v>
      </c>
      <c r="BM363" s="196" t="s">
        <v>583</v>
      </c>
    </row>
    <row r="364" spans="1:65" s="2" customFormat="1" ht="19.5" x14ac:dyDescent="0.2">
      <c r="A364" s="33"/>
      <c r="B364" s="34"/>
      <c r="C364" s="35"/>
      <c r="D364" s="198" t="s">
        <v>136</v>
      </c>
      <c r="E364" s="35"/>
      <c r="F364" s="199" t="s">
        <v>584</v>
      </c>
      <c r="G364" s="35"/>
      <c r="H364" s="35"/>
      <c r="I364" s="200"/>
      <c r="J364" s="35"/>
      <c r="K364" s="35"/>
      <c r="L364" s="38"/>
      <c r="M364" s="201"/>
      <c r="N364" s="202"/>
      <c r="O364" s="70"/>
      <c r="P364" s="70"/>
      <c r="Q364" s="70"/>
      <c r="R364" s="70"/>
      <c r="S364" s="70"/>
      <c r="T364" s="71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T364" s="16" t="s">
        <v>136</v>
      </c>
      <c r="AU364" s="16" t="s">
        <v>83</v>
      </c>
    </row>
    <row r="365" spans="1:65" s="13" customFormat="1" ht="11.25" x14ac:dyDescent="0.2">
      <c r="B365" s="203"/>
      <c r="C365" s="204"/>
      <c r="D365" s="198" t="s">
        <v>165</v>
      </c>
      <c r="E365" s="205" t="s">
        <v>1</v>
      </c>
      <c r="F365" s="206" t="s">
        <v>585</v>
      </c>
      <c r="G365" s="204"/>
      <c r="H365" s="207">
        <v>29.01</v>
      </c>
      <c r="I365" s="208"/>
      <c r="J365" s="204"/>
      <c r="K365" s="204"/>
      <c r="L365" s="209"/>
      <c r="M365" s="210"/>
      <c r="N365" s="211"/>
      <c r="O365" s="211"/>
      <c r="P365" s="211"/>
      <c r="Q365" s="211"/>
      <c r="R365" s="211"/>
      <c r="S365" s="211"/>
      <c r="T365" s="212"/>
      <c r="AT365" s="213" t="s">
        <v>165</v>
      </c>
      <c r="AU365" s="213" t="s">
        <v>83</v>
      </c>
      <c r="AV365" s="13" t="s">
        <v>83</v>
      </c>
      <c r="AW365" s="13" t="s">
        <v>30</v>
      </c>
      <c r="AX365" s="13" t="s">
        <v>81</v>
      </c>
      <c r="AY365" s="213" t="s">
        <v>127</v>
      </c>
    </row>
    <row r="366" spans="1:65" s="2" customFormat="1" ht="24.2" customHeight="1" x14ac:dyDescent="0.2">
      <c r="A366" s="33"/>
      <c r="B366" s="34"/>
      <c r="C366" s="185" t="s">
        <v>586</v>
      </c>
      <c r="D366" s="185" t="s">
        <v>129</v>
      </c>
      <c r="E366" s="186" t="s">
        <v>587</v>
      </c>
      <c r="F366" s="187" t="s">
        <v>588</v>
      </c>
      <c r="G366" s="188" t="s">
        <v>162</v>
      </c>
      <c r="H366" s="189">
        <v>2</v>
      </c>
      <c r="I366" s="190"/>
      <c r="J366" s="191">
        <f>ROUND(I366*H366,2)</f>
        <v>0</v>
      </c>
      <c r="K366" s="187" t="s">
        <v>133</v>
      </c>
      <c r="L366" s="38"/>
      <c r="M366" s="192" t="s">
        <v>1</v>
      </c>
      <c r="N366" s="193" t="s">
        <v>38</v>
      </c>
      <c r="O366" s="70"/>
      <c r="P366" s="194">
        <f>O366*H366</f>
        <v>0</v>
      </c>
      <c r="Q366" s="194">
        <v>0.50426000000000004</v>
      </c>
      <c r="R366" s="194">
        <f>Q366*H366</f>
        <v>1.0085200000000001</v>
      </c>
      <c r="S366" s="194">
        <v>0</v>
      </c>
      <c r="T366" s="195">
        <f>S366*H366</f>
        <v>0</v>
      </c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R366" s="196" t="s">
        <v>134</v>
      </c>
      <c r="AT366" s="196" t="s">
        <v>129</v>
      </c>
      <c r="AU366" s="196" t="s">
        <v>83</v>
      </c>
      <c r="AY366" s="16" t="s">
        <v>127</v>
      </c>
      <c r="BE366" s="197">
        <f>IF(N366="základní",J366,0)</f>
        <v>0</v>
      </c>
      <c r="BF366" s="197">
        <f>IF(N366="snížená",J366,0)</f>
        <v>0</v>
      </c>
      <c r="BG366" s="197">
        <f>IF(N366="zákl. přenesená",J366,0)</f>
        <v>0</v>
      </c>
      <c r="BH366" s="197">
        <f>IF(N366="sníž. přenesená",J366,0)</f>
        <v>0</v>
      </c>
      <c r="BI366" s="197">
        <f>IF(N366="nulová",J366,0)</f>
        <v>0</v>
      </c>
      <c r="BJ366" s="16" t="s">
        <v>81</v>
      </c>
      <c r="BK366" s="197">
        <f>ROUND(I366*H366,2)</f>
        <v>0</v>
      </c>
      <c r="BL366" s="16" t="s">
        <v>134</v>
      </c>
      <c r="BM366" s="196" t="s">
        <v>589</v>
      </c>
    </row>
    <row r="367" spans="1:65" s="2" customFormat="1" ht="19.5" x14ac:dyDescent="0.2">
      <c r="A367" s="33"/>
      <c r="B367" s="34"/>
      <c r="C367" s="35"/>
      <c r="D367" s="198" t="s">
        <v>136</v>
      </c>
      <c r="E367" s="35"/>
      <c r="F367" s="199" t="s">
        <v>590</v>
      </c>
      <c r="G367" s="35"/>
      <c r="H367" s="35"/>
      <c r="I367" s="200"/>
      <c r="J367" s="35"/>
      <c r="K367" s="35"/>
      <c r="L367" s="38"/>
      <c r="M367" s="201"/>
      <c r="N367" s="202"/>
      <c r="O367" s="70"/>
      <c r="P367" s="70"/>
      <c r="Q367" s="70"/>
      <c r="R367" s="70"/>
      <c r="S367" s="70"/>
      <c r="T367" s="71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T367" s="16" t="s">
        <v>136</v>
      </c>
      <c r="AU367" s="16" t="s">
        <v>83</v>
      </c>
    </row>
    <row r="368" spans="1:65" s="2" customFormat="1" ht="16.5" customHeight="1" x14ac:dyDescent="0.2">
      <c r="A368" s="33"/>
      <c r="B368" s="34"/>
      <c r="C368" s="214" t="s">
        <v>591</v>
      </c>
      <c r="D368" s="214" t="s">
        <v>191</v>
      </c>
      <c r="E368" s="215" t="s">
        <v>592</v>
      </c>
      <c r="F368" s="216" t="s">
        <v>593</v>
      </c>
      <c r="G368" s="217" t="s">
        <v>194</v>
      </c>
      <c r="H368" s="218">
        <v>4.8</v>
      </c>
      <c r="I368" s="219"/>
      <c r="J368" s="220">
        <f>ROUND(I368*H368,2)</f>
        <v>0</v>
      </c>
      <c r="K368" s="216" t="s">
        <v>133</v>
      </c>
      <c r="L368" s="221"/>
      <c r="M368" s="222" t="s">
        <v>1</v>
      </c>
      <c r="N368" s="223" t="s">
        <v>38</v>
      </c>
      <c r="O368" s="70"/>
      <c r="P368" s="194">
        <f>O368*H368</f>
        <v>0</v>
      </c>
      <c r="Q368" s="194">
        <v>1</v>
      </c>
      <c r="R368" s="194">
        <f>Q368*H368</f>
        <v>4.8</v>
      </c>
      <c r="S368" s="194">
        <v>0</v>
      </c>
      <c r="T368" s="195">
        <f>S368*H368</f>
        <v>0</v>
      </c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R368" s="196" t="s">
        <v>173</v>
      </c>
      <c r="AT368" s="196" t="s">
        <v>191</v>
      </c>
      <c r="AU368" s="196" t="s">
        <v>83</v>
      </c>
      <c r="AY368" s="16" t="s">
        <v>127</v>
      </c>
      <c r="BE368" s="197">
        <f>IF(N368="základní",J368,0)</f>
        <v>0</v>
      </c>
      <c r="BF368" s="197">
        <f>IF(N368="snížená",J368,0)</f>
        <v>0</v>
      </c>
      <c r="BG368" s="197">
        <f>IF(N368="zákl. přenesená",J368,0)</f>
        <v>0</v>
      </c>
      <c r="BH368" s="197">
        <f>IF(N368="sníž. přenesená",J368,0)</f>
        <v>0</v>
      </c>
      <c r="BI368" s="197">
        <f>IF(N368="nulová",J368,0)</f>
        <v>0</v>
      </c>
      <c r="BJ368" s="16" t="s">
        <v>81</v>
      </c>
      <c r="BK368" s="197">
        <f>ROUND(I368*H368,2)</f>
        <v>0</v>
      </c>
      <c r="BL368" s="16" t="s">
        <v>134</v>
      </c>
      <c r="BM368" s="196" t="s">
        <v>594</v>
      </c>
    </row>
    <row r="369" spans="1:65" s="2" customFormat="1" ht="11.25" x14ac:dyDescent="0.2">
      <c r="A369" s="33"/>
      <c r="B369" s="34"/>
      <c r="C369" s="35"/>
      <c r="D369" s="198" t="s">
        <v>136</v>
      </c>
      <c r="E369" s="35"/>
      <c r="F369" s="199" t="s">
        <v>593</v>
      </c>
      <c r="G369" s="35"/>
      <c r="H369" s="35"/>
      <c r="I369" s="200"/>
      <c r="J369" s="35"/>
      <c r="K369" s="35"/>
      <c r="L369" s="38"/>
      <c r="M369" s="201"/>
      <c r="N369" s="202"/>
      <c r="O369" s="70"/>
      <c r="P369" s="70"/>
      <c r="Q369" s="70"/>
      <c r="R369" s="70"/>
      <c r="S369" s="70"/>
      <c r="T369" s="71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T369" s="16" t="s">
        <v>136</v>
      </c>
      <c r="AU369" s="16" t="s">
        <v>83</v>
      </c>
    </row>
    <row r="370" spans="1:65" s="13" customFormat="1" ht="11.25" x14ac:dyDescent="0.2">
      <c r="B370" s="203"/>
      <c r="C370" s="204"/>
      <c r="D370" s="198" t="s">
        <v>165</v>
      </c>
      <c r="E370" s="204"/>
      <c r="F370" s="206" t="s">
        <v>595</v>
      </c>
      <c r="G370" s="204"/>
      <c r="H370" s="207">
        <v>4.8</v>
      </c>
      <c r="I370" s="208"/>
      <c r="J370" s="204"/>
      <c r="K370" s="204"/>
      <c r="L370" s="209"/>
      <c r="M370" s="210"/>
      <c r="N370" s="211"/>
      <c r="O370" s="211"/>
      <c r="P370" s="211"/>
      <c r="Q370" s="211"/>
      <c r="R370" s="211"/>
      <c r="S370" s="211"/>
      <c r="T370" s="212"/>
      <c r="AT370" s="213" t="s">
        <v>165</v>
      </c>
      <c r="AU370" s="213" t="s">
        <v>83</v>
      </c>
      <c r="AV370" s="13" t="s">
        <v>83</v>
      </c>
      <c r="AW370" s="13" t="s">
        <v>4</v>
      </c>
      <c r="AX370" s="13" t="s">
        <v>81</v>
      </c>
      <c r="AY370" s="213" t="s">
        <v>127</v>
      </c>
    </row>
    <row r="371" spans="1:65" s="2" customFormat="1" ht="24.2" customHeight="1" x14ac:dyDescent="0.2">
      <c r="A371" s="33"/>
      <c r="B371" s="34"/>
      <c r="C371" s="185" t="s">
        <v>596</v>
      </c>
      <c r="D371" s="185" t="s">
        <v>129</v>
      </c>
      <c r="E371" s="186" t="s">
        <v>597</v>
      </c>
      <c r="F371" s="187" t="s">
        <v>598</v>
      </c>
      <c r="G371" s="188" t="s">
        <v>132</v>
      </c>
      <c r="H371" s="189">
        <v>48.35</v>
      </c>
      <c r="I371" s="190"/>
      <c r="J371" s="191">
        <f>ROUND(I371*H371,2)</f>
        <v>0</v>
      </c>
      <c r="K371" s="187" t="s">
        <v>133</v>
      </c>
      <c r="L371" s="38"/>
      <c r="M371" s="192" t="s">
        <v>1</v>
      </c>
      <c r="N371" s="193" t="s">
        <v>38</v>
      </c>
      <c r="O371" s="70"/>
      <c r="P371" s="194">
        <f>O371*H371</f>
        <v>0</v>
      </c>
      <c r="Q371" s="194">
        <v>2.0140000000000002E-2</v>
      </c>
      <c r="R371" s="194">
        <f>Q371*H371</f>
        <v>0.97376900000000011</v>
      </c>
      <c r="S371" s="194">
        <v>0</v>
      </c>
      <c r="T371" s="195">
        <f>S371*H371</f>
        <v>0</v>
      </c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R371" s="196" t="s">
        <v>134</v>
      </c>
      <c r="AT371" s="196" t="s">
        <v>129</v>
      </c>
      <c r="AU371" s="196" t="s">
        <v>83</v>
      </c>
      <c r="AY371" s="16" t="s">
        <v>127</v>
      </c>
      <c r="BE371" s="197">
        <f>IF(N371="základní",J371,0)</f>
        <v>0</v>
      </c>
      <c r="BF371" s="197">
        <f>IF(N371="snížená",J371,0)</f>
        <v>0</v>
      </c>
      <c r="BG371" s="197">
        <f>IF(N371="zákl. přenesená",J371,0)</f>
        <v>0</v>
      </c>
      <c r="BH371" s="197">
        <f>IF(N371="sníž. přenesená",J371,0)</f>
        <v>0</v>
      </c>
      <c r="BI371" s="197">
        <f>IF(N371="nulová",J371,0)</f>
        <v>0</v>
      </c>
      <c r="BJ371" s="16" t="s">
        <v>81</v>
      </c>
      <c r="BK371" s="197">
        <f>ROUND(I371*H371,2)</f>
        <v>0</v>
      </c>
      <c r="BL371" s="16" t="s">
        <v>134</v>
      </c>
      <c r="BM371" s="196" t="s">
        <v>599</v>
      </c>
    </row>
    <row r="372" spans="1:65" s="2" customFormat="1" ht="19.5" x14ac:dyDescent="0.2">
      <c r="A372" s="33"/>
      <c r="B372" s="34"/>
      <c r="C372" s="35"/>
      <c r="D372" s="198" t="s">
        <v>136</v>
      </c>
      <c r="E372" s="35"/>
      <c r="F372" s="199" t="s">
        <v>600</v>
      </c>
      <c r="G372" s="35"/>
      <c r="H372" s="35"/>
      <c r="I372" s="200"/>
      <c r="J372" s="35"/>
      <c r="K372" s="35"/>
      <c r="L372" s="38"/>
      <c r="M372" s="201"/>
      <c r="N372" s="202"/>
      <c r="O372" s="70"/>
      <c r="P372" s="70"/>
      <c r="Q372" s="70"/>
      <c r="R372" s="70"/>
      <c r="S372" s="70"/>
      <c r="T372" s="71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T372" s="16" t="s">
        <v>136</v>
      </c>
      <c r="AU372" s="16" t="s">
        <v>83</v>
      </c>
    </row>
    <row r="373" spans="1:65" s="13" customFormat="1" ht="11.25" x14ac:dyDescent="0.2">
      <c r="B373" s="203"/>
      <c r="C373" s="204"/>
      <c r="D373" s="198" t="s">
        <v>165</v>
      </c>
      <c r="E373" s="205" t="s">
        <v>1</v>
      </c>
      <c r="F373" s="206" t="s">
        <v>601</v>
      </c>
      <c r="G373" s="204"/>
      <c r="H373" s="207">
        <v>48.35</v>
      </c>
      <c r="I373" s="208"/>
      <c r="J373" s="204"/>
      <c r="K373" s="204"/>
      <c r="L373" s="209"/>
      <c r="M373" s="210"/>
      <c r="N373" s="211"/>
      <c r="O373" s="211"/>
      <c r="P373" s="211"/>
      <c r="Q373" s="211"/>
      <c r="R373" s="211"/>
      <c r="S373" s="211"/>
      <c r="T373" s="212"/>
      <c r="AT373" s="213" t="s">
        <v>165</v>
      </c>
      <c r="AU373" s="213" t="s">
        <v>83</v>
      </c>
      <c r="AV373" s="13" t="s">
        <v>83</v>
      </c>
      <c r="AW373" s="13" t="s">
        <v>30</v>
      </c>
      <c r="AX373" s="13" t="s">
        <v>81</v>
      </c>
      <c r="AY373" s="213" t="s">
        <v>127</v>
      </c>
    </row>
    <row r="374" spans="1:65" s="2" customFormat="1" ht="24.2" customHeight="1" x14ac:dyDescent="0.2">
      <c r="A374" s="33"/>
      <c r="B374" s="34"/>
      <c r="C374" s="185" t="s">
        <v>602</v>
      </c>
      <c r="D374" s="185" t="s">
        <v>129</v>
      </c>
      <c r="E374" s="186" t="s">
        <v>603</v>
      </c>
      <c r="F374" s="187" t="s">
        <v>604</v>
      </c>
      <c r="G374" s="188" t="s">
        <v>132</v>
      </c>
      <c r="H374" s="189">
        <v>29.01</v>
      </c>
      <c r="I374" s="190"/>
      <c r="J374" s="191">
        <f>ROUND(I374*H374,2)</f>
        <v>0</v>
      </c>
      <c r="K374" s="187" t="s">
        <v>133</v>
      </c>
      <c r="L374" s="38"/>
      <c r="M374" s="192" t="s">
        <v>1</v>
      </c>
      <c r="N374" s="193" t="s">
        <v>38</v>
      </c>
      <c r="O374" s="70"/>
      <c r="P374" s="194">
        <f>O374*H374</f>
        <v>0</v>
      </c>
      <c r="Q374" s="194">
        <v>3.8850000000000003E-2</v>
      </c>
      <c r="R374" s="194">
        <f>Q374*H374</f>
        <v>1.1270385000000001</v>
      </c>
      <c r="S374" s="194">
        <v>0</v>
      </c>
      <c r="T374" s="195">
        <f>S374*H374</f>
        <v>0</v>
      </c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R374" s="196" t="s">
        <v>134</v>
      </c>
      <c r="AT374" s="196" t="s">
        <v>129</v>
      </c>
      <c r="AU374" s="196" t="s">
        <v>83</v>
      </c>
      <c r="AY374" s="16" t="s">
        <v>127</v>
      </c>
      <c r="BE374" s="197">
        <f>IF(N374="základní",J374,0)</f>
        <v>0</v>
      </c>
      <c r="BF374" s="197">
        <f>IF(N374="snížená",J374,0)</f>
        <v>0</v>
      </c>
      <c r="BG374" s="197">
        <f>IF(N374="zákl. přenesená",J374,0)</f>
        <v>0</v>
      </c>
      <c r="BH374" s="197">
        <f>IF(N374="sníž. přenesená",J374,0)</f>
        <v>0</v>
      </c>
      <c r="BI374" s="197">
        <f>IF(N374="nulová",J374,0)</f>
        <v>0</v>
      </c>
      <c r="BJ374" s="16" t="s">
        <v>81</v>
      </c>
      <c r="BK374" s="197">
        <f>ROUND(I374*H374,2)</f>
        <v>0</v>
      </c>
      <c r="BL374" s="16" t="s">
        <v>134</v>
      </c>
      <c r="BM374" s="196" t="s">
        <v>605</v>
      </c>
    </row>
    <row r="375" spans="1:65" s="2" customFormat="1" ht="19.5" x14ac:dyDescent="0.2">
      <c r="A375" s="33"/>
      <c r="B375" s="34"/>
      <c r="C375" s="35"/>
      <c r="D375" s="198" t="s">
        <v>136</v>
      </c>
      <c r="E375" s="35"/>
      <c r="F375" s="199" t="s">
        <v>606</v>
      </c>
      <c r="G375" s="35"/>
      <c r="H375" s="35"/>
      <c r="I375" s="200"/>
      <c r="J375" s="35"/>
      <c r="K375" s="35"/>
      <c r="L375" s="38"/>
      <c r="M375" s="201"/>
      <c r="N375" s="202"/>
      <c r="O375" s="70"/>
      <c r="P375" s="70"/>
      <c r="Q375" s="70"/>
      <c r="R375" s="70"/>
      <c r="S375" s="70"/>
      <c r="T375" s="71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T375" s="16" t="s">
        <v>136</v>
      </c>
      <c r="AU375" s="16" t="s">
        <v>83</v>
      </c>
    </row>
    <row r="376" spans="1:65" s="13" customFormat="1" ht="11.25" x14ac:dyDescent="0.2">
      <c r="B376" s="203"/>
      <c r="C376" s="204"/>
      <c r="D376" s="198" t="s">
        <v>165</v>
      </c>
      <c r="E376" s="205" t="s">
        <v>1</v>
      </c>
      <c r="F376" s="206" t="s">
        <v>585</v>
      </c>
      <c r="G376" s="204"/>
      <c r="H376" s="207">
        <v>29.01</v>
      </c>
      <c r="I376" s="208"/>
      <c r="J376" s="204"/>
      <c r="K376" s="204"/>
      <c r="L376" s="209"/>
      <c r="M376" s="210"/>
      <c r="N376" s="211"/>
      <c r="O376" s="211"/>
      <c r="P376" s="211"/>
      <c r="Q376" s="211"/>
      <c r="R376" s="211"/>
      <c r="S376" s="211"/>
      <c r="T376" s="212"/>
      <c r="AT376" s="213" t="s">
        <v>165</v>
      </c>
      <c r="AU376" s="213" t="s">
        <v>83</v>
      </c>
      <c r="AV376" s="13" t="s">
        <v>83</v>
      </c>
      <c r="AW376" s="13" t="s">
        <v>30</v>
      </c>
      <c r="AX376" s="13" t="s">
        <v>81</v>
      </c>
      <c r="AY376" s="213" t="s">
        <v>127</v>
      </c>
    </row>
    <row r="377" spans="1:65" s="2" customFormat="1" ht="24.2" customHeight="1" x14ac:dyDescent="0.2">
      <c r="A377" s="33"/>
      <c r="B377" s="34"/>
      <c r="C377" s="185" t="s">
        <v>607</v>
      </c>
      <c r="D377" s="185" t="s">
        <v>129</v>
      </c>
      <c r="E377" s="186" t="s">
        <v>608</v>
      </c>
      <c r="F377" s="187" t="s">
        <v>609</v>
      </c>
      <c r="G377" s="188" t="s">
        <v>132</v>
      </c>
      <c r="H377" s="189">
        <v>29.01</v>
      </c>
      <c r="I377" s="190"/>
      <c r="J377" s="191">
        <f>ROUND(I377*H377,2)</f>
        <v>0</v>
      </c>
      <c r="K377" s="187" t="s">
        <v>133</v>
      </c>
      <c r="L377" s="38"/>
      <c r="M377" s="192" t="s">
        <v>1</v>
      </c>
      <c r="N377" s="193" t="s">
        <v>38</v>
      </c>
      <c r="O377" s="70"/>
      <c r="P377" s="194">
        <f>O377*H377</f>
        <v>0</v>
      </c>
      <c r="Q377" s="194">
        <v>1.5299999999999999E-3</v>
      </c>
      <c r="R377" s="194">
        <f>Q377*H377</f>
        <v>4.4385300000000003E-2</v>
      </c>
      <c r="S377" s="194">
        <v>0</v>
      </c>
      <c r="T377" s="195">
        <f>S377*H377</f>
        <v>0</v>
      </c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R377" s="196" t="s">
        <v>134</v>
      </c>
      <c r="AT377" s="196" t="s">
        <v>129</v>
      </c>
      <c r="AU377" s="196" t="s">
        <v>83</v>
      </c>
      <c r="AY377" s="16" t="s">
        <v>127</v>
      </c>
      <c r="BE377" s="197">
        <f>IF(N377="základní",J377,0)</f>
        <v>0</v>
      </c>
      <c r="BF377" s="197">
        <f>IF(N377="snížená",J377,0)</f>
        <v>0</v>
      </c>
      <c r="BG377" s="197">
        <f>IF(N377="zákl. přenesená",J377,0)</f>
        <v>0</v>
      </c>
      <c r="BH377" s="197">
        <f>IF(N377="sníž. přenesená",J377,0)</f>
        <v>0</v>
      </c>
      <c r="BI377" s="197">
        <f>IF(N377="nulová",J377,0)</f>
        <v>0</v>
      </c>
      <c r="BJ377" s="16" t="s">
        <v>81</v>
      </c>
      <c r="BK377" s="197">
        <f>ROUND(I377*H377,2)</f>
        <v>0</v>
      </c>
      <c r="BL377" s="16" t="s">
        <v>134</v>
      </c>
      <c r="BM377" s="196" t="s">
        <v>610</v>
      </c>
    </row>
    <row r="378" spans="1:65" s="2" customFormat="1" ht="19.5" x14ac:dyDescent="0.2">
      <c r="A378" s="33"/>
      <c r="B378" s="34"/>
      <c r="C378" s="35"/>
      <c r="D378" s="198" t="s">
        <v>136</v>
      </c>
      <c r="E378" s="35"/>
      <c r="F378" s="199" t="s">
        <v>611</v>
      </c>
      <c r="G378" s="35"/>
      <c r="H378" s="35"/>
      <c r="I378" s="200"/>
      <c r="J378" s="35"/>
      <c r="K378" s="35"/>
      <c r="L378" s="38"/>
      <c r="M378" s="201"/>
      <c r="N378" s="202"/>
      <c r="O378" s="70"/>
      <c r="P378" s="70"/>
      <c r="Q378" s="70"/>
      <c r="R378" s="70"/>
      <c r="S378" s="70"/>
      <c r="T378" s="71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T378" s="16" t="s">
        <v>136</v>
      </c>
      <c r="AU378" s="16" t="s">
        <v>83</v>
      </c>
    </row>
    <row r="379" spans="1:65" s="2" customFormat="1" ht="24.2" customHeight="1" x14ac:dyDescent="0.2">
      <c r="A379" s="33"/>
      <c r="B379" s="34"/>
      <c r="C379" s="185" t="s">
        <v>612</v>
      </c>
      <c r="D379" s="185" t="s">
        <v>129</v>
      </c>
      <c r="E379" s="186" t="s">
        <v>613</v>
      </c>
      <c r="F379" s="187" t="s">
        <v>614</v>
      </c>
      <c r="G379" s="188" t="s">
        <v>132</v>
      </c>
      <c r="H379" s="189">
        <v>77.36</v>
      </c>
      <c r="I379" s="190"/>
      <c r="J379" s="191">
        <f>ROUND(I379*H379,2)</f>
        <v>0</v>
      </c>
      <c r="K379" s="187" t="s">
        <v>133</v>
      </c>
      <c r="L379" s="38"/>
      <c r="M379" s="192" t="s">
        <v>1</v>
      </c>
      <c r="N379" s="193" t="s">
        <v>38</v>
      </c>
      <c r="O379" s="70"/>
      <c r="P379" s="194">
        <f>O379*H379</f>
        <v>0</v>
      </c>
      <c r="Q379" s="194">
        <v>2.0999999999999999E-3</v>
      </c>
      <c r="R379" s="194">
        <f>Q379*H379</f>
        <v>0.16245599999999999</v>
      </c>
      <c r="S379" s="194">
        <v>0</v>
      </c>
      <c r="T379" s="195">
        <f>S379*H379</f>
        <v>0</v>
      </c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R379" s="196" t="s">
        <v>134</v>
      </c>
      <c r="AT379" s="196" t="s">
        <v>129</v>
      </c>
      <c r="AU379" s="196" t="s">
        <v>83</v>
      </c>
      <c r="AY379" s="16" t="s">
        <v>127</v>
      </c>
      <c r="BE379" s="197">
        <f>IF(N379="základní",J379,0)</f>
        <v>0</v>
      </c>
      <c r="BF379" s="197">
        <f>IF(N379="snížená",J379,0)</f>
        <v>0</v>
      </c>
      <c r="BG379" s="197">
        <f>IF(N379="zákl. přenesená",J379,0)</f>
        <v>0</v>
      </c>
      <c r="BH379" s="197">
        <f>IF(N379="sníž. přenesená",J379,0)</f>
        <v>0</v>
      </c>
      <c r="BI379" s="197">
        <f>IF(N379="nulová",J379,0)</f>
        <v>0</v>
      </c>
      <c r="BJ379" s="16" t="s">
        <v>81</v>
      </c>
      <c r="BK379" s="197">
        <f>ROUND(I379*H379,2)</f>
        <v>0</v>
      </c>
      <c r="BL379" s="16" t="s">
        <v>134</v>
      </c>
      <c r="BM379" s="196" t="s">
        <v>615</v>
      </c>
    </row>
    <row r="380" spans="1:65" s="2" customFormat="1" ht="19.5" x14ac:dyDescent="0.2">
      <c r="A380" s="33"/>
      <c r="B380" s="34"/>
      <c r="C380" s="35"/>
      <c r="D380" s="198" t="s">
        <v>136</v>
      </c>
      <c r="E380" s="35"/>
      <c r="F380" s="199" t="s">
        <v>616</v>
      </c>
      <c r="G380" s="35"/>
      <c r="H380" s="35"/>
      <c r="I380" s="200"/>
      <c r="J380" s="35"/>
      <c r="K380" s="35"/>
      <c r="L380" s="38"/>
      <c r="M380" s="201"/>
      <c r="N380" s="202"/>
      <c r="O380" s="70"/>
      <c r="P380" s="70"/>
      <c r="Q380" s="70"/>
      <c r="R380" s="70"/>
      <c r="S380" s="70"/>
      <c r="T380" s="71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T380" s="16" t="s">
        <v>136</v>
      </c>
      <c r="AU380" s="16" t="s">
        <v>83</v>
      </c>
    </row>
    <row r="381" spans="1:65" s="13" customFormat="1" ht="11.25" x14ac:dyDescent="0.2">
      <c r="B381" s="203"/>
      <c r="C381" s="204"/>
      <c r="D381" s="198" t="s">
        <v>165</v>
      </c>
      <c r="E381" s="205" t="s">
        <v>1</v>
      </c>
      <c r="F381" s="206" t="s">
        <v>617</v>
      </c>
      <c r="G381" s="204"/>
      <c r="H381" s="207">
        <v>77.36</v>
      </c>
      <c r="I381" s="208"/>
      <c r="J381" s="204"/>
      <c r="K381" s="204"/>
      <c r="L381" s="209"/>
      <c r="M381" s="210"/>
      <c r="N381" s="211"/>
      <c r="O381" s="211"/>
      <c r="P381" s="211"/>
      <c r="Q381" s="211"/>
      <c r="R381" s="211"/>
      <c r="S381" s="211"/>
      <c r="T381" s="212"/>
      <c r="AT381" s="213" t="s">
        <v>165</v>
      </c>
      <c r="AU381" s="213" t="s">
        <v>83</v>
      </c>
      <c r="AV381" s="13" t="s">
        <v>83</v>
      </c>
      <c r="AW381" s="13" t="s">
        <v>30</v>
      </c>
      <c r="AX381" s="13" t="s">
        <v>81</v>
      </c>
      <c r="AY381" s="213" t="s">
        <v>127</v>
      </c>
    </row>
    <row r="382" spans="1:65" s="2" customFormat="1" ht="16.5" customHeight="1" x14ac:dyDescent="0.2">
      <c r="A382" s="33"/>
      <c r="B382" s="34"/>
      <c r="C382" s="185" t="s">
        <v>618</v>
      </c>
      <c r="D382" s="185" t="s">
        <v>129</v>
      </c>
      <c r="E382" s="186" t="s">
        <v>619</v>
      </c>
      <c r="F382" s="187" t="s">
        <v>620</v>
      </c>
      <c r="G382" s="188" t="s">
        <v>132</v>
      </c>
      <c r="H382" s="189">
        <v>96.7</v>
      </c>
      <c r="I382" s="190"/>
      <c r="J382" s="191">
        <f>ROUND(I382*H382,2)</f>
        <v>0</v>
      </c>
      <c r="K382" s="187" t="s">
        <v>133</v>
      </c>
      <c r="L382" s="38"/>
      <c r="M382" s="192" t="s">
        <v>1</v>
      </c>
      <c r="N382" s="193" t="s">
        <v>38</v>
      </c>
      <c r="O382" s="70"/>
      <c r="P382" s="194">
        <f>O382*H382</f>
        <v>0</v>
      </c>
      <c r="Q382" s="194">
        <v>4.6999999999999999E-4</v>
      </c>
      <c r="R382" s="194">
        <f>Q382*H382</f>
        <v>4.5449000000000003E-2</v>
      </c>
      <c r="S382" s="194">
        <v>0</v>
      </c>
      <c r="T382" s="195">
        <f>S382*H382</f>
        <v>0</v>
      </c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R382" s="196" t="s">
        <v>134</v>
      </c>
      <c r="AT382" s="196" t="s">
        <v>129</v>
      </c>
      <c r="AU382" s="196" t="s">
        <v>83</v>
      </c>
      <c r="AY382" s="16" t="s">
        <v>127</v>
      </c>
      <c r="BE382" s="197">
        <f>IF(N382="základní",J382,0)</f>
        <v>0</v>
      </c>
      <c r="BF382" s="197">
        <f>IF(N382="snížená",J382,0)</f>
        <v>0</v>
      </c>
      <c r="BG382" s="197">
        <f>IF(N382="zákl. přenesená",J382,0)</f>
        <v>0</v>
      </c>
      <c r="BH382" s="197">
        <f>IF(N382="sníž. přenesená",J382,0)</f>
        <v>0</v>
      </c>
      <c r="BI382" s="197">
        <f>IF(N382="nulová",J382,0)</f>
        <v>0</v>
      </c>
      <c r="BJ382" s="16" t="s">
        <v>81</v>
      </c>
      <c r="BK382" s="197">
        <f>ROUND(I382*H382,2)</f>
        <v>0</v>
      </c>
      <c r="BL382" s="16" t="s">
        <v>134</v>
      </c>
      <c r="BM382" s="196" t="s">
        <v>621</v>
      </c>
    </row>
    <row r="383" spans="1:65" s="2" customFormat="1" ht="19.5" x14ac:dyDescent="0.2">
      <c r="A383" s="33"/>
      <c r="B383" s="34"/>
      <c r="C383" s="35"/>
      <c r="D383" s="198" t="s">
        <v>136</v>
      </c>
      <c r="E383" s="35"/>
      <c r="F383" s="199" t="s">
        <v>622</v>
      </c>
      <c r="G383" s="35"/>
      <c r="H383" s="35"/>
      <c r="I383" s="200"/>
      <c r="J383" s="35"/>
      <c r="K383" s="35"/>
      <c r="L383" s="38"/>
      <c r="M383" s="201"/>
      <c r="N383" s="202"/>
      <c r="O383" s="70"/>
      <c r="P383" s="70"/>
      <c r="Q383" s="70"/>
      <c r="R383" s="70"/>
      <c r="S383" s="70"/>
      <c r="T383" s="71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T383" s="16" t="s">
        <v>136</v>
      </c>
      <c r="AU383" s="16" t="s">
        <v>83</v>
      </c>
    </row>
    <row r="384" spans="1:65" s="2" customFormat="1" ht="24.2" customHeight="1" x14ac:dyDescent="0.2">
      <c r="A384" s="33"/>
      <c r="B384" s="34"/>
      <c r="C384" s="185" t="s">
        <v>623</v>
      </c>
      <c r="D384" s="185" t="s">
        <v>129</v>
      </c>
      <c r="E384" s="186" t="s">
        <v>624</v>
      </c>
      <c r="F384" s="187" t="s">
        <v>625</v>
      </c>
      <c r="G384" s="188" t="s">
        <v>145</v>
      </c>
      <c r="H384" s="189">
        <v>22.189</v>
      </c>
      <c r="I384" s="190"/>
      <c r="J384" s="191">
        <f>ROUND(I384*H384,2)</f>
        <v>0</v>
      </c>
      <c r="K384" s="187" t="s">
        <v>133</v>
      </c>
      <c r="L384" s="38"/>
      <c r="M384" s="192" t="s">
        <v>1</v>
      </c>
      <c r="N384" s="193" t="s">
        <v>38</v>
      </c>
      <c r="O384" s="70"/>
      <c r="P384" s="194">
        <f>O384*H384</f>
        <v>0</v>
      </c>
      <c r="Q384" s="194">
        <v>4.2999999999999999E-4</v>
      </c>
      <c r="R384" s="194">
        <f>Q384*H384</f>
        <v>9.5412699999999993E-3</v>
      </c>
      <c r="S384" s="194">
        <v>0</v>
      </c>
      <c r="T384" s="195">
        <f>S384*H384</f>
        <v>0</v>
      </c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R384" s="196" t="s">
        <v>134</v>
      </c>
      <c r="AT384" s="196" t="s">
        <v>129</v>
      </c>
      <c r="AU384" s="196" t="s">
        <v>83</v>
      </c>
      <c r="AY384" s="16" t="s">
        <v>127</v>
      </c>
      <c r="BE384" s="197">
        <f>IF(N384="základní",J384,0)</f>
        <v>0</v>
      </c>
      <c r="BF384" s="197">
        <f>IF(N384="snížená",J384,0)</f>
        <v>0</v>
      </c>
      <c r="BG384" s="197">
        <f>IF(N384="zákl. přenesená",J384,0)</f>
        <v>0</v>
      </c>
      <c r="BH384" s="197">
        <f>IF(N384="sníž. přenesená",J384,0)</f>
        <v>0</v>
      </c>
      <c r="BI384" s="197">
        <f>IF(N384="nulová",J384,0)</f>
        <v>0</v>
      </c>
      <c r="BJ384" s="16" t="s">
        <v>81</v>
      </c>
      <c r="BK384" s="197">
        <f>ROUND(I384*H384,2)</f>
        <v>0</v>
      </c>
      <c r="BL384" s="16" t="s">
        <v>134</v>
      </c>
      <c r="BM384" s="196" t="s">
        <v>626</v>
      </c>
    </row>
    <row r="385" spans="1:65" s="2" customFormat="1" ht="19.5" x14ac:dyDescent="0.2">
      <c r="A385" s="33"/>
      <c r="B385" s="34"/>
      <c r="C385" s="35"/>
      <c r="D385" s="198" t="s">
        <v>136</v>
      </c>
      <c r="E385" s="35"/>
      <c r="F385" s="199" t="s">
        <v>627</v>
      </c>
      <c r="G385" s="35"/>
      <c r="H385" s="35"/>
      <c r="I385" s="200"/>
      <c r="J385" s="35"/>
      <c r="K385" s="35"/>
      <c r="L385" s="38"/>
      <c r="M385" s="201"/>
      <c r="N385" s="202"/>
      <c r="O385" s="70"/>
      <c r="P385" s="70"/>
      <c r="Q385" s="70"/>
      <c r="R385" s="70"/>
      <c r="S385" s="70"/>
      <c r="T385" s="71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T385" s="16" t="s">
        <v>136</v>
      </c>
      <c r="AU385" s="16" t="s">
        <v>83</v>
      </c>
    </row>
    <row r="386" spans="1:65" s="13" customFormat="1" ht="11.25" x14ac:dyDescent="0.2">
      <c r="B386" s="203"/>
      <c r="C386" s="204"/>
      <c r="D386" s="198" t="s">
        <v>165</v>
      </c>
      <c r="E386" s="205" t="s">
        <v>1</v>
      </c>
      <c r="F386" s="206" t="s">
        <v>628</v>
      </c>
      <c r="G386" s="204"/>
      <c r="H386" s="207">
        <v>22.189</v>
      </c>
      <c r="I386" s="208"/>
      <c r="J386" s="204"/>
      <c r="K386" s="204"/>
      <c r="L386" s="209"/>
      <c r="M386" s="210"/>
      <c r="N386" s="211"/>
      <c r="O386" s="211"/>
      <c r="P386" s="211"/>
      <c r="Q386" s="211"/>
      <c r="R386" s="211"/>
      <c r="S386" s="211"/>
      <c r="T386" s="212"/>
      <c r="AT386" s="213" t="s">
        <v>165</v>
      </c>
      <c r="AU386" s="213" t="s">
        <v>83</v>
      </c>
      <c r="AV386" s="13" t="s">
        <v>83</v>
      </c>
      <c r="AW386" s="13" t="s">
        <v>30</v>
      </c>
      <c r="AX386" s="13" t="s">
        <v>81</v>
      </c>
      <c r="AY386" s="213" t="s">
        <v>127</v>
      </c>
    </row>
    <row r="387" spans="1:65" s="2" customFormat="1" ht="24.2" customHeight="1" x14ac:dyDescent="0.2">
      <c r="A387" s="33"/>
      <c r="B387" s="34"/>
      <c r="C387" s="214" t="s">
        <v>629</v>
      </c>
      <c r="D387" s="214" t="s">
        <v>191</v>
      </c>
      <c r="E387" s="215" t="s">
        <v>630</v>
      </c>
      <c r="F387" s="216" t="s">
        <v>631</v>
      </c>
      <c r="G387" s="217" t="s">
        <v>194</v>
      </c>
      <c r="H387" s="218">
        <v>3.9E-2</v>
      </c>
      <c r="I387" s="219"/>
      <c r="J387" s="220">
        <f>ROUND(I387*H387,2)</f>
        <v>0</v>
      </c>
      <c r="K387" s="216" t="s">
        <v>133</v>
      </c>
      <c r="L387" s="221"/>
      <c r="M387" s="222" t="s">
        <v>1</v>
      </c>
      <c r="N387" s="223" t="s">
        <v>38</v>
      </c>
      <c r="O387" s="70"/>
      <c r="P387" s="194">
        <f>O387*H387</f>
        <v>0</v>
      </c>
      <c r="Q387" s="194">
        <v>1</v>
      </c>
      <c r="R387" s="194">
        <f>Q387*H387</f>
        <v>3.9E-2</v>
      </c>
      <c r="S387" s="194">
        <v>0</v>
      </c>
      <c r="T387" s="195">
        <f>S387*H387</f>
        <v>0</v>
      </c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R387" s="196" t="s">
        <v>173</v>
      </c>
      <c r="AT387" s="196" t="s">
        <v>191</v>
      </c>
      <c r="AU387" s="196" t="s">
        <v>83</v>
      </c>
      <c r="AY387" s="16" t="s">
        <v>127</v>
      </c>
      <c r="BE387" s="197">
        <f>IF(N387="základní",J387,0)</f>
        <v>0</v>
      </c>
      <c r="BF387" s="197">
        <f>IF(N387="snížená",J387,0)</f>
        <v>0</v>
      </c>
      <c r="BG387" s="197">
        <f>IF(N387="zákl. přenesená",J387,0)</f>
        <v>0</v>
      </c>
      <c r="BH387" s="197">
        <f>IF(N387="sníž. přenesená",J387,0)</f>
        <v>0</v>
      </c>
      <c r="BI387" s="197">
        <f>IF(N387="nulová",J387,0)</f>
        <v>0</v>
      </c>
      <c r="BJ387" s="16" t="s">
        <v>81</v>
      </c>
      <c r="BK387" s="197">
        <f>ROUND(I387*H387,2)</f>
        <v>0</v>
      </c>
      <c r="BL387" s="16" t="s">
        <v>134</v>
      </c>
      <c r="BM387" s="196" t="s">
        <v>632</v>
      </c>
    </row>
    <row r="388" spans="1:65" s="2" customFormat="1" ht="19.5" x14ac:dyDescent="0.2">
      <c r="A388" s="33"/>
      <c r="B388" s="34"/>
      <c r="C388" s="35"/>
      <c r="D388" s="198" t="s">
        <v>136</v>
      </c>
      <c r="E388" s="35"/>
      <c r="F388" s="199" t="s">
        <v>631</v>
      </c>
      <c r="G388" s="35"/>
      <c r="H388" s="35"/>
      <c r="I388" s="200"/>
      <c r="J388" s="35"/>
      <c r="K388" s="35"/>
      <c r="L388" s="38"/>
      <c r="M388" s="201"/>
      <c r="N388" s="202"/>
      <c r="O388" s="70"/>
      <c r="P388" s="70"/>
      <c r="Q388" s="70"/>
      <c r="R388" s="70"/>
      <c r="S388" s="70"/>
      <c r="T388" s="71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T388" s="16" t="s">
        <v>136</v>
      </c>
      <c r="AU388" s="16" t="s">
        <v>83</v>
      </c>
    </row>
    <row r="389" spans="1:65" s="13" customFormat="1" ht="22.5" x14ac:dyDescent="0.2">
      <c r="B389" s="203"/>
      <c r="C389" s="204"/>
      <c r="D389" s="198" t="s">
        <v>165</v>
      </c>
      <c r="E389" s="204"/>
      <c r="F389" s="206" t="s">
        <v>633</v>
      </c>
      <c r="G389" s="204"/>
      <c r="H389" s="207">
        <v>3.9E-2</v>
      </c>
      <c r="I389" s="208"/>
      <c r="J389" s="204"/>
      <c r="K389" s="204"/>
      <c r="L389" s="209"/>
      <c r="M389" s="210"/>
      <c r="N389" s="211"/>
      <c r="O389" s="211"/>
      <c r="P389" s="211"/>
      <c r="Q389" s="211"/>
      <c r="R389" s="211"/>
      <c r="S389" s="211"/>
      <c r="T389" s="212"/>
      <c r="AT389" s="213" t="s">
        <v>165</v>
      </c>
      <c r="AU389" s="213" t="s">
        <v>83</v>
      </c>
      <c r="AV389" s="13" t="s">
        <v>83</v>
      </c>
      <c r="AW389" s="13" t="s">
        <v>4</v>
      </c>
      <c r="AX389" s="13" t="s">
        <v>81</v>
      </c>
      <c r="AY389" s="213" t="s">
        <v>127</v>
      </c>
    </row>
    <row r="390" spans="1:65" s="2" customFormat="1" ht="24.2" customHeight="1" x14ac:dyDescent="0.2">
      <c r="A390" s="33"/>
      <c r="B390" s="34"/>
      <c r="C390" s="185" t="s">
        <v>634</v>
      </c>
      <c r="D390" s="185" t="s">
        <v>129</v>
      </c>
      <c r="E390" s="186" t="s">
        <v>635</v>
      </c>
      <c r="F390" s="187" t="s">
        <v>636</v>
      </c>
      <c r="G390" s="188" t="s">
        <v>145</v>
      </c>
      <c r="H390" s="189">
        <v>48.8</v>
      </c>
      <c r="I390" s="190"/>
      <c r="J390" s="191">
        <f>ROUND(I390*H390,2)</f>
        <v>0</v>
      </c>
      <c r="K390" s="187" t="s">
        <v>133</v>
      </c>
      <c r="L390" s="38"/>
      <c r="M390" s="192" t="s">
        <v>1</v>
      </c>
      <c r="N390" s="193" t="s">
        <v>38</v>
      </c>
      <c r="O390" s="70"/>
      <c r="P390" s="194">
        <f>O390*H390</f>
        <v>0</v>
      </c>
      <c r="Q390" s="194">
        <v>9.3999999999999997E-4</v>
      </c>
      <c r="R390" s="194">
        <f>Q390*H390</f>
        <v>4.5871999999999996E-2</v>
      </c>
      <c r="S390" s="194">
        <v>0</v>
      </c>
      <c r="T390" s="195">
        <f>S390*H390</f>
        <v>0</v>
      </c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R390" s="196" t="s">
        <v>134</v>
      </c>
      <c r="AT390" s="196" t="s">
        <v>129</v>
      </c>
      <c r="AU390" s="196" t="s">
        <v>83</v>
      </c>
      <c r="AY390" s="16" t="s">
        <v>127</v>
      </c>
      <c r="BE390" s="197">
        <f>IF(N390="základní",J390,0)</f>
        <v>0</v>
      </c>
      <c r="BF390" s="197">
        <f>IF(N390="snížená",J390,0)</f>
        <v>0</v>
      </c>
      <c r="BG390" s="197">
        <f>IF(N390="zákl. přenesená",J390,0)</f>
        <v>0</v>
      </c>
      <c r="BH390" s="197">
        <f>IF(N390="sníž. přenesená",J390,0)</f>
        <v>0</v>
      </c>
      <c r="BI390" s="197">
        <f>IF(N390="nulová",J390,0)</f>
        <v>0</v>
      </c>
      <c r="BJ390" s="16" t="s">
        <v>81</v>
      </c>
      <c r="BK390" s="197">
        <f>ROUND(I390*H390,2)</f>
        <v>0</v>
      </c>
      <c r="BL390" s="16" t="s">
        <v>134</v>
      </c>
      <c r="BM390" s="196" t="s">
        <v>637</v>
      </c>
    </row>
    <row r="391" spans="1:65" s="2" customFormat="1" ht="29.25" x14ac:dyDescent="0.2">
      <c r="A391" s="33"/>
      <c r="B391" s="34"/>
      <c r="C391" s="35"/>
      <c r="D391" s="198" t="s">
        <v>136</v>
      </c>
      <c r="E391" s="35"/>
      <c r="F391" s="199" t="s">
        <v>638</v>
      </c>
      <c r="G391" s="35"/>
      <c r="H391" s="35"/>
      <c r="I391" s="200"/>
      <c r="J391" s="35"/>
      <c r="K391" s="35"/>
      <c r="L391" s="38"/>
      <c r="M391" s="201"/>
      <c r="N391" s="202"/>
      <c r="O391" s="70"/>
      <c r="P391" s="70"/>
      <c r="Q391" s="70"/>
      <c r="R391" s="70"/>
      <c r="S391" s="70"/>
      <c r="T391" s="71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T391" s="16" t="s">
        <v>136</v>
      </c>
      <c r="AU391" s="16" t="s">
        <v>83</v>
      </c>
    </row>
    <row r="392" spans="1:65" s="13" customFormat="1" ht="11.25" x14ac:dyDescent="0.2">
      <c r="B392" s="203"/>
      <c r="C392" s="204"/>
      <c r="D392" s="198" t="s">
        <v>165</v>
      </c>
      <c r="E392" s="205" t="s">
        <v>1</v>
      </c>
      <c r="F392" s="206" t="s">
        <v>639</v>
      </c>
      <c r="G392" s="204"/>
      <c r="H392" s="207">
        <v>48.8</v>
      </c>
      <c r="I392" s="208"/>
      <c r="J392" s="204"/>
      <c r="K392" s="204"/>
      <c r="L392" s="209"/>
      <c r="M392" s="210"/>
      <c r="N392" s="211"/>
      <c r="O392" s="211"/>
      <c r="P392" s="211"/>
      <c r="Q392" s="211"/>
      <c r="R392" s="211"/>
      <c r="S392" s="211"/>
      <c r="T392" s="212"/>
      <c r="AT392" s="213" t="s">
        <v>165</v>
      </c>
      <c r="AU392" s="213" t="s">
        <v>83</v>
      </c>
      <c r="AV392" s="13" t="s">
        <v>83</v>
      </c>
      <c r="AW392" s="13" t="s">
        <v>30</v>
      </c>
      <c r="AX392" s="13" t="s">
        <v>81</v>
      </c>
      <c r="AY392" s="213" t="s">
        <v>127</v>
      </c>
    </row>
    <row r="393" spans="1:65" s="12" customFormat="1" ht="22.9" customHeight="1" x14ac:dyDescent="0.2">
      <c r="B393" s="169"/>
      <c r="C393" s="170"/>
      <c r="D393" s="171" t="s">
        <v>72</v>
      </c>
      <c r="E393" s="183" t="s">
        <v>640</v>
      </c>
      <c r="F393" s="183" t="s">
        <v>641</v>
      </c>
      <c r="G393" s="170"/>
      <c r="H393" s="170"/>
      <c r="I393" s="173"/>
      <c r="J393" s="184">
        <f>BK393</f>
        <v>0</v>
      </c>
      <c r="K393" s="170"/>
      <c r="L393" s="175"/>
      <c r="M393" s="176"/>
      <c r="N393" s="177"/>
      <c r="O393" s="177"/>
      <c r="P393" s="178">
        <f>SUM(P394:P406)</f>
        <v>0</v>
      </c>
      <c r="Q393" s="177"/>
      <c r="R393" s="178">
        <f>SUM(R394:R406)</f>
        <v>0</v>
      </c>
      <c r="S393" s="177"/>
      <c r="T393" s="179">
        <f>SUM(T394:T406)</f>
        <v>0</v>
      </c>
      <c r="AR393" s="180" t="s">
        <v>81</v>
      </c>
      <c r="AT393" s="181" t="s">
        <v>72</v>
      </c>
      <c r="AU393" s="181" t="s">
        <v>81</v>
      </c>
      <c r="AY393" s="180" t="s">
        <v>127</v>
      </c>
      <c r="BK393" s="182">
        <f>SUM(BK394:BK406)</f>
        <v>0</v>
      </c>
    </row>
    <row r="394" spans="1:65" s="2" customFormat="1" ht="33" customHeight="1" x14ac:dyDescent="0.2">
      <c r="A394" s="33"/>
      <c r="B394" s="34"/>
      <c r="C394" s="185" t="s">
        <v>642</v>
      </c>
      <c r="D394" s="185" t="s">
        <v>129</v>
      </c>
      <c r="E394" s="186" t="s">
        <v>643</v>
      </c>
      <c r="F394" s="187" t="s">
        <v>644</v>
      </c>
      <c r="G394" s="188" t="s">
        <v>194</v>
      </c>
      <c r="H394" s="189">
        <v>88.48</v>
      </c>
      <c r="I394" s="190"/>
      <c r="J394" s="191">
        <f>ROUND(I394*H394,2)</f>
        <v>0</v>
      </c>
      <c r="K394" s="187" t="s">
        <v>133</v>
      </c>
      <c r="L394" s="38"/>
      <c r="M394" s="192" t="s">
        <v>1</v>
      </c>
      <c r="N394" s="193" t="s">
        <v>38</v>
      </c>
      <c r="O394" s="70"/>
      <c r="P394" s="194">
        <f>O394*H394</f>
        <v>0</v>
      </c>
      <c r="Q394" s="194">
        <v>0</v>
      </c>
      <c r="R394" s="194">
        <f>Q394*H394</f>
        <v>0</v>
      </c>
      <c r="S394" s="194">
        <v>0</v>
      </c>
      <c r="T394" s="195">
        <f>S394*H394</f>
        <v>0</v>
      </c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R394" s="196" t="s">
        <v>134</v>
      </c>
      <c r="AT394" s="196" t="s">
        <v>129</v>
      </c>
      <c r="AU394" s="196" t="s">
        <v>83</v>
      </c>
      <c r="AY394" s="16" t="s">
        <v>127</v>
      </c>
      <c r="BE394" s="197">
        <f>IF(N394="základní",J394,0)</f>
        <v>0</v>
      </c>
      <c r="BF394" s="197">
        <f>IF(N394="snížená",J394,0)</f>
        <v>0</v>
      </c>
      <c r="BG394" s="197">
        <f>IF(N394="zákl. přenesená",J394,0)</f>
        <v>0</v>
      </c>
      <c r="BH394" s="197">
        <f>IF(N394="sníž. přenesená",J394,0)</f>
        <v>0</v>
      </c>
      <c r="BI394" s="197">
        <f>IF(N394="nulová",J394,0)</f>
        <v>0</v>
      </c>
      <c r="BJ394" s="16" t="s">
        <v>81</v>
      </c>
      <c r="BK394" s="197">
        <f>ROUND(I394*H394,2)</f>
        <v>0</v>
      </c>
      <c r="BL394" s="16" t="s">
        <v>134</v>
      </c>
      <c r="BM394" s="196" t="s">
        <v>645</v>
      </c>
    </row>
    <row r="395" spans="1:65" s="2" customFormat="1" ht="29.25" x14ac:dyDescent="0.2">
      <c r="A395" s="33"/>
      <c r="B395" s="34"/>
      <c r="C395" s="35"/>
      <c r="D395" s="198" t="s">
        <v>136</v>
      </c>
      <c r="E395" s="35"/>
      <c r="F395" s="199" t="s">
        <v>646</v>
      </c>
      <c r="G395" s="35"/>
      <c r="H395" s="35"/>
      <c r="I395" s="200"/>
      <c r="J395" s="35"/>
      <c r="K395" s="35"/>
      <c r="L395" s="38"/>
      <c r="M395" s="201"/>
      <c r="N395" s="202"/>
      <c r="O395" s="70"/>
      <c r="P395" s="70"/>
      <c r="Q395" s="70"/>
      <c r="R395" s="70"/>
      <c r="S395" s="70"/>
      <c r="T395" s="71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T395" s="16" t="s">
        <v>136</v>
      </c>
      <c r="AU395" s="16" t="s">
        <v>83</v>
      </c>
    </row>
    <row r="396" spans="1:65" s="2" customFormat="1" ht="24.2" customHeight="1" x14ac:dyDescent="0.2">
      <c r="A396" s="33"/>
      <c r="B396" s="34"/>
      <c r="C396" s="185" t="s">
        <v>647</v>
      </c>
      <c r="D396" s="185" t="s">
        <v>129</v>
      </c>
      <c r="E396" s="186" t="s">
        <v>648</v>
      </c>
      <c r="F396" s="187" t="s">
        <v>649</v>
      </c>
      <c r="G396" s="188" t="s">
        <v>194</v>
      </c>
      <c r="H396" s="189">
        <v>88.48</v>
      </c>
      <c r="I396" s="190"/>
      <c r="J396" s="191">
        <f>ROUND(I396*H396,2)</f>
        <v>0</v>
      </c>
      <c r="K396" s="187" t="s">
        <v>133</v>
      </c>
      <c r="L396" s="38"/>
      <c r="M396" s="192" t="s">
        <v>1</v>
      </c>
      <c r="N396" s="193" t="s">
        <v>38</v>
      </c>
      <c r="O396" s="70"/>
      <c r="P396" s="194">
        <f>O396*H396</f>
        <v>0</v>
      </c>
      <c r="Q396" s="194">
        <v>0</v>
      </c>
      <c r="R396" s="194">
        <f>Q396*H396</f>
        <v>0</v>
      </c>
      <c r="S396" s="194">
        <v>0</v>
      </c>
      <c r="T396" s="195">
        <f>S396*H396</f>
        <v>0</v>
      </c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R396" s="196" t="s">
        <v>134</v>
      </c>
      <c r="AT396" s="196" t="s">
        <v>129</v>
      </c>
      <c r="AU396" s="196" t="s">
        <v>83</v>
      </c>
      <c r="AY396" s="16" t="s">
        <v>127</v>
      </c>
      <c r="BE396" s="197">
        <f>IF(N396="základní",J396,0)</f>
        <v>0</v>
      </c>
      <c r="BF396" s="197">
        <f>IF(N396="snížená",J396,0)</f>
        <v>0</v>
      </c>
      <c r="BG396" s="197">
        <f>IF(N396="zákl. přenesená",J396,0)</f>
        <v>0</v>
      </c>
      <c r="BH396" s="197">
        <f>IF(N396="sníž. přenesená",J396,0)</f>
        <v>0</v>
      </c>
      <c r="BI396" s="197">
        <f>IF(N396="nulová",J396,0)</f>
        <v>0</v>
      </c>
      <c r="BJ396" s="16" t="s">
        <v>81</v>
      </c>
      <c r="BK396" s="197">
        <f>ROUND(I396*H396,2)</f>
        <v>0</v>
      </c>
      <c r="BL396" s="16" t="s">
        <v>134</v>
      </c>
      <c r="BM396" s="196" t="s">
        <v>650</v>
      </c>
    </row>
    <row r="397" spans="1:65" s="2" customFormat="1" ht="19.5" x14ac:dyDescent="0.2">
      <c r="A397" s="33"/>
      <c r="B397" s="34"/>
      <c r="C397" s="35"/>
      <c r="D397" s="198" t="s">
        <v>136</v>
      </c>
      <c r="E397" s="35"/>
      <c r="F397" s="199" t="s">
        <v>651</v>
      </c>
      <c r="G397" s="35"/>
      <c r="H397" s="35"/>
      <c r="I397" s="200"/>
      <c r="J397" s="35"/>
      <c r="K397" s="35"/>
      <c r="L397" s="38"/>
      <c r="M397" s="201"/>
      <c r="N397" s="202"/>
      <c r="O397" s="70"/>
      <c r="P397" s="70"/>
      <c r="Q397" s="70"/>
      <c r="R397" s="70"/>
      <c r="S397" s="70"/>
      <c r="T397" s="71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T397" s="16" t="s">
        <v>136</v>
      </c>
      <c r="AU397" s="16" t="s">
        <v>83</v>
      </c>
    </row>
    <row r="398" spans="1:65" s="2" customFormat="1" ht="24.2" customHeight="1" x14ac:dyDescent="0.2">
      <c r="A398" s="33"/>
      <c r="B398" s="34"/>
      <c r="C398" s="185" t="s">
        <v>652</v>
      </c>
      <c r="D398" s="185" t="s">
        <v>129</v>
      </c>
      <c r="E398" s="186" t="s">
        <v>653</v>
      </c>
      <c r="F398" s="187" t="s">
        <v>654</v>
      </c>
      <c r="G398" s="188" t="s">
        <v>194</v>
      </c>
      <c r="H398" s="189">
        <v>2565.92</v>
      </c>
      <c r="I398" s="190"/>
      <c r="J398" s="191">
        <f>ROUND(I398*H398,2)</f>
        <v>0</v>
      </c>
      <c r="K398" s="187" t="s">
        <v>133</v>
      </c>
      <c r="L398" s="38"/>
      <c r="M398" s="192" t="s">
        <v>1</v>
      </c>
      <c r="N398" s="193" t="s">
        <v>38</v>
      </c>
      <c r="O398" s="70"/>
      <c r="P398" s="194">
        <f>O398*H398</f>
        <v>0</v>
      </c>
      <c r="Q398" s="194">
        <v>0</v>
      </c>
      <c r="R398" s="194">
        <f>Q398*H398</f>
        <v>0</v>
      </c>
      <c r="S398" s="194">
        <v>0</v>
      </c>
      <c r="T398" s="195">
        <f>S398*H398</f>
        <v>0</v>
      </c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R398" s="196" t="s">
        <v>134</v>
      </c>
      <c r="AT398" s="196" t="s">
        <v>129</v>
      </c>
      <c r="AU398" s="196" t="s">
        <v>83</v>
      </c>
      <c r="AY398" s="16" t="s">
        <v>127</v>
      </c>
      <c r="BE398" s="197">
        <f>IF(N398="základní",J398,0)</f>
        <v>0</v>
      </c>
      <c r="BF398" s="197">
        <f>IF(N398="snížená",J398,0)</f>
        <v>0</v>
      </c>
      <c r="BG398" s="197">
        <f>IF(N398="zákl. přenesená",J398,0)</f>
        <v>0</v>
      </c>
      <c r="BH398" s="197">
        <f>IF(N398="sníž. přenesená",J398,0)</f>
        <v>0</v>
      </c>
      <c r="BI398" s="197">
        <f>IF(N398="nulová",J398,0)</f>
        <v>0</v>
      </c>
      <c r="BJ398" s="16" t="s">
        <v>81</v>
      </c>
      <c r="BK398" s="197">
        <f>ROUND(I398*H398,2)</f>
        <v>0</v>
      </c>
      <c r="BL398" s="16" t="s">
        <v>134</v>
      </c>
      <c r="BM398" s="196" t="s">
        <v>655</v>
      </c>
    </row>
    <row r="399" spans="1:65" s="2" customFormat="1" ht="29.25" x14ac:dyDescent="0.2">
      <c r="A399" s="33"/>
      <c r="B399" s="34"/>
      <c r="C399" s="35"/>
      <c r="D399" s="198" t="s">
        <v>136</v>
      </c>
      <c r="E399" s="35"/>
      <c r="F399" s="199" t="s">
        <v>656</v>
      </c>
      <c r="G399" s="35"/>
      <c r="H399" s="35"/>
      <c r="I399" s="200"/>
      <c r="J399" s="35"/>
      <c r="K399" s="35"/>
      <c r="L399" s="38"/>
      <c r="M399" s="201"/>
      <c r="N399" s="202"/>
      <c r="O399" s="70"/>
      <c r="P399" s="70"/>
      <c r="Q399" s="70"/>
      <c r="R399" s="70"/>
      <c r="S399" s="70"/>
      <c r="T399" s="71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T399" s="16" t="s">
        <v>136</v>
      </c>
      <c r="AU399" s="16" t="s">
        <v>83</v>
      </c>
    </row>
    <row r="400" spans="1:65" s="13" customFormat="1" ht="11.25" x14ac:dyDescent="0.2">
      <c r="B400" s="203"/>
      <c r="C400" s="204"/>
      <c r="D400" s="198" t="s">
        <v>165</v>
      </c>
      <c r="E400" s="204"/>
      <c r="F400" s="206" t="s">
        <v>657</v>
      </c>
      <c r="G400" s="204"/>
      <c r="H400" s="207">
        <v>2565.92</v>
      </c>
      <c r="I400" s="208"/>
      <c r="J400" s="204"/>
      <c r="K400" s="204"/>
      <c r="L400" s="209"/>
      <c r="M400" s="210"/>
      <c r="N400" s="211"/>
      <c r="O400" s="211"/>
      <c r="P400" s="211"/>
      <c r="Q400" s="211"/>
      <c r="R400" s="211"/>
      <c r="S400" s="211"/>
      <c r="T400" s="212"/>
      <c r="AT400" s="213" t="s">
        <v>165</v>
      </c>
      <c r="AU400" s="213" t="s">
        <v>83</v>
      </c>
      <c r="AV400" s="13" t="s">
        <v>83</v>
      </c>
      <c r="AW400" s="13" t="s">
        <v>4</v>
      </c>
      <c r="AX400" s="13" t="s">
        <v>81</v>
      </c>
      <c r="AY400" s="213" t="s">
        <v>127</v>
      </c>
    </row>
    <row r="401" spans="1:65" s="2" customFormat="1" ht="37.9" customHeight="1" x14ac:dyDescent="0.2">
      <c r="A401" s="33"/>
      <c r="B401" s="34"/>
      <c r="C401" s="185" t="s">
        <v>658</v>
      </c>
      <c r="D401" s="185" t="s">
        <v>129</v>
      </c>
      <c r="E401" s="186" t="s">
        <v>659</v>
      </c>
      <c r="F401" s="187" t="s">
        <v>660</v>
      </c>
      <c r="G401" s="188" t="s">
        <v>194</v>
      </c>
      <c r="H401" s="189">
        <v>12</v>
      </c>
      <c r="I401" s="190"/>
      <c r="J401" s="191">
        <f>ROUND(I401*H401,2)</f>
        <v>0</v>
      </c>
      <c r="K401" s="187" t="s">
        <v>133</v>
      </c>
      <c r="L401" s="38"/>
      <c r="M401" s="192" t="s">
        <v>1</v>
      </c>
      <c r="N401" s="193" t="s">
        <v>38</v>
      </c>
      <c r="O401" s="70"/>
      <c r="P401" s="194">
        <f>O401*H401</f>
        <v>0</v>
      </c>
      <c r="Q401" s="194">
        <v>0</v>
      </c>
      <c r="R401" s="194">
        <f>Q401*H401</f>
        <v>0</v>
      </c>
      <c r="S401" s="194">
        <v>0</v>
      </c>
      <c r="T401" s="195">
        <f>S401*H401</f>
        <v>0</v>
      </c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R401" s="196" t="s">
        <v>134</v>
      </c>
      <c r="AT401" s="196" t="s">
        <v>129</v>
      </c>
      <c r="AU401" s="196" t="s">
        <v>83</v>
      </c>
      <c r="AY401" s="16" t="s">
        <v>127</v>
      </c>
      <c r="BE401" s="197">
        <f>IF(N401="základní",J401,0)</f>
        <v>0</v>
      </c>
      <c r="BF401" s="197">
        <f>IF(N401="snížená",J401,0)</f>
        <v>0</v>
      </c>
      <c r="BG401" s="197">
        <f>IF(N401="zákl. přenesená",J401,0)</f>
        <v>0</v>
      </c>
      <c r="BH401" s="197">
        <f>IF(N401="sníž. přenesená",J401,0)</f>
        <v>0</v>
      </c>
      <c r="BI401" s="197">
        <f>IF(N401="nulová",J401,0)</f>
        <v>0</v>
      </c>
      <c r="BJ401" s="16" t="s">
        <v>81</v>
      </c>
      <c r="BK401" s="197">
        <f>ROUND(I401*H401,2)</f>
        <v>0</v>
      </c>
      <c r="BL401" s="16" t="s">
        <v>134</v>
      </c>
      <c r="BM401" s="196" t="s">
        <v>661</v>
      </c>
    </row>
    <row r="402" spans="1:65" s="2" customFormat="1" ht="29.25" x14ac:dyDescent="0.2">
      <c r="A402" s="33"/>
      <c r="B402" s="34"/>
      <c r="C402" s="35"/>
      <c r="D402" s="198" t="s">
        <v>136</v>
      </c>
      <c r="E402" s="35"/>
      <c r="F402" s="199" t="s">
        <v>662</v>
      </c>
      <c r="G402" s="35"/>
      <c r="H402" s="35"/>
      <c r="I402" s="200"/>
      <c r="J402" s="35"/>
      <c r="K402" s="35"/>
      <c r="L402" s="38"/>
      <c r="M402" s="201"/>
      <c r="N402" s="202"/>
      <c r="O402" s="70"/>
      <c r="P402" s="70"/>
      <c r="Q402" s="70"/>
      <c r="R402" s="70"/>
      <c r="S402" s="70"/>
      <c r="T402" s="71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T402" s="16" t="s">
        <v>136</v>
      </c>
      <c r="AU402" s="16" t="s">
        <v>83</v>
      </c>
    </row>
    <row r="403" spans="1:65" s="2" customFormat="1" ht="37.9" customHeight="1" x14ac:dyDescent="0.2">
      <c r="A403" s="33"/>
      <c r="B403" s="34"/>
      <c r="C403" s="185" t="s">
        <v>663</v>
      </c>
      <c r="D403" s="185" t="s">
        <v>129</v>
      </c>
      <c r="E403" s="186" t="s">
        <v>664</v>
      </c>
      <c r="F403" s="187" t="s">
        <v>665</v>
      </c>
      <c r="G403" s="188" t="s">
        <v>194</v>
      </c>
      <c r="H403" s="189">
        <v>6</v>
      </c>
      <c r="I403" s="190"/>
      <c r="J403" s="191">
        <f>ROUND(I403*H403,2)</f>
        <v>0</v>
      </c>
      <c r="K403" s="187" t="s">
        <v>133</v>
      </c>
      <c r="L403" s="38"/>
      <c r="M403" s="192" t="s">
        <v>1</v>
      </c>
      <c r="N403" s="193" t="s">
        <v>38</v>
      </c>
      <c r="O403" s="70"/>
      <c r="P403" s="194">
        <f>O403*H403</f>
        <v>0</v>
      </c>
      <c r="Q403" s="194">
        <v>0</v>
      </c>
      <c r="R403" s="194">
        <f>Q403*H403</f>
        <v>0</v>
      </c>
      <c r="S403" s="194">
        <v>0</v>
      </c>
      <c r="T403" s="195">
        <f>S403*H403</f>
        <v>0</v>
      </c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R403" s="196" t="s">
        <v>134</v>
      </c>
      <c r="AT403" s="196" t="s">
        <v>129</v>
      </c>
      <c r="AU403" s="196" t="s">
        <v>83</v>
      </c>
      <c r="AY403" s="16" t="s">
        <v>127</v>
      </c>
      <c r="BE403" s="197">
        <f>IF(N403="základní",J403,0)</f>
        <v>0</v>
      </c>
      <c r="BF403" s="197">
        <f>IF(N403="snížená",J403,0)</f>
        <v>0</v>
      </c>
      <c r="BG403" s="197">
        <f>IF(N403="zákl. přenesená",J403,0)</f>
        <v>0</v>
      </c>
      <c r="BH403" s="197">
        <f>IF(N403="sníž. přenesená",J403,0)</f>
        <v>0</v>
      </c>
      <c r="BI403" s="197">
        <f>IF(N403="nulová",J403,0)</f>
        <v>0</v>
      </c>
      <c r="BJ403" s="16" t="s">
        <v>81</v>
      </c>
      <c r="BK403" s="197">
        <f>ROUND(I403*H403,2)</f>
        <v>0</v>
      </c>
      <c r="BL403" s="16" t="s">
        <v>134</v>
      </c>
      <c r="BM403" s="196" t="s">
        <v>666</v>
      </c>
    </row>
    <row r="404" spans="1:65" s="2" customFormat="1" ht="29.25" x14ac:dyDescent="0.2">
      <c r="A404" s="33"/>
      <c r="B404" s="34"/>
      <c r="C404" s="35"/>
      <c r="D404" s="198" t="s">
        <v>136</v>
      </c>
      <c r="E404" s="35"/>
      <c r="F404" s="199" t="s">
        <v>667</v>
      </c>
      <c r="G404" s="35"/>
      <c r="H404" s="35"/>
      <c r="I404" s="200"/>
      <c r="J404" s="35"/>
      <c r="K404" s="35"/>
      <c r="L404" s="38"/>
      <c r="M404" s="201"/>
      <c r="N404" s="202"/>
      <c r="O404" s="70"/>
      <c r="P404" s="70"/>
      <c r="Q404" s="70"/>
      <c r="R404" s="70"/>
      <c r="S404" s="70"/>
      <c r="T404" s="71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T404" s="16" t="s">
        <v>136</v>
      </c>
      <c r="AU404" s="16" t="s">
        <v>83</v>
      </c>
    </row>
    <row r="405" spans="1:65" s="2" customFormat="1" ht="44.25" customHeight="1" x14ac:dyDescent="0.2">
      <c r="A405" s="33"/>
      <c r="B405" s="34"/>
      <c r="C405" s="185" t="s">
        <v>668</v>
      </c>
      <c r="D405" s="185" t="s">
        <v>129</v>
      </c>
      <c r="E405" s="186" t="s">
        <v>669</v>
      </c>
      <c r="F405" s="187" t="s">
        <v>212</v>
      </c>
      <c r="G405" s="188" t="s">
        <v>194</v>
      </c>
      <c r="H405" s="189">
        <v>32</v>
      </c>
      <c r="I405" s="190"/>
      <c r="J405" s="191">
        <f>ROUND(I405*H405,2)</f>
        <v>0</v>
      </c>
      <c r="K405" s="187" t="s">
        <v>133</v>
      </c>
      <c r="L405" s="38"/>
      <c r="M405" s="192" t="s">
        <v>1</v>
      </c>
      <c r="N405" s="193" t="s">
        <v>38</v>
      </c>
      <c r="O405" s="70"/>
      <c r="P405" s="194">
        <f>O405*H405</f>
        <v>0</v>
      </c>
      <c r="Q405" s="194">
        <v>0</v>
      </c>
      <c r="R405" s="194">
        <f>Q405*H405</f>
        <v>0</v>
      </c>
      <c r="S405" s="194">
        <v>0</v>
      </c>
      <c r="T405" s="195">
        <f>S405*H405</f>
        <v>0</v>
      </c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R405" s="196" t="s">
        <v>134</v>
      </c>
      <c r="AT405" s="196" t="s">
        <v>129</v>
      </c>
      <c r="AU405" s="196" t="s">
        <v>83</v>
      </c>
      <c r="AY405" s="16" t="s">
        <v>127</v>
      </c>
      <c r="BE405" s="197">
        <f>IF(N405="základní",J405,0)</f>
        <v>0</v>
      </c>
      <c r="BF405" s="197">
        <f>IF(N405="snížená",J405,0)</f>
        <v>0</v>
      </c>
      <c r="BG405" s="197">
        <f>IF(N405="zákl. přenesená",J405,0)</f>
        <v>0</v>
      </c>
      <c r="BH405" s="197">
        <f>IF(N405="sníž. přenesená",J405,0)</f>
        <v>0</v>
      </c>
      <c r="BI405" s="197">
        <f>IF(N405="nulová",J405,0)</f>
        <v>0</v>
      </c>
      <c r="BJ405" s="16" t="s">
        <v>81</v>
      </c>
      <c r="BK405" s="197">
        <f>ROUND(I405*H405,2)</f>
        <v>0</v>
      </c>
      <c r="BL405" s="16" t="s">
        <v>134</v>
      </c>
      <c r="BM405" s="196" t="s">
        <v>670</v>
      </c>
    </row>
    <row r="406" spans="1:65" s="2" customFormat="1" ht="29.25" x14ac:dyDescent="0.2">
      <c r="A406" s="33"/>
      <c r="B406" s="34"/>
      <c r="C406" s="35"/>
      <c r="D406" s="198" t="s">
        <v>136</v>
      </c>
      <c r="E406" s="35"/>
      <c r="F406" s="199" t="s">
        <v>212</v>
      </c>
      <c r="G406" s="35"/>
      <c r="H406" s="35"/>
      <c r="I406" s="200"/>
      <c r="J406" s="35"/>
      <c r="K406" s="35"/>
      <c r="L406" s="38"/>
      <c r="M406" s="201"/>
      <c r="N406" s="202"/>
      <c r="O406" s="70"/>
      <c r="P406" s="70"/>
      <c r="Q406" s="70"/>
      <c r="R406" s="70"/>
      <c r="S406" s="70"/>
      <c r="T406" s="71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T406" s="16" t="s">
        <v>136</v>
      </c>
      <c r="AU406" s="16" t="s">
        <v>83</v>
      </c>
    </row>
    <row r="407" spans="1:65" s="12" customFormat="1" ht="22.9" customHeight="1" x14ac:dyDescent="0.2">
      <c r="B407" s="169"/>
      <c r="C407" s="170"/>
      <c r="D407" s="171" t="s">
        <v>72</v>
      </c>
      <c r="E407" s="183" t="s">
        <v>671</v>
      </c>
      <c r="F407" s="183" t="s">
        <v>672</v>
      </c>
      <c r="G407" s="170"/>
      <c r="H407" s="170"/>
      <c r="I407" s="173"/>
      <c r="J407" s="184">
        <f>BK407</f>
        <v>0</v>
      </c>
      <c r="K407" s="170"/>
      <c r="L407" s="175"/>
      <c r="M407" s="176"/>
      <c r="N407" s="177"/>
      <c r="O407" s="177"/>
      <c r="P407" s="178">
        <f>SUM(P408:P409)</f>
        <v>0</v>
      </c>
      <c r="Q407" s="177"/>
      <c r="R407" s="178">
        <f>SUM(R408:R409)</f>
        <v>0</v>
      </c>
      <c r="S407" s="177"/>
      <c r="T407" s="179">
        <f>SUM(T408:T409)</f>
        <v>0</v>
      </c>
      <c r="AR407" s="180" t="s">
        <v>81</v>
      </c>
      <c r="AT407" s="181" t="s">
        <v>72</v>
      </c>
      <c r="AU407" s="181" t="s">
        <v>81</v>
      </c>
      <c r="AY407" s="180" t="s">
        <v>127</v>
      </c>
      <c r="BK407" s="182">
        <f>SUM(BK408:BK409)</f>
        <v>0</v>
      </c>
    </row>
    <row r="408" spans="1:65" s="2" customFormat="1" ht="33" customHeight="1" x14ac:dyDescent="0.2">
      <c r="A408" s="33"/>
      <c r="B408" s="34"/>
      <c r="C408" s="185" t="s">
        <v>673</v>
      </c>
      <c r="D408" s="185" t="s">
        <v>129</v>
      </c>
      <c r="E408" s="186" t="s">
        <v>674</v>
      </c>
      <c r="F408" s="187" t="s">
        <v>675</v>
      </c>
      <c r="G408" s="188" t="s">
        <v>194</v>
      </c>
      <c r="H408" s="189">
        <v>113.03100000000001</v>
      </c>
      <c r="I408" s="190"/>
      <c r="J408" s="191">
        <f>ROUND(I408*H408,2)</f>
        <v>0</v>
      </c>
      <c r="K408" s="187" t="s">
        <v>133</v>
      </c>
      <c r="L408" s="38"/>
      <c r="M408" s="192" t="s">
        <v>1</v>
      </c>
      <c r="N408" s="193" t="s">
        <v>38</v>
      </c>
      <c r="O408" s="70"/>
      <c r="P408" s="194">
        <f>O408*H408</f>
        <v>0</v>
      </c>
      <c r="Q408" s="194">
        <v>0</v>
      </c>
      <c r="R408" s="194">
        <f>Q408*H408</f>
        <v>0</v>
      </c>
      <c r="S408" s="194">
        <v>0</v>
      </c>
      <c r="T408" s="195">
        <f>S408*H408</f>
        <v>0</v>
      </c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R408" s="196" t="s">
        <v>134</v>
      </c>
      <c r="AT408" s="196" t="s">
        <v>129</v>
      </c>
      <c r="AU408" s="196" t="s">
        <v>83</v>
      </c>
      <c r="AY408" s="16" t="s">
        <v>127</v>
      </c>
      <c r="BE408" s="197">
        <f>IF(N408="základní",J408,0)</f>
        <v>0</v>
      </c>
      <c r="BF408" s="197">
        <f>IF(N408="snížená",J408,0)</f>
        <v>0</v>
      </c>
      <c r="BG408" s="197">
        <f>IF(N408="zákl. přenesená",J408,0)</f>
        <v>0</v>
      </c>
      <c r="BH408" s="197">
        <f>IF(N408="sníž. přenesená",J408,0)</f>
        <v>0</v>
      </c>
      <c r="BI408" s="197">
        <f>IF(N408="nulová",J408,0)</f>
        <v>0</v>
      </c>
      <c r="BJ408" s="16" t="s">
        <v>81</v>
      </c>
      <c r="BK408" s="197">
        <f>ROUND(I408*H408,2)</f>
        <v>0</v>
      </c>
      <c r="BL408" s="16" t="s">
        <v>134</v>
      </c>
      <c r="BM408" s="196" t="s">
        <v>676</v>
      </c>
    </row>
    <row r="409" spans="1:65" s="2" customFormat="1" ht="29.25" x14ac:dyDescent="0.2">
      <c r="A409" s="33"/>
      <c r="B409" s="34"/>
      <c r="C409" s="35"/>
      <c r="D409" s="198" t="s">
        <v>136</v>
      </c>
      <c r="E409" s="35"/>
      <c r="F409" s="199" t="s">
        <v>677</v>
      </c>
      <c r="G409" s="35"/>
      <c r="H409" s="35"/>
      <c r="I409" s="200"/>
      <c r="J409" s="35"/>
      <c r="K409" s="35"/>
      <c r="L409" s="38"/>
      <c r="M409" s="201"/>
      <c r="N409" s="202"/>
      <c r="O409" s="70"/>
      <c r="P409" s="70"/>
      <c r="Q409" s="70"/>
      <c r="R409" s="70"/>
      <c r="S409" s="70"/>
      <c r="T409" s="71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T409" s="16" t="s">
        <v>136</v>
      </c>
      <c r="AU409" s="16" t="s">
        <v>83</v>
      </c>
    </row>
    <row r="410" spans="1:65" s="12" customFormat="1" ht="25.9" customHeight="1" x14ac:dyDescent="0.2">
      <c r="B410" s="169"/>
      <c r="C410" s="170"/>
      <c r="D410" s="171" t="s">
        <v>72</v>
      </c>
      <c r="E410" s="172" t="s">
        <v>678</v>
      </c>
      <c r="F410" s="172" t="s">
        <v>679</v>
      </c>
      <c r="G410" s="170"/>
      <c r="H410" s="170"/>
      <c r="I410" s="173"/>
      <c r="J410" s="174">
        <f>BK410</f>
        <v>0</v>
      </c>
      <c r="K410" s="170"/>
      <c r="L410" s="175"/>
      <c r="M410" s="176"/>
      <c r="N410" s="177"/>
      <c r="O410" s="177"/>
      <c r="P410" s="178">
        <f>P411+P435</f>
        <v>0</v>
      </c>
      <c r="Q410" s="177"/>
      <c r="R410" s="178">
        <f>R411+R435</f>
        <v>0.49826199999999993</v>
      </c>
      <c r="S410" s="177"/>
      <c r="T410" s="179">
        <f>T411+T435</f>
        <v>0</v>
      </c>
      <c r="AR410" s="180" t="s">
        <v>83</v>
      </c>
      <c r="AT410" s="181" t="s">
        <v>72</v>
      </c>
      <c r="AU410" s="181" t="s">
        <v>73</v>
      </c>
      <c r="AY410" s="180" t="s">
        <v>127</v>
      </c>
      <c r="BK410" s="182">
        <f>BK411+BK435</f>
        <v>0</v>
      </c>
    </row>
    <row r="411" spans="1:65" s="12" customFormat="1" ht="22.9" customHeight="1" x14ac:dyDescent="0.2">
      <c r="B411" s="169"/>
      <c r="C411" s="170"/>
      <c r="D411" s="171" t="s">
        <v>72</v>
      </c>
      <c r="E411" s="183" t="s">
        <v>680</v>
      </c>
      <c r="F411" s="183" t="s">
        <v>681</v>
      </c>
      <c r="G411" s="170"/>
      <c r="H411" s="170"/>
      <c r="I411" s="173"/>
      <c r="J411" s="184">
        <f>BK411</f>
        <v>0</v>
      </c>
      <c r="K411" s="170"/>
      <c r="L411" s="175"/>
      <c r="M411" s="176"/>
      <c r="N411" s="177"/>
      <c r="O411" s="177"/>
      <c r="P411" s="178">
        <f>SUM(P412:P434)</f>
        <v>0</v>
      </c>
      <c r="Q411" s="177"/>
      <c r="R411" s="178">
        <f>SUM(R412:R434)</f>
        <v>0.48467569999999993</v>
      </c>
      <c r="S411" s="177"/>
      <c r="T411" s="179">
        <f>SUM(T412:T434)</f>
        <v>0</v>
      </c>
      <c r="AR411" s="180" t="s">
        <v>83</v>
      </c>
      <c r="AT411" s="181" t="s">
        <v>72</v>
      </c>
      <c r="AU411" s="181" t="s">
        <v>81</v>
      </c>
      <c r="AY411" s="180" t="s">
        <v>127</v>
      </c>
      <c r="BK411" s="182">
        <f>SUM(BK412:BK434)</f>
        <v>0</v>
      </c>
    </row>
    <row r="412" spans="1:65" s="2" customFormat="1" ht="24.2" customHeight="1" x14ac:dyDescent="0.2">
      <c r="A412" s="33"/>
      <c r="B412" s="34"/>
      <c r="C412" s="185" t="s">
        <v>682</v>
      </c>
      <c r="D412" s="185" t="s">
        <v>129</v>
      </c>
      <c r="E412" s="186" t="s">
        <v>683</v>
      </c>
      <c r="F412" s="187" t="s">
        <v>684</v>
      </c>
      <c r="G412" s="188" t="s">
        <v>132</v>
      </c>
      <c r="H412" s="189">
        <v>54.23</v>
      </c>
      <c r="I412" s="190"/>
      <c r="J412" s="191">
        <f>ROUND(I412*H412,2)</f>
        <v>0</v>
      </c>
      <c r="K412" s="187" t="s">
        <v>133</v>
      </c>
      <c r="L412" s="38"/>
      <c r="M412" s="192" t="s">
        <v>1</v>
      </c>
      <c r="N412" s="193" t="s">
        <v>38</v>
      </c>
      <c r="O412" s="70"/>
      <c r="P412" s="194">
        <f>O412*H412</f>
        <v>0</v>
      </c>
      <c r="Q412" s="194">
        <v>0</v>
      </c>
      <c r="R412" s="194">
        <f>Q412*H412</f>
        <v>0</v>
      </c>
      <c r="S412" s="194">
        <v>0</v>
      </c>
      <c r="T412" s="195">
        <f>S412*H412</f>
        <v>0</v>
      </c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R412" s="196" t="s">
        <v>222</v>
      </c>
      <c r="AT412" s="196" t="s">
        <v>129</v>
      </c>
      <c r="AU412" s="196" t="s">
        <v>83</v>
      </c>
      <c r="AY412" s="16" t="s">
        <v>127</v>
      </c>
      <c r="BE412" s="197">
        <f>IF(N412="základní",J412,0)</f>
        <v>0</v>
      </c>
      <c r="BF412" s="197">
        <f>IF(N412="snížená",J412,0)</f>
        <v>0</v>
      </c>
      <c r="BG412" s="197">
        <f>IF(N412="zákl. přenesená",J412,0)</f>
        <v>0</v>
      </c>
      <c r="BH412" s="197">
        <f>IF(N412="sníž. přenesená",J412,0)</f>
        <v>0</v>
      </c>
      <c r="BI412" s="197">
        <f>IF(N412="nulová",J412,0)</f>
        <v>0</v>
      </c>
      <c r="BJ412" s="16" t="s">
        <v>81</v>
      </c>
      <c r="BK412" s="197">
        <f>ROUND(I412*H412,2)</f>
        <v>0</v>
      </c>
      <c r="BL412" s="16" t="s">
        <v>222</v>
      </c>
      <c r="BM412" s="196" t="s">
        <v>685</v>
      </c>
    </row>
    <row r="413" spans="1:65" s="2" customFormat="1" ht="19.5" x14ac:dyDescent="0.2">
      <c r="A413" s="33"/>
      <c r="B413" s="34"/>
      <c r="C413" s="35"/>
      <c r="D413" s="198" t="s">
        <v>136</v>
      </c>
      <c r="E413" s="35"/>
      <c r="F413" s="199" t="s">
        <v>686</v>
      </c>
      <c r="G413" s="35"/>
      <c r="H413" s="35"/>
      <c r="I413" s="200"/>
      <c r="J413" s="35"/>
      <c r="K413" s="35"/>
      <c r="L413" s="38"/>
      <c r="M413" s="201"/>
      <c r="N413" s="202"/>
      <c r="O413" s="70"/>
      <c r="P413" s="70"/>
      <c r="Q413" s="70"/>
      <c r="R413" s="70"/>
      <c r="S413" s="70"/>
      <c r="T413" s="71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T413" s="16" t="s">
        <v>136</v>
      </c>
      <c r="AU413" s="16" t="s">
        <v>83</v>
      </c>
    </row>
    <row r="414" spans="1:65" s="13" customFormat="1" ht="11.25" x14ac:dyDescent="0.2">
      <c r="B414" s="203"/>
      <c r="C414" s="204"/>
      <c r="D414" s="198" t="s">
        <v>165</v>
      </c>
      <c r="E414" s="205" t="s">
        <v>1</v>
      </c>
      <c r="F414" s="206" t="s">
        <v>687</v>
      </c>
      <c r="G414" s="204"/>
      <c r="H414" s="207">
        <v>54.23</v>
      </c>
      <c r="I414" s="208"/>
      <c r="J414" s="204"/>
      <c r="K414" s="204"/>
      <c r="L414" s="209"/>
      <c r="M414" s="210"/>
      <c r="N414" s="211"/>
      <c r="O414" s="211"/>
      <c r="P414" s="211"/>
      <c r="Q414" s="211"/>
      <c r="R414" s="211"/>
      <c r="S414" s="211"/>
      <c r="T414" s="212"/>
      <c r="AT414" s="213" t="s">
        <v>165</v>
      </c>
      <c r="AU414" s="213" t="s">
        <v>83</v>
      </c>
      <c r="AV414" s="13" t="s">
        <v>83</v>
      </c>
      <c r="AW414" s="13" t="s">
        <v>30</v>
      </c>
      <c r="AX414" s="13" t="s">
        <v>81</v>
      </c>
      <c r="AY414" s="213" t="s">
        <v>127</v>
      </c>
    </row>
    <row r="415" spans="1:65" s="2" customFormat="1" ht="16.5" customHeight="1" x14ac:dyDescent="0.2">
      <c r="A415" s="33"/>
      <c r="B415" s="34"/>
      <c r="C415" s="214" t="s">
        <v>688</v>
      </c>
      <c r="D415" s="214" t="s">
        <v>191</v>
      </c>
      <c r="E415" s="215" t="s">
        <v>689</v>
      </c>
      <c r="F415" s="216" t="s">
        <v>690</v>
      </c>
      <c r="G415" s="217" t="s">
        <v>194</v>
      </c>
      <c r="H415" s="218">
        <v>1.7000000000000001E-2</v>
      </c>
      <c r="I415" s="219"/>
      <c r="J415" s="220">
        <f>ROUND(I415*H415,2)</f>
        <v>0</v>
      </c>
      <c r="K415" s="216" t="s">
        <v>133</v>
      </c>
      <c r="L415" s="221"/>
      <c r="M415" s="222" t="s">
        <v>1</v>
      </c>
      <c r="N415" s="223" t="s">
        <v>38</v>
      </c>
      <c r="O415" s="70"/>
      <c r="P415" s="194">
        <f>O415*H415</f>
        <v>0</v>
      </c>
      <c r="Q415" s="194">
        <v>1</v>
      </c>
      <c r="R415" s="194">
        <f>Q415*H415</f>
        <v>1.7000000000000001E-2</v>
      </c>
      <c r="S415" s="194">
        <v>0</v>
      </c>
      <c r="T415" s="195">
        <f>S415*H415</f>
        <v>0</v>
      </c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R415" s="196" t="s">
        <v>312</v>
      </c>
      <c r="AT415" s="196" t="s">
        <v>191</v>
      </c>
      <c r="AU415" s="196" t="s">
        <v>83</v>
      </c>
      <c r="AY415" s="16" t="s">
        <v>127</v>
      </c>
      <c r="BE415" s="197">
        <f>IF(N415="základní",J415,0)</f>
        <v>0</v>
      </c>
      <c r="BF415" s="197">
        <f>IF(N415="snížená",J415,0)</f>
        <v>0</v>
      </c>
      <c r="BG415" s="197">
        <f>IF(N415="zákl. přenesená",J415,0)</f>
        <v>0</v>
      </c>
      <c r="BH415" s="197">
        <f>IF(N415="sníž. přenesená",J415,0)</f>
        <v>0</v>
      </c>
      <c r="BI415" s="197">
        <f>IF(N415="nulová",J415,0)</f>
        <v>0</v>
      </c>
      <c r="BJ415" s="16" t="s">
        <v>81</v>
      </c>
      <c r="BK415" s="197">
        <f>ROUND(I415*H415,2)</f>
        <v>0</v>
      </c>
      <c r="BL415" s="16" t="s">
        <v>222</v>
      </c>
      <c r="BM415" s="196" t="s">
        <v>691</v>
      </c>
    </row>
    <row r="416" spans="1:65" s="2" customFormat="1" ht="11.25" x14ac:dyDescent="0.2">
      <c r="A416" s="33"/>
      <c r="B416" s="34"/>
      <c r="C416" s="35"/>
      <c r="D416" s="198" t="s">
        <v>136</v>
      </c>
      <c r="E416" s="35"/>
      <c r="F416" s="199" t="s">
        <v>690</v>
      </c>
      <c r="G416" s="35"/>
      <c r="H416" s="35"/>
      <c r="I416" s="200"/>
      <c r="J416" s="35"/>
      <c r="K416" s="35"/>
      <c r="L416" s="38"/>
      <c r="M416" s="201"/>
      <c r="N416" s="202"/>
      <c r="O416" s="70"/>
      <c r="P416" s="70"/>
      <c r="Q416" s="70"/>
      <c r="R416" s="70"/>
      <c r="S416" s="70"/>
      <c r="T416" s="71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T416" s="16" t="s">
        <v>136</v>
      </c>
      <c r="AU416" s="16" t="s">
        <v>83</v>
      </c>
    </row>
    <row r="417" spans="1:65" s="13" customFormat="1" ht="11.25" x14ac:dyDescent="0.2">
      <c r="B417" s="203"/>
      <c r="C417" s="204"/>
      <c r="D417" s="198" t="s">
        <v>165</v>
      </c>
      <c r="E417" s="204"/>
      <c r="F417" s="206" t="s">
        <v>692</v>
      </c>
      <c r="G417" s="204"/>
      <c r="H417" s="207">
        <v>1.7000000000000001E-2</v>
      </c>
      <c r="I417" s="208"/>
      <c r="J417" s="204"/>
      <c r="K417" s="204"/>
      <c r="L417" s="209"/>
      <c r="M417" s="210"/>
      <c r="N417" s="211"/>
      <c r="O417" s="211"/>
      <c r="P417" s="211"/>
      <c r="Q417" s="211"/>
      <c r="R417" s="211"/>
      <c r="S417" s="211"/>
      <c r="T417" s="212"/>
      <c r="AT417" s="213" t="s">
        <v>165</v>
      </c>
      <c r="AU417" s="213" t="s">
        <v>83</v>
      </c>
      <c r="AV417" s="13" t="s">
        <v>83</v>
      </c>
      <c r="AW417" s="13" t="s">
        <v>4</v>
      </c>
      <c r="AX417" s="13" t="s">
        <v>81</v>
      </c>
      <c r="AY417" s="213" t="s">
        <v>127</v>
      </c>
    </row>
    <row r="418" spans="1:65" s="2" customFormat="1" ht="24.2" customHeight="1" x14ac:dyDescent="0.2">
      <c r="A418" s="33"/>
      <c r="B418" s="34"/>
      <c r="C418" s="185" t="s">
        <v>693</v>
      </c>
      <c r="D418" s="185" t="s">
        <v>129</v>
      </c>
      <c r="E418" s="186" t="s">
        <v>694</v>
      </c>
      <c r="F418" s="187" t="s">
        <v>695</v>
      </c>
      <c r="G418" s="188" t="s">
        <v>132</v>
      </c>
      <c r="H418" s="189">
        <v>10.8</v>
      </c>
      <c r="I418" s="190"/>
      <c r="J418" s="191">
        <f>ROUND(I418*H418,2)</f>
        <v>0</v>
      </c>
      <c r="K418" s="187" t="s">
        <v>133</v>
      </c>
      <c r="L418" s="38"/>
      <c r="M418" s="192" t="s">
        <v>1</v>
      </c>
      <c r="N418" s="193" t="s">
        <v>38</v>
      </c>
      <c r="O418" s="70"/>
      <c r="P418" s="194">
        <f>O418*H418</f>
        <v>0</v>
      </c>
      <c r="Q418" s="194">
        <v>0</v>
      </c>
      <c r="R418" s="194">
        <f>Q418*H418</f>
        <v>0</v>
      </c>
      <c r="S418" s="194">
        <v>0</v>
      </c>
      <c r="T418" s="195">
        <f>S418*H418</f>
        <v>0</v>
      </c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R418" s="196" t="s">
        <v>222</v>
      </c>
      <c r="AT418" s="196" t="s">
        <v>129</v>
      </c>
      <c r="AU418" s="196" t="s">
        <v>83</v>
      </c>
      <c r="AY418" s="16" t="s">
        <v>127</v>
      </c>
      <c r="BE418" s="197">
        <f>IF(N418="základní",J418,0)</f>
        <v>0</v>
      </c>
      <c r="BF418" s="197">
        <f>IF(N418="snížená",J418,0)</f>
        <v>0</v>
      </c>
      <c r="BG418" s="197">
        <f>IF(N418="zákl. přenesená",J418,0)</f>
        <v>0</v>
      </c>
      <c r="BH418" s="197">
        <f>IF(N418="sníž. přenesená",J418,0)</f>
        <v>0</v>
      </c>
      <c r="BI418" s="197">
        <f>IF(N418="nulová",J418,0)</f>
        <v>0</v>
      </c>
      <c r="BJ418" s="16" t="s">
        <v>81</v>
      </c>
      <c r="BK418" s="197">
        <f>ROUND(I418*H418,2)</f>
        <v>0</v>
      </c>
      <c r="BL418" s="16" t="s">
        <v>222</v>
      </c>
      <c r="BM418" s="196" t="s">
        <v>696</v>
      </c>
    </row>
    <row r="419" spans="1:65" s="2" customFormat="1" ht="11.25" x14ac:dyDescent="0.2">
      <c r="A419" s="33"/>
      <c r="B419" s="34"/>
      <c r="C419" s="35"/>
      <c r="D419" s="198" t="s">
        <v>136</v>
      </c>
      <c r="E419" s="35"/>
      <c r="F419" s="199" t="s">
        <v>697</v>
      </c>
      <c r="G419" s="35"/>
      <c r="H419" s="35"/>
      <c r="I419" s="200"/>
      <c r="J419" s="35"/>
      <c r="K419" s="35"/>
      <c r="L419" s="38"/>
      <c r="M419" s="201"/>
      <c r="N419" s="202"/>
      <c r="O419" s="70"/>
      <c r="P419" s="70"/>
      <c r="Q419" s="70"/>
      <c r="R419" s="70"/>
      <c r="S419" s="70"/>
      <c r="T419" s="71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T419" s="16" t="s">
        <v>136</v>
      </c>
      <c r="AU419" s="16" t="s">
        <v>83</v>
      </c>
    </row>
    <row r="420" spans="1:65" s="13" customFormat="1" ht="11.25" x14ac:dyDescent="0.2">
      <c r="B420" s="203"/>
      <c r="C420" s="204"/>
      <c r="D420" s="198" t="s">
        <v>165</v>
      </c>
      <c r="E420" s="205" t="s">
        <v>1</v>
      </c>
      <c r="F420" s="206" t="s">
        <v>249</v>
      </c>
      <c r="G420" s="204"/>
      <c r="H420" s="207">
        <v>10.8</v>
      </c>
      <c r="I420" s="208"/>
      <c r="J420" s="204"/>
      <c r="K420" s="204"/>
      <c r="L420" s="209"/>
      <c r="M420" s="210"/>
      <c r="N420" s="211"/>
      <c r="O420" s="211"/>
      <c r="P420" s="211"/>
      <c r="Q420" s="211"/>
      <c r="R420" s="211"/>
      <c r="S420" s="211"/>
      <c r="T420" s="212"/>
      <c r="AT420" s="213" t="s">
        <v>165</v>
      </c>
      <c r="AU420" s="213" t="s">
        <v>83</v>
      </c>
      <c r="AV420" s="13" t="s">
        <v>83</v>
      </c>
      <c r="AW420" s="13" t="s">
        <v>30</v>
      </c>
      <c r="AX420" s="13" t="s">
        <v>81</v>
      </c>
      <c r="AY420" s="213" t="s">
        <v>127</v>
      </c>
    </row>
    <row r="421" spans="1:65" s="2" customFormat="1" ht="24.2" customHeight="1" x14ac:dyDescent="0.2">
      <c r="A421" s="33"/>
      <c r="B421" s="34"/>
      <c r="C421" s="214" t="s">
        <v>698</v>
      </c>
      <c r="D421" s="214" t="s">
        <v>191</v>
      </c>
      <c r="E421" s="215" t="s">
        <v>699</v>
      </c>
      <c r="F421" s="216" t="s">
        <v>700</v>
      </c>
      <c r="G421" s="217" t="s">
        <v>132</v>
      </c>
      <c r="H421" s="218">
        <v>12.587</v>
      </c>
      <c r="I421" s="219"/>
      <c r="J421" s="220">
        <f>ROUND(I421*H421,2)</f>
        <v>0</v>
      </c>
      <c r="K421" s="216" t="s">
        <v>133</v>
      </c>
      <c r="L421" s="221"/>
      <c r="M421" s="222" t="s">
        <v>1</v>
      </c>
      <c r="N421" s="223" t="s">
        <v>38</v>
      </c>
      <c r="O421" s="70"/>
      <c r="P421" s="194">
        <f>O421*H421</f>
        <v>0</v>
      </c>
      <c r="Q421" s="194">
        <v>5.9999999999999995E-4</v>
      </c>
      <c r="R421" s="194">
        <f>Q421*H421</f>
        <v>7.5521999999999994E-3</v>
      </c>
      <c r="S421" s="194">
        <v>0</v>
      </c>
      <c r="T421" s="195">
        <f>S421*H421</f>
        <v>0</v>
      </c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R421" s="196" t="s">
        <v>312</v>
      </c>
      <c r="AT421" s="196" t="s">
        <v>191</v>
      </c>
      <c r="AU421" s="196" t="s">
        <v>83</v>
      </c>
      <c r="AY421" s="16" t="s">
        <v>127</v>
      </c>
      <c r="BE421" s="197">
        <f>IF(N421="základní",J421,0)</f>
        <v>0</v>
      </c>
      <c r="BF421" s="197">
        <f>IF(N421="snížená",J421,0)</f>
        <v>0</v>
      </c>
      <c r="BG421" s="197">
        <f>IF(N421="zákl. přenesená",J421,0)</f>
        <v>0</v>
      </c>
      <c r="BH421" s="197">
        <f>IF(N421="sníž. přenesená",J421,0)</f>
        <v>0</v>
      </c>
      <c r="BI421" s="197">
        <f>IF(N421="nulová",J421,0)</f>
        <v>0</v>
      </c>
      <c r="BJ421" s="16" t="s">
        <v>81</v>
      </c>
      <c r="BK421" s="197">
        <f>ROUND(I421*H421,2)</f>
        <v>0</v>
      </c>
      <c r="BL421" s="16" t="s">
        <v>222</v>
      </c>
      <c r="BM421" s="196" t="s">
        <v>701</v>
      </c>
    </row>
    <row r="422" spans="1:65" s="2" customFormat="1" ht="19.5" x14ac:dyDescent="0.2">
      <c r="A422" s="33"/>
      <c r="B422" s="34"/>
      <c r="C422" s="35"/>
      <c r="D422" s="198" t="s">
        <v>136</v>
      </c>
      <c r="E422" s="35"/>
      <c r="F422" s="199" t="s">
        <v>700</v>
      </c>
      <c r="G422" s="35"/>
      <c r="H422" s="35"/>
      <c r="I422" s="200"/>
      <c r="J422" s="35"/>
      <c r="K422" s="35"/>
      <c r="L422" s="38"/>
      <c r="M422" s="201"/>
      <c r="N422" s="202"/>
      <c r="O422" s="70"/>
      <c r="P422" s="70"/>
      <c r="Q422" s="70"/>
      <c r="R422" s="70"/>
      <c r="S422" s="70"/>
      <c r="T422" s="71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T422" s="16" t="s">
        <v>136</v>
      </c>
      <c r="AU422" s="16" t="s">
        <v>83</v>
      </c>
    </row>
    <row r="423" spans="1:65" s="13" customFormat="1" ht="11.25" x14ac:dyDescent="0.2">
      <c r="B423" s="203"/>
      <c r="C423" s="204"/>
      <c r="D423" s="198" t="s">
        <v>165</v>
      </c>
      <c r="E423" s="204"/>
      <c r="F423" s="206" t="s">
        <v>702</v>
      </c>
      <c r="G423" s="204"/>
      <c r="H423" s="207">
        <v>12.587</v>
      </c>
      <c r="I423" s="208"/>
      <c r="J423" s="204"/>
      <c r="K423" s="204"/>
      <c r="L423" s="209"/>
      <c r="M423" s="210"/>
      <c r="N423" s="211"/>
      <c r="O423" s="211"/>
      <c r="P423" s="211"/>
      <c r="Q423" s="211"/>
      <c r="R423" s="211"/>
      <c r="S423" s="211"/>
      <c r="T423" s="212"/>
      <c r="AT423" s="213" t="s">
        <v>165</v>
      </c>
      <c r="AU423" s="213" t="s">
        <v>83</v>
      </c>
      <c r="AV423" s="13" t="s">
        <v>83</v>
      </c>
      <c r="AW423" s="13" t="s">
        <v>4</v>
      </c>
      <c r="AX423" s="13" t="s">
        <v>81</v>
      </c>
      <c r="AY423" s="213" t="s">
        <v>127</v>
      </c>
    </row>
    <row r="424" spans="1:65" s="2" customFormat="1" ht="21.75" customHeight="1" x14ac:dyDescent="0.2">
      <c r="A424" s="33"/>
      <c r="B424" s="34"/>
      <c r="C424" s="185" t="s">
        <v>703</v>
      </c>
      <c r="D424" s="185" t="s">
        <v>129</v>
      </c>
      <c r="E424" s="186" t="s">
        <v>704</v>
      </c>
      <c r="F424" s="187" t="s">
        <v>705</v>
      </c>
      <c r="G424" s="188" t="s">
        <v>132</v>
      </c>
      <c r="H424" s="189">
        <v>60.55</v>
      </c>
      <c r="I424" s="190"/>
      <c r="J424" s="191">
        <f>ROUND(I424*H424,2)</f>
        <v>0</v>
      </c>
      <c r="K424" s="187" t="s">
        <v>133</v>
      </c>
      <c r="L424" s="38"/>
      <c r="M424" s="192" t="s">
        <v>1</v>
      </c>
      <c r="N424" s="193" t="s">
        <v>38</v>
      </c>
      <c r="O424" s="70"/>
      <c r="P424" s="194">
        <f>O424*H424</f>
        <v>0</v>
      </c>
      <c r="Q424" s="194">
        <v>3.8000000000000002E-4</v>
      </c>
      <c r="R424" s="194">
        <f>Q424*H424</f>
        <v>2.3009000000000002E-2</v>
      </c>
      <c r="S424" s="194">
        <v>0</v>
      </c>
      <c r="T424" s="195">
        <f>S424*H424</f>
        <v>0</v>
      </c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R424" s="196" t="s">
        <v>222</v>
      </c>
      <c r="AT424" s="196" t="s">
        <v>129</v>
      </c>
      <c r="AU424" s="196" t="s">
        <v>83</v>
      </c>
      <c r="AY424" s="16" t="s">
        <v>127</v>
      </c>
      <c r="BE424" s="197">
        <f>IF(N424="základní",J424,0)</f>
        <v>0</v>
      </c>
      <c r="BF424" s="197">
        <f>IF(N424="snížená",J424,0)</f>
        <v>0</v>
      </c>
      <c r="BG424" s="197">
        <f>IF(N424="zákl. přenesená",J424,0)</f>
        <v>0</v>
      </c>
      <c r="BH424" s="197">
        <f>IF(N424="sníž. přenesená",J424,0)</f>
        <v>0</v>
      </c>
      <c r="BI424" s="197">
        <f>IF(N424="nulová",J424,0)</f>
        <v>0</v>
      </c>
      <c r="BJ424" s="16" t="s">
        <v>81</v>
      </c>
      <c r="BK424" s="197">
        <f>ROUND(I424*H424,2)</f>
        <v>0</v>
      </c>
      <c r="BL424" s="16" t="s">
        <v>222</v>
      </c>
      <c r="BM424" s="196" t="s">
        <v>706</v>
      </c>
    </row>
    <row r="425" spans="1:65" s="2" customFormat="1" ht="11.25" x14ac:dyDescent="0.2">
      <c r="A425" s="33"/>
      <c r="B425" s="34"/>
      <c r="C425" s="35"/>
      <c r="D425" s="198" t="s">
        <v>136</v>
      </c>
      <c r="E425" s="35"/>
      <c r="F425" s="199" t="s">
        <v>707</v>
      </c>
      <c r="G425" s="35"/>
      <c r="H425" s="35"/>
      <c r="I425" s="200"/>
      <c r="J425" s="35"/>
      <c r="K425" s="35"/>
      <c r="L425" s="38"/>
      <c r="M425" s="201"/>
      <c r="N425" s="202"/>
      <c r="O425" s="70"/>
      <c r="P425" s="70"/>
      <c r="Q425" s="70"/>
      <c r="R425" s="70"/>
      <c r="S425" s="70"/>
      <c r="T425" s="71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T425" s="16" t="s">
        <v>136</v>
      </c>
      <c r="AU425" s="16" t="s">
        <v>83</v>
      </c>
    </row>
    <row r="426" spans="1:65" s="13" customFormat="1" ht="11.25" x14ac:dyDescent="0.2">
      <c r="B426" s="203"/>
      <c r="C426" s="204"/>
      <c r="D426" s="198" t="s">
        <v>165</v>
      </c>
      <c r="E426" s="205" t="s">
        <v>1</v>
      </c>
      <c r="F426" s="206" t="s">
        <v>708</v>
      </c>
      <c r="G426" s="204"/>
      <c r="H426" s="207">
        <v>54.23</v>
      </c>
      <c r="I426" s="208"/>
      <c r="J426" s="204"/>
      <c r="K426" s="204"/>
      <c r="L426" s="209"/>
      <c r="M426" s="210"/>
      <c r="N426" s="211"/>
      <c r="O426" s="211"/>
      <c r="P426" s="211"/>
      <c r="Q426" s="211"/>
      <c r="R426" s="211"/>
      <c r="S426" s="211"/>
      <c r="T426" s="212"/>
      <c r="AT426" s="213" t="s">
        <v>165</v>
      </c>
      <c r="AU426" s="213" t="s">
        <v>83</v>
      </c>
      <c r="AV426" s="13" t="s">
        <v>83</v>
      </c>
      <c r="AW426" s="13" t="s">
        <v>30</v>
      </c>
      <c r="AX426" s="13" t="s">
        <v>73</v>
      </c>
      <c r="AY426" s="213" t="s">
        <v>127</v>
      </c>
    </row>
    <row r="427" spans="1:65" s="13" customFormat="1" ht="11.25" x14ac:dyDescent="0.2">
      <c r="B427" s="203"/>
      <c r="C427" s="204"/>
      <c r="D427" s="198" t="s">
        <v>165</v>
      </c>
      <c r="E427" s="205" t="s">
        <v>1</v>
      </c>
      <c r="F427" s="206" t="s">
        <v>709</v>
      </c>
      <c r="G427" s="204"/>
      <c r="H427" s="207">
        <v>6.32</v>
      </c>
      <c r="I427" s="208"/>
      <c r="J427" s="204"/>
      <c r="K427" s="204"/>
      <c r="L427" s="209"/>
      <c r="M427" s="210"/>
      <c r="N427" s="211"/>
      <c r="O427" s="211"/>
      <c r="P427" s="211"/>
      <c r="Q427" s="211"/>
      <c r="R427" s="211"/>
      <c r="S427" s="211"/>
      <c r="T427" s="212"/>
      <c r="AT427" s="213" t="s">
        <v>165</v>
      </c>
      <c r="AU427" s="213" t="s">
        <v>83</v>
      </c>
      <c r="AV427" s="13" t="s">
        <v>83</v>
      </c>
      <c r="AW427" s="13" t="s">
        <v>30</v>
      </c>
      <c r="AX427" s="13" t="s">
        <v>73</v>
      </c>
      <c r="AY427" s="213" t="s">
        <v>127</v>
      </c>
    </row>
    <row r="428" spans="1:65" s="14" customFormat="1" ht="11.25" x14ac:dyDescent="0.2">
      <c r="B428" s="224"/>
      <c r="C428" s="225"/>
      <c r="D428" s="198" t="s">
        <v>165</v>
      </c>
      <c r="E428" s="226" t="s">
        <v>1</v>
      </c>
      <c r="F428" s="227" t="s">
        <v>221</v>
      </c>
      <c r="G428" s="225"/>
      <c r="H428" s="228">
        <v>60.55</v>
      </c>
      <c r="I428" s="229"/>
      <c r="J428" s="225"/>
      <c r="K428" s="225"/>
      <c r="L428" s="230"/>
      <c r="M428" s="231"/>
      <c r="N428" s="232"/>
      <c r="O428" s="232"/>
      <c r="P428" s="232"/>
      <c r="Q428" s="232"/>
      <c r="R428" s="232"/>
      <c r="S428" s="232"/>
      <c r="T428" s="233"/>
      <c r="AT428" s="234" t="s">
        <v>165</v>
      </c>
      <c r="AU428" s="234" t="s">
        <v>83</v>
      </c>
      <c r="AV428" s="14" t="s">
        <v>134</v>
      </c>
      <c r="AW428" s="14" t="s">
        <v>30</v>
      </c>
      <c r="AX428" s="14" t="s">
        <v>81</v>
      </c>
      <c r="AY428" s="234" t="s">
        <v>127</v>
      </c>
    </row>
    <row r="429" spans="1:65" s="2" customFormat="1" ht="49.15" customHeight="1" x14ac:dyDescent="0.2">
      <c r="A429" s="33"/>
      <c r="B429" s="34"/>
      <c r="C429" s="214" t="s">
        <v>710</v>
      </c>
      <c r="D429" s="214" t="s">
        <v>191</v>
      </c>
      <c r="E429" s="215" t="s">
        <v>711</v>
      </c>
      <c r="F429" s="216" t="s">
        <v>712</v>
      </c>
      <c r="G429" s="217" t="s">
        <v>132</v>
      </c>
      <c r="H429" s="218">
        <v>63.204999999999998</v>
      </c>
      <c r="I429" s="219"/>
      <c r="J429" s="220">
        <f>ROUND(I429*H429,2)</f>
        <v>0</v>
      </c>
      <c r="K429" s="216" t="s">
        <v>133</v>
      </c>
      <c r="L429" s="221"/>
      <c r="M429" s="222" t="s">
        <v>1</v>
      </c>
      <c r="N429" s="223" t="s">
        <v>38</v>
      </c>
      <c r="O429" s="70"/>
      <c r="P429" s="194">
        <f>O429*H429</f>
        <v>0</v>
      </c>
      <c r="Q429" s="194">
        <v>6.4000000000000003E-3</v>
      </c>
      <c r="R429" s="194">
        <f>Q429*H429</f>
        <v>0.40451199999999998</v>
      </c>
      <c r="S429" s="194">
        <v>0</v>
      </c>
      <c r="T429" s="195">
        <f>S429*H429</f>
        <v>0</v>
      </c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R429" s="196" t="s">
        <v>312</v>
      </c>
      <c r="AT429" s="196" t="s">
        <v>191</v>
      </c>
      <c r="AU429" s="196" t="s">
        <v>83</v>
      </c>
      <c r="AY429" s="16" t="s">
        <v>127</v>
      </c>
      <c r="BE429" s="197">
        <f>IF(N429="základní",J429,0)</f>
        <v>0</v>
      </c>
      <c r="BF429" s="197">
        <f>IF(N429="snížená",J429,0)</f>
        <v>0</v>
      </c>
      <c r="BG429" s="197">
        <f>IF(N429="zákl. přenesená",J429,0)</f>
        <v>0</v>
      </c>
      <c r="BH429" s="197">
        <f>IF(N429="sníž. přenesená",J429,0)</f>
        <v>0</v>
      </c>
      <c r="BI429" s="197">
        <f>IF(N429="nulová",J429,0)</f>
        <v>0</v>
      </c>
      <c r="BJ429" s="16" t="s">
        <v>81</v>
      </c>
      <c r="BK429" s="197">
        <f>ROUND(I429*H429,2)</f>
        <v>0</v>
      </c>
      <c r="BL429" s="16" t="s">
        <v>222</v>
      </c>
      <c r="BM429" s="196" t="s">
        <v>713</v>
      </c>
    </row>
    <row r="430" spans="1:65" s="2" customFormat="1" ht="29.25" x14ac:dyDescent="0.2">
      <c r="A430" s="33"/>
      <c r="B430" s="34"/>
      <c r="C430" s="35"/>
      <c r="D430" s="198" t="s">
        <v>136</v>
      </c>
      <c r="E430" s="35"/>
      <c r="F430" s="199" t="s">
        <v>712</v>
      </c>
      <c r="G430" s="35"/>
      <c r="H430" s="35"/>
      <c r="I430" s="200"/>
      <c r="J430" s="35"/>
      <c r="K430" s="35"/>
      <c r="L430" s="38"/>
      <c r="M430" s="201"/>
      <c r="N430" s="202"/>
      <c r="O430" s="70"/>
      <c r="P430" s="70"/>
      <c r="Q430" s="70"/>
      <c r="R430" s="70"/>
      <c r="S430" s="70"/>
      <c r="T430" s="71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T430" s="16" t="s">
        <v>136</v>
      </c>
      <c r="AU430" s="16" t="s">
        <v>83</v>
      </c>
    </row>
    <row r="431" spans="1:65" s="13" customFormat="1" ht="11.25" x14ac:dyDescent="0.2">
      <c r="B431" s="203"/>
      <c r="C431" s="204"/>
      <c r="D431" s="198" t="s">
        <v>165</v>
      </c>
      <c r="E431" s="204"/>
      <c r="F431" s="206" t="s">
        <v>714</v>
      </c>
      <c r="G431" s="204"/>
      <c r="H431" s="207">
        <v>63.204999999999998</v>
      </c>
      <c r="I431" s="208"/>
      <c r="J431" s="204"/>
      <c r="K431" s="204"/>
      <c r="L431" s="209"/>
      <c r="M431" s="210"/>
      <c r="N431" s="211"/>
      <c r="O431" s="211"/>
      <c r="P431" s="211"/>
      <c r="Q431" s="211"/>
      <c r="R431" s="211"/>
      <c r="S431" s="211"/>
      <c r="T431" s="212"/>
      <c r="AT431" s="213" t="s">
        <v>165</v>
      </c>
      <c r="AU431" s="213" t="s">
        <v>83</v>
      </c>
      <c r="AV431" s="13" t="s">
        <v>83</v>
      </c>
      <c r="AW431" s="13" t="s">
        <v>4</v>
      </c>
      <c r="AX431" s="13" t="s">
        <v>81</v>
      </c>
      <c r="AY431" s="213" t="s">
        <v>127</v>
      </c>
    </row>
    <row r="432" spans="1:65" s="2" customFormat="1" ht="49.15" customHeight="1" x14ac:dyDescent="0.2">
      <c r="A432" s="33"/>
      <c r="B432" s="34"/>
      <c r="C432" s="214" t="s">
        <v>715</v>
      </c>
      <c r="D432" s="214" t="s">
        <v>191</v>
      </c>
      <c r="E432" s="215" t="s">
        <v>716</v>
      </c>
      <c r="F432" s="216" t="s">
        <v>717</v>
      </c>
      <c r="G432" s="217" t="s">
        <v>132</v>
      </c>
      <c r="H432" s="218">
        <v>7.2450000000000001</v>
      </c>
      <c r="I432" s="219"/>
      <c r="J432" s="220">
        <f>ROUND(I432*H432,2)</f>
        <v>0</v>
      </c>
      <c r="K432" s="216" t="s">
        <v>133</v>
      </c>
      <c r="L432" s="221"/>
      <c r="M432" s="222" t="s">
        <v>1</v>
      </c>
      <c r="N432" s="223" t="s">
        <v>38</v>
      </c>
      <c r="O432" s="70"/>
      <c r="P432" s="194">
        <f>O432*H432</f>
        <v>0</v>
      </c>
      <c r="Q432" s="194">
        <v>4.4999999999999997E-3</v>
      </c>
      <c r="R432" s="194">
        <f>Q432*H432</f>
        <v>3.26025E-2</v>
      </c>
      <c r="S432" s="194">
        <v>0</v>
      </c>
      <c r="T432" s="195">
        <f>S432*H432</f>
        <v>0</v>
      </c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R432" s="196" t="s">
        <v>312</v>
      </c>
      <c r="AT432" s="196" t="s">
        <v>191</v>
      </c>
      <c r="AU432" s="196" t="s">
        <v>83</v>
      </c>
      <c r="AY432" s="16" t="s">
        <v>127</v>
      </c>
      <c r="BE432" s="197">
        <f>IF(N432="základní",J432,0)</f>
        <v>0</v>
      </c>
      <c r="BF432" s="197">
        <f>IF(N432="snížená",J432,0)</f>
        <v>0</v>
      </c>
      <c r="BG432" s="197">
        <f>IF(N432="zákl. přenesená",J432,0)</f>
        <v>0</v>
      </c>
      <c r="BH432" s="197">
        <f>IF(N432="sníž. přenesená",J432,0)</f>
        <v>0</v>
      </c>
      <c r="BI432" s="197">
        <f>IF(N432="nulová",J432,0)</f>
        <v>0</v>
      </c>
      <c r="BJ432" s="16" t="s">
        <v>81</v>
      </c>
      <c r="BK432" s="197">
        <f>ROUND(I432*H432,2)</f>
        <v>0</v>
      </c>
      <c r="BL432" s="16" t="s">
        <v>222</v>
      </c>
      <c r="BM432" s="196" t="s">
        <v>718</v>
      </c>
    </row>
    <row r="433" spans="1:65" s="2" customFormat="1" ht="29.25" x14ac:dyDescent="0.2">
      <c r="A433" s="33"/>
      <c r="B433" s="34"/>
      <c r="C433" s="35"/>
      <c r="D433" s="198" t="s">
        <v>136</v>
      </c>
      <c r="E433" s="35"/>
      <c r="F433" s="199" t="s">
        <v>717</v>
      </c>
      <c r="G433" s="35"/>
      <c r="H433" s="35"/>
      <c r="I433" s="200"/>
      <c r="J433" s="35"/>
      <c r="K433" s="35"/>
      <c r="L433" s="38"/>
      <c r="M433" s="201"/>
      <c r="N433" s="202"/>
      <c r="O433" s="70"/>
      <c r="P433" s="70"/>
      <c r="Q433" s="70"/>
      <c r="R433" s="70"/>
      <c r="S433" s="70"/>
      <c r="T433" s="71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T433" s="16" t="s">
        <v>136</v>
      </c>
      <c r="AU433" s="16" t="s">
        <v>83</v>
      </c>
    </row>
    <row r="434" spans="1:65" s="13" customFormat="1" ht="11.25" x14ac:dyDescent="0.2">
      <c r="B434" s="203"/>
      <c r="C434" s="204"/>
      <c r="D434" s="198" t="s">
        <v>165</v>
      </c>
      <c r="E434" s="204"/>
      <c r="F434" s="206" t="s">
        <v>719</v>
      </c>
      <c r="G434" s="204"/>
      <c r="H434" s="207">
        <v>7.2450000000000001</v>
      </c>
      <c r="I434" s="208"/>
      <c r="J434" s="204"/>
      <c r="K434" s="204"/>
      <c r="L434" s="209"/>
      <c r="M434" s="210"/>
      <c r="N434" s="211"/>
      <c r="O434" s="211"/>
      <c r="P434" s="211"/>
      <c r="Q434" s="211"/>
      <c r="R434" s="211"/>
      <c r="S434" s="211"/>
      <c r="T434" s="212"/>
      <c r="AT434" s="213" t="s">
        <v>165</v>
      </c>
      <c r="AU434" s="213" t="s">
        <v>83</v>
      </c>
      <c r="AV434" s="13" t="s">
        <v>83</v>
      </c>
      <c r="AW434" s="13" t="s">
        <v>4</v>
      </c>
      <c r="AX434" s="13" t="s">
        <v>81</v>
      </c>
      <c r="AY434" s="213" t="s">
        <v>127</v>
      </c>
    </row>
    <row r="435" spans="1:65" s="12" customFormat="1" ht="22.9" customHeight="1" x14ac:dyDescent="0.2">
      <c r="B435" s="169"/>
      <c r="C435" s="170"/>
      <c r="D435" s="171" t="s">
        <v>72</v>
      </c>
      <c r="E435" s="183" t="s">
        <v>720</v>
      </c>
      <c r="F435" s="183" t="s">
        <v>721</v>
      </c>
      <c r="G435" s="170"/>
      <c r="H435" s="170"/>
      <c r="I435" s="173"/>
      <c r="J435" s="184">
        <f>BK435</f>
        <v>0</v>
      </c>
      <c r="K435" s="170"/>
      <c r="L435" s="175"/>
      <c r="M435" s="176"/>
      <c r="N435" s="177"/>
      <c r="O435" s="177"/>
      <c r="P435" s="178">
        <f>SUM(P436:P438)</f>
        <v>0</v>
      </c>
      <c r="Q435" s="177"/>
      <c r="R435" s="178">
        <f>SUM(R436:R438)</f>
        <v>1.3586299999999999E-2</v>
      </c>
      <c r="S435" s="177"/>
      <c r="T435" s="179">
        <f>SUM(T436:T438)</f>
        <v>0</v>
      </c>
      <c r="AR435" s="180" t="s">
        <v>83</v>
      </c>
      <c r="AT435" s="181" t="s">
        <v>72</v>
      </c>
      <c r="AU435" s="181" t="s">
        <v>81</v>
      </c>
      <c r="AY435" s="180" t="s">
        <v>127</v>
      </c>
      <c r="BK435" s="182">
        <f>SUM(BK436:BK438)</f>
        <v>0</v>
      </c>
    </row>
    <row r="436" spans="1:65" s="2" customFormat="1" ht="16.5" customHeight="1" x14ac:dyDescent="0.2">
      <c r="A436" s="33"/>
      <c r="B436" s="34"/>
      <c r="C436" s="185" t="s">
        <v>722</v>
      </c>
      <c r="D436" s="185" t="s">
        <v>129</v>
      </c>
      <c r="E436" s="186" t="s">
        <v>723</v>
      </c>
      <c r="F436" s="187" t="s">
        <v>724</v>
      </c>
      <c r="G436" s="188" t="s">
        <v>145</v>
      </c>
      <c r="H436" s="189">
        <v>52.255000000000003</v>
      </c>
      <c r="I436" s="190"/>
      <c r="J436" s="191">
        <f>ROUND(I436*H436,2)</f>
        <v>0</v>
      </c>
      <c r="K436" s="187" t="s">
        <v>1</v>
      </c>
      <c r="L436" s="38"/>
      <c r="M436" s="192" t="s">
        <v>1</v>
      </c>
      <c r="N436" s="193" t="s">
        <v>38</v>
      </c>
      <c r="O436" s="70"/>
      <c r="P436" s="194">
        <f>O436*H436</f>
        <v>0</v>
      </c>
      <c r="Q436" s="194">
        <v>2.5999999999999998E-4</v>
      </c>
      <c r="R436" s="194">
        <f>Q436*H436</f>
        <v>1.3586299999999999E-2</v>
      </c>
      <c r="S436" s="194">
        <v>0</v>
      </c>
      <c r="T436" s="195">
        <f>S436*H436</f>
        <v>0</v>
      </c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R436" s="196" t="s">
        <v>222</v>
      </c>
      <c r="AT436" s="196" t="s">
        <v>129</v>
      </c>
      <c r="AU436" s="196" t="s">
        <v>83</v>
      </c>
      <c r="AY436" s="16" t="s">
        <v>127</v>
      </c>
      <c r="BE436" s="197">
        <f>IF(N436="základní",J436,0)</f>
        <v>0</v>
      </c>
      <c r="BF436" s="197">
        <f>IF(N436="snížená",J436,0)</f>
        <v>0</v>
      </c>
      <c r="BG436" s="197">
        <f>IF(N436="zákl. přenesená",J436,0)</f>
        <v>0</v>
      </c>
      <c r="BH436" s="197">
        <f>IF(N436="sníž. přenesená",J436,0)</f>
        <v>0</v>
      </c>
      <c r="BI436" s="197">
        <f>IF(N436="nulová",J436,0)</f>
        <v>0</v>
      </c>
      <c r="BJ436" s="16" t="s">
        <v>81</v>
      </c>
      <c r="BK436" s="197">
        <f>ROUND(I436*H436,2)</f>
        <v>0</v>
      </c>
      <c r="BL436" s="16" t="s">
        <v>222</v>
      </c>
      <c r="BM436" s="196" t="s">
        <v>725</v>
      </c>
    </row>
    <row r="437" spans="1:65" s="2" customFormat="1" ht="11.25" x14ac:dyDescent="0.2">
      <c r="A437" s="33"/>
      <c r="B437" s="34"/>
      <c r="C437" s="35"/>
      <c r="D437" s="198" t="s">
        <v>136</v>
      </c>
      <c r="E437" s="35"/>
      <c r="F437" s="199" t="s">
        <v>724</v>
      </c>
      <c r="G437" s="35"/>
      <c r="H437" s="35"/>
      <c r="I437" s="200"/>
      <c r="J437" s="35"/>
      <c r="K437" s="35"/>
      <c r="L437" s="38"/>
      <c r="M437" s="201"/>
      <c r="N437" s="202"/>
      <c r="O437" s="70"/>
      <c r="P437" s="70"/>
      <c r="Q437" s="70"/>
      <c r="R437" s="70"/>
      <c r="S437" s="70"/>
      <c r="T437" s="71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T437" s="16" t="s">
        <v>136</v>
      </c>
      <c r="AU437" s="16" t="s">
        <v>83</v>
      </c>
    </row>
    <row r="438" spans="1:65" s="2" customFormat="1" ht="19.5" x14ac:dyDescent="0.2">
      <c r="A438" s="33"/>
      <c r="B438" s="34"/>
      <c r="C438" s="35"/>
      <c r="D438" s="198" t="s">
        <v>413</v>
      </c>
      <c r="E438" s="35"/>
      <c r="F438" s="235" t="s">
        <v>726</v>
      </c>
      <c r="G438" s="35"/>
      <c r="H438" s="35"/>
      <c r="I438" s="200"/>
      <c r="J438" s="35"/>
      <c r="K438" s="35"/>
      <c r="L438" s="38"/>
      <c r="M438" s="201"/>
      <c r="N438" s="202"/>
      <c r="O438" s="70"/>
      <c r="P438" s="70"/>
      <c r="Q438" s="70"/>
      <c r="R438" s="70"/>
      <c r="S438" s="70"/>
      <c r="T438" s="71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T438" s="16" t="s">
        <v>413</v>
      </c>
      <c r="AU438" s="16" t="s">
        <v>83</v>
      </c>
    </row>
    <row r="439" spans="1:65" s="12" customFormat="1" ht="25.9" customHeight="1" x14ac:dyDescent="0.2">
      <c r="B439" s="169"/>
      <c r="C439" s="170"/>
      <c r="D439" s="171" t="s">
        <v>72</v>
      </c>
      <c r="E439" s="172" t="s">
        <v>727</v>
      </c>
      <c r="F439" s="172" t="s">
        <v>728</v>
      </c>
      <c r="G439" s="170"/>
      <c r="H439" s="170"/>
      <c r="I439" s="173"/>
      <c r="J439" s="174">
        <f>BK439</f>
        <v>0</v>
      </c>
      <c r="K439" s="170"/>
      <c r="L439" s="175"/>
      <c r="M439" s="176"/>
      <c r="N439" s="177"/>
      <c r="O439" s="177"/>
      <c r="P439" s="178">
        <f>P440+P452+P462</f>
        <v>0</v>
      </c>
      <c r="Q439" s="177"/>
      <c r="R439" s="178">
        <f>R440+R452+R462</f>
        <v>0</v>
      </c>
      <c r="S439" s="177"/>
      <c r="T439" s="179">
        <f>T440+T452+T462</f>
        <v>0</v>
      </c>
      <c r="AR439" s="180" t="s">
        <v>153</v>
      </c>
      <c r="AT439" s="181" t="s">
        <v>72</v>
      </c>
      <c r="AU439" s="181" t="s">
        <v>73</v>
      </c>
      <c r="AY439" s="180" t="s">
        <v>127</v>
      </c>
      <c r="BK439" s="182">
        <f>BK440+BK452+BK462</f>
        <v>0</v>
      </c>
    </row>
    <row r="440" spans="1:65" s="12" customFormat="1" ht="22.9" customHeight="1" x14ac:dyDescent="0.2">
      <c r="B440" s="169"/>
      <c r="C440" s="170"/>
      <c r="D440" s="171" t="s">
        <v>72</v>
      </c>
      <c r="E440" s="183" t="s">
        <v>729</v>
      </c>
      <c r="F440" s="183" t="s">
        <v>730</v>
      </c>
      <c r="G440" s="170"/>
      <c r="H440" s="170"/>
      <c r="I440" s="173"/>
      <c r="J440" s="184">
        <f>BK440</f>
        <v>0</v>
      </c>
      <c r="K440" s="170"/>
      <c r="L440" s="175"/>
      <c r="M440" s="176"/>
      <c r="N440" s="177"/>
      <c r="O440" s="177"/>
      <c r="P440" s="178">
        <f>SUM(P441:P451)</f>
        <v>0</v>
      </c>
      <c r="Q440" s="177"/>
      <c r="R440" s="178">
        <f>SUM(R441:R451)</f>
        <v>0</v>
      </c>
      <c r="S440" s="177"/>
      <c r="T440" s="179">
        <f>SUM(T441:T451)</f>
        <v>0</v>
      </c>
      <c r="AR440" s="180" t="s">
        <v>153</v>
      </c>
      <c r="AT440" s="181" t="s">
        <v>72</v>
      </c>
      <c r="AU440" s="181" t="s">
        <v>81</v>
      </c>
      <c r="AY440" s="180" t="s">
        <v>127</v>
      </c>
      <c r="BK440" s="182">
        <f>SUM(BK441:BK451)</f>
        <v>0</v>
      </c>
    </row>
    <row r="441" spans="1:65" s="2" customFormat="1" ht="16.5" customHeight="1" x14ac:dyDescent="0.2">
      <c r="A441" s="33"/>
      <c r="B441" s="34"/>
      <c r="C441" s="185" t="s">
        <v>731</v>
      </c>
      <c r="D441" s="185" t="s">
        <v>129</v>
      </c>
      <c r="E441" s="186" t="s">
        <v>732</v>
      </c>
      <c r="F441" s="187" t="s">
        <v>733</v>
      </c>
      <c r="G441" s="188" t="s">
        <v>734</v>
      </c>
      <c r="H441" s="189">
        <v>1</v>
      </c>
      <c r="I441" s="190"/>
      <c r="J441" s="191">
        <f>ROUND(I441*H441,2)</f>
        <v>0</v>
      </c>
      <c r="K441" s="187" t="s">
        <v>1</v>
      </c>
      <c r="L441" s="38"/>
      <c r="M441" s="192" t="s">
        <v>1</v>
      </c>
      <c r="N441" s="193" t="s">
        <v>38</v>
      </c>
      <c r="O441" s="70"/>
      <c r="P441" s="194">
        <f>O441*H441</f>
        <v>0</v>
      </c>
      <c r="Q441" s="194">
        <v>0</v>
      </c>
      <c r="R441" s="194">
        <f>Q441*H441</f>
        <v>0</v>
      </c>
      <c r="S441" s="194">
        <v>0</v>
      </c>
      <c r="T441" s="195">
        <f>S441*H441</f>
        <v>0</v>
      </c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R441" s="196" t="s">
        <v>735</v>
      </c>
      <c r="AT441" s="196" t="s">
        <v>129</v>
      </c>
      <c r="AU441" s="196" t="s">
        <v>83</v>
      </c>
      <c r="AY441" s="16" t="s">
        <v>127</v>
      </c>
      <c r="BE441" s="197">
        <f>IF(N441="základní",J441,0)</f>
        <v>0</v>
      </c>
      <c r="BF441" s="197">
        <f>IF(N441="snížená",J441,0)</f>
        <v>0</v>
      </c>
      <c r="BG441" s="197">
        <f>IF(N441="zákl. přenesená",J441,0)</f>
        <v>0</v>
      </c>
      <c r="BH441" s="197">
        <f>IF(N441="sníž. přenesená",J441,0)</f>
        <v>0</v>
      </c>
      <c r="BI441" s="197">
        <f>IF(N441="nulová",J441,0)</f>
        <v>0</v>
      </c>
      <c r="BJ441" s="16" t="s">
        <v>81</v>
      </c>
      <c r="BK441" s="197">
        <f>ROUND(I441*H441,2)</f>
        <v>0</v>
      </c>
      <c r="BL441" s="16" t="s">
        <v>735</v>
      </c>
      <c r="BM441" s="196" t="s">
        <v>736</v>
      </c>
    </row>
    <row r="442" spans="1:65" s="2" customFormat="1" ht="11.25" x14ac:dyDescent="0.2">
      <c r="A442" s="33"/>
      <c r="B442" s="34"/>
      <c r="C442" s="35"/>
      <c r="D442" s="198" t="s">
        <v>136</v>
      </c>
      <c r="E442" s="35"/>
      <c r="F442" s="199" t="s">
        <v>733</v>
      </c>
      <c r="G442" s="35"/>
      <c r="H442" s="35"/>
      <c r="I442" s="200"/>
      <c r="J442" s="35"/>
      <c r="K442" s="35"/>
      <c r="L442" s="38"/>
      <c r="M442" s="201"/>
      <c r="N442" s="202"/>
      <c r="O442" s="70"/>
      <c r="P442" s="70"/>
      <c r="Q442" s="70"/>
      <c r="R442" s="70"/>
      <c r="S442" s="70"/>
      <c r="T442" s="71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T442" s="16" t="s">
        <v>136</v>
      </c>
      <c r="AU442" s="16" t="s">
        <v>83</v>
      </c>
    </row>
    <row r="443" spans="1:65" s="2" customFormat="1" ht="16.5" customHeight="1" x14ac:dyDescent="0.2">
      <c r="A443" s="33"/>
      <c r="B443" s="34"/>
      <c r="C443" s="185" t="s">
        <v>737</v>
      </c>
      <c r="D443" s="185" t="s">
        <v>129</v>
      </c>
      <c r="E443" s="186" t="s">
        <v>738</v>
      </c>
      <c r="F443" s="187" t="s">
        <v>739</v>
      </c>
      <c r="G443" s="188" t="s">
        <v>734</v>
      </c>
      <c r="H443" s="189">
        <v>1</v>
      </c>
      <c r="I443" s="190"/>
      <c r="J443" s="191">
        <f>ROUND(I443*H443,2)</f>
        <v>0</v>
      </c>
      <c r="K443" s="187" t="s">
        <v>1</v>
      </c>
      <c r="L443" s="38"/>
      <c r="M443" s="192" t="s">
        <v>1</v>
      </c>
      <c r="N443" s="193" t="s">
        <v>38</v>
      </c>
      <c r="O443" s="70"/>
      <c r="P443" s="194">
        <f>O443*H443</f>
        <v>0</v>
      </c>
      <c r="Q443" s="194">
        <v>0</v>
      </c>
      <c r="R443" s="194">
        <f>Q443*H443</f>
        <v>0</v>
      </c>
      <c r="S443" s="194">
        <v>0</v>
      </c>
      <c r="T443" s="195">
        <f>S443*H443</f>
        <v>0</v>
      </c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R443" s="196" t="s">
        <v>735</v>
      </c>
      <c r="AT443" s="196" t="s">
        <v>129</v>
      </c>
      <c r="AU443" s="196" t="s">
        <v>83</v>
      </c>
      <c r="AY443" s="16" t="s">
        <v>127</v>
      </c>
      <c r="BE443" s="197">
        <f>IF(N443="základní",J443,0)</f>
        <v>0</v>
      </c>
      <c r="BF443" s="197">
        <f>IF(N443="snížená",J443,0)</f>
        <v>0</v>
      </c>
      <c r="BG443" s="197">
        <f>IF(N443="zákl. přenesená",J443,0)</f>
        <v>0</v>
      </c>
      <c r="BH443" s="197">
        <f>IF(N443="sníž. přenesená",J443,0)</f>
        <v>0</v>
      </c>
      <c r="BI443" s="197">
        <f>IF(N443="nulová",J443,0)</f>
        <v>0</v>
      </c>
      <c r="BJ443" s="16" t="s">
        <v>81</v>
      </c>
      <c r="BK443" s="197">
        <f>ROUND(I443*H443,2)</f>
        <v>0</v>
      </c>
      <c r="BL443" s="16" t="s">
        <v>735</v>
      </c>
      <c r="BM443" s="196" t="s">
        <v>740</v>
      </c>
    </row>
    <row r="444" spans="1:65" s="2" customFormat="1" ht="11.25" x14ac:dyDescent="0.2">
      <c r="A444" s="33"/>
      <c r="B444" s="34"/>
      <c r="C444" s="35"/>
      <c r="D444" s="198" t="s">
        <v>136</v>
      </c>
      <c r="E444" s="35"/>
      <c r="F444" s="199" t="s">
        <v>739</v>
      </c>
      <c r="G444" s="35"/>
      <c r="H444" s="35"/>
      <c r="I444" s="200"/>
      <c r="J444" s="35"/>
      <c r="K444" s="35"/>
      <c r="L444" s="38"/>
      <c r="M444" s="201"/>
      <c r="N444" s="202"/>
      <c r="O444" s="70"/>
      <c r="P444" s="70"/>
      <c r="Q444" s="70"/>
      <c r="R444" s="70"/>
      <c r="S444" s="70"/>
      <c r="T444" s="71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T444" s="16" t="s">
        <v>136</v>
      </c>
      <c r="AU444" s="16" t="s">
        <v>83</v>
      </c>
    </row>
    <row r="445" spans="1:65" s="2" customFormat="1" ht="16.5" customHeight="1" x14ac:dyDescent="0.2">
      <c r="A445" s="33"/>
      <c r="B445" s="34"/>
      <c r="C445" s="185" t="s">
        <v>741</v>
      </c>
      <c r="D445" s="185" t="s">
        <v>129</v>
      </c>
      <c r="E445" s="186" t="s">
        <v>742</v>
      </c>
      <c r="F445" s="187" t="s">
        <v>743</v>
      </c>
      <c r="G445" s="188" t="s">
        <v>734</v>
      </c>
      <c r="H445" s="189">
        <v>1</v>
      </c>
      <c r="I445" s="190"/>
      <c r="J445" s="191">
        <f>ROUND(I445*H445,2)</f>
        <v>0</v>
      </c>
      <c r="K445" s="187" t="s">
        <v>1</v>
      </c>
      <c r="L445" s="38"/>
      <c r="M445" s="192" t="s">
        <v>1</v>
      </c>
      <c r="N445" s="193" t="s">
        <v>38</v>
      </c>
      <c r="O445" s="70"/>
      <c r="P445" s="194">
        <f>O445*H445</f>
        <v>0</v>
      </c>
      <c r="Q445" s="194">
        <v>0</v>
      </c>
      <c r="R445" s="194">
        <f>Q445*H445</f>
        <v>0</v>
      </c>
      <c r="S445" s="194">
        <v>0</v>
      </c>
      <c r="T445" s="195">
        <f>S445*H445</f>
        <v>0</v>
      </c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R445" s="196" t="s">
        <v>735</v>
      </c>
      <c r="AT445" s="196" t="s">
        <v>129</v>
      </c>
      <c r="AU445" s="196" t="s">
        <v>83</v>
      </c>
      <c r="AY445" s="16" t="s">
        <v>127</v>
      </c>
      <c r="BE445" s="197">
        <f>IF(N445="základní",J445,0)</f>
        <v>0</v>
      </c>
      <c r="BF445" s="197">
        <f>IF(N445="snížená",J445,0)</f>
        <v>0</v>
      </c>
      <c r="BG445" s="197">
        <f>IF(N445="zákl. přenesená",J445,0)</f>
        <v>0</v>
      </c>
      <c r="BH445" s="197">
        <f>IF(N445="sníž. přenesená",J445,0)</f>
        <v>0</v>
      </c>
      <c r="BI445" s="197">
        <f>IF(N445="nulová",J445,0)</f>
        <v>0</v>
      </c>
      <c r="BJ445" s="16" t="s">
        <v>81</v>
      </c>
      <c r="BK445" s="197">
        <f>ROUND(I445*H445,2)</f>
        <v>0</v>
      </c>
      <c r="BL445" s="16" t="s">
        <v>735</v>
      </c>
      <c r="BM445" s="196" t="s">
        <v>744</v>
      </c>
    </row>
    <row r="446" spans="1:65" s="2" customFormat="1" ht="19.5" x14ac:dyDescent="0.2">
      <c r="A446" s="33"/>
      <c r="B446" s="34"/>
      <c r="C446" s="35"/>
      <c r="D446" s="198" t="s">
        <v>136</v>
      </c>
      <c r="E446" s="35"/>
      <c r="F446" s="199" t="s">
        <v>745</v>
      </c>
      <c r="G446" s="35"/>
      <c r="H446" s="35"/>
      <c r="I446" s="200"/>
      <c r="J446" s="35"/>
      <c r="K446" s="35"/>
      <c r="L446" s="38"/>
      <c r="M446" s="201"/>
      <c r="N446" s="202"/>
      <c r="O446" s="70"/>
      <c r="P446" s="70"/>
      <c r="Q446" s="70"/>
      <c r="R446" s="70"/>
      <c r="S446" s="70"/>
      <c r="T446" s="71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T446" s="16" t="s">
        <v>136</v>
      </c>
      <c r="AU446" s="16" t="s">
        <v>83</v>
      </c>
    </row>
    <row r="447" spans="1:65" s="2" customFormat="1" ht="16.5" customHeight="1" x14ac:dyDescent="0.2">
      <c r="A447" s="33"/>
      <c r="B447" s="34"/>
      <c r="C447" s="185" t="s">
        <v>746</v>
      </c>
      <c r="D447" s="185" t="s">
        <v>129</v>
      </c>
      <c r="E447" s="186" t="s">
        <v>747</v>
      </c>
      <c r="F447" s="187" t="s">
        <v>748</v>
      </c>
      <c r="G447" s="188" t="s">
        <v>734</v>
      </c>
      <c r="H447" s="189">
        <v>1</v>
      </c>
      <c r="I447" s="190"/>
      <c r="J447" s="191">
        <f>ROUND(I447*H447,2)</f>
        <v>0</v>
      </c>
      <c r="K447" s="187" t="s">
        <v>1</v>
      </c>
      <c r="L447" s="38"/>
      <c r="M447" s="192" t="s">
        <v>1</v>
      </c>
      <c r="N447" s="193" t="s">
        <v>38</v>
      </c>
      <c r="O447" s="70"/>
      <c r="P447" s="194">
        <f>O447*H447</f>
        <v>0</v>
      </c>
      <c r="Q447" s="194">
        <v>0</v>
      </c>
      <c r="R447" s="194">
        <f>Q447*H447</f>
        <v>0</v>
      </c>
      <c r="S447" s="194">
        <v>0</v>
      </c>
      <c r="T447" s="195">
        <f>S447*H447</f>
        <v>0</v>
      </c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R447" s="196" t="s">
        <v>735</v>
      </c>
      <c r="AT447" s="196" t="s">
        <v>129</v>
      </c>
      <c r="AU447" s="196" t="s">
        <v>83</v>
      </c>
      <c r="AY447" s="16" t="s">
        <v>127</v>
      </c>
      <c r="BE447" s="197">
        <f>IF(N447="základní",J447,0)</f>
        <v>0</v>
      </c>
      <c r="BF447" s="197">
        <f>IF(N447="snížená",J447,0)</f>
        <v>0</v>
      </c>
      <c r="BG447" s="197">
        <f>IF(N447="zákl. přenesená",J447,0)</f>
        <v>0</v>
      </c>
      <c r="BH447" s="197">
        <f>IF(N447="sníž. přenesená",J447,0)</f>
        <v>0</v>
      </c>
      <c r="BI447" s="197">
        <f>IF(N447="nulová",J447,0)</f>
        <v>0</v>
      </c>
      <c r="BJ447" s="16" t="s">
        <v>81</v>
      </c>
      <c r="BK447" s="197">
        <f>ROUND(I447*H447,2)</f>
        <v>0</v>
      </c>
      <c r="BL447" s="16" t="s">
        <v>735</v>
      </c>
      <c r="BM447" s="196" t="s">
        <v>749</v>
      </c>
    </row>
    <row r="448" spans="1:65" s="2" customFormat="1" ht="29.25" x14ac:dyDescent="0.2">
      <c r="A448" s="33"/>
      <c r="B448" s="34"/>
      <c r="C448" s="35"/>
      <c r="D448" s="198" t="s">
        <v>136</v>
      </c>
      <c r="E448" s="35"/>
      <c r="F448" s="199" t="s">
        <v>750</v>
      </c>
      <c r="G448" s="35"/>
      <c r="H448" s="35"/>
      <c r="I448" s="200"/>
      <c r="J448" s="35"/>
      <c r="K448" s="35"/>
      <c r="L448" s="38"/>
      <c r="M448" s="201"/>
      <c r="N448" s="202"/>
      <c r="O448" s="70"/>
      <c r="P448" s="70"/>
      <c r="Q448" s="70"/>
      <c r="R448" s="70"/>
      <c r="S448" s="70"/>
      <c r="T448" s="71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T448" s="16" t="s">
        <v>136</v>
      </c>
      <c r="AU448" s="16" t="s">
        <v>83</v>
      </c>
    </row>
    <row r="449" spans="1:65" s="2" customFormat="1" ht="16.5" customHeight="1" x14ac:dyDescent="0.2">
      <c r="A449" s="33"/>
      <c r="B449" s="34"/>
      <c r="C449" s="185" t="s">
        <v>751</v>
      </c>
      <c r="D449" s="185" t="s">
        <v>129</v>
      </c>
      <c r="E449" s="186" t="s">
        <v>752</v>
      </c>
      <c r="F449" s="187" t="s">
        <v>753</v>
      </c>
      <c r="G449" s="188" t="s">
        <v>734</v>
      </c>
      <c r="H449" s="189">
        <v>1</v>
      </c>
      <c r="I449" s="190"/>
      <c r="J449" s="191">
        <f>ROUND(I449*H449,2)</f>
        <v>0</v>
      </c>
      <c r="K449" s="187" t="s">
        <v>133</v>
      </c>
      <c r="L449" s="38"/>
      <c r="M449" s="192" t="s">
        <v>1</v>
      </c>
      <c r="N449" s="193" t="s">
        <v>38</v>
      </c>
      <c r="O449" s="70"/>
      <c r="P449" s="194">
        <f>O449*H449</f>
        <v>0</v>
      </c>
      <c r="Q449" s="194">
        <v>0</v>
      </c>
      <c r="R449" s="194">
        <f>Q449*H449</f>
        <v>0</v>
      </c>
      <c r="S449" s="194">
        <v>0</v>
      </c>
      <c r="T449" s="195">
        <f>S449*H449</f>
        <v>0</v>
      </c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R449" s="196" t="s">
        <v>735</v>
      </c>
      <c r="AT449" s="196" t="s">
        <v>129</v>
      </c>
      <c r="AU449" s="196" t="s">
        <v>83</v>
      </c>
      <c r="AY449" s="16" t="s">
        <v>127</v>
      </c>
      <c r="BE449" s="197">
        <f>IF(N449="základní",J449,0)</f>
        <v>0</v>
      </c>
      <c r="BF449" s="197">
        <f>IF(N449="snížená",J449,0)</f>
        <v>0</v>
      </c>
      <c r="BG449" s="197">
        <f>IF(N449="zákl. přenesená",J449,0)</f>
        <v>0</v>
      </c>
      <c r="BH449" s="197">
        <f>IF(N449="sníž. přenesená",J449,0)</f>
        <v>0</v>
      </c>
      <c r="BI449" s="197">
        <f>IF(N449="nulová",J449,0)</f>
        <v>0</v>
      </c>
      <c r="BJ449" s="16" t="s">
        <v>81</v>
      </c>
      <c r="BK449" s="197">
        <f>ROUND(I449*H449,2)</f>
        <v>0</v>
      </c>
      <c r="BL449" s="16" t="s">
        <v>735</v>
      </c>
      <c r="BM449" s="196" t="s">
        <v>754</v>
      </c>
    </row>
    <row r="450" spans="1:65" s="2" customFormat="1" ht="11.25" x14ac:dyDescent="0.2">
      <c r="A450" s="33"/>
      <c r="B450" s="34"/>
      <c r="C450" s="35"/>
      <c r="D450" s="198" t="s">
        <v>136</v>
      </c>
      <c r="E450" s="35"/>
      <c r="F450" s="199" t="s">
        <v>755</v>
      </c>
      <c r="G450" s="35"/>
      <c r="H450" s="35"/>
      <c r="I450" s="200"/>
      <c r="J450" s="35"/>
      <c r="K450" s="35"/>
      <c r="L450" s="38"/>
      <c r="M450" s="201"/>
      <c r="N450" s="202"/>
      <c r="O450" s="70"/>
      <c r="P450" s="70"/>
      <c r="Q450" s="70"/>
      <c r="R450" s="70"/>
      <c r="S450" s="70"/>
      <c r="T450" s="71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T450" s="16" t="s">
        <v>136</v>
      </c>
      <c r="AU450" s="16" t="s">
        <v>83</v>
      </c>
    </row>
    <row r="451" spans="1:65" s="2" customFormat="1" ht="19.5" x14ac:dyDescent="0.2">
      <c r="A451" s="33"/>
      <c r="B451" s="34"/>
      <c r="C451" s="35"/>
      <c r="D451" s="198" t="s">
        <v>413</v>
      </c>
      <c r="E451" s="35"/>
      <c r="F451" s="235" t="s">
        <v>756</v>
      </c>
      <c r="G451" s="35"/>
      <c r="H451" s="35"/>
      <c r="I451" s="200"/>
      <c r="J451" s="35"/>
      <c r="K451" s="35"/>
      <c r="L451" s="38"/>
      <c r="M451" s="201"/>
      <c r="N451" s="202"/>
      <c r="O451" s="70"/>
      <c r="P451" s="70"/>
      <c r="Q451" s="70"/>
      <c r="R451" s="70"/>
      <c r="S451" s="70"/>
      <c r="T451" s="71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T451" s="16" t="s">
        <v>413</v>
      </c>
      <c r="AU451" s="16" t="s">
        <v>83</v>
      </c>
    </row>
    <row r="452" spans="1:65" s="12" customFormat="1" ht="22.9" customHeight="1" x14ac:dyDescent="0.2">
      <c r="B452" s="169"/>
      <c r="C452" s="170"/>
      <c r="D452" s="171" t="s">
        <v>72</v>
      </c>
      <c r="E452" s="183" t="s">
        <v>757</v>
      </c>
      <c r="F452" s="183" t="s">
        <v>758</v>
      </c>
      <c r="G452" s="170"/>
      <c r="H452" s="170"/>
      <c r="I452" s="173"/>
      <c r="J452" s="184">
        <f>BK452</f>
        <v>0</v>
      </c>
      <c r="K452" s="170"/>
      <c r="L452" s="175"/>
      <c r="M452" s="176"/>
      <c r="N452" s="177"/>
      <c r="O452" s="177"/>
      <c r="P452" s="178">
        <f>SUM(P453:P461)</f>
        <v>0</v>
      </c>
      <c r="Q452" s="177"/>
      <c r="R452" s="178">
        <f>SUM(R453:R461)</f>
        <v>0</v>
      </c>
      <c r="S452" s="177"/>
      <c r="T452" s="179">
        <f>SUM(T453:T461)</f>
        <v>0</v>
      </c>
      <c r="AR452" s="180" t="s">
        <v>153</v>
      </c>
      <c r="AT452" s="181" t="s">
        <v>72</v>
      </c>
      <c r="AU452" s="181" t="s">
        <v>81</v>
      </c>
      <c r="AY452" s="180" t="s">
        <v>127</v>
      </c>
      <c r="BK452" s="182">
        <f>SUM(BK453:BK461)</f>
        <v>0</v>
      </c>
    </row>
    <row r="453" spans="1:65" s="2" customFormat="1" ht="16.5" customHeight="1" x14ac:dyDescent="0.2">
      <c r="A453" s="33"/>
      <c r="B453" s="34"/>
      <c r="C453" s="185" t="s">
        <v>759</v>
      </c>
      <c r="D453" s="185" t="s">
        <v>129</v>
      </c>
      <c r="E453" s="186" t="s">
        <v>760</v>
      </c>
      <c r="F453" s="187" t="s">
        <v>761</v>
      </c>
      <c r="G453" s="188" t="s">
        <v>734</v>
      </c>
      <c r="H453" s="189">
        <v>1</v>
      </c>
      <c r="I453" s="190"/>
      <c r="J453" s="191">
        <f>ROUND(I453*H453,2)</f>
        <v>0</v>
      </c>
      <c r="K453" s="187" t="s">
        <v>1</v>
      </c>
      <c r="L453" s="38"/>
      <c r="M453" s="192" t="s">
        <v>1</v>
      </c>
      <c r="N453" s="193" t="s">
        <v>38</v>
      </c>
      <c r="O453" s="70"/>
      <c r="P453" s="194">
        <f>O453*H453</f>
        <v>0</v>
      </c>
      <c r="Q453" s="194">
        <v>0</v>
      </c>
      <c r="R453" s="194">
        <f>Q453*H453</f>
        <v>0</v>
      </c>
      <c r="S453" s="194">
        <v>0</v>
      </c>
      <c r="T453" s="195">
        <f>S453*H453</f>
        <v>0</v>
      </c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R453" s="196" t="s">
        <v>735</v>
      </c>
      <c r="AT453" s="196" t="s">
        <v>129</v>
      </c>
      <c r="AU453" s="196" t="s">
        <v>83</v>
      </c>
      <c r="AY453" s="16" t="s">
        <v>127</v>
      </c>
      <c r="BE453" s="197">
        <f>IF(N453="základní",J453,0)</f>
        <v>0</v>
      </c>
      <c r="BF453" s="197">
        <f>IF(N453="snížená",J453,0)</f>
        <v>0</v>
      </c>
      <c r="BG453" s="197">
        <f>IF(N453="zákl. přenesená",J453,0)</f>
        <v>0</v>
      </c>
      <c r="BH453" s="197">
        <f>IF(N453="sníž. přenesená",J453,0)</f>
        <v>0</v>
      </c>
      <c r="BI453" s="197">
        <f>IF(N453="nulová",J453,0)</f>
        <v>0</v>
      </c>
      <c r="BJ453" s="16" t="s">
        <v>81</v>
      </c>
      <c r="BK453" s="197">
        <f>ROUND(I453*H453,2)</f>
        <v>0</v>
      </c>
      <c r="BL453" s="16" t="s">
        <v>735</v>
      </c>
      <c r="BM453" s="196" t="s">
        <v>762</v>
      </c>
    </row>
    <row r="454" spans="1:65" s="2" customFormat="1" ht="19.5" x14ac:dyDescent="0.2">
      <c r="A454" s="33"/>
      <c r="B454" s="34"/>
      <c r="C454" s="35"/>
      <c r="D454" s="198" t="s">
        <v>136</v>
      </c>
      <c r="E454" s="35"/>
      <c r="F454" s="199" t="s">
        <v>763</v>
      </c>
      <c r="G454" s="35"/>
      <c r="H454" s="35"/>
      <c r="I454" s="200"/>
      <c r="J454" s="35"/>
      <c r="K454" s="35"/>
      <c r="L454" s="38"/>
      <c r="M454" s="201"/>
      <c r="N454" s="202"/>
      <c r="O454" s="70"/>
      <c r="P454" s="70"/>
      <c r="Q454" s="70"/>
      <c r="R454" s="70"/>
      <c r="S454" s="70"/>
      <c r="T454" s="71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T454" s="16" t="s">
        <v>136</v>
      </c>
      <c r="AU454" s="16" t="s">
        <v>83</v>
      </c>
    </row>
    <row r="455" spans="1:65" s="2" customFormat="1" ht="24.2" customHeight="1" x14ac:dyDescent="0.2">
      <c r="A455" s="33"/>
      <c r="B455" s="34"/>
      <c r="C455" s="185" t="s">
        <v>764</v>
      </c>
      <c r="D455" s="185" t="s">
        <v>129</v>
      </c>
      <c r="E455" s="186" t="s">
        <v>765</v>
      </c>
      <c r="F455" s="187" t="s">
        <v>766</v>
      </c>
      <c r="G455" s="188" t="s">
        <v>734</v>
      </c>
      <c r="H455" s="189">
        <v>1</v>
      </c>
      <c r="I455" s="190"/>
      <c r="J455" s="191">
        <f>ROUND(I455*H455,2)</f>
        <v>0</v>
      </c>
      <c r="K455" s="187" t="s">
        <v>133</v>
      </c>
      <c r="L455" s="38"/>
      <c r="M455" s="192" t="s">
        <v>1</v>
      </c>
      <c r="N455" s="193" t="s">
        <v>38</v>
      </c>
      <c r="O455" s="70"/>
      <c r="P455" s="194">
        <f>O455*H455</f>
        <v>0</v>
      </c>
      <c r="Q455" s="194">
        <v>0</v>
      </c>
      <c r="R455" s="194">
        <f>Q455*H455</f>
        <v>0</v>
      </c>
      <c r="S455" s="194">
        <v>0</v>
      </c>
      <c r="T455" s="195">
        <f>S455*H455</f>
        <v>0</v>
      </c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R455" s="196" t="s">
        <v>735</v>
      </c>
      <c r="AT455" s="196" t="s">
        <v>129</v>
      </c>
      <c r="AU455" s="196" t="s">
        <v>83</v>
      </c>
      <c r="AY455" s="16" t="s">
        <v>127</v>
      </c>
      <c r="BE455" s="197">
        <f>IF(N455="základní",J455,0)</f>
        <v>0</v>
      </c>
      <c r="BF455" s="197">
        <f>IF(N455="snížená",J455,0)</f>
        <v>0</v>
      </c>
      <c r="BG455" s="197">
        <f>IF(N455="zákl. přenesená",J455,0)</f>
        <v>0</v>
      </c>
      <c r="BH455" s="197">
        <f>IF(N455="sníž. přenesená",J455,0)</f>
        <v>0</v>
      </c>
      <c r="BI455" s="197">
        <f>IF(N455="nulová",J455,0)</f>
        <v>0</v>
      </c>
      <c r="BJ455" s="16" t="s">
        <v>81</v>
      </c>
      <c r="BK455" s="197">
        <f>ROUND(I455*H455,2)</f>
        <v>0</v>
      </c>
      <c r="BL455" s="16" t="s">
        <v>735</v>
      </c>
      <c r="BM455" s="196" t="s">
        <v>767</v>
      </c>
    </row>
    <row r="456" spans="1:65" s="2" customFormat="1" ht="11.25" x14ac:dyDescent="0.2">
      <c r="A456" s="33"/>
      <c r="B456" s="34"/>
      <c r="C456" s="35"/>
      <c r="D456" s="198" t="s">
        <v>136</v>
      </c>
      <c r="E456" s="35"/>
      <c r="F456" s="199" t="s">
        <v>766</v>
      </c>
      <c r="G456" s="35"/>
      <c r="H456" s="35"/>
      <c r="I456" s="200"/>
      <c r="J456" s="35"/>
      <c r="K456" s="35"/>
      <c r="L456" s="38"/>
      <c r="M456" s="201"/>
      <c r="N456" s="202"/>
      <c r="O456" s="70"/>
      <c r="P456" s="70"/>
      <c r="Q456" s="70"/>
      <c r="R456" s="70"/>
      <c r="S456" s="70"/>
      <c r="T456" s="71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T456" s="16" t="s">
        <v>136</v>
      </c>
      <c r="AU456" s="16" t="s">
        <v>83</v>
      </c>
    </row>
    <row r="457" spans="1:65" s="2" customFormat="1" ht="16.5" customHeight="1" x14ac:dyDescent="0.2">
      <c r="A457" s="33"/>
      <c r="B457" s="34"/>
      <c r="C457" s="185" t="s">
        <v>768</v>
      </c>
      <c r="D457" s="185" t="s">
        <v>129</v>
      </c>
      <c r="E457" s="186" t="s">
        <v>769</v>
      </c>
      <c r="F457" s="187" t="s">
        <v>770</v>
      </c>
      <c r="G457" s="188" t="s">
        <v>734</v>
      </c>
      <c r="H457" s="189">
        <v>1</v>
      </c>
      <c r="I457" s="190"/>
      <c r="J457" s="191">
        <f>ROUND(I457*H457,2)</f>
        <v>0</v>
      </c>
      <c r="K457" s="187" t="s">
        <v>1</v>
      </c>
      <c r="L457" s="38"/>
      <c r="M457" s="192" t="s">
        <v>1</v>
      </c>
      <c r="N457" s="193" t="s">
        <v>38</v>
      </c>
      <c r="O457" s="70"/>
      <c r="P457" s="194">
        <f>O457*H457</f>
        <v>0</v>
      </c>
      <c r="Q457" s="194">
        <v>0</v>
      </c>
      <c r="R457" s="194">
        <f>Q457*H457</f>
        <v>0</v>
      </c>
      <c r="S457" s="194">
        <v>0</v>
      </c>
      <c r="T457" s="195">
        <f>S457*H457</f>
        <v>0</v>
      </c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R457" s="196" t="s">
        <v>735</v>
      </c>
      <c r="AT457" s="196" t="s">
        <v>129</v>
      </c>
      <c r="AU457" s="196" t="s">
        <v>83</v>
      </c>
      <c r="AY457" s="16" t="s">
        <v>127</v>
      </c>
      <c r="BE457" s="197">
        <f>IF(N457="základní",J457,0)</f>
        <v>0</v>
      </c>
      <c r="BF457" s="197">
        <f>IF(N457="snížená",J457,0)</f>
        <v>0</v>
      </c>
      <c r="BG457" s="197">
        <f>IF(N457="zákl. přenesená",J457,0)</f>
        <v>0</v>
      </c>
      <c r="BH457" s="197">
        <f>IF(N457="sníž. přenesená",J457,0)</f>
        <v>0</v>
      </c>
      <c r="BI457" s="197">
        <f>IF(N457="nulová",J457,0)</f>
        <v>0</v>
      </c>
      <c r="BJ457" s="16" t="s">
        <v>81</v>
      </c>
      <c r="BK457" s="197">
        <f>ROUND(I457*H457,2)</f>
        <v>0</v>
      </c>
      <c r="BL457" s="16" t="s">
        <v>735</v>
      </c>
      <c r="BM457" s="196" t="s">
        <v>771</v>
      </c>
    </row>
    <row r="458" spans="1:65" s="2" customFormat="1" ht="11.25" x14ac:dyDescent="0.2">
      <c r="A458" s="33"/>
      <c r="B458" s="34"/>
      <c r="C458" s="35"/>
      <c r="D458" s="198" t="s">
        <v>136</v>
      </c>
      <c r="E458" s="35"/>
      <c r="F458" s="199" t="s">
        <v>770</v>
      </c>
      <c r="G458" s="35"/>
      <c r="H458" s="35"/>
      <c r="I458" s="200"/>
      <c r="J458" s="35"/>
      <c r="K458" s="35"/>
      <c r="L458" s="38"/>
      <c r="M458" s="201"/>
      <c r="N458" s="202"/>
      <c r="O458" s="70"/>
      <c r="P458" s="70"/>
      <c r="Q458" s="70"/>
      <c r="R458" s="70"/>
      <c r="S458" s="70"/>
      <c r="T458" s="71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T458" s="16" t="s">
        <v>136</v>
      </c>
      <c r="AU458" s="16" t="s">
        <v>83</v>
      </c>
    </row>
    <row r="459" spans="1:65" s="2" customFormat="1" ht="16.5" customHeight="1" x14ac:dyDescent="0.2">
      <c r="A459" s="33"/>
      <c r="B459" s="34"/>
      <c r="C459" s="185" t="s">
        <v>772</v>
      </c>
      <c r="D459" s="185" t="s">
        <v>129</v>
      </c>
      <c r="E459" s="186" t="s">
        <v>773</v>
      </c>
      <c r="F459" s="187" t="s">
        <v>774</v>
      </c>
      <c r="G459" s="188" t="s">
        <v>734</v>
      </c>
      <c r="H459" s="189">
        <v>1</v>
      </c>
      <c r="I459" s="190"/>
      <c r="J459" s="191">
        <f>ROUND(I459*H459,2)</f>
        <v>0</v>
      </c>
      <c r="K459" s="187" t="s">
        <v>133</v>
      </c>
      <c r="L459" s="38"/>
      <c r="M459" s="192" t="s">
        <v>1</v>
      </c>
      <c r="N459" s="193" t="s">
        <v>38</v>
      </c>
      <c r="O459" s="70"/>
      <c r="P459" s="194">
        <f>O459*H459</f>
        <v>0</v>
      </c>
      <c r="Q459" s="194">
        <v>0</v>
      </c>
      <c r="R459" s="194">
        <f>Q459*H459</f>
        <v>0</v>
      </c>
      <c r="S459" s="194">
        <v>0</v>
      </c>
      <c r="T459" s="195">
        <f>S459*H459</f>
        <v>0</v>
      </c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R459" s="196" t="s">
        <v>735</v>
      </c>
      <c r="AT459" s="196" t="s">
        <v>129</v>
      </c>
      <c r="AU459" s="196" t="s">
        <v>83</v>
      </c>
      <c r="AY459" s="16" t="s">
        <v>127</v>
      </c>
      <c r="BE459" s="197">
        <f>IF(N459="základní",J459,0)</f>
        <v>0</v>
      </c>
      <c r="BF459" s="197">
        <f>IF(N459="snížená",J459,0)</f>
        <v>0</v>
      </c>
      <c r="BG459" s="197">
        <f>IF(N459="zákl. přenesená",J459,0)</f>
        <v>0</v>
      </c>
      <c r="BH459" s="197">
        <f>IF(N459="sníž. přenesená",J459,0)</f>
        <v>0</v>
      </c>
      <c r="BI459" s="197">
        <f>IF(N459="nulová",J459,0)</f>
        <v>0</v>
      </c>
      <c r="BJ459" s="16" t="s">
        <v>81</v>
      </c>
      <c r="BK459" s="197">
        <f>ROUND(I459*H459,2)</f>
        <v>0</v>
      </c>
      <c r="BL459" s="16" t="s">
        <v>735</v>
      </c>
      <c r="BM459" s="196" t="s">
        <v>775</v>
      </c>
    </row>
    <row r="460" spans="1:65" s="2" customFormat="1" ht="19.5" x14ac:dyDescent="0.2">
      <c r="A460" s="33"/>
      <c r="B460" s="34"/>
      <c r="C460" s="35"/>
      <c r="D460" s="198" t="s">
        <v>136</v>
      </c>
      <c r="E460" s="35"/>
      <c r="F460" s="199" t="s">
        <v>776</v>
      </c>
      <c r="G460" s="35"/>
      <c r="H460" s="35"/>
      <c r="I460" s="200"/>
      <c r="J460" s="35"/>
      <c r="K460" s="35"/>
      <c r="L460" s="38"/>
      <c r="M460" s="201"/>
      <c r="N460" s="202"/>
      <c r="O460" s="70"/>
      <c r="P460" s="70"/>
      <c r="Q460" s="70"/>
      <c r="R460" s="70"/>
      <c r="S460" s="70"/>
      <c r="T460" s="71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T460" s="16" t="s">
        <v>136</v>
      </c>
      <c r="AU460" s="16" t="s">
        <v>83</v>
      </c>
    </row>
    <row r="461" spans="1:65" s="2" customFormat="1" ht="19.5" x14ac:dyDescent="0.2">
      <c r="A461" s="33"/>
      <c r="B461" s="34"/>
      <c r="C461" s="35"/>
      <c r="D461" s="198" t="s">
        <v>413</v>
      </c>
      <c r="E461" s="35"/>
      <c r="F461" s="235" t="s">
        <v>777</v>
      </c>
      <c r="G461" s="35"/>
      <c r="H461" s="35"/>
      <c r="I461" s="200"/>
      <c r="J461" s="35"/>
      <c r="K461" s="35"/>
      <c r="L461" s="38"/>
      <c r="M461" s="201"/>
      <c r="N461" s="202"/>
      <c r="O461" s="70"/>
      <c r="P461" s="70"/>
      <c r="Q461" s="70"/>
      <c r="R461" s="70"/>
      <c r="S461" s="70"/>
      <c r="T461" s="71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T461" s="16" t="s">
        <v>413</v>
      </c>
      <c r="AU461" s="16" t="s">
        <v>83</v>
      </c>
    </row>
    <row r="462" spans="1:65" s="12" customFormat="1" ht="22.9" customHeight="1" x14ac:dyDescent="0.2">
      <c r="B462" s="169"/>
      <c r="C462" s="170"/>
      <c r="D462" s="171" t="s">
        <v>72</v>
      </c>
      <c r="E462" s="183" t="s">
        <v>778</v>
      </c>
      <c r="F462" s="183" t="s">
        <v>779</v>
      </c>
      <c r="G462" s="170"/>
      <c r="H462" s="170"/>
      <c r="I462" s="173"/>
      <c r="J462" s="184">
        <f>BK462</f>
        <v>0</v>
      </c>
      <c r="K462" s="170"/>
      <c r="L462" s="175"/>
      <c r="M462" s="176"/>
      <c r="N462" s="177"/>
      <c r="O462" s="177"/>
      <c r="P462" s="178">
        <f>SUM(P463:P466)</f>
        <v>0</v>
      </c>
      <c r="Q462" s="177"/>
      <c r="R462" s="178">
        <f>SUM(R463:R466)</f>
        <v>0</v>
      </c>
      <c r="S462" s="177"/>
      <c r="T462" s="179">
        <f>SUM(T463:T466)</f>
        <v>0</v>
      </c>
      <c r="AR462" s="180" t="s">
        <v>153</v>
      </c>
      <c r="AT462" s="181" t="s">
        <v>72</v>
      </c>
      <c r="AU462" s="181" t="s">
        <v>81</v>
      </c>
      <c r="AY462" s="180" t="s">
        <v>127</v>
      </c>
      <c r="BK462" s="182">
        <f>SUM(BK463:BK466)</f>
        <v>0</v>
      </c>
    </row>
    <row r="463" spans="1:65" s="2" customFormat="1" ht="16.5" customHeight="1" x14ac:dyDescent="0.2">
      <c r="A463" s="33"/>
      <c r="B463" s="34"/>
      <c r="C463" s="185" t="s">
        <v>780</v>
      </c>
      <c r="D463" s="185" t="s">
        <v>129</v>
      </c>
      <c r="E463" s="186" t="s">
        <v>781</v>
      </c>
      <c r="F463" s="187" t="s">
        <v>782</v>
      </c>
      <c r="G463" s="188" t="s">
        <v>734</v>
      </c>
      <c r="H463" s="189">
        <v>1</v>
      </c>
      <c r="I463" s="190"/>
      <c r="J463" s="191">
        <f>ROUND(I463*H463,2)</f>
        <v>0</v>
      </c>
      <c r="K463" s="187" t="s">
        <v>1</v>
      </c>
      <c r="L463" s="38"/>
      <c r="M463" s="192" t="s">
        <v>1</v>
      </c>
      <c r="N463" s="193" t="s">
        <v>38</v>
      </c>
      <c r="O463" s="70"/>
      <c r="P463" s="194">
        <f>O463*H463</f>
        <v>0</v>
      </c>
      <c r="Q463" s="194">
        <v>0</v>
      </c>
      <c r="R463" s="194">
        <f>Q463*H463</f>
        <v>0</v>
      </c>
      <c r="S463" s="194">
        <v>0</v>
      </c>
      <c r="T463" s="195">
        <f>S463*H463</f>
        <v>0</v>
      </c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R463" s="196" t="s">
        <v>735</v>
      </c>
      <c r="AT463" s="196" t="s">
        <v>129</v>
      </c>
      <c r="AU463" s="196" t="s">
        <v>83</v>
      </c>
      <c r="AY463" s="16" t="s">
        <v>127</v>
      </c>
      <c r="BE463" s="197">
        <f>IF(N463="základní",J463,0)</f>
        <v>0</v>
      </c>
      <c r="BF463" s="197">
        <f>IF(N463="snížená",J463,0)</f>
        <v>0</v>
      </c>
      <c r="BG463" s="197">
        <f>IF(N463="zákl. přenesená",J463,0)</f>
        <v>0</v>
      </c>
      <c r="BH463" s="197">
        <f>IF(N463="sníž. přenesená",J463,0)</f>
        <v>0</v>
      </c>
      <c r="BI463" s="197">
        <f>IF(N463="nulová",J463,0)</f>
        <v>0</v>
      </c>
      <c r="BJ463" s="16" t="s">
        <v>81</v>
      </c>
      <c r="BK463" s="197">
        <f>ROUND(I463*H463,2)</f>
        <v>0</v>
      </c>
      <c r="BL463" s="16" t="s">
        <v>735</v>
      </c>
      <c r="BM463" s="196" t="s">
        <v>783</v>
      </c>
    </row>
    <row r="464" spans="1:65" s="2" customFormat="1" ht="11.25" x14ac:dyDescent="0.2">
      <c r="A464" s="33"/>
      <c r="B464" s="34"/>
      <c r="C464" s="35"/>
      <c r="D464" s="198" t="s">
        <v>136</v>
      </c>
      <c r="E464" s="35"/>
      <c r="F464" s="199" t="s">
        <v>782</v>
      </c>
      <c r="G464" s="35"/>
      <c r="H464" s="35"/>
      <c r="I464" s="200"/>
      <c r="J464" s="35"/>
      <c r="K464" s="35"/>
      <c r="L464" s="38"/>
      <c r="M464" s="201"/>
      <c r="N464" s="202"/>
      <c r="O464" s="70"/>
      <c r="P464" s="70"/>
      <c r="Q464" s="70"/>
      <c r="R464" s="70"/>
      <c r="S464" s="70"/>
      <c r="T464" s="71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T464" s="16" t="s">
        <v>136</v>
      </c>
      <c r="AU464" s="16" t="s">
        <v>83</v>
      </c>
    </row>
    <row r="465" spans="1:65" s="2" customFormat="1" ht="16.5" customHeight="1" x14ac:dyDescent="0.2">
      <c r="A465" s="33"/>
      <c r="B465" s="34"/>
      <c r="C465" s="185" t="s">
        <v>784</v>
      </c>
      <c r="D465" s="185" t="s">
        <v>129</v>
      </c>
      <c r="E465" s="186" t="s">
        <v>785</v>
      </c>
      <c r="F465" s="187" t="s">
        <v>786</v>
      </c>
      <c r="G465" s="188" t="s">
        <v>734</v>
      </c>
      <c r="H465" s="189">
        <v>1</v>
      </c>
      <c r="I465" s="190"/>
      <c r="J465" s="191">
        <f>ROUND(I465*H465,2)</f>
        <v>0</v>
      </c>
      <c r="K465" s="187" t="s">
        <v>1</v>
      </c>
      <c r="L465" s="38"/>
      <c r="M465" s="192" t="s">
        <v>1</v>
      </c>
      <c r="N465" s="193" t="s">
        <v>38</v>
      </c>
      <c r="O465" s="70"/>
      <c r="P465" s="194">
        <f>O465*H465</f>
        <v>0</v>
      </c>
      <c r="Q465" s="194">
        <v>0</v>
      </c>
      <c r="R465" s="194">
        <f>Q465*H465</f>
        <v>0</v>
      </c>
      <c r="S465" s="194">
        <v>0</v>
      </c>
      <c r="T465" s="195">
        <f>S465*H465</f>
        <v>0</v>
      </c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R465" s="196" t="s">
        <v>735</v>
      </c>
      <c r="AT465" s="196" t="s">
        <v>129</v>
      </c>
      <c r="AU465" s="196" t="s">
        <v>83</v>
      </c>
      <c r="AY465" s="16" t="s">
        <v>127</v>
      </c>
      <c r="BE465" s="197">
        <f>IF(N465="základní",J465,0)</f>
        <v>0</v>
      </c>
      <c r="BF465" s="197">
        <f>IF(N465="snížená",J465,0)</f>
        <v>0</v>
      </c>
      <c r="BG465" s="197">
        <f>IF(N465="zákl. přenesená",J465,0)</f>
        <v>0</v>
      </c>
      <c r="BH465" s="197">
        <f>IF(N465="sníž. přenesená",J465,0)</f>
        <v>0</v>
      </c>
      <c r="BI465" s="197">
        <f>IF(N465="nulová",J465,0)</f>
        <v>0</v>
      </c>
      <c r="BJ465" s="16" t="s">
        <v>81</v>
      </c>
      <c r="BK465" s="197">
        <f>ROUND(I465*H465,2)</f>
        <v>0</v>
      </c>
      <c r="BL465" s="16" t="s">
        <v>735</v>
      </c>
      <c r="BM465" s="196" t="s">
        <v>787</v>
      </c>
    </row>
    <row r="466" spans="1:65" s="2" customFormat="1" ht="11.25" x14ac:dyDescent="0.2">
      <c r="A466" s="33"/>
      <c r="B466" s="34"/>
      <c r="C466" s="35"/>
      <c r="D466" s="198" t="s">
        <v>136</v>
      </c>
      <c r="E466" s="35"/>
      <c r="F466" s="199" t="s">
        <v>786</v>
      </c>
      <c r="G466" s="35"/>
      <c r="H466" s="35"/>
      <c r="I466" s="200"/>
      <c r="J466" s="35"/>
      <c r="K466" s="35"/>
      <c r="L466" s="38"/>
      <c r="M466" s="236"/>
      <c r="N466" s="237"/>
      <c r="O466" s="238"/>
      <c r="P466" s="238"/>
      <c r="Q466" s="238"/>
      <c r="R466" s="238"/>
      <c r="S466" s="238"/>
      <c r="T466" s="239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T466" s="16" t="s">
        <v>136</v>
      </c>
      <c r="AU466" s="16" t="s">
        <v>83</v>
      </c>
    </row>
    <row r="467" spans="1:65" s="2" customFormat="1" ht="6.95" customHeight="1" x14ac:dyDescent="0.2">
      <c r="A467" s="33"/>
      <c r="B467" s="53"/>
      <c r="C467" s="54"/>
      <c r="D467" s="54"/>
      <c r="E467" s="54"/>
      <c r="F467" s="54"/>
      <c r="G467" s="54"/>
      <c r="H467" s="54"/>
      <c r="I467" s="54"/>
      <c r="J467" s="54"/>
      <c r="K467" s="54"/>
      <c r="L467" s="38"/>
      <c r="M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</row>
  </sheetData>
  <sheetProtection algorithmName="SHA-512" hashValue="ltDXk/uVrBUbVaDRZiQgj6lfsKfRG6qhWzlWInTebr7dviFRJSgSzI6E7j0Atuc8cp/Arr+dcvky7qGaecMJLQ==" saltValue="tnW9Pr7qetCqWCGUIfgaPiok6iPlRHjWdfTE8qKCVx9mxU1R+uL64G27ZIWfYaVuMQxIHl7ExQEkCOKlA8bpWA==" spinCount="100000" sheet="1" objects="1" scenarios="1" formatColumns="0" formatRows="0" autoFilter="0"/>
  <autoFilter ref="C132:K466"/>
  <mergeCells count="9">
    <mergeCell ref="E87:H87"/>
    <mergeCell ref="E123:H123"/>
    <mergeCell ref="E125:H12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4"/>
  <sheetViews>
    <sheetView showGridLines="0" topLeftCell="A115" workbookViewId="0"/>
  </sheetViews>
  <sheetFormatPr defaultRowHeight="14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AT2" s="16" t="s">
        <v>86</v>
      </c>
    </row>
    <row r="3" spans="1:46" s="1" customFormat="1" ht="6.95" customHeight="1" x14ac:dyDescent="0.2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9"/>
      <c r="AT3" s="16" t="s">
        <v>83</v>
      </c>
    </row>
    <row r="4" spans="1:46" s="1" customFormat="1" ht="24.95" customHeight="1" x14ac:dyDescent="0.2">
      <c r="B4" s="19"/>
      <c r="D4" s="109" t="s">
        <v>87</v>
      </c>
      <c r="L4" s="19"/>
      <c r="M4" s="110" t="s">
        <v>10</v>
      </c>
      <c r="AT4" s="16" t="s">
        <v>4</v>
      </c>
    </row>
    <row r="5" spans="1:46" s="1" customFormat="1" ht="6.95" customHeight="1" x14ac:dyDescent="0.2">
      <c r="B5" s="19"/>
      <c r="L5" s="19"/>
    </row>
    <row r="6" spans="1:46" s="1" customFormat="1" ht="12" customHeight="1" x14ac:dyDescent="0.2">
      <c r="B6" s="19"/>
      <c r="D6" s="111" t="s">
        <v>16</v>
      </c>
      <c r="L6" s="19"/>
    </row>
    <row r="7" spans="1:46" s="1" customFormat="1" ht="16.5" customHeight="1" x14ac:dyDescent="0.2">
      <c r="B7" s="19"/>
      <c r="E7" s="281" t="str">
        <f>'Rekapitulace stavby'!K6</f>
        <v>Most M01 Poděbrady</v>
      </c>
      <c r="F7" s="282"/>
      <c r="G7" s="282"/>
      <c r="H7" s="282"/>
      <c r="L7" s="19"/>
    </row>
    <row r="8" spans="1:46" s="2" customFormat="1" ht="12" customHeight="1" x14ac:dyDescent="0.2">
      <c r="A8" s="33"/>
      <c r="B8" s="38"/>
      <c r="C8" s="33"/>
      <c r="D8" s="111" t="s">
        <v>88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 x14ac:dyDescent="0.2">
      <c r="A9" s="33"/>
      <c r="B9" s="38"/>
      <c r="C9" s="33"/>
      <c r="D9" s="33"/>
      <c r="E9" s="283" t="s">
        <v>788</v>
      </c>
      <c r="F9" s="284"/>
      <c r="G9" s="284"/>
      <c r="H9" s="284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 x14ac:dyDescent="0.2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 x14ac:dyDescent="0.2">
      <c r="A11" s="33"/>
      <c r="B11" s="38"/>
      <c r="C11" s="33"/>
      <c r="D11" s="111" t="s">
        <v>18</v>
      </c>
      <c r="E11" s="33"/>
      <c r="F11" s="112" t="s">
        <v>1</v>
      </c>
      <c r="G11" s="33"/>
      <c r="H11" s="33"/>
      <c r="I11" s="111" t="s">
        <v>19</v>
      </c>
      <c r="J11" s="112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 x14ac:dyDescent="0.2">
      <c r="A12" s="33"/>
      <c r="B12" s="38"/>
      <c r="C12" s="33"/>
      <c r="D12" s="111" t="s">
        <v>20</v>
      </c>
      <c r="E12" s="33"/>
      <c r="F12" s="112" t="s">
        <v>21</v>
      </c>
      <c r="G12" s="33"/>
      <c r="H12" s="33"/>
      <c r="I12" s="111" t="s">
        <v>22</v>
      </c>
      <c r="J12" s="113" t="str">
        <f>'Rekapitulace stavby'!AN8</f>
        <v>4. 6. 2024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 x14ac:dyDescent="0.2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 x14ac:dyDescent="0.2">
      <c r="A14" s="33"/>
      <c r="B14" s="38"/>
      <c r="C14" s="33"/>
      <c r="D14" s="111" t="s">
        <v>24</v>
      </c>
      <c r="E14" s="33"/>
      <c r="F14" s="33"/>
      <c r="G14" s="33"/>
      <c r="H14" s="33"/>
      <c r="I14" s="111" t="s">
        <v>25</v>
      </c>
      <c r="J14" s="112" t="str">
        <f>IF('Rekapitulace stavby'!AN10="","",'Rekapitulace stavby'!AN10)</f>
        <v/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 x14ac:dyDescent="0.2">
      <c r="A15" s="33"/>
      <c r="B15" s="38"/>
      <c r="C15" s="33"/>
      <c r="D15" s="33"/>
      <c r="E15" s="112" t="str">
        <f>IF('Rekapitulace stavby'!E11="","",'Rekapitulace stavby'!E11)</f>
        <v xml:space="preserve"> </v>
      </c>
      <c r="F15" s="33"/>
      <c r="G15" s="33"/>
      <c r="H15" s="33"/>
      <c r="I15" s="111" t="s">
        <v>26</v>
      </c>
      <c r="J15" s="112" t="str">
        <f>IF('Rekapitulace stavby'!AN11="","",'Rekapitulace stavby'!AN11)</f>
        <v/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 x14ac:dyDescent="0.2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 x14ac:dyDescent="0.2">
      <c r="A17" s="33"/>
      <c r="B17" s="38"/>
      <c r="C17" s="33"/>
      <c r="D17" s="111" t="s">
        <v>27</v>
      </c>
      <c r="E17" s="33"/>
      <c r="F17" s="33"/>
      <c r="G17" s="33"/>
      <c r="H17" s="33"/>
      <c r="I17" s="111" t="s">
        <v>25</v>
      </c>
      <c r="J17" s="29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 x14ac:dyDescent="0.2">
      <c r="A18" s="33"/>
      <c r="B18" s="38"/>
      <c r="C18" s="33"/>
      <c r="D18" s="33"/>
      <c r="E18" s="285" t="str">
        <f>'Rekapitulace stavby'!E14</f>
        <v>Vyplň údaj</v>
      </c>
      <c r="F18" s="286"/>
      <c r="G18" s="286"/>
      <c r="H18" s="286"/>
      <c r="I18" s="111" t="s">
        <v>26</v>
      </c>
      <c r="J18" s="29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 x14ac:dyDescent="0.2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 x14ac:dyDescent="0.2">
      <c r="A20" s="33"/>
      <c r="B20" s="38"/>
      <c r="C20" s="33"/>
      <c r="D20" s="111" t="s">
        <v>29</v>
      </c>
      <c r="E20" s="33"/>
      <c r="F20" s="33"/>
      <c r="G20" s="33"/>
      <c r="H20" s="33"/>
      <c r="I20" s="111" t="s">
        <v>25</v>
      </c>
      <c r="J20" s="112" t="str">
        <f>IF('Rekapitulace stavby'!AN16="","",'Rekapitulace stavby'!AN16)</f>
        <v/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 x14ac:dyDescent="0.2">
      <c r="A21" s="33"/>
      <c r="B21" s="38"/>
      <c r="C21" s="33"/>
      <c r="D21" s="33"/>
      <c r="E21" s="112" t="str">
        <f>IF('Rekapitulace stavby'!E17="","",'Rekapitulace stavby'!E17)</f>
        <v xml:space="preserve"> </v>
      </c>
      <c r="F21" s="33"/>
      <c r="G21" s="33"/>
      <c r="H21" s="33"/>
      <c r="I21" s="111" t="s">
        <v>26</v>
      </c>
      <c r="J21" s="112" t="str">
        <f>IF('Rekapitulace stavby'!AN17="","",'Rekapitulace stavby'!AN17)</f>
        <v/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 x14ac:dyDescent="0.2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 x14ac:dyDescent="0.2">
      <c r="A23" s="33"/>
      <c r="B23" s="38"/>
      <c r="C23" s="33"/>
      <c r="D23" s="111" t="s">
        <v>31</v>
      </c>
      <c r="E23" s="33"/>
      <c r="F23" s="33"/>
      <c r="G23" s="33"/>
      <c r="H23" s="33"/>
      <c r="I23" s="111" t="s">
        <v>25</v>
      </c>
      <c r="J23" s="112" t="str">
        <f>IF('Rekapitulace stavby'!AN19="","",'Rekapitulace stavby'!AN19)</f>
        <v/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 x14ac:dyDescent="0.2">
      <c r="A24" s="33"/>
      <c r="B24" s="38"/>
      <c r="C24" s="33"/>
      <c r="D24" s="33"/>
      <c r="E24" s="112" t="str">
        <f>IF('Rekapitulace stavby'!E20="","",'Rekapitulace stavby'!E20)</f>
        <v xml:space="preserve"> </v>
      </c>
      <c r="F24" s="33"/>
      <c r="G24" s="33"/>
      <c r="H24" s="33"/>
      <c r="I24" s="111" t="s">
        <v>26</v>
      </c>
      <c r="J24" s="112" t="str">
        <f>IF('Rekapitulace stavby'!AN20="","",'Rekapitulace stavby'!AN20)</f>
        <v/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 x14ac:dyDescent="0.2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 x14ac:dyDescent="0.2">
      <c r="A26" s="33"/>
      <c r="B26" s="38"/>
      <c r="C26" s="33"/>
      <c r="D26" s="111" t="s">
        <v>32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 x14ac:dyDescent="0.2">
      <c r="A27" s="114"/>
      <c r="B27" s="115"/>
      <c r="C27" s="114"/>
      <c r="D27" s="114"/>
      <c r="E27" s="287" t="s">
        <v>1</v>
      </c>
      <c r="F27" s="287"/>
      <c r="G27" s="287"/>
      <c r="H27" s="287"/>
      <c r="I27" s="114"/>
      <c r="J27" s="114"/>
      <c r="K27" s="114"/>
      <c r="L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 x14ac:dyDescent="0.2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 x14ac:dyDescent="0.2">
      <c r="A29" s="33"/>
      <c r="B29" s="38"/>
      <c r="C29" s="33"/>
      <c r="D29" s="117"/>
      <c r="E29" s="117"/>
      <c r="F29" s="117"/>
      <c r="G29" s="117"/>
      <c r="H29" s="117"/>
      <c r="I29" s="117"/>
      <c r="J29" s="117"/>
      <c r="K29" s="117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 x14ac:dyDescent="0.2">
      <c r="A30" s="33"/>
      <c r="B30" s="38"/>
      <c r="C30" s="33"/>
      <c r="D30" s="118" t="s">
        <v>33</v>
      </c>
      <c r="E30" s="33"/>
      <c r="F30" s="33"/>
      <c r="G30" s="33"/>
      <c r="H30" s="33"/>
      <c r="I30" s="33"/>
      <c r="J30" s="119">
        <f>ROUND(J118,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 x14ac:dyDescent="0.2">
      <c r="A31" s="33"/>
      <c r="B31" s="38"/>
      <c r="C31" s="33"/>
      <c r="D31" s="117"/>
      <c r="E31" s="117"/>
      <c r="F31" s="117"/>
      <c r="G31" s="117"/>
      <c r="H31" s="117"/>
      <c r="I31" s="117"/>
      <c r="J31" s="117"/>
      <c r="K31" s="117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 x14ac:dyDescent="0.2">
      <c r="A32" s="33"/>
      <c r="B32" s="38"/>
      <c r="C32" s="33"/>
      <c r="D32" s="33"/>
      <c r="E32" s="33"/>
      <c r="F32" s="120" t="s">
        <v>35</v>
      </c>
      <c r="G32" s="33"/>
      <c r="H32" s="33"/>
      <c r="I32" s="120" t="s">
        <v>34</v>
      </c>
      <c r="J32" s="120" t="s">
        <v>36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 x14ac:dyDescent="0.2">
      <c r="A33" s="33"/>
      <c r="B33" s="38"/>
      <c r="C33" s="33"/>
      <c r="D33" s="121" t="s">
        <v>37</v>
      </c>
      <c r="E33" s="111" t="s">
        <v>38</v>
      </c>
      <c r="F33" s="122">
        <f>ROUND((SUM(BE118:BE123)),  2)</f>
        <v>0</v>
      </c>
      <c r="G33" s="33"/>
      <c r="H33" s="33"/>
      <c r="I33" s="123">
        <v>0.21</v>
      </c>
      <c r="J33" s="122">
        <f>ROUND(((SUM(BE118:BE123))*I33),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 x14ac:dyDescent="0.2">
      <c r="A34" s="33"/>
      <c r="B34" s="38"/>
      <c r="C34" s="33"/>
      <c r="D34" s="33"/>
      <c r="E34" s="111" t="s">
        <v>39</v>
      </c>
      <c r="F34" s="122">
        <f>ROUND((SUM(BF118:BF123)),  2)</f>
        <v>0</v>
      </c>
      <c r="G34" s="33"/>
      <c r="H34" s="33"/>
      <c r="I34" s="123">
        <v>0.12</v>
      </c>
      <c r="J34" s="122">
        <f>ROUND(((SUM(BF118:BF123))*I34),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 x14ac:dyDescent="0.2">
      <c r="A35" s="33"/>
      <c r="B35" s="38"/>
      <c r="C35" s="33"/>
      <c r="D35" s="33"/>
      <c r="E35" s="111" t="s">
        <v>40</v>
      </c>
      <c r="F35" s="122">
        <f>ROUND((SUM(BG118:BG123)),  2)</f>
        <v>0</v>
      </c>
      <c r="G35" s="33"/>
      <c r="H35" s="33"/>
      <c r="I35" s="123">
        <v>0.21</v>
      </c>
      <c r="J35" s="122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 x14ac:dyDescent="0.2">
      <c r="A36" s="33"/>
      <c r="B36" s="38"/>
      <c r="C36" s="33"/>
      <c r="D36" s="33"/>
      <c r="E36" s="111" t="s">
        <v>41</v>
      </c>
      <c r="F36" s="122">
        <f>ROUND((SUM(BH118:BH123)),  2)</f>
        <v>0</v>
      </c>
      <c r="G36" s="33"/>
      <c r="H36" s="33"/>
      <c r="I36" s="123">
        <v>0.12</v>
      </c>
      <c r="J36" s="122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 x14ac:dyDescent="0.2">
      <c r="A37" s="33"/>
      <c r="B37" s="38"/>
      <c r="C37" s="33"/>
      <c r="D37" s="33"/>
      <c r="E37" s="111" t="s">
        <v>42</v>
      </c>
      <c r="F37" s="122">
        <f>ROUND((SUM(BI118:BI123)),  2)</f>
        <v>0</v>
      </c>
      <c r="G37" s="33"/>
      <c r="H37" s="33"/>
      <c r="I37" s="123">
        <v>0</v>
      </c>
      <c r="J37" s="122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 x14ac:dyDescent="0.2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 x14ac:dyDescent="0.2">
      <c r="A39" s="33"/>
      <c r="B39" s="38"/>
      <c r="C39" s="124"/>
      <c r="D39" s="125" t="s">
        <v>43</v>
      </c>
      <c r="E39" s="126"/>
      <c r="F39" s="126"/>
      <c r="G39" s="127" t="s">
        <v>44</v>
      </c>
      <c r="H39" s="128" t="s">
        <v>45</v>
      </c>
      <c r="I39" s="126"/>
      <c r="J39" s="129">
        <f>SUM(J30:J37)</f>
        <v>0</v>
      </c>
      <c r="K39" s="130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 x14ac:dyDescent="0.2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 x14ac:dyDescent="0.2">
      <c r="B41" s="19"/>
      <c r="L41" s="19"/>
    </row>
    <row r="42" spans="1:31" s="1" customFormat="1" ht="14.45" customHeight="1" x14ac:dyDescent="0.2">
      <c r="B42" s="19"/>
      <c r="L42" s="19"/>
    </row>
    <row r="43" spans="1:31" s="1" customFormat="1" ht="14.45" customHeight="1" x14ac:dyDescent="0.2">
      <c r="B43" s="19"/>
      <c r="L43" s="19"/>
    </row>
    <row r="44" spans="1:31" s="1" customFormat="1" ht="14.45" customHeight="1" x14ac:dyDescent="0.2">
      <c r="B44" s="19"/>
      <c r="L44" s="19"/>
    </row>
    <row r="45" spans="1:31" s="1" customFormat="1" ht="14.45" customHeight="1" x14ac:dyDescent="0.2">
      <c r="B45" s="19"/>
      <c r="L45" s="19"/>
    </row>
    <row r="46" spans="1:31" s="1" customFormat="1" ht="14.45" customHeight="1" x14ac:dyDescent="0.2">
      <c r="B46" s="19"/>
      <c r="L46" s="19"/>
    </row>
    <row r="47" spans="1:31" s="1" customFormat="1" ht="14.45" customHeight="1" x14ac:dyDescent="0.2">
      <c r="B47" s="19"/>
      <c r="L47" s="19"/>
    </row>
    <row r="48" spans="1:31" s="1" customFormat="1" ht="14.45" customHeight="1" x14ac:dyDescent="0.2">
      <c r="B48" s="19"/>
      <c r="L48" s="19"/>
    </row>
    <row r="49" spans="1:31" s="1" customFormat="1" ht="14.45" customHeight="1" x14ac:dyDescent="0.2">
      <c r="B49" s="19"/>
      <c r="L49" s="19"/>
    </row>
    <row r="50" spans="1:31" s="2" customFormat="1" ht="14.45" customHeight="1" x14ac:dyDescent="0.2">
      <c r="B50" s="50"/>
      <c r="D50" s="131" t="s">
        <v>46</v>
      </c>
      <c r="E50" s="132"/>
      <c r="F50" s="132"/>
      <c r="G50" s="131" t="s">
        <v>47</v>
      </c>
      <c r="H50" s="132"/>
      <c r="I50" s="132"/>
      <c r="J50" s="132"/>
      <c r="K50" s="132"/>
      <c r="L50" s="50"/>
    </row>
    <row r="51" spans="1:31" ht="11.25" x14ac:dyDescent="0.2">
      <c r="B51" s="19"/>
      <c r="L51" s="19"/>
    </row>
    <row r="52" spans="1:31" ht="11.25" x14ac:dyDescent="0.2">
      <c r="B52" s="19"/>
      <c r="L52" s="19"/>
    </row>
    <row r="53" spans="1:31" ht="11.25" x14ac:dyDescent="0.2">
      <c r="B53" s="19"/>
      <c r="L53" s="19"/>
    </row>
    <row r="54" spans="1:31" ht="11.25" x14ac:dyDescent="0.2">
      <c r="B54" s="19"/>
      <c r="L54" s="19"/>
    </row>
    <row r="55" spans="1:31" ht="11.25" x14ac:dyDescent="0.2">
      <c r="B55" s="19"/>
      <c r="L55" s="19"/>
    </row>
    <row r="56" spans="1:31" ht="11.25" x14ac:dyDescent="0.2">
      <c r="B56" s="19"/>
      <c r="L56" s="19"/>
    </row>
    <row r="57" spans="1:31" ht="11.25" x14ac:dyDescent="0.2">
      <c r="B57" s="19"/>
      <c r="L57" s="19"/>
    </row>
    <row r="58" spans="1:31" ht="11.25" x14ac:dyDescent="0.2">
      <c r="B58" s="19"/>
      <c r="L58" s="19"/>
    </row>
    <row r="59" spans="1:31" ht="11.25" x14ac:dyDescent="0.2">
      <c r="B59" s="19"/>
      <c r="L59" s="19"/>
    </row>
    <row r="60" spans="1:31" ht="11.25" x14ac:dyDescent="0.2">
      <c r="B60" s="19"/>
      <c r="L60" s="19"/>
    </row>
    <row r="61" spans="1:31" s="2" customFormat="1" ht="12.75" x14ac:dyDescent="0.2">
      <c r="A61" s="33"/>
      <c r="B61" s="38"/>
      <c r="C61" s="33"/>
      <c r="D61" s="133" t="s">
        <v>48</v>
      </c>
      <c r="E61" s="134"/>
      <c r="F61" s="135" t="s">
        <v>49</v>
      </c>
      <c r="G61" s="133" t="s">
        <v>48</v>
      </c>
      <c r="H61" s="134"/>
      <c r="I61" s="134"/>
      <c r="J61" s="136" t="s">
        <v>49</v>
      </c>
      <c r="K61" s="134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 x14ac:dyDescent="0.2">
      <c r="B62" s="19"/>
      <c r="L62" s="19"/>
    </row>
    <row r="63" spans="1:31" ht="11.25" x14ac:dyDescent="0.2">
      <c r="B63" s="19"/>
      <c r="L63" s="19"/>
    </row>
    <row r="64" spans="1:31" ht="11.25" x14ac:dyDescent="0.2">
      <c r="B64" s="19"/>
      <c r="L64" s="19"/>
    </row>
    <row r="65" spans="1:31" s="2" customFormat="1" ht="12.75" x14ac:dyDescent="0.2">
      <c r="A65" s="33"/>
      <c r="B65" s="38"/>
      <c r="C65" s="33"/>
      <c r="D65" s="131" t="s">
        <v>50</v>
      </c>
      <c r="E65" s="137"/>
      <c r="F65" s="137"/>
      <c r="G65" s="131" t="s">
        <v>51</v>
      </c>
      <c r="H65" s="137"/>
      <c r="I65" s="137"/>
      <c r="J65" s="137"/>
      <c r="K65" s="137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 x14ac:dyDescent="0.2">
      <c r="B66" s="19"/>
      <c r="L66" s="19"/>
    </row>
    <row r="67" spans="1:31" ht="11.25" x14ac:dyDescent="0.2">
      <c r="B67" s="19"/>
      <c r="L67" s="19"/>
    </row>
    <row r="68" spans="1:31" ht="11.25" x14ac:dyDescent="0.2">
      <c r="B68" s="19"/>
      <c r="L68" s="19"/>
    </row>
    <row r="69" spans="1:31" ht="11.25" x14ac:dyDescent="0.2">
      <c r="B69" s="19"/>
      <c r="L69" s="19"/>
    </row>
    <row r="70" spans="1:31" ht="11.25" x14ac:dyDescent="0.2">
      <c r="B70" s="19"/>
      <c r="L70" s="19"/>
    </row>
    <row r="71" spans="1:31" ht="11.25" x14ac:dyDescent="0.2">
      <c r="B71" s="19"/>
      <c r="L71" s="19"/>
    </row>
    <row r="72" spans="1:31" ht="11.25" x14ac:dyDescent="0.2">
      <c r="B72" s="19"/>
      <c r="L72" s="19"/>
    </row>
    <row r="73" spans="1:31" ht="11.25" x14ac:dyDescent="0.2">
      <c r="B73" s="19"/>
      <c r="L73" s="19"/>
    </row>
    <row r="74" spans="1:31" ht="11.25" x14ac:dyDescent="0.2">
      <c r="B74" s="19"/>
      <c r="L74" s="19"/>
    </row>
    <row r="75" spans="1:31" ht="11.25" x14ac:dyDescent="0.2">
      <c r="B75" s="19"/>
      <c r="L75" s="19"/>
    </row>
    <row r="76" spans="1:31" s="2" customFormat="1" ht="12.75" x14ac:dyDescent="0.2">
      <c r="A76" s="33"/>
      <c r="B76" s="38"/>
      <c r="C76" s="33"/>
      <c r="D76" s="133" t="s">
        <v>48</v>
      </c>
      <c r="E76" s="134"/>
      <c r="F76" s="135" t="s">
        <v>49</v>
      </c>
      <c r="G76" s="133" t="s">
        <v>48</v>
      </c>
      <c r="H76" s="134"/>
      <c r="I76" s="134"/>
      <c r="J76" s="136" t="s">
        <v>49</v>
      </c>
      <c r="K76" s="134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 x14ac:dyDescent="0.2">
      <c r="A77" s="33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 x14ac:dyDescent="0.2">
      <c r="A81" s="33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 x14ac:dyDescent="0.2">
      <c r="A82" s="33"/>
      <c r="B82" s="34"/>
      <c r="C82" s="22" t="s">
        <v>90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 x14ac:dyDescent="0.2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 x14ac:dyDescent="0.2">
      <c r="A84" s="33"/>
      <c r="B84" s="34"/>
      <c r="C84" s="28" t="s">
        <v>16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 x14ac:dyDescent="0.2">
      <c r="A85" s="33"/>
      <c r="B85" s="34"/>
      <c r="C85" s="35"/>
      <c r="D85" s="35"/>
      <c r="E85" s="288" t="str">
        <f>E7</f>
        <v>Most M01 Poděbrady</v>
      </c>
      <c r="F85" s="289"/>
      <c r="G85" s="289"/>
      <c r="H85" s="289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 x14ac:dyDescent="0.2">
      <c r="A86" s="33"/>
      <c r="B86" s="34"/>
      <c r="C86" s="28" t="s">
        <v>88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 x14ac:dyDescent="0.2">
      <c r="A87" s="33"/>
      <c r="B87" s="34"/>
      <c r="C87" s="35"/>
      <c r="D87" s="35"/>
      <c r="E87" s="259" t="str">
        <f>E9</f>
        <v>02 - SO 301 stavidlo mostu</v>
      </c>
      <c r="F87" s="290"/>
      <c r="G87" s="290"/>
      <c r="H87" s="290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 x14ac:dyDescent="0.2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 x14ac:dyDescent="0.2">
      <c r="A89" s="33"/>
      <c r="B89" s="34"/>
      <c r="C89" s="28" t="s">
        <v>20</v>
      </c>
      <c r="D89" s="35"/>
      <c r="E89" s="35"/>
      <c r="F89" s="26" t="str">
        <f>F12</f>
        <v xml:space="preserve"> </v>
      </c>
      <c r="G89" s="35"/>
      <c r="H89" s="35"/>
      <c r="I89" s="28" t="s">
        <v>22</v>
      </c>
      <c r="J89" s="65" t="str">
        <f>IF(J12="","",J12)</f>
        <v>4. 6. 2024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 x14ac:dyDescent="0.2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 x14ac:dyDescent="0.2">
      <c r="A91" s="33"/>
      <c r="B91" s="34"/>
      <c r="C91" s="28" t="s">
        <v>24</v>
      </c>
      <c r="D91" s="35"/>
      <c r="E91" s="35"/>
      <c r="F91" s="26" t="str">
        <f>E15</f>
        <v xml:space="preserve"> </v>
      </c>
      <c r="G91" s="35"/>
      <c r="H91" s="35"/>
      <c r="I91" s="28" t="s">
        <v>29</v>
      </c>
      <c r="J91" s="31" t="str">
        <f>E21</f>
        <v xml:space="preserve"> 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 x14ac:dyDescent="0.2">
      <c r="A92" s="33"/>
      <c r="B92" s="34"/>
      <c r="C92" s="28" t="s">
        <v>27</v>
      </c>
      <c r="D92" s="35"/>
      <c r="E92" s="35"/>
      <c r="F92" s="26" t="str">
        <f>IF(E18="","",E18)</f>
        <v>Vyplň údaj</v>
      </c>
      <c r="G92" s="35"/>
      <c r="H92" s="35"/>
      <c r="I92" s="28" t="s">
        <v>31</v>
      </c>
      <c r="J92" s="31" t="str">
        <f>E24</f>
        <v xml:space="preserve"> 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 x14ac:dyDescent="0.2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 x14ac:dyDescent="0.2">
      <c r="A94" s="33"/>
      <c r="B94" s="34"/>
      <c r="C94" s="142" t="s">
        <v>91</v>
      </c>
      <c r="D94" s="143"/>
      <c r="E94" s="143"/>
      <c r="F94" s="143"/>
      <c r="G94" s="143"/>
      <c r="H94" s="143"/>
      <c r="I94" s="143"/>
      <c r="J94" s="144" t="s">
        <v>92</v>
      </c>
      <c r="K94" s="143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 x14ac:dyDescent="0.2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 x14ac:dyDescent="0.2">
      <c r="A96" s="33"/>
      <c r="B96" s="34"/>
      <c r="C96" s="145" t="s">
        <v>93</v>
      </c>
      <c r="D96" s="35"/>
      <c r="E96" s="35"/>
      <c r="F96" s="35"/>
      <c r="G96" s="35"/>
      <c r="H96" s="35"/>
      <c r="I96" s="35"/>
      <c r="J96" s="83">
        <f>J118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94</v>
      </c>
    </row>
    <row r="97" spans="1:31" s="9" customFormat="1" ht="24.95" customHeight="1" x14ac:dyDescent="0.2">
      <c r="B97" s="146"/>
      <c r="C97" s="147"/>
      <c r="D97" s="148" t="s">
        <v>95</v>
      </c>
      <c r="E97" s="149"/>
      <c r="F97" s="149"/>
      <c r="G97" s="149"/>
      <c r="H97" s="149"/>
      <c r="I97" s="149"/>
      <c r="J97" s="150">
        <f>J119</f>
        <v>0</v>
      </c>
      <c r="K97" s="147"/>
      <c r="L97" s="151"/>
    </row>
    <row r="98" spans="1:31" s="10" customFormat="1" ht="19.899999999999999" customHeight="1" x14ac:dyDescent="0.2">
      <c r="B98" s="152"/>
      <c r="C98" s="153"/>
      <c r="D98" s="154" t="s">
        <v>102</v>
      </c>
      <c r="E98" s="155"/>
      <c r="F98" s="155"/>
      <c r="G98" s="155"/>
      <c r="H98" s="155"/>
      <c r="I98" s="155"/>
      <c r="J98" s="156">
        <f>J120</f>
        <v>0</v>
      </c>
      <c r="K98" s="153"/>
      <c r="L98" s="157"/>
    </row>
    <row r="99" spans="1:31" s="2" customFormat="1" ht="21.75" customHeight="1" x14ac:dyDescent="0.2">
      <c r="A99" s="33"/>
      <c r="B99" s="34"/>
      <c r="C99" s="35"/>
      <c r="D99" s="35"/>
      <c r="E99" s="35"/>
      <c r="F99" s="35"/>
      <c r="G99" s="35"/>
      <c r="H99" s="35"/>
      <c r="I99" s="35"/>
      <c r="J99" s="35"/>
      <c r="K99" s="35"/>
      <c r="L99" s="50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spans="1:31" s="2" customFormat="1" ht="6.95" customHeight="1" x14ac:dyDescent="0.2">
      <c r="A100" s="33"/>
      <c r="B100" s="53"/>
      <c r="C100" s="54"/>
      <c r="D100" s="54"/>
      <c r="E100" s="54"/>
      <c r="F100" s="54"/>
      <c r="G100" s="54"/>
      <c r="H100" s="54"/>
      <c r="I100" s="54"/>
      <c r="J100" s="54"/>
      <c r="K100" s="54"/>
      <c r="L100" s="50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4" spans="1:31" s="2" customFormat="1" ht="6.95" customHeight="1" x14ac:dyDescent="0.2">
      <c r="A104" s="33"/>
      <c r="B104" s="55"/>
      <c r="C104" s="56"/>
      <c r="D104" s="56"/>
      <c r="E104" s="56"/>
      <c r="F104" s="56"/>
      <c r="G104" s="56"/>
      <c r="H104" s="56"/>
      <c r="I104" s="56"/>
      <c r="J104" s="56"/>
      <c r="K104" s="56"/>
      <c r="L104" s="50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31" s="2" customFormat="1" ht="24.95" customHeight="1" x14ac:dyDescent="0.2">
      <c r="A105" s="33"/>
      <c r="B105" s="34"/>
      <c r="C105" s="22" t="s">
        <v>112</v>
      </c>
      <c r="D105" s="35"/>
      <c r="E105" s="35"/>
      <c r="F105" s="35"/>
      <c r="G105" s="35"/>
      <c r="H105" s="35"/>
      <c r="I105" s="35"/>
      <c r="J105" s="35"/>
      <c r="K105" s="35"/>
      <c r="L105" s="50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31" s="2" customFormat="1" ht="6.95" customHeight="1" x14ac:dyDescent="0.2">
      <c r="A106" s="33"/>
      <c r="B106" s="34"/>
      <c r="C106" s="35"/>
      <c r="D106" s="35"/>
      <c r="E106" s="35"/>
      <c r="F106" s="35"/>
      <c r="G106" s="35"/>
      <c r="H106" s="35"/>
      <c r="I106" s="35"/>
      <c r="J106" s="35"/>
      <c r="K106" s="35"/>
      <c r="L106" s="50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pans="1:31" s="2" customFormat="1" ht="12" customHeight="1" x14ac:dyDescent="0.2">
      <c r="A107" s="33"/>
      <c r="B107" s="34"/>
      <c r="C107" s="28" t="s">
        <v>16</v>
      </c>
      <c r="D107" s="35"/>
      <c r="E107" s="35"/>
      <c r="F107" s="35"/>
      <c r="G107" s="35"/>
      <c r="H107" s="35"/>
      <c r="I107" s="35"/>
      <c r="J107" s="35"/>
      <c r="K107" s="35"/>
      <c r="L107" s="50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16.5" customHeight="1" x14ac:dyDescent="0.2">
      <c r="A108" s="33"/>
      <c r="B108" s="34"/>
      <c r="C108" s="35"/>
      <c r="D108" s="35"/>
      <c r="E108" s="288" t="str">
        <f>E7</f>
        <v>Most M01 Poděbrady</v>
      </c>
      <c r="F108" s="289"/>
      <c r="G108" s="289"/>
      <c r="H108" s="289"/>
      <c r="I108" s="35"/>
      <c r="J108" s="35"/>
      <c r="K108" s="35"/>
      <c r="L108" s="50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12" customHeight="1" x14ac:dyDescent="0.2">
      <c r="A109" s="33"/>
      <c r="B109" s="34"/>
      <c r="C109" s="28" t="s">
        <v>88</v>
      </c>
      <c r="D109" s="35"/>
      <c r="E109" s="35"/>
      <c r="F109" s="35"/>
      <c r="G109" s="35"/>
      <c r="H109" s="35"/>
      <c r="I109" s="35"/>
      <c r="J109" s="35"/>
      <c r="K109" s="35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6.5" customHeight="1" x14ac:dyDescent="0.2">
      <c r="A110" s="33"/>
      <c r="B110" s="34"/>
      <c r="C110" s="35"/>
      <c r="D110" s="35"/>
      <c r="E110" s="259" t="str">
        <f>E9</f>
        <v>02 - SO 301 stavidlo mostu</v>
      </c>
      <c r="F110" s="290"/>
      <c r="G110" s="290"/>
      <c r="H110" s="290"/>
      <c r="I110" s="35"/>
      <c r="J110" s="35"/>
      <c r="K110" s="35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customHeight="1" x14ac:dyDescent="0.2">
      <c r="A111" s="33"/>
      <c r="B111" s="34"/>
      <c r="C111" s="35"/>
      <c r="D111" s="35"/>
      <c r="E111" s="35"/>
      <c r="F111" s="35"/>
      <c r="G111" s="35"/>
      <c r="H111" s="35"/>
      <c r="I111" s="35"/>
      <c r="J111" s="35"/>
      <c r="K111" s="35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 x14ac:dyDescent="0.2">
      <c r="A112" s="33"/>
      <c r="B112" s="34"/>
      <c r="C112" s="28" t="s">
        <v>20</v>
      </c>
      <c r="D112" s="35"/>
      <c r="E112" s="35"/>
      <c r="F112" s="26" t="str">
        <f>F12</f>
        <v xml:space="preserve"> </v>
      </c>
      <c r="G112" s="35"/>
      <c r="H112" s="35"/>
      <c r="I112" s="28" t="s">
        <v>22</v>
      </c>
      <c r="J112" s="65" t="str">
        <f>IF(J12="","",J12)</f>
        <v>4. 6. 2024</v>
      </c>
      <c r="K112" s="35"/>
      <c r="L112" s="50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6.95" customHeight="1" x14ac:dyDescent="0.2">
      <c r="A113" s="33"/>
      <c r="B113" s="34"/>
      <c r="C113" s="35"/>
      <c r="D113" s="35"/>
      <c r="E113" s="35"/>
      <c r="F113" s="35"/>
      <c r="G113" s="35"/>
      <c r="H113" s="35"/>
      <c r="I113" s="35"/>
      <c r="J113" s="35"/>
      <c r="K113" s="35"/>
      <c r="L113" s="50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15.2" customHeight="1" x14ac:dyDescent="0.2">
      <c r="A114" s="33"/>
      <c r="B114" s="34"/>
      <c r="C114" s="28" t="s">
        <v>24</v>
      </c>
      <c r="D114" s="35"/>
      <c r="E114" s="35"/>
      <c r="F114" s="26" t="str">
        <f>E15</f>
        <v xml:space="preserve"> </v>
      </c>
      <c r="G114" s="35"/>
      <c r="H114" s="35"/>
      <c r="I114" s="28" t="s">
        <v>29</v>
      </c>
      <c r="J114" s="31" t="str">
        <f>E21</f>
        <v xml:space="preserve"> </v>
      </c>
      <c r="K114" s="35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5.2" customHeight="1" x14ac:dyDescent="0.2">
      <c r="A115" s="33"/>
      <c r="B115" s="34"/>
      <c r="C115" s="28" t="s">
        <v>27</v>
      </c>
      <c r="D115" s="35"/>
      <c r="E115" s="35"/>
      <c r="F115" s="26" t="str">
        <f>IF(E18="","",E18)</f>
        <v>Vyplň údaj</v>
      </c>
      <c r="G115" s="35"/>
      <c r="H115" s="35"/>
      <c r="I115" s="28" t="s">
        <v>31</v>
      </c>
      <c r="J115" s="31" t="str">
        <f>E24</f>
        <v xml:space="preserve"> </v>
      </c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10.35" customHeight="1" x14ac:dyDescent="0.2">
      <c r="A116" s="33"/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11" customFormat="1" ht="29.25" customHeight="1" x14ac:dyDescent="0.2">
      <c r="A117" s="158"/>
      <c r="B117" s="159"/>
      <c r="C117" s="160" t="s">
        <v>113</v>
      </c>
      <c r="D117" s="161" t="s">
        <v>58</v>
      </c>
      <c r="E117" s="161" t="s">
        <v>54</v>
      </c>
      <c r="F117" s="161" t="s">
        <v>55</v>
      </c>
      <c r="G117" s="161" t="s">
        <v>114</v>
      </c>
      <c r="H117" s="161" t="s">
        <v>115</v>
      </c>
      <c r="I117" s="161" t="s">
        <v>116</v>
      </c>
      <c r="J117" s="161" t="s">
        <v>92</v>
      </c>
      <c r="K117" s="162" t="s">
        <v>117</v>
      </c>
      <c r="L117" s="163"/>
      <c r="M117" s="74" t="s">
        <v>1</v>
      </c>
      <c r="N117" s="75" t="s">
        <v>37</v>
      </c>
      <c r="O117" s="75" t="s">
        <v>118</v>
      </c>
      <c r="P117" s="75" t="s">
        <v>119</v>
      </c>
      <c r="Q117" s="75" t="s">
        <v>120</v>
      </c>
      <c r="R117" s="75" t="s">
        <v>121</v>
      </c>
      <c r="S117" s="75" t="s">
        <v>122</v>
      </c>
      <c r="T117" s="76" t="s">
        <v>123</v>
      </c>
      <c r="U117" s="158"/>
      <c r="V117" s="158"/>
      <c r="W117" s="158"/>
      <c r="X117" s="158"/>
      <c r="Y117" s="158"/>
      <c r="Z117" s="158"/>
      <c r="AA117" s="158"/>
      <c r="AB117" s="158"/>
      <c r="AC117" s="158"/>
      <c r="AD117" s="158"/>
      <c r="AE117" s="158"/>
    </row>
    <row r="118" spans="1:65" s="2" customFormat="1" ht="22.9" customHeight="1" x14ac:dyDescent="0.25">
      <c r="A118" s="33"/>
      <c r="B118" s="34"/>
      <c r="C118" s="81" t="s">
        <v>124</v>
      </c>
      <c r="D118" s="35"/>
      <c r="E118" s="35"/>
      <c r="F118" s="35"/>
      <c r="G118" s="35"/>
      <c r="H118" s="35"/>
      <c r="I118" s="35"/>
      <c r="J118" s="164">
        <f>BK118</f>
        <v>0</v>
      </c>
      <c r="K118" s="35"/>
      <c r="L118" s="38"/>
      <c r="M118" s="77"/>
      <c r="N118" s="165"/>
      <c r="O118" s="78"/>
      <c r="P118" s="166">
        <f>P119</f>
        <v>0</v>
      </c>
      <c r="Q118" s="78"/>
      <c r="R118" s="166">
        <f>R119</f>
        <v>5.4330000000000003E-2</v>
      </c>
      <c r="S118" s="78"/>
      <c r="T118" s="167">
        <f>T119</f>
        <v>0</v>
      </c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T118" s="16" t="s">
        <v>72</v>
      </c>
      <c r="AU118" s="16" t="s">
        <v>94</v>
      </c>
      <c r="BK118" s="168">
        <f>BK119</f>
        <v>0</v>
      </c>
    </row>
    <row r="119" spans="1:65" s="12" customFormat="1" ht="25.9" customHeight="1" x14ac:dyDescent="0.2">
      <c r="B119" s="169"/>
      <c r="C119" s="170"/>
      <c r="D119" s="171" t="s">
        <v>72</v>
      </c>
      <c r="E119" s="172" t="s">
        <v>125</v>
      </c>
      <c r="F119" s="172" t="s">
        <v>126</v>
      </c>
      <c r="G119" s="170"/>
      <c r="H119" s="170"/>
      <c r="I119" s="173"/>
      <c r="J119" s="174">
        <f>BK119</f>
        <v>0</v>
      </c>
      <c r="K119" s="170"/>
      <c r="L119" s="175"/>
      <c r="M119" s="176"/>
      <c r="N119" s="177"/>
      <c r="O119" s="177"/>
      <c r="P119" s="178">
        <f>P120</f>
        <v>0</v>
      </c>
      <c r="Q119" s="177"/>
      <c r="R119" s="178">
        <f>R120</f>
        <v>5.4330000000000003E-2</v>
      </c>
      <c r="S119" s="177"/>
      <c r="T119" s="179">
        <f>T120</f>
        <v>0</v>
      </c>
      <c r="AR119" s="180" t="s">
        <v>81</v>
      </c>
      <c r="AT119" s="181" t="s">
        <v>72</v>
      </c>
      <c r="AU119" s="181" t="s">
        <v>73</v>
      </c>
      <c r="AY119" s="180" t="s">
        <v>127</v>
      </c>
      <c r="BK119" s="182">
        <f>BK120</f>
        <v>0</v>
      </c>
    </row>
    <row r="120" spans="1:65" s="12" customFormat="1" ht="22.9" customHeight="1" x14ac:dyDescent="0.2">
      <c r="B120" s="169"/>
      <c r="C120" s="170"/>
      <c r="D120" s="171" t="s">
        <v>72</v>
      </c>
      <c r="E120" s="183" t="s">
        <v>179</v>
      </c>
      <c r="F120" s="183" t="s">
        <v>421</v>
      </c>
      <c r="G120" s="170"/>
      <c r="H120" s="170"/>
      <c r="I120" s="173"/>
      <c r="J120" s="184">
        <f>BK120</f>
        <v>0</v>
      </c>
      <c r="K120" s="170"/>
      <c r="L120" s="175"/>
      <c r="M120" s="176"/>
      <c r="N120" s="177"/>
      <c r="O120" s="177"/>
      <c r="P120" s="178">
        <f>SUM(P121:P123)</f>
        <v>0</v>
      </c>
      <c r="Q120" s="177"/>
      <c r="R120" s="178">
        <f>SUM(R121:R123)</f>
        <v>5.4330000000000003E-2</v>
      </c>
      <c r="S120" s="177"/>
      <c r="T120" s="179">
        <f>SUM(T121:T123)</f>
        <v>0</v>
      </c>
      <c r="AR120" s="180" t="s">
        <v>81</v>
      </c>
      <c r="AT120" s="181" t="s">
        <v>72</v>
      </c>
      <c r="AU120" s="181" t="s">
        <v>81</v>
      </c>
      <c r="AY120" s="180" t="s">
        <v>127</v>
      </c>
      <c r="BK120" s="182">
        <f>SUM(BK121:BK123)</f>
        <v>0</v>
      </c>
    </row>
    <row r="121" spans="1:65" s="2" customFormat="1" ht="16.5" customHeight="1" x14ac:dyDescent="0.2">
      <c r="A121" s="33"/>
      <c r="B121" s="34"/>
      <c r="C121" s="185" t="s">
        <v>81</v>
      </c>
      <c r="D121" s="185" t="s">
        <v>129</v>
      </c>
      <c r="E121" s="186" t="s">
        <v>789</v>
      </c>
      <c r="F121" s="187" t="s">
        <v>790</v>
      </c>
      <c r="G121" s="188" t="s">
        <v>734</v>
      </c>
      <c r="H121" s="189">
        <v>1</v>
      </c>
      <c r="I121" s="190"/>
      <c r="J121" s="191">
        <f>ROUND(I121*H121,2)</f>
        <v>0</v>
      </c>
      <c r="K121" s="187" t="s">
        <v>1</v>
      </c>
      <c r="L121" s="38"/>
      <c r="M121" s="192" t="s">
        <v>1</v>
      </c>
      <c r="N121" s="193" t="s">
        <v>38</v>
      </c>
      <c r="O121" s="70"/>
      <c r="P121" s="194">
        <f>O121*H121</f>
        <v>0</v>
      </c>
      <c r="Q121" s="194">
        <v>5.4330000000000003E-2</v>
      </c>
      <c r="R121" s="194">
        <f>Q121*H121</f>
        <v>5.4330000000000003E-2</v>
      </c>
      <c r="S121" s="194">
        <v>0</v>
      </c>
      <c r="T121" s="195">
        <f>S121*H121</f>
        <v>0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R121" s="196" t="s">
        <v>134</v>
      </c>
      <c r="AT121" s="196" t="s">
        <v>129</v>
      </c>
      <c r="AU121" s="196" t="s">
        <v>83</v>
      </c>
      <c r="AY121" s="16" t="s">
        <v>127</v>
      </c>
      <c r="BE121" s="197">
        <f>IF(N121="základní",J121,0)</f>
        <v>0</v>
      </c>
      <c r="BF121" s="197">
        <f>IF(N121="snížená",J121,0)</f>
        <v>0</v>
      </c>
      <c r="BG121" s="197">
        <f>IF(N121="zákl. přenesená",J121,0)</f>
        <v>0</v>
      </c>
      <c r="BH121" s="197">
        <f>IF(N121="sníž. přenesená",J121,0)</f>
        <v>0</v>
      </c>
      <c r="BI121" s="197">
        <f>IF(N121="nulová",J121,0)</f>
        <v>0</v>
      </c>
      <c r="BJ121" s="16" t="s">
        <v>81</v>
      </c>
      <c r="BK121" s="197">
        <f>ROUND(I121*H121,2)</f>
        <v>0</v>
      </c>
      <c r="BL121" s="16" t="s">
        <v>134</v>
      </c>
      <c r="BM121" s="196" t="s">
        <v>791</v>
      </c>
    </row>
    <row r="122" spans="1:65" s="2" customFormat="1" ht="29.25" x14ac:dyDescent="0.2">
      <c r="A122" s="33"/>
      <c r="B122" s="34"/>
      <c r="C122" s="35"/>
      <c r="D122" s="198" t="s">
        <v>136</v>
      </c>
      <c r="E122" s="35"/>
      <c r="F122" s="199" t="s">
        <v>792</v>
      </c>
      <c r="G122" s="35"/>
      <c r="H122" s="35"/>
      <c r="I122" s="200"/>
      <c r="J122" s="35"/>
      <c r="K122" s="35"/>
      <c r="L122" s="38"/>
      <c r="M122" s="201"/>
      <c r="N122" s="202"/>
      <c r="O122" s="70"/>
      <c r="P122" s="70"/>
      <c r="Q122" s="70"/>
      <c r="R122" s="70"/>
      <c r="S122" s="70"/>
      <c r="T122" s="71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T122" s="16" t="s">
        <v>136</v>
      </c>
      <c r="AU122" s="16" t="s">
        <v>83</v>
      </c>
    </row>
    <row r="123" spans="1:65" s="2" customFormat="1" ht="156" x14ac:dyDescent="0.2">
      <c r="A123" s="33"/>
      <c r="B123" s="34"/>
      <c r="C123" s="35"/>
      <c r="D123" s="198" t="s">
        <v>413</v>
      </c>
      <c r="E123" s="35"/>
      <c r="F123" s="235" t="s">
        <v>793</v>
      </c>
      <c r="G123" s="35"/>
      <c r="H123" s="35"/>
      <c r="I123" s="200"/>
      <c r="J123" s="35"/>
      <c r="K123" s="35"/>
      <c r="L123" s="38"/>
      <c r="M123" s="236"/>
      <c r="N123" s="237"/>
      <c r="O123" s="238"/>
      <c r="P123" s="238"/>
      <c r="Q123" s="238"/>
      <c r="R123" s="238"/>
      <c r="S123" s="238"/>
      <c r="T123" s="239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6" t="s">
        <v>413</v>
      </c>
      <c r="AU123" s="16" t="s">
        <v>83</v>
      </c>
    </row>
    <row r="124" spans="1:65" s="2" customFormat="1" ht="6.95" customHeight="1" x14ac:dyDescent="0.2">
      <c r="A124" s="33"/>
      <c r="B124" s="53"/>
      <c r="C124" s="54"/>
      <c r="D124" s="54"/>
      <c r="E124" s="54"/>
      <c r="F124" s="54"/>
      <c r="G124" s="54"/>
      <c r="H124" s="54"/>
      <c r="I124" s="54"/>
      <c r="J124" s="54"/>
      <c r="K124" s="54"/>
      <c r="L124" s="38"/>
      <c r="M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</sheetData>
  <sheetProtection algorithmName="SHA-512" hashValue="SiVq/BfI697KUVPqcklDyNCeD48mYoiCHdDp80MdMb6KbS/DtuOaOUqkGvZ19BupAQkIFZpLGgQa951/PorYtQ==" saltValue="BsHYWQHMOnJX2JAelW9JVWzLH18S271av7Frk+GkciLRSAjbkmZ09+Q6aN5SmfVQegZUhDmmDenJuA90ZRUbyQ==" spinCount="100000" sheet="1" objects="1" scenarios="1" formatColumns="0" formatRows="0" autoFilter="0"/>
  <autoFilter ref="C117:K123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01 - sanace mostu</vt:lpstr>
      <vt:lpstr>02 - SO 301 stavidlo mostu</vt:lpstr>
      <vt:lpstr>'01 - sanace mostu'!Názvy_tisku</vt:lpstr>
      <vt:lpstr>'02 - SO 301 stavidlo mostu'!Názvy_tisku</vt:lpstr>
      <vt:lpstr>'Rekapitulace stavby'!Názvy_tisku</vt:lpstr>
      <vt:lpstr>'01 - sanace mostu'!Oblast_tisku</vt:lpstr>
      <vt:lpstr>'02 - SO 301 stavidlo mostu'!Oblast_tisku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DESKTOP-C275LRE\Jindra</dc:creator>
  <cp:lastModifiedBy>Viktorová Blanka</cp:lastModifiedBy>
  <dcterms:created xsi:type="dcterms:W3CDTF">2024-06-06T08:41:27Z</dcterms:created>
  <dcterms:modified xsi:type="dcterms:W3CDTF">2024-08-12T13:53:03Z</dcterms:modified>
</cp:coreProperties>
</file>