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znice\Desktop\OÚ Oznice\DOTACE\2023 Oprava cest 7MK a 10MK - povodně\"/>
    </mc:Choice>
  </mc:AlternateContent>
  <xr:revisionPtr revIDLastSave="0" documentId="8_{8847C16A-0AAA-42EA-B0BA-7F6A3D35D35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Pol'!$A$1:$X$61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40" i="12" l="1"/>
  <c r="BA28" i="12"/>
  <c r="G9" i="12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4" i="12"/>
  <c r="M14" i="12" s="1"/>
  <c r="I14" i="12"/>
  <c r="K14" i="12"/>
  <c r="O14" i="12"/>
  <c r="Q14" i="12"/>
  <c r="V14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1" i="12"/>
  <c r="M21" i="12" s="1"/>
  <c r="I21" i="12"/>
  <c r="K21" i="12"/>
  <c r="O21" i="12"/>
  <c r="Q21" i="12"/>
  <c r="V21" i="12"/>
  <c r="G24" i="12"/>
  <c r="I24" i="12"/>
  <c r="K24" i="12"/>
  <c r="O24" i="12"/>
  <c r="Q24" i="12"/>
  <c r="V24" i="12"/>
  <c r="G27" i="12"/>
  <c r="M27" i="12" s="1"/>
  <c r="I27" i="12"/>
  <c r="K27" i="12"/>
  <c r="O27" i="12"/>
  <c r="Q27" i="12"/>
  <c r="V27" i="12"/>
  <c r="G30" i="12"/>
  <c r="M30" i="12" s="1"/>
  <c r="I30" i="12"/>
  <c r="K30" i="12"/>
  <c r="O30" i="12"/>
  <c r="Q30" i="12"/>
  <c r="V30" i="12"/>
  <c r="G33" i="12"/>
  <c r="M33" i="12" s="1"/>
  <c r="I33" i="12"/>
  <c r="K33" i="12"/>
  <c r="O33" i="12"/>
  <c r="Q33" i="12"/>
  <c r="V33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Q38" i="12" s="1"/>
  <c r="V39" i="12"/>
  <c r="G41" i="12"/>
  <c r="M41" i="12" s="1"/>
  <c r="I41" i="12"/>
  <c r="K41" i="12"/>
  <c r="K38" i="12" s="1"/>
  <c r="O41" i="12"/>
  <c r="Q41" i="12"/>
  <c r="V41" i="12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AE60" i="12"/>
  <c r="F42" i="1" s="1"/>
  <c r="I20" i="1"/>
  <c r="I19" i="1"/>
  <c r="I18" i="1"/>
  <c r="I17" i="1"/>
  <c r="H40" i="1"/>
  <c r="J28" i="1"/>
  <c r="J26" i="1"/>
  <c r="G38" i="1"/>
  <c r="F38" i="1"/>
  <c r="J23" i="1"/>
  <c r="J24" i="1"/>
  <c r="J25" i="1"/>
  <c r="J27" i="1"/>
  <c r="E24" i="1"/>
  <c r="E26" i="1"/>
  <c r="G43" i="12" l="1"/>
  <c r="I56" i="1" s="1"/>
  <c r="K46" i="12"/>
  <c r="I46" i="12"/>
  <c r="O38" i="12"/>
  <c r="V38" i="12"/>
  <c r="I38" i="12"/>
  <c r="O23" i="12"/>
  <c r="V23" i="12"/>
  <c r="I23" i="12"/>
  <c r="O8" i="12"/>
  <c r="O46" i="12"/>
  <c r="Q23" i="12"/>
  <c r="G23" i="12"/>
  <c r="I54" i="1" s="1"/>
  <c r="G8" i="12"/>
  <c r="I53" i="1" s="1"/>
  <c r="Q46" i="12"/>
  <c r="V8" i="12"/>
  <c r="K8" i="12"/>
  <c r="V46" i="12"/>
  <c r="K23" i="12"/>
  <c r="Q8" i="12"/>
  <c r="I8" i="12"/>
  <c r="G46" i="12"/>
  <c r="I57" i="1" s="1"/>
  <c r="G38" i="12"/>
  <c r="I55" i="1" s="1"/>
  <c r="AF60" i="12"/>
  <c r="G41" i="1" s="1"/>
  <c r="F41" i="1"/>
  <c r="F39" i="1"/>
  <c r="M46" i="12"/>
  <c r="M8" i="12"/>
  <c r="M38" i="12"/>
  <c r="M24" i="12"/>
  <c r="M23" i="12" s="1"/>
  <c r="I58" i="1" l="1"/>
  <c r="J57" i="1" s="1"/>
  <c r="I16" i="1"/>
  <c r="I21" i="1" s="1"/>
  <c r="G60" i="12"/>
  <c r="G39" i="1"/>
  <c r="G43" i="1" s="1"/>
  <c r="G25" i="1" s="1"/>
  <c r="A25" i="1" s="1"/>
  <c r="G26" i="1" s="1"/>
  <c r="G42" i="1"/>
  <c r="H42" i="1" s="1"/>
  <c r="I42" i="1" s="1"/>
  <c r="H41" i="1"/>
  <c r="I41" i="1" s="1"/>
  <c r="F43" i="1"/>
  <c r="J55" i="1"/>
  <c r="J56" i="1" l="1"/>
  <c r="J54" i="1"/>
  <c r="J53" i="1"/>
  <c r="H39" i="1"/>
  <c r="H43" i="1" s="1"/>
  <c r="A26" i="1"/>
  <c r="G28" i="1"/>
  <c r="G23" i="1"/>
  <c r="A23" i="1" s="1"/>
  <c r="G24" i="1" s="1"/>
  <c r="A27" i="1" s="1"/>
  <c r="J58" i="1" l="1"/>
  <c r="I39" i="1"/>
  <c r="I43" i="1" s="1"/>
  <c r="J42" i="1" s="1"/>
  <c r="A24" i="1"/>
  <c r="A29" i="1"/>
  <c r="G29" i="1"/>
  <c r="G27" i="1" s="1"/>
  <c r="J41" i="1" l="1"/>
  <c r="J39" i="1"/>
  <c r="J43" i="1" s="1"/>
</calcChain>
</file>

<file path=xl/sharedStrings.xml><?xml version="1.0" encoding="utf-8"?>
<sst xmlns="http://schemas.openxmlformats.org/spreadsheetml/2006/main" count="390" uniqueCount="188">
  <si>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</si>
  <si>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</si>
  <si>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</si>
  <si>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</si>
  <si>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</si>
  <si>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</si>
  <si>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</si>
  <si>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</si>
  <si>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</si>
  <si>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</si>
  <si>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</si>
  <si>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</si>
  <si>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</si>
  <si>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</si>
  <si>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</si>
  <si>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</si>
  <si>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</si>
  <si>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</si>
  <si>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</si>
  <si>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</si>
  <si>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</si>
  <si>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</si>
  <si>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</si>
  <si>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</si>
  <si>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</si>
  <si>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</si>
  <si>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</si>
  <si>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</si>
  <si>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</si>
  <si>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</si>
  <si>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</si>
  <si>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</si>
  <si>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</si>
  <si>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</si>
  <si>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</si>
  <si>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</si>
  <si>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</si>
  <si>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</si>
  <si>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</si>
  <si>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</si>
  <si>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</si>
  <si>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</si>
  <si>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</si>
  <si>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</si>
  <si>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Oprava komunikace</t>
  </si>
  <si>
    <t>01</t>
  </si>
  <si>
    <t>Objekt:</t>
  </si>
  <si>
    <t>Rozpočet:</t>
  </si>
  <si>
    <t>23019</t>
  </si>
  <si>
    <t>Obnova komunikací v obci Oznice poškozených přívalovým deštěm</t>
  </si>
  <si>
    <t>Stavba</t>
  </si>
  <si>
    <t>Stavební objekt</t>
  </si>
  <si>
    <t>Celkem za stavbu</t>
  </si>
  <si>
    <t>CZK</t>
  </si>
  <si>
    <t>#POPS</t>
  </si>
  <si>
    <t>Popis stavby: 23019 - Obnova komunikací v obci Oznice poškozených přívalovým deštěm</t>
  </si>
  <si>
    <t>#POPO</t>
  </si>
  <si>
    <t>Popis objektu: 01 - Oprava komunikace</t>
  </si>
  <si>
    <t>#POPR</t>
  </si>
  <si>
    <t>Popis rozpočtu: 1 - Oprava komunikace</t>
  </si>
  <si>
    <t>Rekapitulace dílů</t>
  </si>
  <si>
    <t>Typ dílu</t>
  </si>
  <si>
    <t>Zemní práce</t>
  </si>
  <si>
    <t>5</t>
  </si>
  <si>
    <t>Komunikace</t>
  </si>
  <si>
    <t>93</t>
  </si>
  <si>
    <t>Dokončovací práce inženýrských staveb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</si>
  <si>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</si>
  <si>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</si>
  <si>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</si>
  <si>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</si>
  <si>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</si>
  <si>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</si>
  <si>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</si>
  <si>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</si>
  <si>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</si>
  <si>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</si>
  <si>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</si>
  <si>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</si>
  <si>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</si>
  <si>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</si>
  <si>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</si>
  <si>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</si>
  <si>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</si>
  <si>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</si>
  <si>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</si>
  <si>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</si>
  <si>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</si>
  <si>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</si>
  <si>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</si>
  <si>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</si>
  <si>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</si>
  <si>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</si>
  <si>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</si>
  <si>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</si>
  <si>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</si>
  <si>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</si>
  <si>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</si>
  <si>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</si>
  <si>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</si>
  <si>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</si>
  <si>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</si>
  <si>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113106241R00</t>
  </si>
  <si>
    <t>Rozebrání vozovek a ploch s jakoukoliv výplní spár   v jakékoliv ploše, ze silničních panelů jakýchkoliv rozměrů, kladených do jakéhokoliv lože a se spárami zalitými živicí nebo cementovou maltou</t>
  </si>
  <si>
    <t>m2</t>
  </si>
  <si>
    <t>822-1</t>
  </si>
  <si>
    <t>RTS 23/ II</t>
  </si>
  <si>
    <t>Práce</t>
  </si>
  <si>
    <t>POL1_</t>
  </si>
  <si>
    <t>s přemístěním hmot na skládku na vzdálenost do 3 m nebo s naložením na dopravní prostředek</t>
  </si>
  <si>
    <t>SPI</t>
  </si>
  <si>
    <t>40,00*3,00</t>
  </si>
  <si>
    <t>VV</t>
  </si>
  <si>
    <t>113108415R00</t>
  </si>
  <si>
    <t>Odstranění podkladů nebo krytů živičných, v ploše jednotlivě nad 50 m2, tloušťka vrstvy 150 mm</t>
  </si>
  <si>
    <t>(170,00*3,00)+(350,00*3,00)</t>
  </si>
  <si>
    <t>162701105R00</t>
  </si>
  <si>
    <t>Vodorovné přemístění výkopku z horniny 1 až 4, na vzdálenost přes 9 000  do 10 000 m</t>
  </si>
  <si>
    <t>m3</t>
  </si>
  <si>
    <t>800-1</t>
  </si>
  <si>
    <t>po suchu, bez naložení výkopku, avšak se složením bez rozhrnutí, zpáteční cesta vozidla.</t>
  </si>
  <si>
    <t>Odkaz na mn. položky pořadí 4 : 105,00000</t>
  </si>
  <si>
    <t>167101102R00</t>
  </si>
  <si>
    <t>Nakládání, skládání, překládání neulehlého výkopku nakládání výkopku  přes 100 m3, z horniny 1 až 4</t>
  </si>
  <si>
    <t>Odkaz na mn. položky pořadí 12 : 350,00000*0,3</t>
  </si>
  <si>
    <t>171201201R00</t>
  </si>
  <si>
    <t>Uložení sypaniny na dočasnou skládku tak, že na 1 m2 plochy připadá přes 2 m3 výkopku nebo ornice</t>
  </si>
  <si>
    <t>199000002R00</t>
  </si>
  <si>
    <t>Poplatky za skládku horniny 1- 4, skupina 17 05 04 z Katalogu odpadů</t>
  </si>
  <si>
    <t>Indiv</t>
  </si>
  <si>
    <t>565141111R00</t>
  </si>
  <si>
    <t>Podklad z kameniva obaleného asfaltem ACP 16+ až ACP 22+, v pruhu šířky do 3 m, třídy 1, tloušťka po zhutnění 60 mm</t>
  </si>
  <si>
    <t>s rozprostřením a zhutněním</t>
  </si>
  <si>
    <t>Odkaz na mn. položky pořadí 2 : 1560,00000</t>
  </si>
  <si>
    <t>566201111R00</t>
  </si>
  <si>
    <t>Úprava dosavadního krytu z kameniva drceného v množství do 0,04 m3/m2</t>
  </si>
  <si>
    <t>jako podklad pro nový kryt, s vyrovnáním profilu v příčném i podélném směru, s vlhčením a zhutněním, s doplněním kamenivem drceným, jeho rozprostřením a zhutněním</t>
  </si>
  <si>
    <t>569621121R00</t>
  </si>
  <si>
    <t>Zpevnění krajnic nebo komunikací pro pěší recyklátem asfaltovým, tloušťky 15 cm</t>
  </si>
  <si>
    <t>(170,00+350,00)*0,50*2</t>
  </si>
  <si>
    <t>573231127R00</t>
  </si>
  <si>
    <t>Postřik živičný spojovací bez posypu kamenivem , množství zbytkového asfaltu 0,70 kg/m2</t>
  </si>
  <si>
    <t>bez posypu kamenivem</t>
  </si>
  <si>
    <t>Odkaz na mn. položky pořadí 2 : 1560,00000*2</t>
  </si>
  <si>
    <t>577141112R00</t>
  </si>
  <si>
    <t>Beton asfaltový s rozprostřením a zhutněním v pruhu šířky do 3 m, ACO 11+ nebo ACO 16+, tloušťky 50 mm, plochy přes 1000 m2</t>
  </si>
  <si>
    <t>938902102R00</t>
  </si>
  <si>
    <t>Čištění příkopů nezpevněných, při šířce dna do 400 mm, objemu nánosu přes 0,15 do 0,30 m3/m</t>
  </si>
  <si>
    <t>m</t>
  </si>
  <si>
    <t>komunikací v suchu nebo ve vodě, s odstraněním travnatého porostu nebo nánosu, s úpravou dna a svahů do předepsaného profilu, s odklizením na vzdálenost do 10 m nebo s naložením na dopravní prostředek,</t>
  </si>
  <si>
    <t>938909611R00</t>
  </si>
  <si>
    <t>Odstranění bláta a nánosu na krajnicích tloušťky do 10 cm</t>
  </si>
  <si>
    <t>998225111R00</t>
  </si>
  <si>
    <t>Přesun hmot komunikací a letišť, kryt živičný jakékoliv délky objektu</t>
  </si>
  <si>
    <t>t</t>
  </si>
  <si>
    <t>Přesun hmot</t>
  </si>
  <si>
    <t>POL7_</t>
  </si>
  <si>
    <t>vodorovně do 200 m</t>
  </si>
  <si>
    <t>979082213R00</t>
  </si>
  <si>
    <t>Vodorovná doprava suti po suchu bez naložení, ale se složením a hrubým urovnáním na vzdálenost do 1 km</t>
  </si>
  <si>
    <t>979082219R00</t>
  </si>
  <si>
    <t>Vodorovná doprava suti po suchu příplatek k ceně za každý další i započatý 1 km přes 1 km</t>
  </si>
  <si>
    <t>Odkaz na mn. položky pořadí 15 : 580,32000*9</t>
  </si>
  <si>
    <t>979084216R00</t>
  </si>
  <si>
    <t>Vodorovná doprava vybouraných hmot po suchu bez naložení, ale se složením na vzdálenost do 5 km</t>
  </si>
  <si>
    <t>979084219R00</t>
  </si>
  <si>
    <t>Vodorovná doprava vybouraných hmot po suchu příplatek k ceně za každých dalších i započatých 5 km přes 5 km</t>
  </si>
  <si>
    <t>Odkaz na mn. položky pořadí 17 : 48,96000</t>
  </si>
  <si>
    <t>979087212R00</t>
  </si>
  <si>
    <t>Nakládání na dopravní prostředky suti</t>
  </si>
  <si>
    <t>pro vodorovnou dopravu</t>
  </si>
  <si>
    <t>979087213R00</t>
  </si>
  <si>
    <t>Nakládání na dopravní prostředky vybouraných hmot</t>
  </si>
  <si>
    <t>979990108R00</t>
  </si>
  <si>
    <t>Poplatek za skládku za uložení, železobeton,  , skupina 17 01 01 z Katalogu odpadů</t>
  </si>
  <si>
    <t>801-3</t>
  </si>
  <si>
    <t>979990100V00</t>
  </si>
  <si>
    <t>Poplatek za skládku suti</t>
  </si>
  <si>
    <t>Vlastní</t>
  </si>
  <si>
    <t>Přesun suti</t>
  </si>
  <si>
    <t>POL8_</t>
  </si>
  <si>
    <t>SUM</t>
  </si>
  <si>
    <t>END</t>
  </si>
  <si>
    <t>INGDOP s.r.o.</t>
  </si>
  <si>
    <t>Železničního vojska 1386</t>
  </si>
  <si>
    <t>757 01</t>
  </si>
  <si>
    <t>Valašské Meziříčí</t>
  </si>
  <si>
    <t>CZ60775530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</si>
</sst>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5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 shrinkToFit="1"/>
    </xf>
    <xf numFmtId="4" fontId="15" fillId="0" borderId="0" xfId="0" applyNumberFormat="1" applyFont="1" applyAlignment="1">
      <alignment vertical="top" shrinkToFit="1"/>
    </xf>
    <xf numFmtId="164" fontId="16" fillId="0" borderId="0" xfId="0" applyNumberFormat="1" applyFont="1" applyAlignment="1">
      <alignment horizontal="center" vertical="top" wrapText="1" shrinkToFit="1"/>
    </xf>
    <xf numFmtId="164" fontId="16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5" fillId="0" borderId="39" xfId="0" applyFont="1" applyBorder="1" applyAlignment="1">
      <alignment vertical="top"/>
    </xf>
    <xf numFmtId="49" fontId="15" fillId="0" borderId="40" xfId="0" applyNumberFormat="1" applyFont="1" applyBorder="1" applyAlignment="1">
      <alignment vertical="top"/>
    </xf>
    <xf numFmtId="0" fontId="15" fillId="0" borderId="40" xfId="0" applyFont="1" applyBorder="1" applyAlignment="1">
      <alignment horizontal="center" vertical="top" shrinkToFit="1"/>
    </xf>
    <xf numFmtId="164" fontId="15" fillId="0" borderId="40" xfId="0" applyNumberFormat="1" applyFont="1" applyBorder="1" applyAlignment="1">
      <alignment vertical="top" shrinkToFit="1"/>
    </xf>
    <xf numFmtId="4" fontId="15" fillId="4" borderId="40" xfId="0" applyNumberFormat="1" applyFont="1" applyFill="1" applyBorder="1" applyAlignment="1" applyProtection="1">
      <alignment vertical="top" shrinkToFit="1"/>
      <protection locked="0"/>
    </xf>
    <xf numFmtId="4" fontId="15" fillId="0" borderId="40" xfId="0" applyNumberFormat="1" applyFont="1" applyBorder="1" applyAlignment="1">
      <alignment vertical="top" shrinkToFit="1"/>
    </xf>
    <xf numFmtId="4" fontId="15" fillId="0" borderId="41" xfId="0" applyNumberFormat="1" applyFont="1" applyBorder="1" applyAlignment="1">
      <alignment vertical="top" shrinkToFit="1"/>
    </xf>
    <xf numFmtId="0" fontId="17" fillId="0" borderId="0" xfId="0" applyFont="1" applyAlignment="1">
      <alignment wrapText="1"/>
    </xf>
    <xf numFmtId="0" fontId="15" fillId="0" borderId="42" xfId="0" applyFont="1" applyBorder="1" applyAlignment="1">
      <alignment vertical="top"/>
    </xf>
    <xf numFmtId="49" fontId="15" fillId="0" borderId="43" xfId="0" applyNumberFormat="1" applyFont="1" applyBorder="1" applyAlignment="1">
      <alignment vertical="top"/>
    </xf>
    <xf numFmtId="0" fontId="15" fillId="0" borderId="43" xfId="0" applyFont="1" applyBorder="1" applyAlignment="1">
      <alignment horizontal="center" vertical="top" shrinkToFit="1"/>
    </xf>
    <xf numFmtId="164" fontId="15" fillId="0" borderId="43" xfId="0" applyNumberFormat="1" applyFont="1" applyBorder="1" applyAlignment="1">
      <alignment vertical="top" shrinkToFit="1"/>
    </xf>
    <xf numFmtId="4" fontId="15" fillId="4" borderId="43" xfId="0" applyNumberFormat="1" applyFont="1" applyFill="1" applyBorder="1" applyAlignment="1" applyProtection="1">
      <alignment vertical="top" shrinkToFit="1"/>
      <protection locked="0"/>
    </xf>
    <xf numFmtId="4" fontId="15" fillId="0" borderId="43" xfId="0" applyNumberFormat="1" applyFont="1" applyBorder="1" applyAlignment="1">
      <alignment vertical="top" shrinkToFit="1"/>
    </xf>
    <xf numFmtId="4" fontId="15" fillId="0" borderId="44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5" fillId="0" borderId="40" xfId="0" applyNumberFormat="1" applyFont="1" applyBorder="1" applyAlignment="1">
      <alignment horizontal="left" vertical="top" wrapText="1"/>
    </xf>
    <xf numFmtId="164" fontId="16" fillId="0" borderId="0" xfId="0" quotePrefix="1" applyNumberFormat="1" applyFont="1" applyAlignment="1">
      <alignment horizontal="left" vertical="top" wrapText="1"/>
    </xf>
    <xf numFmtId="49" fontId="15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5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0" t="s">
        <v>39</v>
      </c>
      <c r="B2" s="190"/>
      <c r="C2" s="190"/>
      <c r="D2" s="190"/>
      <c r="E2" s="190"/>
      <c r="F2" s="190"/>
      <c r="G2" s="190"/>
    </row>
  </sheetData>
  <sheetProtection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1"/>
  <sheetViews>
    <sheetView showGridLines="0" topLeftCell="B33" zoomScaleSheetLayoutView="75" workbookViewId="0">
      <selection activeCell="G15" sqref="G15:H1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6" t="s">
        <v>41</v>
      </c>
      <c r="C1" s="227"/>
      <c r="D1" s="227"/>
      <c r="E1" s="227"/>
      <c r="F1" s="227"/>
      <c r="G1" s="227"/>
      <c r="H1" s="227"/>
      <c r="I1" s="227"/>
      <c r="J1" s="228"/>
    </row>
    <row r="2" spans="1:15" ht="36" customHeight="1" x14ac:dyDescent="0.2">
      <c r="A2" s="2"/>
      <c r="B2" s="77" t="s">
        <v>22</v>
      </c>
      <c r="C2" s="78"/>
      <c r="D2" s="79" t="s">
        <v>48</v>
      </c>
      <c r="E2" s="232" t="s">
        <v>49</v>
      </c>
      <c r="F2" s="233"/>
      <c r="G2" s="233"/>
      <c r="H2" s="233"/>
      <c r="I2" s="233"/>
      <c r="J2" s="234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35" t="s">
        <v>44</v>
      </c>
      <c r="F3" s="236"/>
      <c r="G3" s="236"/>
      <c r="H3" s="236"/>
      <c r="I3" s="236"/>
      <c r="J3" s="237"/>
    </row>
    <row r="4" spans="1:15" ht="23.25" customHeight="1" x14ac:dyDescent="0.2">
      <c r="A4" s="76">
        <v>3339</v>
      </c>
      <c r="B4" s="82" t="s">
        <v>47</v>
      </c>
      <c r="C4" s="83"/>
      <c r="D4" s="84" t="s">
        <v>43</v>
      </c>
      <c r="E4" s="215" t="s">
        <v>44</v>
      </c>
      <c r="F4" s="216"/>
      <c r="G4" s="216"/>
      <c r="H4" s="216"/>
      <c r="I4" s="216"/>
      <c r="J4" s="217"/>
    </row>
    <row r="5" spans="1:15" ht="24" customHeight="1" x14ac:dyDescent="0.2">
      <c r="A5" s="2"/>
      <c r="B5" s="31" t="s">
        <v>42</v>
      </c>
      <c r="D5" s="220"/>
      <c r="E5" s="221"/>
      <c r="F5" s="221"/>
      <c r="G5" s="221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2"/>
      <c r="E6" s="223"/>
      <c r="F6" s="223"/>
      <c r="G6" s="223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4"/>
      <c r="F7" s="225"/>
      <c r="G7" s="225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9" t="s">
        <v>183</v>
      </c>
      <c r="E11" s="239"/>
      <c r="F11" s="239"/>
      <c r="G11" s="239"/>
      <c r="H11" s="18" t="s">
        <v>40</v>
      </c>
      <c r="I11" s="86">
        <v>60775530</v>
      </c>
      <c r="J11" s="8"/>
    </row>
    <row r="12" spans="1:15" ht="15.75" customHeight="1" x14ac:dyDescent="0.2">
      <c r="A12" s="2"/>
      <c r="B12" s="28"/>
      <c r="C12" s="55"/>
      <c r="D12" s="214" t="s">
        <v>184</v>
      </c>
      <c r="E12" s="214"/>
      <c r="F12" s="214"/>
      <c r="G12" s="214"/>
      <c r="H12" s="18" t="s">
        <v>34</v>
      </c>
      <c r="I12" s="86" t="s">
        <v>187</v>
      </c>
      <c r="J12" s="8"/>
    </row>
    <row r="13" spans="1:15" ht="15.75" customHeight="1" x14ac:dyDescent="0.2">
      <c r="A13" s="2"/>
      <c r="B13" s="29"/>
      <c r="C13" s="56"/>
      <c r="D13" s="85" t="s">
        <v>185</v>
      </c>
      <c r="E13" s="218" t="s">
        <v>186</v>
      </c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8"/>
      <c r="F15" s="238"/>
      <c r="G15" s="240"/>
      <c r="H15" s="240"/>
      <c r="I15" s="240" t="s">
        <v>29</v>
      </c>
      <c r="J15" s="241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3"/>
      <c r="F16" s="204"/>
      <c r="G16" s="203"/>
      <c r="H16" s="204"/>
      <c r="I16" s="203">
        <f>SUMIF(F53:F57,A16,I53:I57)+SUMIF(F53:F57,"PSU",I53:I57)</f>
        <v>2429511.48</v>
      </c>
      <c r="J16" s="205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3"/>
      <c r="F17" s="204"/>
      <c r="G17" s="203"/>
      <c r="H17" s="204"/>
      <c r="I17" s="203">
        <f>SUMIF(F53:F57,A17,I53:I57)</f>
        <v>0</v>
      </c>
      <c r="J17" s="205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3"/>
      <c r="F18" s="204"/>
      <c r="G18" s="203"/>
      <c r="H18" s="204"/>
      <c r="I18" s="203">
        <f>SUMIF(F53:F57,A18,I53:I57)</f>
        <v>0</v>
      </c>
      <c r="J18" s="205"/>
    </row>
    <row r="19" spans="1:10" ht="23.25" customHeight="1" x14ac:dyDescent="0.2">
      <c r="A19" s="139" t="s">
        <v>72</v>
      </c>
      <c r="B19" s="38" t="s">
        <v>27</v>
      </c>
      <c r="C19" s="62"/>
      <c r="D19" s="63"/>
      <c r="E19" s="203"/>
      <c r="F19" s="204"/>
      <c r="G19" s="203"/>
      <c r="H19" s="204"/>
      <c r="I19" s="203">
        <f>SUMIF(F53:F57,A19,I53:I57)</f>
        <v>0</v>
      </c>
      <c r="J19" s="205"/>
    </row>
    <row r="20" spans="1:10" ht="23.25" customHeight="1" x14ac:dyDescent="0.2">
      <c r="A20" s="139" t="s">
        <v>73</v>
      </c>
      <c r="B20" s="38" t="s">
        <v>28</v>
      </c>
      <c r="C20" s="62"/>
      <c r="D20" s="63"/>
      <c r="E20" s="203"/>
      <c r="F20" s="204"/>
      <c r="G20" s="203"/>
      <c r="H20" s="204"/>
      <c r="I20" s="203">
        <f>SUMIF(F53:F57,A20,I53:I57)</f>
        <v>0</v>
      </c>
      <c r="J20" s="205"/>
    </row>
    <row r="21" spans="1:10" ht="23.25" customHeight="1" x14ac:dyDescent="0.2">
      <c r="A21" s="2"/>
      <c r="B21" s="48" t="s">
        <v>29</v>
      </c>
      <c r="C21" s="64"/>
      <c r="D21" s="65"/>
      <c r="E21" s="206"/>
      <c r="F21" s="242"/>
      <c r="G21" s="206"/>
      <c r="H21" s="242"/>
      <c r="I21" s="206">
        <f>SUM(I16:J20)</f>
        <v>2429511.48</v>
      </c>
      <c r="J21" s="207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1">
        <f>ZakladDPHSniVypocet</f>
        <v>0</v>
      </c>
      <c r="H23" s="202"/>
      <c r="I23" s="202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199">
        <f>A23</f>
        <v>0</v>
      </c>
      <c r="H24" s="200"/>
      <c r="I24" s="200"/>
      <c r="J24" s="40" t="str">
        <f t="shared" si="0"/>
        <v>CZK</v>
      </c>
    </row>
    <row r="25" spans="1:10" ht="23.25" customHeight="1" x14ac:dyDescent="0.2">
      <c r="A25" s="2">
        <f>ZakladDPHZakl*SazbaDPH2/100</f>
        <v>510197.41079999984</v>
      </c>
      <c r="B25" s="38" t="s">
        <v>14</v>
      </c>
      <c r="C25" s="62"/>
      <c r="D25" s="63"/>
      <c r="E25" s="67">
        <v>21</v>
      </c>
      <c r="F25" s="39" t="s">
        <v>0</v>
      </c>
      <c r="G25" s="201">
        <f>ZakladDPHZaklVypocet</f>
        <v>2429511.4799999991</v>
      </c>
      <c r="H25" s="202"/>
      <c r="I25" s="202"/>
      <c r="J25" s="40" t="str">
        <f t="shared" si="0"/>
        <v>CZK</v>
      </c>
    </row>
    <row r="26" spans="1:10" ht="23.25" customHeight="1" x14ac:dyDescent="0.2">
      <c r="A26" s="2">
        <f>(A25-INT(A25))*100</f>
        <v>41.079999983776361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29">
        <f>A25</f>
        <v>510197.41079999984</v>
      </c>
      <c r="H26" s="230"/>
      <c r="I26" s="230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2939708.8907999988</v>
      </c>
      <c r="B27" s="31" t="s">
        <v>4</v>
      </c>
      <c r="C27" s="70"/>
      <c r="D27" s="71"/>
      <c r="E27" s="70"/>
      <c r="F27" s="16"/>
      <c r="G27" s="231">
        <f>CenaCelkem-(ZakladDPHSni+DPHSni+ZakladDPHZakl+DPHZakl)</f>
        <v>0</v>
      </c>
      <c r="H27" s="231"/>
      <c r="I27" s="231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23</v>
      </c>
      <c r="C28" s="114"/>
      <c r="D28" s="114"/>
      <c r="E28" s="115"/>
      <c r="F28" s="116"/>
      <c r="G28" s="208">
        <f>ZakladDPHSniVypocet+ZakladDPHZaklVypocet</f>
        <v>2429511.4799999991</v>
      </c>
      <c r="H28" s="209"/>
      <c r="I28" s="209"/>
      <c r="J28" s="117" t="str">
        <f t="shared" si="0"/>
        <v>CZK</v>
      </c>
    </row>
    <row r="29" spans="1:10" ht="27.75" customHeight="1" thickBot="1" x14ac:dyDescent="0.25">
      <c r="A29" s="2">
        <f>(A27-INT(A27))*100</f>
        <v>89.079999877139926</v>
      </c>
      <c r="B29" s="113" t="s">
        <v>35</v>
      </c>
      <c r="C29" s="118"/>
      <c r="D29" s="118"/>
      <c r="E29" s="118"/>
      <c r="F29" s="119"/>
      <c r="G29" s="208">
        <f>A27</f>
        <v>2939708.8907999988</v>
      </c>
      <c r="H29" s="208"/>
      <c r="I29" s="208"/>
      <c r="J29" s="120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0"/>
      <c r="E34" s="211"/>
      <c r="G34" s="212"/>
      <c r="H34" s="213"/>
      <c r="I34" s="213"/>
      <c r="J34" s="25"/>
    </row>
    <row r="35" spans="1:10" ht="12.75" customHeight="1" x14ac:dyDescent="0.2">
      <c r="A35" s="2"/>
      <c r="B35" s="2"/>
      <c r="D35" s="198" t="s">
        <v>2</v>
      </c>
      <c r="E35" s="19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50</v>
      </c>
      <c r="C39" s="193"/>
      <c r="D39" s="193"/>
      <c r="E39" s="193"/>
      <c r="F39" s="100">
        <f>'01 1 Pol'!AE60</f>
        <v>0</v>
      </c>
      <c r="G39" s="101">
        <f>'01 1 Pol'!AF60</f>
        <v>2429511.4799999991</v>
      </c>
      <c r="H39" s="102">
        <f>(F39*SazbaDPH1/100)+(G39*SazbaDPH2/100)</f>
        <v>510197.41079999984</v>
      </c>
      <c r="I39" s="102">
        <f>F39+G39+H39</f>
        <v>2939708.8907999988</v>
      </c>
      <c r="J39" s="103">
        <f>IF(CenaCelkemVypocet=0,"",I39/CenaCelkemVypocet*100)</f>
        <v>100</v>
      </c>
    </row>
    <row r="40" spans="1:10" ht="25.5" hidden="1" customHeight="1" x14ac:dyDescent="0.2">
      <c r="A40" s="89">
        <v>2</v>
      </c>
      <c r="B40" s="104"/>
      <c r="C40" s="194" t="s">
        <v>51</v>
      </c>
      <c r="D40" s="194"/>
      <c r="E40" s="194"/>
      <c r="F40" s="105"/>
      <c r="G40" s="106"/>
      <c r="H40" s="106">
        <f>(F40*SazbaDPH1/100)+(G40*SazbaDPH2/100)</f>
        <v>0</v>
      </c>
      <c r="I40" s="106"/>
      <c r="J40" s="107"/>
    </row>
    <row r="41" spans="1:10" ht="25.5" hidden="1" customHeight="1" x14ac:dyDescent="0.2">
      <c r="A41" s="89">
        <v>2</v>
      </c>
      <c r="B41" s="104" t="s">
        <v>45</v>
      </c>
      <c r="C41" s="194" t="s">
        <v>44</v>
      </c>
      <c r="D41" s="194"/>
      <c r="E41" s="194"/>
      <c r="F41" s="105">
        <f>'01 1 Pol'!AE60</f>
        <v>0</v>
      </c>
      <c r="G41" s="106">
        <f>'01 1 Pol'!AF60</f>
        <v>2429511.4799999991</v>
      </c>
      <c r="H41" s="106">
        <f>(F41*SazbaDPH1/100)+(G41*SazbaDPH2/100)</f>
        <v>510197.41079999984</v>
      </c>
      <c r="I41" s="106">
        <f>F41+G41+H41</f>
        <v>2939708.8907999988</v>
      </c>
      <c r="J41" s="107">
        <f>IF(CenaCelkemVypocet=0,"",I41/CenaCelkemVypocet*100)</f>
        <v>100</v>
      </c>
    </row>
    <row r="42" spans="1:10" ht="25.5" hidden="1" customHeight="1" x14ac:dyDescent="0.2">
      <c r="A42" s="89">
        <v>3</v>
      </c>
      <c r="B42" s="108" t="s">
        <v>43</v>
      </c>
      <c r="C42" s="193" t="s">
        <v>44</v>
      </c>
      <c r="D42" s="193"/>
      <c r="E42" s="193"/>
      <c r="F42" s="109">
        <f>'01 1 Pol'!AE60</f>
        <v>0</v>
      </c>
      <c r="G42" s="102">
        <f>'01 1 Pol'!AF60</f>
        <v>2429511.4799999991</v>
      </c>
      <c r="H42" s="102">
        <f>(F42*SazbaDPH1/100)+(G42*SazbaDPH2/100)</f>
        <v>510197.41079999984</v>
      </c>
      <c r="I42" s="102">
        <f>F42+G42+H42</f>
        <v>2939708.8907999988</v>
      </c>
      <c r="J42" s="103">
        <f>IF(CenaCelkemVypocet=0,"",I42/CenaCelkemVypocet*100)</f>
        <v>100</v>
      </c>
    </row>
    <row r="43" spans="1:10" ht="25.5" hidden="1" customHeight="1" x14ac:dyDescent="0.2">
      <c r="A43" s="89"/>
      <c r="B43" s="195" t="s">
        <v>52</v>
      </c>
      <c r="C43" s="196"/>
      <c r="D43" s="196"/>
      <c r="E43" s="197"/>
      <c r="F43" s="110">
        <f>SUMIF(A39:A42,"=1",F39:F42)</f>
        <v>0</v>
      </c>
      <c r="G43" s="111">
        <f>SUMIF(A39:A42,"=1",G39:G42)</f>
        <v>2429511.4799999991</v>
      </c>
      <c r="H43" s="111">
        <f>SUMIF(A39:A42,"=1",H39:H42)</f>
        <v>510197.41079999984</v>
      </c>
      <c r="I43" s="111">
        <f>SUMIF(A39:A42,"=1",I39:I42)</f>
        <v>2939708.8907999988</v>
      </c>
      <c r="J43" s="112">
        <f>SUMIF(A39:A42,"=1",J39:J42)</f>
        <v>100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1" t="s">
        <v>60</v>
      </c>
    </row>
    <row r="52" spans="1:10" ht="25.5" customHeight="1" x14ac:dyDescent="0.2">
      <c r="A52" s="123"/>
      <c r="B52" s="126" t="s">
        <v>17</v>
      </c>
      <c r="C52" s="126" t="s">
        <v>5</v>
      </c>
      <c r="D52" s="127"/>
      <c r="E52" s="127"/>
      <c r="F52" s="128" t="s">
        <v>61</v>
      </c>
      <c r="G52" s="128"/>
      <c r="H52" s="128"/>
      <c r="I52" s="128" t="s">
        <v>29</v>
      </c>
      <c r="J52" s="128" t="s">
        <v>0</v>
      </c>
    </row>
    <row r="53" spans="1:10" ht="36.75" customHeight="1" x14ac:dyDescent="0.2">
      <c r="A53" s="124"/>
      <c r="B53" s="129" t="s">
        <v>43</v>
      </c>
      <c r="C53" s="191" t="s">
        <v>62</v>
      </c>
      <c r="D53" s="192"/>
      <c r="E53" s="192"/>
      <c r="F53" s="137" t="s">
        <v>24</v>
      </c>
      <c r="G53" s="130"/>
      <c r="H53" s="130"/>
      <c r="I53" s="130">
        <f>'01 1 Pol'!G8</f>
        <v>233745</v>
      </c>
      <c r="J53" s="135">
        <f>IF(I58=0,"",I53/I58*100)</f>
        <v>9.6210699938738298</v>
      </c>
    </row>
    <row r="54" spans="1:10" ht="36.75" customHeight="1" x14ac:dyDescent="0.2">
      <c r="A54" s="124"/>
      <c r="B54" s="129" t="s">
        <v>63</v>
      </c>
      <c r="C54" s="191" t="s">
        <v>64</v>
      </c>
      <c r="D54" s="192"/>
      <c r="E54" s="192"/>
      <c r="F54" s="137" t="s">
        <v>24</v>
      </c>
      <c r="G54" s="130"/>
      <c r="H54" s="130"/>
      <c r="I54" s="130">
        <f>'01 1 Pol'!G23</f>
        <v>1828840</v>
      </c>
      <c r="J54" s="135">
        <f>IF(I58=0,"",I54/I58*100)</f>
        <v>75.276038621558598</v>
      </c>
    </row>
    <row r="55" spans="1:10" ht="36.75" customHeight="1" x14ac:dyDescent="0.2">
      <c r="A55" s="124"/>
      <c r="B55" s="129" t="s">
        <v>65</v>
      </c>
      <c r="C55" s="191" t="s">
        <v>66</v>
      </c>
      <c r="D55" s="192"/>
      <c r="E55" s="192"/>
      <c r="F55" s="137" t="s">
        <v>24</v>
      </c>
      <c r="G55" s="130"/>
      <c r="H55" s="130"/>
      <c r="I55" s="130">
        <f>'01 1 Pol'!G38</f>
        <v>32260</v>
      </c>
      <c r="J55" s="135">
        <f>IF(I58=0,"",I55/I58*100)</f>
        <v>1.3278389612713417</v>
      </c>
    </row>
    <row r="56" spans="1:10" ht="36.75" customHeight="1" x14ac:dyDescent="0.2">
      <c r="A56" s="124"/>
      <c r="B56" s="129" t="s">
        <v>67</v>
      </c>
      <c r="C56" s="191" t="s">
        <v>68</v>
      </c>
      <c r="D56" s="192"/>
      <c r="E56" s="192"/>
      <c r="F56" s="137" t="s">
        <v>24</v>
      </c>
      <c r="G56" s="130"/>
      <c r="H56" s="130"/>
      <c r="I56" s="130">
        <f>'01 1 Pol'!G43</f>
        <v>56307.28</v>
      </c>
      <c r="J56" s="135">
        <f>IF(I58=0,"",I56/I58*100)</f>
        <v>2.3176379475268005</v>
      </c>
    </row>
    <row r="57" spans="1:10" ht="36.75" customHeight="1" x14ac:dyDescent="0.2">
      <c r="A57" s="124"/>
      <c r="B57" s="129" t="s">
        <v>69</v>
      </c>
      <c r="C57" s="191" t="s">
        <v>70</v>
      </c>
      <c r="D57" s="192"/>
      <c r="E57" s="192"/>
      <c r="F57" s="137" t="s">
        <v>71</v>
      </c>
      <c r="G57" s="130"/>
      <c r="H57" s="130"/>
      <c r="I57" s="130">
        <f>'01 1 Pol'!G46</f>
        <v>278359.2</v>
      </c>
      <c r="J57" s="135">
        <f>IF(I58=0,"",I57/I58*100)</f>
        <v>11.457414475769426</v>
      </c>
    </row>
    <row r="58" spans="1:10" ht="25.5" customHeight="1" x14ac:dyDescent="0.2">
      <c r="A58" s="125"/>
      <c r="B58" s="131" t="s">
        <v>1</v>
      </c>
      <c r="C58" s="132"/>
      <c r="D58" s="133"/>
      <c r="E58" s="133"/>
      <c r="F58" s="138"/>
      <c r="G58" s="134"/>
      <c r="H58" s="134"/>
      <c r="I58" s="134">
        <f>SUM(I53:I57)</f>
        <v>2429511.48</v>
      </c>
      <c r="J58" s="136">
        <f>SUM(J53:J57)</f>
        <v>100</v>
      </c>
    </row>
    <row r="59" spans="1:10" x14ac:dyDescent="0.2">
      <c r="F59" s="87"/>
      <c r="G59" s="87"/>
      <c r="H59" s="87"/>
      <c r="I59" s="87"/>
      <c r="J59" s="88"/>
    </row>
    <row r="60" spans="1:10" x14ac:dyDescent="0.2">
      <c r="F60" s="87"/>
      <c r="G60" s="87"/>
      <c r="H60" s="87"/>
      <c r="I60" s="87"/>
      <c r="J60" s="88"/>
    </row>
    <row r="61" spans="1:10" x14ac:dyDescent="0.2">
      <c r="F61" s="87"/>
      <c r="G61" s="87"/>
      <c r="H61" s="87"/>
      <c r="I61" s="87"/>
      <c r="J61" s="88"/>
    </row>
  </sheetData>
  <sheetProtection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3" t="s">
        <v>6</v>
      </c>
      <c r="B1" s="243"/>
      <c r="C1" s="244"/>
      <c r="D1" s="243"/>
      <c r="E1" s="243"/>
      <c r="F1" s="243"/>
      <c r="G1" s="243"/>
    </row>
    <row r="2" spans="1:7" ht="24.95" customHeight="1" x14ac:dyDescent="0.2">
      <c r="A2" s="50" t="s">
        <v>7</v>
      </c>
      <c r="B2" s="49"/>
      <c r="C2" s="245"/>
      <c r="D2" s="245"/>
      <c r="E2" s="245"/>
      <c r="F2" s="245"/>
      <c r="G2" s="246"/>
    </row>
    <row r="3" spans="1:7" ht="24.95" customHeight="1" x14ac:dyDescent="0.2">
      <c r="A3" s="50" t="s">
        <v>8</v>
      </c>
      <c r="B3" s="49"/>
      <c r="C3" s="245"/>
      <c r="D3" s="245"/>
      <c r="E3" s="245"/>
      <c r="F3" s="245"/>
      <c r="G3" s="246"/>
    </row>
    <row r="4" spans="1:7" ht="24.95" customHeight="1" x14ac:dyDescent="0.2">
      <c r="A4" s="50" t="s">
        <v>9</v>
      </c>
      <c r="B4" s="49"/>
      <c r="C4" s="245"/>
      <c r="D4" s="245"/>
      <c r="E4" s="245"/>
      <c r="F4" s="245"/>
      <c r="G4" s="246"/>
    </row>
    <row r="5" spans="1:7" x14ac:dyDescent="0.2">
      <c r="B5" s="4"/>
      <c r="C5" s="5"/>
      <c r="D5" s="6"/>
    </row>
  </sheetData>
  <sheetProtection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38" activePane="bottomLeft" state="frozen"/>
      <selection pane="bottomLeft" activeCell="C25" sqref="C25:G25"/>
    </sheetView>
  </sheetViews>
  <sheetFormatPr defaultRowHeight="12.75" outlineLevelRow="1" x14ac:dyDescent="0.2"/>
  <cols>
    <col min="1" max="1" width="3.42578125" customWidth="1"/>
    <col min="2" max="2" width="12.7109375" style="122" customWidth="1"/>
    <col min="3" max="3" width="63.28515625" style="122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9" t="s">
        <v>74</v>
      </c>
      <c r="B1" s="249"/>
      <c r="C1" s="249"/>
      <c r="D1" s="249"/>
      <c r="E1" s="249"/>
      <c r="F1" s="249"/>
      <c r="G1" s="249"/>
      <c r="AG1" t="s">
        <v>75</v>
      </c>
    </row>
    <row r="2" spans="1:60" ht="25.15" customHeight="1" x14ac:dyDescent="0.2">
      <c r="A2" s="50" t="s">
        <v>7</v>
      </c>
      <c r="B2" s="49" t="s">
        <v>48</v>
      </c>
      <c r="C2" s="250" t="s">
        <v>49</v>
      </c>
      <c r="D2" s="251"/>
      <c r="E2" s="251"/>
      <c r="F2" s="251"/>
      <c r="G2" s="252"/>
      <c r="AG2" t="s">
        <v>76</v>
      </c>
    </row>
    <row r="3" spans="1:60" ht="25.15" customHeight="1" x14ac:dyDescent="0.2">
      <c r="A3" s="50" t="s">
        <v>8</v>
      </c>
      <c r="B3" s="49" t="s">
        <v>45</v>
      </c>
      <c r="C3" s="250" t="s">
        <v>44</v>
      </c>
      <c r="D3" s="251"/>
      <c r="E3" s="251"/>
      <c r="F3" s="251"/>
      <c r="G3" s="252"/>
      <c r="AC3" s="122" t="s">
        <v>76</v>
      </c>
      <c r="AG3" t="s">
        <v>77</v>
      </c>
    </row>
    <row r="4" spans="1:60" ht="25.15" customHeight="1" x14ac:dyDescent="0.2">
      <c r="A4" s="140" t="s">
        <v>9</v>
      </c>
      <c r="B4" s="141" t="s">
        <v>43</v>
      </c>
      <c r="C4" s="253" t="s">
        <v>44</v>
      </c>
      <c r="D4" s="254"/>
      <c r="E4" s="254"/>
      <c r="F4" s="254"/>
      <c r="G4" s="255"/>
      <c r="AG4" t="s">
        <v>78</v>
      </c>
    </row>
    <row r="5" spans="1:60" x14ac:dyDescent="0.2">
      <c r="D5" s="10"/>
    </row>
    <row r="6" spans="1:60" ht="38.25" x14ac:dyDescent="0.2">
      <c r="A6" s="143" t="s">
        <v>79</v>
      </c>
      <c r="B6" s="145" t="s">
        <v>80</v>
      </c>
      <c r="C6" s="145" t="s">
        <v>81</v>
      </c>
      <c r="D6" s="144" t="s">
        <v>82</v>
      </c>
      <c r="E6" s="143" t="s">
        <v>83</v>
      </c>
      <c r="F6" s="142" t="s">
        <v>84</v>
      </c>
      <c r="G6" s="143" t="s">
        <v>29</v>
      </c>
      <c r="H6" s="146" t="s">
        <v>30</v>
      </c>
      <c r="I6" s="146" t="s">
        <v>85</v>
      </c>
      <c r="J6" s="146" t="s">
        <v>31</v>
      </c>
      <c r="K6" s="146" t="s">
        <v>86</v>
      </c>
      <c r="L6" s="146" t="s">
        <v>87</v>
      </c>
      <c r="M6" s="146" t="s">
        <v>88</v>
      </c>
      <c r="N6" s="146" t="s">
        <v>89</v>
      </c>
      <c r="O6" s="146" t="s">
        <v>90</v>
      </c>
      <c r="P6" s="146" t="s">
        <v>91</v>
      </c>
      <c r="Q6" s="146" t="s">
        <v>92</v>
      </c>
      <c r="R6" s="146" t="s">
        <v>93</v>
      </c>
      <c r="S6" s="146" t="s">
        <v>94</v>
      </c>
      <c r="T6" s="146" t="s">
        <v>95</v>
      </c>
      <c r="U6" s="146" t="s">
        <v>96</v>
      </c>
      <c r="V6" s="146" t="s">
        <v>97</v>
      </c>
      <c r="W6" s="146" t="s">
        <v>98</v>
      </c>
      <c r="X6" s="146" t="s">
        <v>99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</row>
    <row r="8" spans="1:60" x14ac:dyDescent="0.2">
      <c r="A8" s="161" t="s">
        <v>100</v>
      </c>
      <c r="B8" s="162" t="s">
        <v>43</v>
      </c>
      <c r="C8" s="183" t="s">
        <v>62</v>
      </c>
      <c r="D8" s="163"/>
      <c r="E8" s="164"/>
      <c r="F8" s="165"/>
      <c r="G8" s="165">
        <f>SUMIF(AG9:AG22,"&lt;&gt;NOR",G9:G22)</f>
        <v>233745</v>
      </c>
      <c r="H8" s="165"/>
      <c r="I8" s="165">
        <f>SUM(I9:I22)</f>
        <v>0</v>
      </c>
      <c r="J8" s="165"/>
      <c r="K8" s="165">
        <f>SUM(K9:K22)</f>
        <v>206364</v>
      </c>
      <c r="L8" s="165"/>
      <c r="M8" s="165">
        <f>SUM(M9:M22)</f>
        <v>282831.44999999995</v>
      </c>
      <c r="N8" s="164"/>
      <c r="O8" s="164">
        <f>SUM(O9:O22)</f>
        <v>0</v>
      </c>
      <c r="P8" s="164"/>
      <c r="Q8" s="164">
        <f>SUM(Q9:Q22)</f>
        <v>563.76</v>
      </c>
      <c r="R8" s="165"/>
      <c r="S8" s="165"/>
      <c r="T8" s="166"/>
      <c r="U8" s="160"/>
      <c r="V8" s="160">
        <f>SUM(V9:V22)</f>
        <v>191.39999999999998</v>
      </c>
      <c r="W8" s="160"/>
      <c r="X8" s="160"/>
      <c r="AG8" t="s">
        <v>101</v>
      </c>
    </row>
    <row r="9" spans="1:60" ht="33.75" outlineLevel="1" x14ac:dyDescent="0.2">
      <c r="A9" s="167">
        <v>1</v>
      </c>
      <c r="B9" s="168" t="s">
        <v>102</v>
      </c>
      <c r="C9" s="184" t="s">
        <v>103</v>
      </c>
      <c r="D9" s="169" t="s">
        <v>104</v>
      </c>
      <c r="E9" s="170">
        <v>120</v>
      </c>
      <c r="F9" s="171">
        <v>104</v>
      </c>
      <c r="G9" s="172">
        <f>ROUND(E9*F9,2)</f>
        <v>12480</v>
      </c>
      <c r="H9" s="171">
        <v>0</v>
      </c>
      <c r="I9" s="172">
        <f>ROUND(E9*H9,2)</f>
        <v>0</v>
      </c>
      <c r="J9" s="171">
        <v>55.7</v>
      </c>
      <c r="K9" s="172">
        <f>ROUND(E9*J9,2)</f>
        <v>6684</v>
      </c>
      <c r="L9" s="172">
        <v>21</v>
      </c>
      <c r="M9" s="172">
        <f>G9*(1+L9/100)</f>
        <v>15100.8</v>
      </c>
      <c r="N9" s="170">
        <v>0</v>
      </c>
      <c r="O9" s="170">
        <f>ROUND(E9*N9,2)</f>
        <v>0</v>
      </c>
      <c r="P9" s="170">
        <v>0.40799999999999997</v>
      </c>
      <c r="Q9" s="170">
        <f>ROUND(E9*P9,2)</f>
        <v>48.96</v>
      </c>
      <c r="R9" s="172" t="s">
        <v>105</v>
      </c>
      <c r="S9" s="172" t="s">
        <v>106</v>
      </c>
      <c r="T9" s="173" t="s">
        <v>106</v>
      </c>
      <c r="U9" s="157">
        <v>6.2E-2</v>
      </c>
      <c r="V9" s="157">
        <f>ROUND(E9*U9,2)</f>
        <v>7.44</v>
      </c>
      <c r="W9" s="157"/>
      <c r="X9" s="157" t="s">
        <v>107</v>
      </c>
      <c r="Y9" s="147"/>
      <c r="Z9" s="147"/>
      <c r="AA9" s="147"/>
      <c r="AB9" s="147"/>
      <c r="AC9" s="147"/>
      <c r="AD9" s="147"/>
      <c r="AE9" s="147"/>
      <c r="AF9" s="147"/>
      <c r="AG9" s="147" t="s">
        <v>108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">
      <c r="A10" s="154"/>
      <c r="B10" s="155"/>
      <c r="C10" s="247" t="s">
        <v>109</v>
      </c>
      <c r="D10" s="248"/>
      <c r="E10" s="248"/>
      <c r="F10" s="248"/>
      <c r="G10" s="248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47"/>
      <c r="Z10" s="147"/>
      <c r="AA10" s="147"/>
      <c r="AB10" s="147"/>
      <c r="AC10" s="147"/>
      <c r="AD10" s="147"/>
      <c r="AE10" s="147"/>
      <c r="AF10" s="147"/>
      <c r="AG10" s="147" t="s">
        <v>110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54"/>
      <c r="B11" s="155"/>
      <c r="C11" s="185" t="s">
        <v>111</v>
      </c>
      <c r="D11" s="158"/>
      <c r="E11" s="159">
        <v>120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47"/>
      <c r="Z11" s="147"/>
      <c r="AA11" s="147"/>
      <c r="AB11" s="147"/>
      <c r="AC11" s="147"/>
      <c r="AD11" s="147"/>
      <c r="AE11" s="147"/>
      <c r="AF11" s="147"/>
      <c r="AG11" s="147" t="s">
        <v>112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2.5" outlineLevel="1" x14ac:dyDescent="0.2">
      <c r="A12" s="167">
        <v>2</v>
      </c>
      <c r="B12" s="168" t="s">
        <v>113</v>
      </c>
      <c r="C12" s="184" t="s">
        <v>114</v>
      </c>
      <c r="D12" s="169" t="s">
        <v>104</v>
      </c>
      <c r="E12" s="170">
        <v>1560</v>
      </c>
      <c r="F12" s="171">
        <v>103</v>
      </c>
      <c r="G12" s="172">
        <f>ROUND(E12*F12,2)</f>
        <v>160680</v>
      </c>
      <c r="H12" s="171">
        <v>0</v>
      </c>
      <c r="I12" s="172">
        <f>ROUND(E12*H12,2)</f>
        <v>0</v>
      </c>
      <c r="J12" s="171">
        <v>84.6</v>
      </c>
      <c r="K12" s="172">
        <f>ROUND(E12*J12,2)</f>
        <v>131976</v>
      </c>
      <c r="L12" s="172">
        <v>21</v>
      </c>
      <c r="M12" s="172">
        <f>G12*(1+L12/100)</f>
        <v>194422.8</v>
      </c>
      <c r="N12" s="170">
        <v>0</v>
      </c>
      <c r="O12" s="170">
        <f>ROUND(E12*N12,2)</f>
        <v>0</v>
      </c>
      <c r="P12" s="170">
        <v>0.33</v>
      </c>
      <c r="Q12" s="170">
        <f>ROUND(E12*P12,2)</f>
        <v>514.79999999999995</v>
      </c>
      <c r="R12" s="172" t="s">
        <v>105</v>
      </c>
      <c r="S12" s="172" t="s">
        <v>106</v>
      </c>
      <c r="T12" s="173" t="s">
        <v>106</v>
      </c>
      <c r="U12" s="157">
        <v>0.113</v>
      </c>
      <c r="V12" s="157">
        <f>ROUND(E12*U12,2)</f>
        <v>176.28</v>
      </c>
      <c r="W12" s="157"/>
      <c r="X12" s="157" t="s">
        <v>107</v>
      </c>
      <c r="Y12" s="147"/>
      <c r="Z12" s="147"/>
      <c r="AA12" s="147"/>
      <c r="AB12" s="147"/>
      <c r="AC12" s="147"/>
      <c r="AD12" s="147"/>
      <c r="AE12" s="147"/>
      <c r="AF12" s="147"/>
      <c r="AG12" s="147" t="s">
        <v>108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">
      <c r="A13" s="154"/>
      <c r="B13" s="155"/>
      <c r="C13" s="185" t="s">
        <v>115</v>
      </c>
      <c r="D13" s="158"/>
      <c r="E13" s="159">
        <v>1560</v>
      </c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47"/>
      <c r="Z13" s="147"/>
      <c r="AA13" s="147"/>
      <c r="AB13" s="147"/>
      <c r="AC13" s="147"/>
      <c r="AD13" s="147"/>
      <c r="AE13" s="147"/>
      <c r="AF13" s="147"/>
      <c r="AG13" s="147" t="s">
        <v>112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22.5" outlineLevel="1" x14ac:dyDescent="0.2">
      <c r="A14" s="167">
        <v>3</v>
      </c>
      <c r="B14" s="168" t="s">
        <v>116</v>
      </c>
      <c r="C14" s="184" t="s">
        <v>117</v>
      </c>
      <c r="D14" s="169" t="s">
        <v>118</v>
      </c>
      <c r="E14" s="170">
        <v>105</v>
      </c>
      <c r="F14" s="171">
        <v>207</v>
      </c>
      <c r="G14" s="172">
        <f>ROUND(E14*F14,2)</f>
        <v>21735</v>
      </c>
      <c r="H14" s="171">
        <v>0</v>
      </c>
      <c r="I14" s="172">
        <f>ROUND(E14*H14,2)</f>
        <v>0</v>
      </c>
      <c r="J14" s="171">
        <v>296</v>
      </c>
      <c r="K14" s="172">
        <f>ROUND(E14*J14,2)</f>
        <v>31080</v>
      </c>
      <c r="L14" s="172">
        <v>21</v>
      </c>
      <c r="M14" s="172">
        <f>G14*(1+L14/100)</f>
        <v>26299.35</v>
      </c>
      <c r="N14" s="170">
        <v>0</v>
      </c>
      <c r="O14" s="170">
        <f>ROUND(E14*N14,2)</f>
        <v>0</v>
      </c>
      <c r="P14" s="170">
        <v>0</v>
      </c>
      <c r="Q14" s="170">
        <f>ROUND(E14*P14,2)</f>
        <v>0</v>
      </c>
      <c r="R14" s="172" t="s">
        <v>119</v>
      </c>
      <c r="S14" s="172" t="s">
        <v>106</v>
      </c>
      <c r="T14" s="173" t="s">
        <v>106</v>
      </c>
      <c r="U14" s="157">
        <v>1.0999999999999999E-2</v>
      </c>
      <c r="V14" s="157">
        <f>ROUND(E14*U14,2)</f>
        <v>1.1599999999999999</v>
      </c>
      <c r="W14" s="157"/>
      <c r="X14" s="157" t="s">
        <v>107</v>
      </c>
      <c r="Y14" s="147"/>
      <c r="Z14" s="147"/>
      <c r="AA14" s="147"/>
      <c r="AB14" s="147"/>
      <c r="AC14" s="147"/>
      <c r="AD14" s="147"/>
      <c r="AE14" s="147"/>
      <c r="AF14" s="147"/>
      <c r="AG14" s="147" t="s">
        <v>108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54"/>
      <c r="B15" s="155"/>
      <c r="C15" s="247" t="s">
        <v>120</v>
      </c>
      <c r="D15" s="248"/>
      <c r="E15" s="248"/>
      <c r="F15" s="248"/>
      <c r="G15" s="248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47"/>
      <c r="Z15" s="147"/>
      <c r="AA15" s="147"/>
      <c r="AB15" s="147"/>
      <c r="AC15" s="147"/>
      <c r="AD15" s="147"/>
      <c r="AE15" s="147"/>
      <c r="AF15" s="147"/>
      <c r="AG15" s="147" t="s">
        <v>110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">
      <c r="A16" s="154"/>
      <c r="B16" s="155"/>
      <c r="C16" s="185" t="s">
        <v>121</v>
      </c>
      <c r="D16" s="158"/>
      <c r="E16" s="159">
        <v>105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47"/>
      <c r="Z16" s="147"/>
      <c r="AA16" s="147"/>
      <c r="AB16" s="147"/>
      <c r="AC16" s="147"/>
      <c r="AD16" s="147"/>
      <c r="AE16" s="147"/>
      <c r="AF16" s="147"/>
      <c r="AG16" s="147" t="s">
        <v>112</v>
      </c>
      <c r="AH16" s="147">
        <v>5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t="22.5" outlineLevel="1" x14ac:dyDescent="0.2">
      <c r="A17" s="167">
        <v>4</v>
      </c>
      <c r="B17" s="168" t="s">
        <v>122</v>
      </c>
      <c r="C17" s="184" t="s">
        <v>123</v>
      </c>
      <c r="D17" s="169" t="s">
        <v>118</v>
      </c>
      <c r="E17" s="170">
        <v>105</v>
      </c>
      <c r="F17" s="171">
        <v>46</v>
      </c>
      <c r="G17" s="172">
        <f>ROUND(E17*F17,2)</f>
        <v>4830</v>
      </c>
      <c r="H17" s="171">
        <v>0</v>
      </c>
      <c r="I17" s="172">
        <f>ROUND(E17*H17,2)</f>
        <v>0</v>
      </c>
      <c r="J17" s="171">
        <v>80</v>
      </c>
      <c r="K17" s="172">
        <f>ROUND(E17*J17,2)</f>
        <v>8400</v>
      </c>
      <c r="L17" s="172">
        <v>21</v>
      </c>
      <c r="M17" s="172">
        <f>G17*(1+L17/100)</f>
        <v>5844.3</v>
      </c>
      <c r="N17" s="170">
        <v>0</v>
      </c>
      <c r="O17" s="170">
        <f>ROUND(E17*N17,2)</f>
        <v>0</v>
      </c>
      <c r="P17" s="170">
        <v>0</v>
      </c>
      <c r="Q17" s="170">
        <f>ROUND(E17*P17,2)</f>
        <v>0</v>
      </c>
      <c r="R17" s="172" t="s">
        <v>119</v>
      </c>
      <c r="S17" s="172" t="s">
        <v>106</v>
      </c>
      <c r="T17" s="173" t="s">
        <v>106</v>
      </c>
      <c r="U17" s="157">
        <v>5.2999999999999999E-2</v>
      </c>
      <c r="V17" s="157">
        <f>ROUND(E17*U17,2)</f>
        <v>5.57</v>
      </c>
      <c r="W17" s="157"/>
      <c r="X17" s="157" t="s">
        <v>107</v>
      </c>
      <c r="Y17" s="147"/>
      <c r="Z17" s="147"/>
      <c r="AA17" s="147"/>
      <c r="AB17" s="147"/>
      <c r="AC17" s="147"/>
      <c r="AD17" s="147"/>
      <c r="AE17" s="147"/>
      <c r="AF17" s="147"/>
      <c r="AG17" s="147" t="s">
        <v>108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">
      <c r="A18" s="154"/>
      <c r="B18" s="155"/>
      <c r="C18" s="185" t="s">
        <v>124</v>
      </c>
      <c r="D18" s="158"/>
      <c r="E18" s="159">
        <v>105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47"/>
      <c r="Z18" s="147"/>
      <c r="AA18" s="147"/>
      <c r="AB18" s="147"/>
      <c r="AC18" s="147"/>
      <c r="AD18" s="147"/>
      <c r="AE18" s="147"/>
      <c r="AF18" s="147"/>
      <c r="AG18" s="147" t="s">
        <v>112</v>
      </c>
      <c r="AH18" s="147">
        <v>5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22.5" outlineLevel="1" x14ac:dyDescent="0.2">
      <c r="A19" s="167">
        <v>5</v>
      </c>
      <c r="B19" s="168" t="s">
        <v>125</v>
      </c>
      <c r="C19" s="184" t="s">
        <v>126</v>
      </c>
      <c r="D19" s="169" t="s">
        <v>118</v>
      </c>
      <c r="E19" s="170">
        <v>105</v>
      </c>
      <c r="F19" s="171">
        <v>18</v>
      </c>
      <c r="G19" s="172">
        <f>ROUND(E19*F19,2)</f>
        <v>1890</v>
      </c>
      <c r="H19" s="171">
        <v>0</v>
      </c>
      <c r="I19" s="172">
        <f>ROUND(E19*H19,2)</f>
        <v>0</v>
      </c>
      <c r="J19" s="171">
        <v>18.8</v>
      </c>
      <c r="K19" s="172">
        <f>ROUND(E19*J19,2)</f>
        <v>1974</v>
      </c>
      <c r="L19" s="172">
        <v>21</v>
      </c>
      <c r="M19" s="172">
        <f>G19*(1+L19/100)</f>
        <v>2286.9</v>
      </c>
      <c r="N19" s="170">
        <v>0</v>
      </c>
      <c r="O19" s="170">
        <f>ROUND(E19*N19,2)</f>
        <v>0</v>
      </c>
      <c r="P19" s="170">
        <v>0</v>
      </c>
      <c r="Q19" s="170">
        <f>ROUND(E19*P19,2)</f>
        <v>0</v>
      </c>
      <c r="R19" s="172" t="s">
        <v>119</v>
      </c>
      <c r="S19" s="172" t="s">
        <v>106</v>
      </c>
      <c r="T19" s="173" t="s">
        <v>106</v>
      </c>
      <c r="U19" s="157">
        <v>8.9999999999999993E-3</v>
      </c>
      <c r="V19" s="157">
        <f>ROUND(E19*U19,2)</f>
        <v>0.95</v>
      </c>
      <c r="W19" s="157"/>
      <c r="X19" s="157" t="s">
        <v>107</v>
      </c>
      <c r="Y19" s="147"/>
      <c r="Z19" s="147"/>
      <c r="AA19" s="147"/>
      <c r="AB19" s="147"/>
      <c r="AC19" s="147"/>
      <c r="AD19" s="147"/>
      <c r="AE19" s="147"/>
      <c r="AF19" s="147"/>
      <c r="AG19" s="147" t="s">
        <v>108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">
      <c r="A20" s="154"/>
      <c r="B20" s="155"/>
      <c r="C20" s="185" t="s">
        <v>121</v>
      </c>
      <c r="D20" s="158"/>
      <c r="E20" s="159">
        <v>105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47"/>
      <c r="Z20" s="147"/>
      <c r="AA20" s="147"/>
      <c r="AB20" s="147"/>
      <c r="AC20" s="147"/>
      <c r="AD20" s="147"/>
      <c r="AE20" s="147"/>
      <c r="AF20" s="147"/>
      <c r="AG20" s="147" t="s">
        <v>112</v>
      </c>
      <c r="AH20" s="147">
        <v>5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">
      <c r="A21" s="167">
        <v>6</v>
      </c>
      <c r="B21" s="168" t="s">
        <v>127</v>
      </c>
      <c r="C21" s="184" t="s">
        <v>128</v>
      </c>
      <c r="D21" s="169" t="s">
        <v>118</v>
      </c>
      <c r="E21" s="170">
        <v>105</v>
      </c>
      <c r="F21" s="171">
        <v>306</v>
      </c>
      <c r="G21" s="172">
        <f>ROUND(E21*F21,2)</f>
        <v>32130</v>
      </c>
      <c r="H21" s="171">
        <v>0</v>
      </c>
      <c r="I21" s="172">
        <f>ROUND(E21*H21,2)</f>
        <v>0</v>
      </c>
      <c r="J21" s="171">
        <v>250</v>
      </c>
      <c r="K21" s="172">
        <f>ROUND(E21*J21,2)</f>
        <v>26250</v>
      </c>
      <c r="L21" s="172">
        <v>21</v>
      </c>
      <c r="M21" s="172">
        <f>G21*(1+L21/100)</f>
        <v>38877.299999999996</v>
      </c>
      <c r="N21" s="170">
        <v>0</v>
      </c>
      <c r="O21" s="170">
        <f>ROUND(E21*N21,2)</f>
        <v>0</v>
      </c>
      <c r="P21" s="170">
        <v>0</v>
      </c>
      <c r="Q21" s="170">
        <f>ROUND(E21*P21,2)</f>
        <v>0</v>
      </c>
      <c r="R21" s="172" t="s">
        <v>119</v>
      </c>
      <c r="S21" s="172" t="s">
        <v>106</v>
      </c>
      <c r="T21" s="173" t="s">
        <v>129</v>
      </c>
      <c r="U21" s="157">
        <v>0</v>
      </c>
      <c r="V21" s="157">
        <f>ROUND(E21*U21,2)</f>
        <v>0</v>
      </c>
      <c r="W21" s="157"/>
      <c r="X21" s="157" t="s">
        <v>107</v>
      </c>
      <c r="Y21" s="147"/>
      <c r="Z21" s="147"/>
      <c r="AA21" s="147"/>
      <c r="AB21" s="147"/>
      <c r="AC21" s="147"/>
      <c r="AD21" s="147"/>
      <c r="AE21" s="147"/>
      <c r="AF21" s="147"/>
      <c r="AG21" s="147" t="s">
        <v>108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1" x14ac:dyDescent="0.2">
      <c r="A22" s="154"/>
      <c r="B22" s="155"/>
      <c r="C22" s="185" t="s">
        <v>121</v>
      </c>
      <c r="D22" s="158"/>
      <c r="E22" s="159">
        <v>105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47"/>
      <c r="Z22" s="147"/>
      <c r="AA22" s="147"/>
      <c r="AB22" s="147"/>
      <c r="AC22" s="147"/>
      <c r="AD22" s="147"/>
      <c r="AE22" s="147"/>
      <c r="AF22" s="147"/>
      <c r="AG22" s="147" t="s">
        <v>112</v>
      </c>
      <c r="AH22" s="147">
        <v>5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x14ac:dyDescent="0.2">
      <c r="A23" s="161" t="s">
        <v>100</v>
      </c>
      <c r="B23" s="162" t="s">
        <v>63</v>
      </c>
      <c r="C23" s="183" t="s">
        <v>64</v>
      </c>
      <c r="D23" s="163"/>
      <c r="E23" s="164"/>
      <c r="F23" s="165"/>
      <c r="G23" s="165">
        <f>SUMIF(AG24:AG37,"&lt;&gt;NOR",G24:G37)</f>
        <v>1828840</v>
      </c>
      <c r="H23" s="165"/>
      <c r="I23" s="165">
        <f>SUM(I24:I37)</f>
        <v>1261629.2</v>
      </c>
      <c r="J23" s="165"/>
      <c r="K23" s="165">
        <f>SUM(K24:K37)</f>
        <v>347718.8</v>
      </c>
      <c r="L23" s="165"/>
      <c r="M23" s="165">
        <f>SUM(M24:M37)</f>
        <v>2212896.4</v>
      </c>
      <c r="N23" s="164"/>
      <c r="O23" s="164">
        <f>SUM(O24:O37)</f>
        <v>695.15</v>
      </c>
      <c r="P23" s="164"/>
      <c r="Q23" s="164">
        <f>SUM(Q24:Q37)</f>
        <v>0</v>
      </c>
      <c r="R23" s="165"/>
      <c r="S23" s="165"/>
      <c r="T23" s="166"/>
      <c r="U23" s="160"/>
      <c r="V23" s="160">
        <f>SUM(V24:V37)</f>
        <v>268.84000000000003</v>
      </c>
      <c r="W23" s="160"/>
      <c r="X23" s="160"/>
      <c r="AG23" t="s">
        <v>101</v>
      </c>
    </row>
    <row r="24" spans="1:60" ht="22.5" outlineLevel="1" x14ac:dyDescent="0.2">
      <c r="A24" s="167">
        <v>7</v>
      </c>
      <c r="B24" s="168" t="s">
        <v>130</v>
      </c>
      <c r="C24" s="184" t="s">
        <v>131</v>
      </c>
      <c r="D24" s="169" t="s">
        <v>104</v>
      </c>
      <c r="E24" s="170">
        <v>1560</v>
      </c>
      <c r="F24" s="171">
        <v>505</v>
      </c>
      <c r="G24" s="172">
        <f>ROUND(E24*F24,2)</f>
        <v>787800</v>
      </c>
      <c r="H24" s="171">
        <v>387.76</v>
      </c>
      <c r="I24" s="172">
        <f>ROUND(E24*H24,2)</f>
        <v>604905.6</v>
      </c>
      <c r="J24" s="171">
        <v>96.74</v>
      </c>
      <c r="K24" s="172">
        <f>ROUND(E24*J24,2)</f>
        <v>150914.4</v>
      </c>
      <c r="L24" s="172">
        <v>21</v>
      </c>
      <c r="M24" s="172">
        <f>G24*(1+L24/100)</f>
        <v>953238</v>
      </c>
      <c r="N24" s="170">
        <v>0.15826000000000001</v>
      </c>
      <c r="O24" s="170">
        <f>ROUND(E24*N24,2)</f>
        <v>246.89</v>
      </c>
      <c r="P24" s="170">
        <v>0</v>
      </c>
      <c r="Q24" s="170">
        <f>ROUND(E24*P24,2)</f>
        <v>0</v>
      </c>
      <c r="R24" s="172" t="s">
        <v>105</v>
      </c>
      <c r="S24" s="172" t="s">
        <v>106</v>
      </c>
      <c r="T24" s="173" t="s">
        <v>106</v>
      </c>
      <c r="U24" s="157">
        <v>5.6000000000000001E-2</v>
      </c>
      <c r="V24" s="157">
        <f>ROUND(E24*U24,2)</f>
        <v>87.36</v>
      </c>
      <c r="W24" s="157"/>
      <c r="X24" s="157" t="s">
        <v>107</v>
      </c>
      <c r="Y24" s="147"/>
      <c r="Z24" s="147"/>
      <c r="AA24" s="147"/>
      <c r="AB24" s="147"/>
      <c r="AC24" s="147"/>
      <c r="AD24" s="147"/>
      <c r="AE24" s="147"/>
      <c r="AF24" s="147"/>
      <c r="AG24" s="147" t="s">
        <v>108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1" x14ac:dyDescent="0.2">
      <c r="A25" s="154"/>
      <c r="B25" s="155"/>
      <c r="C25" s="247" t="s">
        <v>132</v>
      </c>
      <c r="D25" s="248"/>
      <c r="E25" s="248"/>
      <c r="F25" s="248"/>
      <c r="G25" s="248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47"/>
      <c r="Z25" s="147"/>
      <c r="AA25" s="147"/>
      <c r="AB25" s="147"/>
      <c r="AC25" s="147"/>
      <c r="AD25" s="147"/>
      <c r="AE25" s="147"/>
      <c r="AF25" s="147"/>
      <c r="AG25" s="147" t="s">
        <v>110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">
      <c r="A26" s="154"/>
      <c r="B26" s="155"/>
      <c r="C26" s="185" t="s">
        <v>133</v>
      </c>
      <c r="D26" s="158"/>
      <c r="E26" s="159">
        <v>1560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47"/>
      <c r="Z26" s="147"/>
      <c r="AA26" s="147"/>
      <c r="AB26" s="147"/>
      <c r="AC26" s="147"/>
      <c r="AD26" s="147"/>
      <c r="AE26" s="147"/>
      <c r="AF26" s="147"/>
      <c r="AG26" s="147" t="s">
        <v>112</v>
      </c>
      <c r="AH26" s="147">
        <v>5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1" x14ac:dyDescent="0.2">
      <c r="A27" s="167">
        <v>8</v>
      </c>
      <c r="B27" s="168" t="s">
        <v>134</v>
      </c>
      <c r="C27" s="184" t="s">
        <v>135</v>
      </c>
      <c r="D27" s="169" t="s">
        <v>104</v>
      </c>
      <c r="E27" s="170">
        <v>1560</v>
      </c>
      <c r="F27" s="171">
        <v>92</v>
      </c>
      <c r="G27" s="172">
        <f>ROUND(E27*F27,2)</f>
        <v>143520</v>
      </c>
      <c r="H27" s="171">
        <v>34.94</v>
      </c>
      <c r="I27" s="172">
        <f>ROUND(E27*H27,2)</f>
        <v>54506.400000000001</v>
      </c>
      <c r="J27" s="171">
        <v>23.66</v>
      </c>
      <c r="K27" s="172">
        <f>ROUND(E27*J27,2)</f>
        <v>36909.599999999999</v>
      </c>
      <c r="L27" s="172">
        <v>21</v>
      </c>
      <c r="M27" s="172">
        <f>G27*(1+L27/100)</f>
        <v>173659.19999999998</v>
      </c>
      <c r="N27" s="170">
        <v>5.9089999999999997E-2</v>
      </c>
      <c r="O27" s="170">
        <f>ROUND(E27*N27,2)</f>
        <v>92.18</v>
      </c>
      <c r="P27" s="170">
        <v>0</v>
      </c>
      <c r="Q27" s="170">
        <f>ROUND(E27*P27,2)</f>
        <v>0</v>
      </c>
      <c r="R27" s="172" t="s">
        <v>105</v>
      </c>
      <c r="S27" s="172" t="s">
        <v>106</v>
      </c>
      <c r="T27" s="173" t="s">
        <v>106</v>
      </c>
      <c r="U27" s="157">
        <v>2.1000000000000001E-2</v>
      </c>
      <c r="V27" s="157">
        <f>ROUND(E27*U27,2)</f>
        <v>32.76</v>
      </c>
      <c r="W27" s="157"/>
      <c r="X27" s="157" t="s">
        <v>107</v>
      </c>
      <c r="Y27" s="147"/>
      <c r="Z27" s="147"/>
      <c r="AA27" s="147"/>
      <c r="AB27" s="147"/>
      <c r="AC27" s="147"/>
      <c r="AD27" s="147"/>
      <c r="AE27" s="147"/>
      <c r="AF27" s="147"/>
      <c r="AG27" s="147" t="s">
        <v>108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2.5" outlineLevel="1" x14ac:dyDescent="0.2">
      <c r="A28" s="154"/>
      <c r="B28" s="155"/>
      <c r="C28" s="247" t="s">
        <v>136</v>
      </c>
      <c r="D28" s="248"/>
      <c r="E28" s="248"/>
      <c r="F28" s="248"/>
      <c r="G28" s="248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47"/>
      <c r="Z28" s="147"/>
      <c r="AA28" s="147"/>
      <c r="AB28" s="147"/>
      <c r="AC28" s="147"/>
      <c r="AD28" s="147"/>
      <c r="AE28" s="147"/>
      <c r="AF28" s="147"/>
      <c r="AG28" s="147" t="s">
        <v>110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74" t="str">
        <f>C28</f>
        <v>jako podklad pro nový kryt, s vyrovnáním profilu v příčném i podélném směru, s vlhčením a zhutněním, s doplněním kamenivem drceným, jeho rozprostřením a zhutněním</v>
      </c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54"/>
      <c r="B29" s="155"/>
      <c r="C29" s="185" t="s">
        <v>133</v>
      </c>
      <c r="D29" s="158"/>
      <c r="E29" s="159">
        <v>1560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47"/>
      <c r="Z29" s="147"/>
      <c r="AA29" s="147"/>
      <c r="AB29" s="147"/>
      <c r="AC29" s="147"/>
      <c r="AD29" s="147"/>
      <c r="AE29" s="147"/>
      <c r="AF29" s="147"/>
      <c r="AG29" s="147" t="s">
        <v>112</v>
      </c>
      <c r="AH29" s="147">
        <v>5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67">
        <v>9</v>
      </c>
      <c r="B30" s="168" t="s">
        <v>137</v>
      </c>
      <c r="C30" s="184" t="s">
        <v>138</v>
      </c>
      <c r="D30" s="169" t="s">
        <v>104</v>
      </c>
      <c r="E30" s="170">
        <v>520</v>
      </c>
      <c r="F30" s="171">
        <v>127</v>
      </c>
      <c r="G30" s="172">
        <f>ROUND(E30*F30,2)</f>
        <v>66040</v>
      </c>
      <c r="H30" s="171">
        <v>63.56</v>
      </c>
      <c r="I30" s="172">
        <f>ROUND(E30*H30,2)</f>
        <v>33051.199999999997</v>
      </c>
      <c r="J30" s="171">
        <v>33.74</v>
      </c>
      <c r="K30" s="172">
        <f>ROUND(E30*J30,2)</f>
        <v>17544.8</v>
      </c>
      <c r="L30" s="172">
        <v>21</v>
      </c>
      <c r="M30" s="172">
        <f>G30*(1+L30/100)</f>
        <v>79908.399999999994</v>
      </c>
      <c r="N30" s="170">
        <v>0.29160000000000003</v>
      </c>
      <c r="O30" s="170">
        <f>ROUND(E30*N30,2)</f>
        <v>151.63</v>
      </c>
      <c r="P30" s="170">
        <v>0</v>
      </c>
      <c r="Q30" s="170">
        <f>ROUND(E30*P30,2)</f>
        <v>0</v>
      </c>
      <c r="R30" s="172" t="s">
        <v>105</v>
      </c>
      <c r="S30" s="172" t="s">
        <v>106</v>
      </c>
      <c r="T30" s="173" t="s">
        <v>106</v>
      </c>
      <c r="U30" s="157">
        <v>5.8000000000000003E-2</v>
      </c>
      <c r="V30" s="157">
        <f>ROUND(E30*U30,2)</f>
        <v>30.16</v>
      </c>
      <c r="W30" s="157"/>
      <c r="X30" s="157" t="s">
        <v>107</v>
      </c>
      <c r="Y30" s="147"/>
      <c r="Z30" s="147"/>
      <c r="AA30" s="147"/>
      <c r="AB30" s="147"/>
      <c r="AC30" s="147"/>
      <c r="AD30" s="147"/>
      <c r="AE30" s="147"/>
      <c r="AF30" s="147"/>
      <c r="AG30" s="147" t="s">
        <v>108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">
      <c r="A31" s="154"/>
      <c r="B31" s="155"/>
      <c r="C31" s="247" t="s">
        <v>132</v>
      </c>
      <c r="D31" s="248"/>
      <c r="E31" s="248"/>
      <c r="F31" s="248"/>
      <c r="G31" s="248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47"/>
      <c r="Z31" s="147"/>
      <c r="AA31" s="147"/>
      <c r="AB31" s="147"/>
      <c r="AC31" s="147"/>
      <c r="AD31" s="147"/>
      <c r="AE31" s="147"/>
      <c r="AF31" s="147"/>
      <c r="AG31" s="147" t="s">
        <v>110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54"/>
      <c r="B32" s="155"/>
      <c r="C32" s="185" t="s">
        <v>139</v>
      </c>
      <c r="D32" s="158"/>
      <c r="E32" s="159">
        <v>520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47"/>
      <c r="Z32" s="147"/>
      <c r="AA32" s="147"/>
      <c r="AB32" s="147"/>
      <c r="AC32" s="147"/>
      <c r="AD32" s="147"/>
      <c r="AE32" s="147"/>
      <c r="AF32" s="147"/>
      <c r="AG32" s="147" t="s">
        <v>112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ht="22.5" outlineLevel="1" x14ac:dyDescent="0.2">
      <c r="A33" s="167">
        <v>10</v>
      </c>
      <c r="B33" s="168" t="s">
        <v>140</v>
      </c>
      <c r="C33" s="184" t="s">
        <v>141</v>
      </c>
      <c r="D33" s="169" t="s">
        <v>104</v>
      </c>
      <c r="E33" s="170">
        <v>3120</v>
      </c>
      <c r="F33" s="171">
        <v>29</v>
      </c>
      <c r="G33" s="172">
        <f>ROUND(E33*F33,2)</f>
        <v>90480</v>
      </c>
      <c r="H33" s="171">
        <v>18.91</v>
      </c>
      <c r="I33" s="172">
        <f>ROUND(E33*H33,2)</f>
        <v>58999.199999999997</v>
      </c>
      <c r="J33" s="171">
        <v>1.39</v>
      </c>
      <c r="K33" s="172">
        <f>ROUND(E33*J33,2)</f>
        <v>4336.8</v>
      </c>
      <c r="L33" s="172">
        <v>21</v>
      </c>
      <c r="M33" s="172">
        <f>G33*(1+L33/100)</f>
        <v>109480.8</v>
      </c>
      <c r="N33" s="170">
        <v>6.9999999999999999E-4</v>
      </c>
      <c r="O33" s="170">
        <f>ROUND(E33*N33,2)</f>
        <v>2.1800000000000002</v>
      </c>
      <c r="P33" s="170">
        <v>0</v>
      </c>
      <c r="Q33" s="170">
        <f>ROUND(E33*P33,2)</f>
        <v>0</v>
      </c>
      <c r="R33" s="172" t="s">
        <v>105</v>
      </c>
      <c r="S33" s="172" t="s">
        <v>106</v>
      </c>
      <c r="T33" s="173" t="s">
        <v>106</v>
      </c>
      <c r="U33" s="157">
        <v>2E-3</v>
      </c>
      <c r="V33" s="157">
        <f>ROUND(E33*U33,2)</f>
        <v>6.24</v>
      </c>
      <c r="W33" s="157"/>
      <c r="X33" s="157" t="s">
        <v>107</v>
      </c>
      <c r="Y33" s="147"/>
      <c r="Z33" s="147"/>
      <c r="AA33" s="147"/>
      <c r="AB33" s="147"/>
      <c r="AC33" s="147"/>
      <c r="AD33" s="147"/>
      <c r="AE33" s="147"/>
      <c r="AF33" s="147"/>
      <c r="AG33" s="147" t="s">
        <v>108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54"/>
      <c r="B34" s="155"/>
      <c r="C34" s="247" t="s">
        <v>142</v>
      </c>
      <c r="D34" s="248"/>
      <c r="E34" s="248"/>
      <c r="F34" s="248"/>
      <c r="G34" s="248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47"/>
      <c r="Z34" s="147"/>
      <c r="AA34" s="147"/>
      <c r="AB34" s="147"/>
      <c r="AC34" s="147"/>
      <c r="AD34" s="147"/>
      <c r="AE34" s="147"/>
      <c r="AF34" s="147"/>
      <c r="AG34" s="147" t="s">
        <v>110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1" x14ac:dyDescent="0.2">
      <c r="A35" s="154"/>
      <c r="B35" s="155"/>
      <c r="C35" s="185" t="s">
        <v>143</v>
      </c>
      <c r="D35" s="158"/>
      <c r="E35" s="159">
        <v>3120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47"/>
      <c r="Z35" s="147"/>
      <c r="AA35" s="147"/>
      <c r="AB35" s="147"/>
      <c r="AC35" s="147"/>
      <c r="AD35" s="147"/>
      <c r="AE35" s="147"/>
      <c r="AF35" s="147"/>
      <c r="AG35" s="147" t="s">
        <v>112</v>
      </c>
      <c r="AH35" s="147">
        <v>5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ht="22.5" outlineLevel="1" x14ac:dyDescent="0.2">
      <c r="A36" s="167">
        <v>11</v>
      </c>
      <c r="B36" s="168" t="s">
        <v>144</v>
      </c>
      <c r="C36" s="184" t="s">
        <v>145</v>
      </c>
      <c r="D36" s="169" t="s">
        <v>104</v>
      </c>
      <c r="E36" s="170">
        <v>1560</v>
      </c>
      <c r="F36" s="171">
        <v>475</v>
      </c>
      <c r="G36" s="172">
        <f>ROUND(E36*F36,2)</f>
        <v>741000</v>
      </c>
      <c r="H36" s="171">
        <v>327.02999999999997</v>
      </c>
      <c r="I36" s="172">
        <f>ROUND(E36*H36,2)</f>
        <v>510166.8</v>
      </c>
      <c r="J36" s="171">
        <v>88.47</v>
      </c>
      <c r="K36" s="172">
        <f>ROUND(E36*J36,2)</f>
        <v>138013.20000000001</v>
      </c>
      <c r="L36" s="172">
        <v>21</v>
      </c>
      <c r="M36" s="172">
        <f>G36*(1+L36/100)</f>
        <v>896610</v>
      </c>
      <c r="N36" s="170">
        <v>0.12966</v>
      </c>
      <c r="O36" s="170">
        <f>ROUND(E36*N36,2)</f>
        <v>202.27</v>
      </c>
      <c r="P36" s="170">
        <v>0</v>
      </c>
      <c r="Q36" s="170">
        <f>ROUND(E36*P36,2)</f>
        <v>0</v>
      </c>
      <c r="R36" s="172" t="s">
        <v>105</v>
      </c>
      <c r="S36" s="172" t="s">
        <v>106</v>
      </c>
      <c r="T36" s="173" t="s">
        <v>106</v>
      </c>
      <c r="U36" s="157">
        <v>7.1999999999999995E-2</v>
      </c>
      <c r="V36" s="157">
        <f>ROUND(E36*U36,2)</f>
        <v>112.32</v>
      </c>
      <c r="W36" s="157"/>
      <c r="X36" s="157" t="s">
        <v>107</v>
      </c>
      <c r="Y36" s="147"/>
      <c r="Z36" s="147"/>
      <c r="AA36" s="147"/>
      <c r="AB36" s="147"/>
      <c r="AC36" s="147"/>
      <c r="AD36" s="147"/>
      <c r="AE36" s="147"/>
      <c r="AF36" s="147"/>
      <c r="AG36" s="147" t="s">
        <v>108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1" x14ac:dyDescent="0.2">
      <c r="A37" s="154"/>
      <c r="B37" s="155"/>
      <c r="C37" s="185" t="s">
        <v>133</v>
      </c>
      <c r="D37" s="158"/>
      <c r="E37" s="159">
        <v>1560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47"/>
      <c r="Z37" s="147"/>
      <c r="AA37" s="147"/>
      <c r="AB37" s="147"/>
      <c r="AC37" s="147"/>
      <c r="AD37" s="147"/>
      <c r="AE37" s="147"/>
      <c r="AF37" s="147"/>
      <c r="AG37" s="147" t="s">
        <v>112</v>
      </c>
      <c r="AH37" s="147">
        <v>5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x14ac:dyDescent="0.2">
      <c r="A38" s="161" t="s">
        <v>100</v>
      </c>
      <c r="B38" s="162" t="s">
        <v>65</v>
      </c>
      <c r="C38" s="183" t="s">
        <v>66</v>
      </c>
      <c r="D38" s="163"/>
      <c r="E38" s="164"/>
      <c r="F38" s="165"/>
      <c r="G38" s="165">
        <f>SUMIF(AG39:AG42,"&lt;&gt;NOR",G39:G42)</f>
        <v>32260</v>
      </c>
      <c r="H38" s="165"/>
      <c r="I38" s="165">
        <f>SUM(I39:I42)</f>
        <v>0</v>
      </c>
      <c r="J38" s="165"/>
      <c r="K38" s="165">
        <f>SUM(K39:K42)</f>
        <v>46017</v>
      </c>
      <c r="L38" s="165"/>
      <c r="M38" s="165">
        <f>SUM(M39:M42)</f>
        <v>39034.6</v>
      </c>
      <c r="N38" s="164"/>
      <c r="O38" s="164">
        <f>SUM(O39:O42)</f>
        <v>0</v>
      </c>
      <c r="P38" s="164"/>
      <c r="Q38" s="164">
        <f>SUM(Q39:Q42)</f>
        <v>65.52</v>
      </c>
      <c r="R38" s="165"/>
      <c r="S38" s="165"/>
      <c r="T38" s="166"/>
      <c r="U38" s="160"/>
      <c r="V38" s="160">
        <f>SUM(V39:V42)</f>
        <v>22.58</v>
      </c>
      <c r="W38" s="160"/>
      <c r="X38" s="160"/>
      <c r="AG38" t="s">
        <v>101</v>
      </c>
    </row>
    <row r="39" spans="1:60" ht="22.5" outlineLevel="1" x14ac:dyDescent="0.2">
      <c r="A39" s="167">
        <v>12</v>
      </c>
      <c r="B39" s="168" t="s">
        <v>146</v>
      </c>
      <c r="C39" s="184" t="s">
        <v>147</v>
      </c>
      <c r="D39" s="169" t="s">
        <v>148</v>
      </c>
      <c r="E39" s="170">
        <v>350</v>
      </c>
      <c r="F39" s="171">
        <v>58</v>
      </c>
      <c r="G39" s="172">
        <f>ROUND(E39*F39,2)</f>
        <v>20300</v>
      </c>
      <c r="H39" s="171">
        <v>0</v>
      </c>
      <c r="I39" s="172">
        <f>ROUND(E39*H39,2)</f>
        <v>0</v>
      </c>
      <c r="J39" s="171">
        <v>87.5</v>
      </c>
      <c r="K39" s="172">
        <f>ROUND(E39*J39,2)</f>
        <v>30625</v>
      </c>
      <c r="L39" s="172">
        <v>21</v>
      </c>
      <c r="M39" s="172">
        <f>G39*(1+L39/100)</f>
        <v>24563</v>
      </c>
      <c r="N39" s="170">
        <v>0</v>
      </c>
      <c r="O39" s="170">
        <f>ROUND(E39*N39,2)</f>
        <v>0</v>
      </c>
      <c r="P39" s="170">
        <v>0</v>
      </c>
      <c r="Q39" s="170">
        <f>ROUND(E39*P39,2)</f>
        <v>0</v>
      </c>
      <c r="R39" s="172" t="s">
        <v>119</v>
      </c>
      <c r="S39" s="172" t="s">
        <v>106</v>
      </c>
      <c r="T39" s="173" t="s">
        <v>106</v>
      </c>
      <c r="U39" s="157">
        <v>1.4E-2</v>
      </c>
      <c r="V39" s="157">
        <f>ROUND(E39*U39,2)</f>
        <v>4.9000000000000004</v>
      </c>
      <c r="W39" s="157"/>
      <c r="X39" s="157" t="s">
        <v>107</v>
      </c>
      <c r="Y39" s="147"/>
      <c r="Z39" s="147"/>
      <c r="AA39" s="147"/>
      <c r="AB39" s="147"/>
      <c r="AC39" s="147"/>
      <c r="AD39" s="147"/>
      <c r="AE39" s="147"/>
      <c r="AF39" s="147"/>
      <c r="AG39" s="147" t="s">
        <v>108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ht="22.5" outlineLevel="1" x14ac:dyDescent="0.2">
      <c r="A40" s="154"/>
      <c r="B40" s="155"/>
      <c r="C40" s="247" t="s">
        <v>149</v>
      </c>
      <c r="D40" s="248"/>
      <c r="E40" s="248"/>
      <c r="F40" s="248"/>
      <c r="G40" s="248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47"/>
      <c r="Z40" s="147"/>
      <c r="AA40" s="147"/>
      <c r="AB40" s="147"/>
      <c r="AC40" s="147"/>
      <c r="AD40" s="147"/>
      <c r="AE40" s="147"/>
      <c r="AF40" s="147"/>
      <c r="AG40" s="147" t="s">
        <v>110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74" t="str">
        <f>C40</f>
        <v>komunikací v suchu nebo ve vodě, s odstraněním travnatého porostu nebo nánosu, s úpravou dna a svahů do předepsaného profilu, s odklizením na vzdálenost do 10 m nebo s naložením na dopravní prostředek,</v>
      </c>
      <c r="BB40" s="147"/>
      <c r="BC40" s="147"/>
      <c r="BD40" s="147"/>
      <c r="BE40" s="147"/>
      <c r="BF40" s="147"/>
      <c r="BG40" s="147"/>
      <c r="BH40" s="147"/>
    </row>
    <row r="41" spans="1:60" outlineLevel="1" x14ac:dyDescent="0.2">
      <c r="A41" s="167">
        <v>13</v>
      </c>
      <c r="B41" s="168" t="s">
        <v>150</v>
      </c>
      <c r="C41" s="184" t="s">
        <v>151</v>
      </c>
      <c r="D41" s="169" t="s">
        <v>104</v>
      </c>
      <c r="E41" s="170">
        <v>520</v>
      </c>
      <c r="F41" s="171">
        <v>23</v>
      </c>
      <c r="G41" s="172">
        <f>ROUND(E41*F41,2)</f>
        <v>11960</v>
      </c>
      <c r="H41" s="171">
        <v>0</v>
      </c>
      <c r="I41" s="172">
        <f>ROUND(E41*H41,2)</f>
        <v>0</v>
      </c>
      <c r="J41" s="171">
        <v>29.6</v>
      </c>
      <c r="K41" s="172">
        <f>ROUND(E41*J41,2)</f>
        <v>15392</v>
      </c>
      <c r="L41" s="172">
        <v>21</v>
      </c>
      <c r="M41" s="172">
        <f>G41*(1+L41/100)</f>
        <v>14471.6</v>
      </c>
      <c r="N41" s="170">
        <v>0</v>
      </c>
      <c r="O41" s="170">
        <f>ROUND(E41*N41,2)</f>
        <v>0</v>
      </c>
      <c r="P41" s="170">
        <v>0.126</v>
      </c>
      <c r="Q41" s="170">
        <f>ROUND(E41*P41,2)</f>
        <v>65.52</v>
      </c>
      <c r="R41" s="172" t="s">
        <v>105</v>
      </c>
      <c r="S41" s="172" t="s">
        <v>106</v>
      </c>
      <c r="T41" s="173" t="s">
        <v>106</v>
      </c>
      <c r="U41" s="157">
        <v>3.4000000000000002E-2</v>
      </c>
      <c r="V41" s="157">
        <f>ROUND(E41*U41,2)</f>
        <v>17.68</v>
      </c>
      <c r="W41" s="157"/>
      <c r="X41" s="157" t="s">
        <v>107</v>
      </c>
      <c r="Y41" s="147"/>
      <c r="Z41" s="147"/>
      <c r="AA41" s="147"/>
      <c r="AB41" s="147"/>
      <c r="AC41" s="147"/>
      <c r="AD41" s="147"/>
      <c r="AE41" s="147"/>
      <c r="AF41" s="147"/>
      <c r="AG41" s="147" t="s">
        <v>108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 x14ac:dyDescent="0.2">
      <c r="A42" s="154"/>
      <c r="B42" s="155"/>
      <c r="C42" s="185" t="s">
        <v>139</v>
      </c>
      <c r="D42" s="158"/>
      <c r="E42" s="159">
        <v>520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47"/>
      <c r="Z42" s="147"/>
      <c r="AA42" s="147"/>
      <c r="AB42" s="147"/>
      <c r="AC42" s="147"/>
      <c r="AD42" s="147"/>
      <c r="AE42" s="147"/>
      <c r="AF42" s="147"/>
      <c r="AG42" s="147" t="s">
        <v>112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x14ac:dyDescent="0.2">
      <c r="A43" s="161" t="s">
        <v>100</v>
      </c>
      <c r="B43" s="162" t="s">
        <v>67</v>
      </c>
      <c r="C43" s="183" t="s">
        <v>68</v>
      </c>
      <c r="D43" s="163"/>
      <c r="E43" s="164"/>
      <c r="F43" s="165"/>
      <c r="G43" s="165">
        <f>SUMIF(AG44:AG45,"&lt;&gt;NOR",G44:G45)</f>
        <v>56307.28</v>
      </c>
      <c r="H43" s="165"/>
      <c r="I43" s="165">
        <f>SUM(I44:I45)</f>
        <v>0</v>
      </c>
      <c r="J43" s="165"/>
      <c r="K43" s="165">
        <f>SUM(K44:K45)</f>
        <v>47061.760000000002</v>
      </c>
      <c r="L43" s="165"/>
      <c r="M43" s="165">
        <f>SUM(M44:M45)</f>
        <v>68131.808799999999</v>
      </c>
      <c r="N43" s="164"/>
      <c r="O43" s="164">
        <f>SUM(O44:O45)</f>
        <v>0</v>
      </c>
      <c r="P43" s="164"/>
      <c r="Q43" s="164">
        <f>SUM(Q44:Q45)</f>
        <v>0</v>
      </c>
      <c r="R43" s="165"/>
      <c r="S43" s="165"/>
      <c r="T43" s="166"/>
      <c r="U43" s="160"/>
      <c r="V43" s="160">
        <f>SUM(V44:V45)</f>
        <v>11.12</v>
      </c>
      <c r="W43" s="160"/>
      <c r="X43" s="160"/>
      <c r="AG43" t="s">
        <v>101</v>
      </c>
    </row>
    <row r="44" spans="1:60" outlineLevel="1" x14ac:dyDescent="0.2">
      <c r="A44" s="167">
        <v>14</v>
      </c>
      <c r="B44" s="168" t="s">
        <v>152</v>
      </c>
      <c r="C44" s="184" t="s">
        <v>153</v>
      </c>
      <c r="D44" s="169" t="s">
        <v>154</v>
      </c>
      <c r="E44" s="170">
        <v>695.15160000000003</v>
      </c>
      <c r="F44" s="171">
        <v>81</v>
      </c>
      <c r="G44" s="172">
        <f>ROUND(E44*F44,2)</f>
        <v>56307.28</v>
      </c>
      <c r="H44" s="171">
        <v>0</v>
      </c>
      <c r="I44" s="172">
        <f>ROUND(E44*H44,2)</f>
        <v>0</v>
      </c>
      <c r="J44" s="171">
        <v>67.7</v>
      </c>
      <c r="K44" s="172">
        <f>ROUND(E44*J44,2)</f>
        <v>47061.760000000002</v>
      </c>
      <c r="L44" s="172">
        <v>21</v>
      </c>
      <c r="M44" s="172">
        <f>G44*(1+L44/100)</f>
        <v>68131.808799999999</v>
      </c>
      <c r="N44" s="170">
        <v>0</v>
      </c>
      <c r="O44" s="170">
        <f>ROUND(E44*N44,2)</f>
        <v>0</v>
      </c>
      <c r="P44" s="170">
        <v>0</v>
      </c>
      <c r="Q44" s="170">
        <f>ROUND(E44*P44,2)</f>
        <v>0</v>
      </c>
      <c r="R44" s="172" t="s">
        <v>105</v>
      </c>
      <c r="S44" s="172" t="s">
        <v>106</v>
      </c>
      <c r="T44" s="173" t="s">
        <v>106</v>
      </c>
      <c r="U44" s="157">
        <v>1.6E-2</v>
      </c>
      <c r="V44" s="157">
        <f>ROUND(E44*U44,2)</f>
        <v>11.12</v>
      </c>
      <c r="W44" s="157"/>
      <c r="X44" s="157" t="s">
        <v>155</v>
      </c>
      <c r="Y44" s="147"/>
      <c r="Z44" s="147"/>
      <c r="AA44" s="147"/>
      <c r="AB44" s="147"/>
      <c r="AC44" s="147"/>
      <c r="AD44" s="147"/>
      <c r="AE44" s="147"/>
      <c r="AF44" s="147"/>
      <c r="AG44" s="147" t="s">
        <v>156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1" x14ac:dyDescent="0.2">
      <c r="A45" s="154"/>
      <c r="B45" s="155"/>
      <c r="C45" s="247" t="s">
        <v>157</v>
      </c>
      <c r="D45" s="248"/>
      <c r="E45" s="248"/>
      <c r="F45" s="248"/>
      <c r="G45" s="248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47"/>
      <c r="Z45" s="147"/>
      <c r="AA45" s="147"/>
      <c r="AB45" s="147"/>
      <c r="AC45" s="147"/>
      <c r="AD45" s="147"/>
      <c r="AE45" s="147"/>
      <c r="AF45" s="147"/>
      <c r="AG45" s="147" t="s">
        <v>110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x14ac:dyDescent="0.2">
      <c r="A46" s="161" t="s">
        <v>100</v>
      </c>
      <c r="B46" s="162" t="s">
        <v>69</v>
      </c>
      <c r="C46" s="183" t="s">
        <v>70</v>
      </c>
      <c r="D46" s="163"/>
      <c r="E46" s="164"/>
      <c r="F46" s="165"/>
      <c r="G46" s="165">
        <f>SUMIF(AG47:AG58,"&lt;&gt;NOR",G47:G58)</f>
        <v>278359.2</v>
      </c>
      <c r="H46" s="165"/>
      <c r="I46" s="165">
        <f>SUM(I47:I58)</f>
        <v>0</v>
      </c>
      <c r="J46" s="165"/>
      <c r="K46" s="165">
        <f>SUM(K47:K58)</f>
        <v>502424.20999999996</v>
      </c>
      <c r="L46" s="165"/>
      <c r="M46" s="165">
        <f>SUM(M47:M58)</f>
        <v>336814.63199999998</v>
      </c>
      <c r="N46" s="164"/>
      <c r="O46" s="164">
        <f>SUM(O47:O58)</f>
        <v>0</v>
      </c>
      <c r="P46" s="164"/>
      <c r="Q46" s="164">
        <f>SUM(Q47:Q58)</f>
        <v>0</v>
      </c>
      <c r="R46" s="165"/>
      <c r="S46" s="165"/>
      <c r="T46" s="166"/>
      <c r="U46" s="160"/>
      <c r="V46" s="160">
        <f>SUM(V47:V58)</f>
        <v>130.61000000000001</v>
      </c>
      <c r="W46" s="160"/>
      <c r="X46" s="160"/>
      <c r="AG46" t="s">
        <v>101</v>
      </c>
    </row>
    <row r="47" spans="1:60" ht="22.5" outlineLevel="1" x14ac:dyDescent="0.2">
      <c r="A47" s="175">
        <v>15</v>
      </c>
      <c r="B47" s="176" t="s">
        <v>158</v>
      </c>
      <c r="C47" s="186" t="s">
        <v>159</v>
      </c>
      <c r="D47" s="177" t="s">
        <v>154</v>
      </c>
      <c r="E47" s="178">
        <v>580.32000000000005</v>
      </c>
      <c r="F47" s="179">
        <v>58</v>
      </c>
      <c r="G47" s="180">
        <f>ROUND(E47*F47,2)</f>
        <v>33658.559999999998</v>
      </c>
      <c r="H47" s="179">
        <v>0</v>
      </c>
      <c r="I47" s="180">
        <f>ROUND(E47*H47,2)</f>
        <v>0</v>
      </c>
      <c r="J47" s="179">
        <v>48.3</v>
      </c>
      <c r="K47" s="180">
        <f>ROUND(E47*J47,2)</f>
        <v>28029.46</v>
      </c>
      <c r="L47" s="180">
        <v>21</v>
      </c>
      <c r="M47" s="180">
        <f>G47*(1+L47/100)</f>
        <v>40726.857599999996</v>
      </c>
      <c r="N47" s="178">
        <v>0</v>
      </c>
      <c r="O47" s="178">
        <f>ROUND(E47*N47,2)</f>
        <v>0</v>
      </c>
      <c r="P47" s="178">
        <v>0</v>
      </c>
      <c r="Q47" s="178">
        <f>ROUND(E47*P47,2)</f>
        <v>0</v>
      </c>
      <c r="R47" s="180" t="s">
        <v>105</v>
      </c>
      <c r="S47" s="180" t="s">
        <v>106</v>
      </c>
      <c r="T47" s="181" t="s">
        <v>106</v>
      </c>
      <c r="U47" s="157">
        <v>0.01</v>
      </c>
      <c r="V47" s="157">
        <f>ROUND(E47*U47,2)</f>
        <v>5.8</v>
      </c>
      <c r="W47" s="157"/>
      <c r="X47" s="157" t="s">
        <v>107</v>
      </c>
      <c r="Y47" s="147"/>
      <c r="Z47" s="147"/>
      <c r="AA47" s="147"/>
      <c r="AB47" s="147"/>
      <c r="AC47" s="147"/>
      <c r="AD47" s="147"/>
      <c r="AE47" s="147"/>
      <c r="AF47" s="147"/>
      <c r="AG47" s="147" t="s">
        <v>108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t="22.5" outlineLevel="1" x14ac:dyDescent="0.2">
      <c r="A48" s="167">
        <v>16</v>
      </c>
      <c r="B48" s="168" t="s">
        <v>160</v>
      </c>
      <c r="C48" s="184" t="s">
        <v>161</v>
      </c>
      <c r="D48" s="169" t="s">
        <v>154</v>
      </c>
      <c r="E48" s="170">
        <v>5222.88</v>
      </c>
      <c r="F48" s="171">
        <v>18</v>
      </c>
      <c r="G48" s="172">
        <f>ROUND(E48*F48,2)</f>
        <v>94011.839999999997</v>
      </c>
      <c r="H48" s="171">
        <v>0</v>
      </c>
      <c r="I48" s="172">
        <f>ROUND(E48*H48,2)</f>
        <v>0</v>
      </c>
      <c r="J48" s="171">
        <v>12</v>
      </c>
      <c r="K48" s="172">
        <f>ROUND(E48*J48,2)</f>
        <v>62674.559999999998</v>
      </c>
      <c r="L48" s="172">
        <v>21</v>
      </c>
      <c r="M48" s="172">
        <f>G48*(1+L48/100)</f>
        <v>113754.32639999999</v>
      </c>
      <c r="N48" s="170">
        <v>0</v>
      </c>
      <c r="O48" s="170">
        <f>ROUND(E48*N48,2)</f>
        <v>0</v>
      </c>
      <c r="P48" s="170">
        <v>0</v>
      </c>
      <c r="Q48" s="170">
        <f>ROUND(E48*P48,2)</f>
        <v>0</v>
      </c>
      <c r="R48" s="172" t="s">
        <v>105</v>
      </c>
      <c r="S48" s="172" t="s">
        <v>106</v>
      </c>
      <c r="T48" s="173" t="s">
        <v>106</v>
      </c>
      <c r="U48" s="157">
        <v>0</v>
      </c>
      <c r="V48" s="157">
        <f>ROUND(E48*U48,2)</f>
        <v>0</v>
      </c>
      <c r="W48" s="157"/>
      <c r="X48" s="157" t="s">
        <v>107</v>
      </c>
      <c r="Y48" s="147"/>
      <c r="Z48" s="147"/>
      <c r="AA48" s="147"/>
      <c r="AB48" s="147"/>
      <c r="AC48" s="147"/>
      <c r="AD48" s="147"/>
      <c r="AE48" s="147"/>
      <c r="AF48" s="147"/>
      <c r="AG48" s="147" t="s">
        <v>108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">
      <c r="A49" s="154"/>
      <c r="B49" s="155"/>
      <c r="C49" s="185" t="s">
        <v>162</v>
      </c>
      <c r="D49" s="158"/>
      <c r="E49" s="159">
        <v>5222.88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47"/>
      <c r="Z49" s="147"/>
      <c r="AA49" s="147"/>
      <c r="AB49" s="147"/>
      <c r="AC49" s="147"/>
      <c r="AD49" s="147"/>
      <c r="AE49" s="147"/>
      <c r="AF49" s="147"/>
      <c r="AG49" s="147" t="s">
        <v>112</v>
      </c>
      <c r="AH49" s="147">
        <v>5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t="22.5" outlineLevel="1" x14ac:dyDescent="0.2">
      <c r="A50" s="175">
        <v>17</v>
      </c>
      <c r="B50" s="176" t="s">
        <v>163</v>
      </c>
      <c r="C50" s="186" t="s">
        <v>164</v>
      </c>
      <c r="D50" s="177" t="s">
        <v>154</v>
      </c>
      <c r="E50" s="178">
        <v>48.96</v>
      </c>
      <c r="F50" s="179">
        <v>127</v>
      </c>
      <c r="G50" s="180">
        <f>ROUND(E50*F50,2)</f>
        <v>6217.92</v>
      </c>
      <c r="H50" s="179">
        <v>0</v>
      </c>
      <c r="I50" s="180">
        <f>ROUND(E50*H50,2)</f>
        <v>0</v>
      </c>
      <c r="J50" s="179">
        <v>882</v>
      </c>
      <c r="K50" s="180">
        <f>ROUND(E50*J50,2)</f>
        <v>43182.720000000001</v>
      </c>
      <c r="L50" s="180">
        <v>21</v>
      </c>
      <c r="M50" s="180">
        <f>G50*(1+L50/100)</f>
        <v>7523.6831999999995</v>
      </c>
      <c r="N50" s="178">
        <v>0</v>
      </c>
      <c r="O50" s="178">
        <f>ROUND(E50*N50,2)</f>
        <v>0</v>
      </c>
      <c r="P50" s="178">
        <v>0</v>
      </c>
      <c r="Q50" s="178">
        <f>ROUND(E50*P50,2)</f>
        <v>0</v>
      </c>
      <c r="R50" s="180" t="s">
        <v>105</v>
      </c>
      <c r="S50" s="180" t="s">
        <v>106</v>
      </c>
      <c r="T50" s="181" t="s">
        <v>106</v>
      </c>
      <c r="U50" s="157">
        <v>0.68799999999999994</v>
      </c>
      <c r="V50" s="157">
        <f>ROUND(E50*U50,2)</f>
        <v>33.68</v>
      </c>
      <c r="W50" s="157"/>
      <c r="X50" s="157" t="s">
        <v>107</v>
      </c>
      <c r="Y50" s="147"/>
      <c r="Z50" s="147"/>
      <c r="AA50" s="147"/>
      <c r="AB50" s="147"/>
      <c r="AC50" s="147"/>
      <c r="AD50" s="147"/>
      <c r="AE50" s="147"/>
      <c r="AF50" s="147"/>
      <c r="AG50" s="147" t="s">
        <v>108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t="22.5" outlineLevel="1" x14ac:dyDescent="0.2">
      <c r="A51" s="167">
        <v>18</v>
      </c>
      <c r="B51" s="168" t="s">
        <v>165</v>
      </c>
      <c r="C51" s="184" t="s">
        <v>166</v>
      </c>
      <c r="D51" s="169" t="s">
        <v>154</v>
      </c>
      <c r="E51" s="170">
        <v>48.96</v>
      </c>
      <c r="F51" s="171">
        <v>81</v>
      </c>
      <c r="G51" s="172">
        <f>ROUND(E51*F51,2)</f>
        <v>3965.76</v>
      </c>
      <c r="H51" s="171">
        <v>0</v>
      </c>
      <c r="I51" s="172">
        <f>ROUND(E51*H51,2)</f>
        <v>0</v>
      </c>
      <c r="J51" s="171">
        <v>31.7</v>
      </c>
      <c r="K51" s="172">
        <f>ROUND(E51*J51,2)</f>
        <v>1552.03</v>
      </c>
      <c r="L51" s="172">
        <v>21</v>
      </c>
      <c r="M51" s="172">
        <f>G51*(1+L51/100)</f>
        <v>4798.5695999999998</v>
      </c>
      <c r="N51" s="170">
        <v>0</v>
      </c>
      <c r="O51" s="170">
        <f>ROUND(E51*N51,2)</f>
        <v>0</v>
      </c>
      <c r="P51" s="170">
        <v>0</v>
      </c>
      <c r="Q51" s="170">
        <f>ROUND(E51*P51,2)</f>
        <v>0</v>
      </c>
      <c r="R51" s="172" t="s">
        <v>105</v>
      </c>
      <c r="S51" s="172" t="s">
        <v>106</v>
      </c>
      <c r="T51" s="173" t="s">
        <v>106</v>
      </c>
      <c r="U51" s="157">
        <v>0</v>
      </c>
      <c r="V51" s="157">
        <f>ROUND(E51*U51,2)</f>
        <v>0</v>
      </c>
      <c r="W51" s="157"/>
      <c r="X51" s="157" t="s">
        <v>107</v>
      </c>
      <c r="Y51" s="147"/>
      <c r="Z51" s="147"/>
      <c r="AA51" s="147"/>
      <c r="AB51" s="147"/>
      <c r="AC51" s="147"/>
      <c r="AD51" s="147"/>
      <c r="AE51" s="147"/>
      <c r="AF51" s="147"/>
      <c r="AG51" s="147" t="s">
        <v>108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54"/>
      <c r="B52" s="155"/>
      <c r="C52" s="185" t="s">
        <v>167</v>
      </c>
      <c r="D52" s="158"/>
      <c r="E52" s="159">
        <v>48.96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47"/>
      <c r="Z52" s="147"/>
      <c r="AA52" s="147"/>
      <c r="AB52" s="147"/>
      <c r="AC52" s="147"/>
      <c r="AD52" s="147"/>
      <c r="AE52" s="147"/>
      <c r="AF52" s="147"/>
      <c r="AG52" s="147" t="s">
        <v>112</v>
      </c>
      <c r="AH52" s="147">
        <v>5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1" x14ac:dyDescent="0.2">
      <c r="A53" s="167">
        <v>19</v>
      </c>
      <c r="B53" s="168" t="s">
        <v>168</v>
      </c>
      <c r="C53" s="184" t="s">
        <v>169</v>
      </c>
      <c r="D53" s="169" t="s">
        <v>154</v>
      </c>
      <c r="E53" s="170">
        <v>580.32000000000005</v>
      </c>
      <c r="F53" s="171">
        <v>81</v>
      </c>
      <c r="G53" s="172">
        <f>ROUND(E53*F53,2)</f>
        <v>47005.919999999998</v>
      </c>
      <c r="H53" s="171">
        <v>0</v>
      </c>
      <c r="I53" s="172">
        <f>ROUND(E53*H53,2)</f>
        <v>0</v>
      </c>
      <c r="J53" s="171">
        <v>147</v>
      </c>
      <c r="K53" s="172">
        <f>ROUND(E53*J53,2)</f>
        <v>85307.04</v>
      </c>
      <c r="L53" s="172">
        <v>21</v>
      </c>
      <c r="M53" s="172">
        <f>G53*(1+L53/100)</f>
        <v>56877.163199999995</v>
      </c>
      <c r="N53" s="170">
        <v>0</v>
      </c>
      <c r="O53" s="170">
        <f>ROUND(E53*N53,2)</f>
        <v>0</v>
      </c>
      <c r="P53" s="170">
        <v>0</v>
      </c>
      <c r="Q53" s="170">
        <f>ROUND(E53*P53,2)</f>
        <v>0</v>
      </c>
      <c r="R53" s="172" t="s">
        <v>105</v>
      </c>
      <c r="S53" s="172" t="s">
        <v>106</v>
      </c>
      <c r="T53" s="173" t="s">
        <v>106</v>
      </c>
      <c r="U53" s="157">
        <v>9.9000000000000005E-2</v>
      </c>
      <c r="V53" s="157">
        <f>ROUND(E53*U53,2)</f>
        <v>57.45</v>
      </c>
      <c r="W53" s="157"/>
      <c r="X53" s="157" t="s">
        <v>107</v>
      </c>
      <c r="Y53" s="147"/>
      <c r="Z53" s="147"/>
      <c r="AA53" s="147"/>
      <c r="AB53" s="147"/>
      <c r="AC53" s="147"/>
      <c r="AD53" s="147"/>
      <c r="AE53" s="147"/>
      <c r="AF53" s="147"/>
      <c r="AG53" s="147" t="s">
        <v>108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1" x14ac:dyDescent="0.2">
      <c r="A54" s="154"/>
      <c r="B54" s="155"/>
      <c r="C54" s="247" t="s">
        <v>170</v>
      </c>
      <c r="D54" s="248"/>
      <c r="E54" s="248"/>
      <c r="F54" s="248"/>
      <c r="G54" s="248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47"/>
      <c r="Z54" s="147"/>
      <c r="AA54" s="147"/>
      <c r="AB54" s="147"/>
      <c r="AC54" s="147"/>
      <c r="AD54" s="147"/>
      <c r="AE54" s="147"/>
      <c r="AF54" s="147"/>
      <c r="AG54" s="147" t="s">
        <v>110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">
      <c r="A55" s="167">
        <v>20</v>
      </c>
      <c r="B55" s="168" t="s">
        <v>171</v>
      </c>
      <c r="C55" s="184" t="s">
        <v>172</v>
      </c>
      <c r="D55" s="169" t="s">
        <v>154</v>
      </c>
      <c r="E55" s="170">
        <v>48.96</v>
      </c>
      <c r="F55" s="171">
        <v>81</v>
      </c>
      <c r="G55" s="172">
        <f>ROUND(E55*F55,2)</f>
        <v>3965.76</v>
      </c>
      <c r="H55" s="171">
        <v>0</v>
      </c>
      <c r="I55" s="172">
        <f>ROUND(E55*H55,2)</f>
        <v>0</v>
      </c>
      <c r="J55" s="171">
        <v>815</v>
      </c>
      <c r="K55" s="172">
        <f>ROUND(E55*J55,2)</f>
        <v>39902.400000000001</v>
      </c>
      <c r="L55" s="172">
        <v>21</v>
      </c>
      <c r="M55" s="172">
        <f>G55*(1+L55/100)</f>
        <v>4798.5695999999998</v>
      </c>
      <c r="N55" s="170">
        <v>0</v>
      </c>
      <c r="O55" s="170">
        <f>ROUND(E55*N55,2)</f>
        <v>0</v>
      </c>
      <c r="P55" s="170">
        <v>0</v>
      </c>
      <c r="Q55" s="170">
        <f>ROUND(E55*P55,2)</f>
        <v>0</v>
      </c>
      <c r="R55" s="172" t="s">
        <v>105</v>
      </c>
      <c r="S55" s="172" t="s">
        <v>106</v>
      </c>
      <c r="T55" s="173" t="s">
        <v>106</v>
      </c>
      <c r="U55" s="157">
        <v>0.68799999999999994</v>
      </c>
      <c r="V55" s="157">
        <f>ROUND(E55*U55,2)</f>
        <v>33.68</v>
      </c>
      <c r="W55" s="157"/>
      <c r="X55" s="157" t="s">
        <v>107</v>
      </c>
      <c r="Y55" s="147"/>
      <c r="Z55" s="147"/>
      <c r="AA55" s="147"/>
      <c r="AB55" s="147"/>
      <c r="AC55" s="147"/>
      <c r="AD55" s="147"/>
      <c r="AE55" s="147"/>
      <c r="AF55" s="147"/>
      <c r="AG55" s="147" t="s">
        <v>108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">
      <c r="A56" s="154"/>
      <c r="B56" s="155"/>
      <c r="C56" s="247" t="s">
        <v>170</v>
      </c>
      <c r="D56" s="248"/>
      <c r="E56" s="248"/>
      <c r="F56" s="248"/>
      <c r="G56" s="248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47"/>
      <c r="Z56" s="147"/>
      <c r="AA56" s="147"/>
      <c r="AB56" s="147"/>
      <c r="AC56" s="147"/>
      <c r="AD56" s="147"/>
      <c r="AE56" s="147"/>
      <c r="AF56" s="147"/>
      <c r="AG56" s="147" t="s">
        <v>110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">
      <c r="A57" s="175">
        <v>21</v>
      </c>
      <c r="B57" s="176" t="s">
        <v>173</v>
      </c>
      <c r="C57" s="186" t="s">
        <v>174</v>
      </c>
      <c r="D57" s="177" t="s">
        <v>154</v>
      </c>
      <c r="E57" s="178">
        <v>48.96</v>
      </c>
      <c r="F57" s="179">
        <v>55</v>
      </c>
      <c r="G57" s="180">
        <f>ROUND(E57*F57,2)</f>
        <v>2692.8</v>
      </c>
      <c r="H57" s="179">
        <v>0</v>
      </c>
      <c r="I57" s="180">
        <f>ROUND(E57*H57,2)</f>
        <v>0</v>
      </c>
      <c r="J57" s="179">
        <v>1725</v>
      </c>
      <c r="K57" s="180">
        <f>ROUND(E57*J57,2)</f>
        <v>84456</v>
      </c>
      <c r="L57" s="180">
        <v>21</v>
      </c>
      <c r="M57" s="180">
        <f>G57*(1+L57/100)</f>
        <v>3258.288</v>
      </c>
      <c r="N57" s="178">
        <v>0</v>
      </c>
      <c r="O57" s="178">
        <f>ROUND(E57*N57,2)</f>
        <v>0</v>
      </c>
      <c r="P57" s="178">
        <v>0</v>
      </c>
      <c r="Q57" s="178">
        <f>ROUND(E57*P57,2)</f>
        <v>0</v>
      </c>
      <c r="R57" s="180" t="s">
        <v>175</v>
      </c>
      <c r="S57" s="180" t="s">
        <v>106</v>
      </c>
      <c r="T57" s="181" t="s">
        <v>106</v>
      </c>
      <c r="U57" s="157">
        <v>0</v>
      </c>
      <c r="V57" s="157">
        <f>ROUND(E57*U57,2)</f>
        <v>0</v>
      </c>
      <c r="W57" s="157"/>
      <c r="X57" s="157" t="s">
        <v>107</v>
      </c>
      <c r="Y57" s="147"/>
      <c r="Z57" s="147"/>
      <c r="AA57" s="147"/>
      <c r="AB57" s="147"/>
      <c r="AC57" s="147"/>
      <c r="AD57" s="147"/>
      <c r="AE57" s="147"/>
      <c r="AF57" s="147"/>
      <c r="AG57" s="147" t="s">
        <v>108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">
      <c r="A58" s="167">
        <v>22</v>
      </c>
      <c r="B58" s="168" t="s">
        <v>176</v>
      </c>
      <c r="C58" s="184" t="s">
        <v>177</v>
      </c>
      <c r="D58" s="169" t="s">
        <v>154</v>
      </c>
      <c r="E58" s="170">
        <v>629.28</v>
      </c>
      <c r="F58" s="171">
        <v>138</v>
      </c>
      <c r="G58" s="172">
        <f>ROUND(E58*F58,2)</f>
        <v>86840.639999999999</v>
      </c>
      <c r="H58" s="171">
        <v>0</v>
      </c>
      <c r="I58" s="172">
        <f>ROUND(E58*H58,2)</f>
        <v>0</v>
      </c>
      <c r="J58" s="171">
        <v>250</v>
      </c>
      <c r="K58" s="172">
        <f>ROUND(E58*J58,2)</f>
        <v>157320</v>
      </c>
      <c r="L58" s="172">
        <v>21</v>
      </c>
      <c r="M58" s="172">
        <f>G58*(1+L58/100)</f>
        <v>105077.17439999999</v>
      </c>
      <c r="N58" s="170">
        <v>0</v>
      </c>
      <c r="O58" s="170">
        <f>ROUND(E58*N58,2)</f>
        <v>0</v>
      </c>
      <c r="P58" s="170">
        <v>0</v>
      </c>
      <c r="Q58" s="170">
        <f>ROUND(E58*P58,2)</f>
        <v>0</v>
      </c>
      <c r="R58" s="172"/>
      <c r="S58" s="172" t="s">
        <v>178</v>
      </c>
      <c r="T58" s="173" t="s">
        <v>129</v>
      </c>
      <c r="U58" s="157">
        <v>0</v>
      </c>
      <c r="V58" s="157">
        <f>ROUND(E58*U58,2)</f>
        <v>0</v>
      </c>
      <c r="W58" s="157"/>
      <c r="X58" s="157" t="s">
        <v>179</v>
      </c>
      <c r="Y58" s="147"/>
      <c r="Z58" s="147"/>
      <c r="AA58" s="147"/>
      <c r="AB58" s="147"/>
      <c r="AC58" s="147"/>
      <c r="AD58" s="147"/>
      <c r="AE58" s="147"/>
      <c r="AF58" s="147"/>
      <c r="AG58" s="147" t="s">
        <v>180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x14ac:dyDescent="0.2">
      <c r="A59" s="3"/>
      <c r="B59" s="4"/>
      <c r="C59" s="187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AE59">
        <v>15</v>
      </c>
      <c r="AF59">
        <v>21</v>
      </c>
      <c r="AG59" t="s">
        <v>87</v>
      </c>
    </row>
    <row r="60" spans="1:60" x14ac:dyDescent="0.2">
      <c r="A60" s="150"/>
      <c r="B60" s="151" t="s">
        <v>29</v>
      </c>
      <c r="C60" s="188"/>
      <c r="D60" s="152"/>
      <c r="E60" s="153"/>
      <c r="F60" s="153"/>
      <c r="G60" s="182">
        <f>G8+G23+G38+G43+G46</f>
        <v>2429511.48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E60">
        <f>SUMIF(L7:L58,AE59,G7:G58)</f>
        <v>0</v>
      </c>
      <c r="AF60">
        <f>SUMIF(L7:L58,AF59,G7:G58)</f>
        <v>2429511.4799999991</v>
      </c>
      <c r="AG60" t="s">
        <v>181</v>
      </c>
    </row>
    <row r="61" spans="1:60" x14ac:dyDescent="0.2">
      <c r="C61" s="189"/>
      <c r="D61" s="10"/>
      <c r="AG61" t="s">
        <v>182</v>
      </c>
    </row>
    <row r="62" spans="1:60" x14ac:dyDescent="0.2">
      <c r="D62" s="10"/>
    </row>
    <row r="63" spans="1:60" x14ac:dyDescent="0.2">
      <c r="D63" s="10"/>
    </row>
    <row r="64" spans="1:60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sheet="1"/>
  <mergeCells count="14">
    <mergeCell ref="C15:G15"/>
    <mergeCell ref="A1:G1"/>
    <mergeCell ref="C2:G2"/>
    <mergeCell ref="C3:G3"/>
    <mergeCell ref="C4:G4"/>
    <mergeCell ref="C10:G10"/>
    <mergeCell ref="C54:G54"/>
    <mergeCell ref="C56:G56"/>
    <mergeCell ref="C25:G25"/>
    <mergeCell ref="C28:G28"/>
    <mergeCell ref="C31:G31"/>
    <mergeCell ref="C34:G34"/>
    <mergeCell ref="C40:G40"/>
    <mergeCell ref="C45:G4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Přibyla</dc:creator>
  <cp:lastModifiedBy>Obec Oznice</cp:lastModifiedBy>
  <cp:lastPrinted>2023-10-26T06:46:39Z</cp:lastPrinted>
  <dcterms:created xsi:type="dcterms:W3CDTF">2009-04-08T07:15:50Z</dcterms:created>
  <dcterms:modified xsi:type="dcterms:W3CDTF">2023-11-23T09:28:15Z</dcterms:modified>
</cp:coreProperties>
</file>