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28680" yWindow="-120" windowWidth="20730" windowHeight="11760" activeTab="2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oceněný'!$A:$K</definedName>
  </definedNames>
  <calcPr calcId="14562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A33" i="2"/>
  <c r="B34" i="2"/>
  <c r="I188" i="3"/>
  <c r="K188" i="3" s="1"/>
  <c r="I187" i="3"/>
  <c r="K187" i="3" s="1"/>
  <c r="I186" i="3"/>
  <c r="K186" i="3" s="1"/>
  <c r="I185" i="3"/>
  <c r="J47" i="1" s="1"/>
  <c r="R39" i="1" l="1"/>
  <c r="R38" i="1"/>
  <c r="R41" i="1"/>
  <c r="I184" i="3"/>
  <c r="C33" i="2" s="1"/>
  <c r="K185" i="3"/>
  <c r="I127" i="3"/>
  <c r="K127" i="3" s="1"/>
  <c r="I126" i="3"/>
  <c r="K126" i="3" s="1"/>
  <c r="I22" i="3"/>
  <c r="K22" i="3" s="1"/>
  <c r="I36" i="3"/>
  <c r="K36" i="3" s="1"/>
  <c r="I35" i="3"/>
  <c r="K35" i="3" s="1"/>
  <c r="I94" i="3" l="1"/>
  <c r="K94" i="3" s="1"/>
  <c r="I116" i="3"/>
  <c r="K116" i="3" s="1"/>
  <c r="I115" i="3"/>
  <c r="K115" i="3" s="1"/>
  <c r="G101" i="3"/>
  <c r="G183" i="3" l="1"/>
  <c r="I182" i="3"/>
  <c r="K182" i="3" s="1"/>
  <c r="G181" i="3"/>
  <c r="G180" i="3"/>
  <c r="G179" i="3"/>
  <c r="I178" i="3"/>
  <c r="K178" i="3" s="1"/>
  <c r="I177" i="3"/>
  <c r="I175" i="3"/>
  <c r="K175" i="3" s="1"/>
  <c r="I174" i="3"/>
  <c r="K174" i="3" s="1"/>
  <c r="I173" i="3"/>
  <c r="K173" i="3" s="1"/>
  <c r="I172" i="3"/>
  <c r="K172" i="3" s="1"/>
  <c r="I171" i="3"/>
  <c r="I169" i="3"/>
  <c r="K169" i="3" s="1"/>
  <c r="I168" i="3"/>
  <c r="K168" i="3" s="1"/>
  <c r="I167" i="3"/>
  <c r="K167" i="3" s="1"/>
  <c r="I166" i="3"/>
  <c r="K166" i="3" s="1"/>
  <c r="G165" i="3"/>
  <c r="I165" i="3" s="1"/>
  <c r="K165" i="3" s="1"/>
  <c r="G164" i="3"/>
  <c r="G163" i="3"/>
  <c r="I162" i="3"/>
  <c r="K162" i="3" s="1"/>
  <c r="I161" i="3"/>
  <c r="K161" i="3" s="1"/>
  <c r="G160" i="3"/>
  <c r="I159" i="3"/>
  <c r="K159" i="3" s="1"/>
  <c r="G158" i="3"/>
  <c r="G157" i="3"/>
  <c r="I156" i="3"/>
  <c r="K156" i="3" s="1"/>
  <c r="I155" i="3"/>
  <c r="K155" i="3" s="1"/>
  <c r="I154" i="3"/>
  <c r="K154" i="3" s="1"/>
  <c r="G153" i="3"/>
  <c r="L152" i="3"/>
  <c r="I152" i="3" s="1"/>
  <c r="I150" i="3"/>
  <c r="K150" i="3" s="1"/>
  <c r="I149" i="3"/>
  <c r="K149" i="3" s="1"/>
  <c r="I148" i="3"/>
  <c r="K148" i="3" s="1"/>
  <c r="I147" i="3"/>
  <c r="K147" i="3" s="1"/>
  <c r="I146" i="3"/>
  <c r="K146" i="3" s="1"/>
  <c r="I145" i="3"/>
  <c r="K145" i="3" s="1"/>
  <c r="I144" i="3"/>
  <c r="K144" i="3" s="1"/>
  <c r="I143" i="3"/>
  <c r="G140" i="3"/>
  <c r="I140" i="3" s="1"/>
  <c r="K140" i="3" s="1"/>
  <c r="I139" i="3"/>
  <c r="K139" i="3" s="1"/>
  <c r="I138" i="3"/>
  <c r="K138" i="3" s="1"/>
  <c r="I137" i="3"/>
  <c r="K137" i="3" s="1"/>
  <c r="I136" i="3"/>
  <c r="K136" i="3" s="1"/>
  <c r="I135" i="3"/>
  <c r="K135" i="3" s="1"/>
  <c r="G134" i="3"/>
  <c r="I133" i="3"/>
  <c r="K133" i="3" s="1"/>
  <c r="G132" i="3"/>
  <c r="I132" i="3" s="1"/>
  <c r="K132" i="3" s="1"/>
  <c r="I131" i="3"/>
  <c r="I129" i="3"/>
  <c r="K129" i="3" s="1"/>
  <c r="G128" i="3"/>
  <c r="I128" i="3" s="1"/>
  <c r="K128" i="3" s="1"/>
  <c r="I125" i="3"/>
  <c r="K125" i="3" s="1"/>
  <c r="G124" i="3"/>
  <c r="I124" i="3" s="1"/>
  <c r="K124" i="3" s="1"/>
  <c r="I123" i="3"/>
  <c r="K123" i="3" s="1"/>
  <c r="G122" i="3"/>
  <c r="I122" i="3" s="1"/>
  <c r="K122" i="3" s="1"/>
  <c r="I121" i="3"/>
  <c r="K121" i="3" s="1"/>
  <c r="G120" i="3"/>
  <c r="I120" i="3" s="1"/>
  <c r="K120" i="3" s="1"/>
  <c r="I119" i="3"/>
  <c r="K119" i="3" s="1"/>
  <c r="G118" i="3"/>
  <c r="I118" i="3" s="1"/>
  <c r="K118" i="3" s="1"/>
  <c r="I117" i="3"/>
  <c r="K117" i="3" s="1"/>
  <c r="I114" i="3"/>
  <c r="K114" i="3" s="1"/>
  <c r="G113" i="3"/>
  <c r="I113" i="3" s="1"/>
  <c r="K113" i="3" s="1"/>
  <c r="I112" i="3"/>
  <c r="K112" i="3" s="1"/>
  <c r="G111" i="3"/>
  <c r="I111" i="3" s="1"/>
  <c r="K111" i="3" s="1"/>
  <c r="I110" i="3"/>
  <c r="K110" i="3" s="1"/>
  <c r="I109" i="3"/>
  <c r="K109" i="3" s="1"/>
  <c r="I108" i="3"/>
  <c r="K108" i="3" s="1"/>
  <c r="I107" i="3"/>
  <c r="K107" i="3" s="1"/>
  <c r="G106" i="3"/>
  <c r="I106" i="3" s="1"/>
  <c r="K106" i="3" s="1"/>
  <c r="I105" i="3"/>
  <c r="K105" i="3" s="1"/>
  <c r="I104" i="3"/>
  <c r="K104" i="3" s="1"/>
  <c r="I103" i="3"/>
  <c r="I101" i="3"/>
  <c r="K101" i="3" s="1"/>
  <c r="I100" i="3"/>
  <c r="K100" i="3" s="1"/>
  <c r="I99" i="3"/>
  <c r="K99" i="3" s="1"/>
  <c r="G98" i="3"/>
  <c r="I98" i="3" s="1"/>
  <c r="K98" i="3" s="1"/>
  <c r="I97" i="3"/>
  <c r="K97" i="3" s="1"/>
  <c r="G96" i="3"/>
  <c r="I96" i="3" s="1"/>
  <c r="K96" i="3" s="1"/>
  <c r="I95" i="3"/>
  <c r="K95" i="3" s="1"/>
  <c r="G93" i="3"/>
  <c r="I93" i="3" s="1"/>
  <c r="K93" i="3" s="1"/>
  <c r="I92" i="3"/>
  <c r="K92" i="3" s="1"/>
  <c r="G91" i="3"/>
  <c r="I91" i="3" s="1"/>
  <c r="I90" i="3"/>
  <c r="G85" i="3"/>
  <c r="G84" i="3"/>
  <c r="G83" i="3"/>
  <c r="G81" i="3"/>
  <c r="I80" i="3"/>
  <c r="I78" i="3"/>
  <c r="K78" i="3" s="1"/>
  <c r="I77" i="3"/>
  <c r="K77" i="3" s="1"/>
  <c r="I76" i="3"/>
  <c r="K76" i="3" s="1"/>
  <c r="I75" i="3"/>
  <c r="K75" i="3" s="1"/>
  <c r="I74" i="3"/>
  <c r="K74" i="3" s="1"/>
  <c r="I73" i="3"/>
  <c r="K73" i="3" s="1"/>
  <c r="I72" i="3"/>
  <c r="K72" i="3" s="1"/>
  <c r="I71" i="3"/>
  <c r="I69" i="3"/>
  <c r="K69" i="3" s="1"/>
  <c r="I68" i="3"/>
  <c r="K68" i="3" s="1"/>
  <c r="G65" i="3"/>
  <c r="G64" i="3"/>
  <c r="I63" i="3"/>
  <c r="K63" i="3" s="1"/>
  <c r="I62" i="3"/>
  <c r="K62" i="3" s="1"/>
  <c r="G61" i="3"/>
  <c r="I61" i="3" s="1"/>
  <c r="K61" i="3" s="1"/>
  <c r="G60" i="3"/>
  <c r="G59" i="3"/>
  <c r="G58" i="3"/>
  <c r="G57" i="3"/>
  <c r="G56" i="3"/>
  <c r="G55" i="3"/>
  <c r="G54" i="3"/>
  <c r="I54" i="3" s="1"/>
  <c r="I52" i="3"/>
  <c r="K52" i="3" s="1"/>
  <c r="I51" i="3"/>
  <c r="K51" i="3" s="1"/>
  <c r="I50" i="3"/>
  <c r="K50" i="3" s="1"/>
  <c r="I49" i="3"/>
  <c r="K49" i="3" s="1"/>
  <c r="I48" i="3"/>
  <c r="K48" i="3" s="1"/>
  <c r="I45" i="3"/>
  <c r="K45" i="3" s="1"/>
  <c r="I37" i="3"/>
  <c r="K37" i="3" s="1"/>
  <c r="I34" i="3"/>
  <c r="K34" i="3" s="1"/>
  <c r="I33" i="3"/>
  <c r="K33" i="3" s="1"/>
  <c r="I32" i="3"/>
  <c r="K32" i="3" s="1"/>
  <c r="I31" i="3"/>
  <c r="K31" i="3" s="1"/>
  <c r="I30" i="3"/>
  <c r="K30" i="3" s="1"/>
  <c r="I29" i="3"/>
  <c r="K29" i="3" s="1"/>
  <c r="G26" i="3"/>
  <c r="I25" i="3"/>
  <c r="K25" i="3" s="1"/>
  <c r="I24" i="3"/>
  <c r="K24" i="3" s="1"/>
  <c r="I21" i="3"/>
  <c r="K21" i="3" s="1"/>
  <c r="I20" i="3"/>
  <c r="K20" i="3" s="1"/>
  <c r="I19" i="3"/>
  <c r="K19" i="3" s="1"/>
  <c r="I18" i="3"/>
  <c r="K18" i="3" s="1"/>
  <c r="I17" i="3"/>
  <c r="K17" i="3" s="1"/>
  <c r="I16" i="3"/>
  <c r="K16" i="3" s="1"/>
  <c r="C9" i="3"/>
  <c r="C8" i="3"/>
  <c r="C7" i="3"/>
  <c r="C5" i="3"/>
  <c r="C4" i="3"/>
  <c r="C3" i="3"/>
  <c r="C2" i="3"/>
  <c r="B32" i="2"/>
  <c r="B31" i="2"/>
  <c r="B30" i="2"/>
  <c r="B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B9" i="2"/>
  <c r="B8" i="2"/>
  <c r="B7" i="2"/>
  <c r="B5" i="2"/>
  <c r="B4" i="2"/>
  <c r="B3" i="2"/>
  <c r="B2" i="2"/>
  <c r="K47" i="1"/>
  <c r="J46" i="1"/>
  <c r="P42" i="1"/>
  <c r="P41" i="1"/>
  <c r="P40" i="1"/>
  <c r="P39" i="1"/>
  <c r="P38" i="1"/>
  <c r="R35" i="1"/>
  <c r="J35" i="1"/>
  <c r="E35" i="1"/>
  <c r="I15" i="3" l="1"/>
  <c r="I170" i="3"/>
  <c r="C31" i="2" s="1"/>
  <c r="K54" i="3"/>
  <c r="I70" i="3"/>
  <c r="I89" i="3"/>
  <c r="K131" i="3"/>
  <c r="I142" i="3"/>
  <c r="K152" i="3"/>
  <c r="K103" i="3"/>
  <c r="I102" i="3"/>
  <c r="C26" i="2" s="1"/>
  <c r="K90" i="3"/>
  <c r="I164" i="3"/>
  <c r="K164" i="3" s="1"/>
  <c r="I47" i="3"/>
  <c r="I160" i="3"/>
  <c r="K160" i="3" s="1"/>
  <c r="I180" i="3"/>
  <c r="K180" i="3" s="1"/>
  <c r="I84" i="3"/>
  <c r="K84" i="3" s="1"/>
  <c r="G66" i="3"/>
  <c r="I57" i="3"/>
  <c r="K57" i="3" s="1"/>
  <c r="I179" i="3"/>
  <c r="K179" i="3" s="1"/>
  <c r="I181" i="3"/>
  <c r="K181" i="3" s="1"/>
  <c r="I134" i="3"/>
  <c r="K134" i="3" s="1"/>
  <c r="I153" i="3"/>
  <c r="K153" i="3" s="1"/>
  <c r="I56" i="3"/>
  <c r="K56" i="3" s="1"/>
  <c r="G67" i="3"/>
  <c r="G86" i="3"/>
  <c r="G27" i="3"/>
  <c r="I83" i="3"/>
  <c r="K83" i="3" s="1"/>
  <c r="I60" i="3"/>
  <c r="K60" i="3" s="1"/>
  <c r="K143" i="3"/>
  <c r="G40" i="3"/>
  <c r="G87" i="3"/>
  <c r="I163" i="3"/>
  <c r="K163" i="3" s="1"/>
  <c r="I158" i="3"/>
  <c r="K158" i="3" s="1"/>
  <c r="I183" i="3"/>
  <c r="K183" i="3" s="1"/>
  <c r="I65" i="3"/>
  <c r="K65" i="3" s="1"/>
  <c r="K71" i="3"/>
  <c r="I55" i="3"/>
  <c r="K55" i="3" s="1"/>
  <c r="K80" i="3"/>
  <c r="K171" i="3"/>
  <c r="K91" i="3"/>
  <c r="I59" i="3"/>
  <c r="K59" i="3" s="1"/>
  <c r="I26" i="3"/>
  <c r="K26" i="3" s="1"/>
  <c r="I44" i="3"/>
  <c r="C18" i="2" s="1"/>
  <c r="I58" i="3"/>
  <c r="K58" i="3" s="1"/>
  <c r="I64" i="3"/>
  <c r="K64" i="3" s="1"/>
  <c r="I85" i="3"/>
  <c r="K85" i="3" s="1"/>
  <c r="G82" i="3"/>
  <c r="K177" i="3"/>
  <c r="I81" i="3"/>
  <c r="K81" i="3" s="1"/>
  <c r="I157" i="3"/>
  <c r="K157" i="3" s="1"/>
  <c r="I88" i="3" l="1"/>
  <c r="C20" i="2"/>
  <c r="C15" i="2"/>
  <c r="C29" i="2"/>
  <c r="C22" i="2"/>
  <c r="I130" i="3"/>
  <c r="I151" i="3"/>
  <c r="C30" i="2" s="1"/>
  <c r="I176" i="3"/>
  <c r="C32" i="2" s="1"/>
  <c r="I87" i="3"/>
  <c r="K87" i="3" s="1"/>
  <c r="I86" i="3"/>
  <c r="K86" i="3" s="1"/>
  <c r="G41" i="3"/>
  <c r="G42" i="3" s="1"/>
  <c r="I42" i="3" s="1"/>
  <c r="K42" i="3" s="1"/>
  <c r="I39" i="3"/>
  <c r="K39" i="3" s="1"/>
  <c r="G28" i="3"/>
  <c r="I28" i="3" s="1"/>
  <c r="I66" i="3"/>
  <c r="K66" i="3" s="1"/>
  <c r="I27" i="3"/>
  <c r="K27" i="3" s="1"/>
  <c r="C27" i="2"/>
  <c r="G43" i="3"/>
  <c r="I43" i="3" s="1"/>
  <c r="K43" i="3" s="1"/>
  <c r="I67" i="3"/>
  <c r="K67" i="3" s="1"/>
  <c r="C25" i="2"/>
  <c r="I82" i="3"/>
  <c r="I40" i="3"/>
  <c r="I141" i="3" l="1"/>
  <c r="C28" i="2" s="1"/>
  <c r="E44" i="1" s="1"/>
  <c r="I79" i="3"/>
  <c r="C23" i="2" s="1"/>
  <c r="I53" i="3"/>
  <c r="I41" i="3"/>
  <c r="K41" i="3" s="1"/>
  <c r="C24" i="2"/>
  <c r="E42" i="1" s="1"/>
  <c r="K40" i="3"/>
  <c r="K82" i="3"/>
  <c r="K28" i="3"/>
  <c r="I23" i="3"/>
  <c r="I46" i="3" l="1"/>
  <c r="C19" i="2" s="1"/>
  <c r="E40" i="1" s="1"/>
  <c r="C21" i="2"/>
  <c r="I38" i="3"/>
  <c r="I14" i="3" s="1"/>
  <c r="C16" i="2"/>
  <c r="C17" i="2" l="1"/>
  <c r="I189" i="3"/>
  <c r="C34" i="2" s="1"/>
  <c r="C14" i="2" l="1"/>
  <c r="E38" i="1" s="1"/>
  <c r="E46" i="1" s="1"/>
  <c r="R46" i="1" l="1"/>
  <c r="R49" i="1" s="1"/>
  <c r="S49" i="1" l="1"/>
  <c r="O51" i="1"/>
  <c r="O50" i="1" s="1"/>
  <c r="S50" i="1" l="1"/>
  <c r="R50" i="1"/>
  <c r="R51" i="1"/>
  <c r="S51" i="1"/>
  <c r="R52" i="1" l="1"/>
</calcChain>
</file>

<file path=xl/sharedStrings.xml><?xml version="1.0" encoding="utf-8"?>
<sst xmlns="http://schemas.openxmlformats.org/spreadsheetml/2006/main" count="878" uniqueCount="437">
  <si>
    <t>KRYCÍ LIST SOUPISU</t>
  </si>
  <si>
    <t>Název stavby</t>
  </si>
  <si>
    <t>JKSO</t>
  </si>
  <si>
    <t xml:space="preserve"> </t>
  </si>
  <si>
    <t>Kód stavby</t>
  </si>
  <si>
    <t>ucebny</t>
  </si>
  <si>
    <t>Název objektu</t>
  </si>
  <si>
    <t>EČO</t>
  </si>
  <si>
    <t>Kód objektu</t>
  </si>
  <si>
    <t>Název části</t>
  </si>
  <si>
    <t>OCENĚNÝ SOUPIS PRACÍ A DODÁVEK A SLUŽEB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</si>
  <si>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</si>
  <si>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</si>
  <si>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</si>
  <si>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</si>
  <si>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</si>
  <si>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</si>
  <si>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</si>
  <si>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ZŠ a MŠ Kpt. Otakara Jaroše, Louny, 28. října 2173</t>
  </si>
  <si>
    <t>Projektant</t>
  </si>
  <si>
    <t>Sebastian Fenyk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</si>
  <si>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</si>
  <si>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</si>
  <si>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</si>
  <si>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</si>
  <si>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</si>
  <si>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</si>
  <si>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</si>
  <si>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</si>
  <si>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</si>
  <si>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</si>
  <si>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</si>
  <si>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</si>
  <si>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</si>
  <si>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</si>
  <si>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</si>
  <si>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</si>
  <si>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</si>
  <si>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</si>
  <si>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</si>
  <si>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</si>
  <si>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</si>
  <si>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</si>
  <si>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%</t>
  </si>
  <si>
    <t>Bez pevné podl.</t>
  </si>
  <si>
    <t>Projektové práce (DSPS)</t>
  </si>
  <si>
    <t>PSV</t>
  </si>
  <si>
    <t>Kulturní památka</t>
  </si>
  <si>
    <t>Územní vlivy</t>
  </si>
  <si>
    <t>Provozní vlivy</t>
  </si>
  <si>
    <t>"EL"</t>
  </si>
  <si>
    <t>Ostatní</t>
  </si>
  <si>
    <t>VRN z rozpočtu</t>
  </si>
  <si>
    <t>"AVT"</t>
  </si>
  <si>
    <t>ZRN (ř. 1-8)</t>
  </si>
  <si>
    <t>DN (ř. 10-12)</t>
  </si>
  <si>
    <t>VRN (ř. 14-19)</t>
  </si>
  <si>
    <t>HZS</t>
  </si>
  <si>
    <t>Kompl. činnost</t>
  </si>
  <si>
    <t>Ostatní náklady</t>
  </si>
  <si>
    <t>D</t>
  </si>
  <si>
    <t>Celkové náklady</t>
  </si>
  <si>
    <t>Součet 9, 13, 20-23</t>
  </si>
  <si>
    <t>Datum a podpis</t>
  </si>
  <si>
    <t>Razítko</t>
  </si>
  <si>
    <t>15</t>
  </si>
  <si>
    <t>DPH</t>
  </si>
  <si>
    <t>21</t>
  </si>
  <si>
    <t>Cena s DPH (ř. 25-26)</t>
  </si>
  <si>
    <t>E</t>
  </si>
  <si>
    <t>Přípočty a odpočty</t>
  </si>
  <si>
    <t>Dodávky objednatele</t>
  </si>
  <si>
    <t>Klouzavá doložka</t>
  </si>
  <si>
    <t>Zvýhodnění + -</t>
  </si>
  <si>
    <t>Typ cenové soustavy URS 2019/II</t>
  </si>
  <si>
    <t>„Zbývající položky typu vlastní jsou kalkulovány na základě zkušeností z realizace obdobných zakázek a jsou v místě i čase obvyklé“</t>
  </si>
  <si>
    <t xml:space="preserve">REKAPITULACE 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</si>
  <si>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</si>
  <si>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</si>
  <si>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</si>
  <si>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</si>
  <si>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</si>
  <si>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</si>
  <si>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</si>
  <si>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</si>
  <si>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</si>
  <si>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</si>
  <si>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SOUPIS PRACÍ A DODÁVEK A SLUŽEB vč VÝKAZU VÝMĚR</t>
  </si>
  <si>
    <t>JKSO:</t>
  </si>
  <si>
    <t>P.Č.</t>
  </si>
  <si>
    <t>TV</t>
  </si>
  <si>
    <t>KCN</t>
  </si>
  <si>
    <t>Kód položky / název</t>
  </si>
  <si>
    <t>Popis / minimální technické parametry</t>
  </si>
  <si>
    <t>MJ</t>
  </si>
  <si>
    <t>Množství celkem</t>
  </si>
  <si>
    <t>Cena jednotková bez DPH</t>
  </si>
  <si>
    <t>Cena celkem bez DPH</t>
  </si>
  <si>
    <t>Sazba DPH</t>
  </si>
  <si>
    <t>Cena celkem s DPH</t>
  </si>
  <si>
    <t>Práce a dodávky HSV</t>
  </si>
  <si>
    <t>Úpravy povrchů, podlahy a osazování výplní</t>
  </si>
  <si>
    <t>K</t>
  </si>
  <si>
    <t>014</t>
  </si>
  <si>
    <t>m2</t>
  </si>
  <si>
    <t>612135101</t>
  </si>
  <si>
    <t>Hrubá výplň rýh ve stěnách maltou jakékoli šířky rýhy</t>
  </si>
  <si>
    <t>011</t>
  </si>
  <si>
    <t>612325121</t>
  </si>
  <si>
    <t>Vápenocementová štuková omítka rýh ve stěnách šířky do 150 mm</t>
  </si>
  <si>
    <t>kus</t>
  </si>
  <si>
    <t>612325215</t>
  </si>
  <si>
    <t>Vápenocementová hladká omítka malých ploch do 4,0 m2 na stěnách pod obklady</t>
  </si>
  <si>
    <t>619991001</t>
  </si>
  <si>
    <t>Zakrytí podlah fólií přilepenou lepící páskou</t>
  </si>
  <si>
    <t>619991011</t>
  </si>
  <si>
    <t>Obalení konstrukcí a prvků fólií přilepenou lepící páskou</t>
  </si>
  <si>
    <t>632681113</t>
  </si>
  <si>
    <t>Vyspravení betonových podlah rychletuhnoucím polymerem - vysprávka D přes 50 do  200 a tl 30 mm</t>
  </si>
  <si>
    <t>Ostatní konstrukce a práce, bourání</t>
  </si>
  <si>
    <t>952901107</t>
  </si>
  <si>
    <t>Čištění budov omytí dvojitých nebo zdvojených oken nebo balkonových dveří plochy do 2,5m2</t>
  </si>
  <si>
    <t>952901122</t>
  </si>
  <si>
    <t>Čištění budov omytí dveří nebo vrat p lochy do 3,0m2</t>
  </si>
  <si>
    <t>952902021</t>
  </si>
  <si>
    <t>Čištění budov zametení hladkých podlah</t>
  </si>
  <si>
    <t>952902031</t>
  </si>
  <si>
    <t>Čištění budov omytí hladkých podlah</t>
  </si>
  <si>
    <t>952902611</t>
  </si>
  <si>
    <t>Čištění budov vysátí prachu z ostatních ploch</t>
  </si>
  <si>
    <t>013</t>
  </si>
  <si>
    <t>m</t>
  </si>
  <si>
    <t>974049121</t>
  </si>
  <si>
    <t>Vysekání rýh v betonových zdech hl do 30 mm š do 30 mm</t>
  </si>
  <si>
    <t>974049133</t>
  </si>
  <si>
    <t>Vysekání rýh v betonových zdech hl do 50 mm š do 100 mm</t>
  </si>
  <si>
    <t>974082113</t>
  </si>
  <si>
    <t>Vysekání rýh pro vodiče v omítce MV nebo MVC stěn š do 50 mm</t>
  </si>
  <si>
    <t>977131115</t>
  </si>
  <si>
    <t>Vrty příklepovými vrtáky D 16 mm do cihelného zdiva nebo prostého betonu</t>
  </si>
  <si>
    <t>977311112</t>
  </si>
  <si>
    <t>Řezání stávajících betonových mazanin nevyztužených hl do 100 mm</t>
  </si>
  <si>
    <t>Přesun sutě</t>
  </si>
  <si>
    <t>t</t>
  </si>
  <si>
    <t>997013213</t>
  </si>
  <si>
    <t>Vnitrostaveništní doprava suti a vybouraných hmot vodorovně do 50 m pro budovy v do 12 m ručně</t>
  </si>
  <si>
    <t>241</t>
  </si>
  <si>
    <t>997241622</t>
  </si>
  <si>
    <t>Naložení a složení suti</t>
  </si>
  <si>
    <t>997013501</t>
  </si>
  <si>
    <t>Odvoz suti a vybouraných hmot na skládku nebo meziskládku do 1 km se složením</t>
  </si>
  <si>
    <t>997013509</t>
  </si>
  <si>
    <t>Příplatek k ceně za každý započatý 1 km  přes 1 km - celkem 20 km</t>
  </si>
  <si>
    <t>997013831</t>
  </si>
  <si>
    <t>Poplatky za uložení stavebního směsného odpadu na skládce ( skládkovné)</t>
  </si>
  <si>
    <t>Přesun hmot</t>
  </si>
  <si>
    <t>998011002</t>
  </si>
  <si>
    <t>Přesun hmot pro budovy zděné v do 12 m</t>
  </si>
  <si>
    <t>Práce a dodávky PSV</t>
  </si>
  <si>
    <t>Zdravotechnika - zařizovací předměty</t>
  </si>
  <si>
    <t>725212213</t>
  </si>
  <si>
    <t>Umyvadlo keramické, bílé, bez výtokových armatur, nábytková včetně skříňky se dvěma zásuvkami, šířka umyvadla 600mm</t>
  </si>
  <si>
    <t>721</t>
  </si>
  <si>
    <t>725210821</t>
  </si>
  <si>
    <t>Demontáž umyvadel bez výtokových armatur</t>
  </si>
  <si>
    <t>soubor</t>
  </si>
  <si>
    <t>725820801</t>
  </si>
  <si>
    <t>Demontáž baterie nástěnné do G 3 / 4</t>
  </si>
  <si>
    <t>725829121</t>
  </si>
  <si>
    <t>Montáž baterie umyvadlové nástěnné pákové a klasické ostatní typ</t>
  </si>
  <si>
    <t>M</t>
  </si>
  <si>
    <t>MAT</t>
  </si>
  <si>
    <t>55145615</t>
  </si>
  <si>
    <t>Baterie umyvadlová nástěnná páková 150mm, chrom</t>
  </si>
  <si>
    <t>Podlahy povlakové</t>
  </si>
  <si>
    <t>776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</si>
  <si>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</si>
  <si>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</si>
  <si>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</si>
  <si>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</si>
  <si>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776111311</t>
  </si>
  <si>
    <t>Vysátí podkladu povlakových podlah</t>
  </si>
  <si>
    <t>776121411</t>
  </si>
  <si>
    <t>Dvousložková penetrace podkladu povlakových podlah</t>
  </si>
  <si>
    <t>776141113</t>
  </si>
  <si>
    <t>Vyrovnání podkladu povlakových podlah stěrkou pevnosti 20 MPa tl 8 mm</t>
  </si>
  <si>
    <t>776201811</t>
  </si>
  <si>
    <t>Demontáž lepených povlakových podlah bez podložky ručně</t>
  </si>
  <si>
    <t>776221111</t>
  </si>
  <si>
    <t>Lepení pásů z PVC standardním lepidlem</t>
  </si>
  <si>
    <t>28411000</t>
  </si>
  <si>
    <t xml:space="preserve">PVC vinyl, heterogenní zátěžová antibakteriální, nášlapná vrstva 0,90mm, třída zátěže 34/43, otlak do 0,03mm, R10, hořlavost Bfl S1. </t>
  </si>
  <si>
    <t>776223112</t>
  </si>
  <si>
    <t>Spoj povlakových podlahovin z PVC svařováním za studena</t>
  </si>
  <si>
    <t>776410811</t>
  </si>
  <si>
    <t>Odstranění soklíků a lišt pryžových nebo plastových</t>
  </si>
  <si>
    <t>28411003</t>
  </si>
  <si>
    <t>Lišta soklová PVC 30x30mm</t>
  </si>
  <si>
    <t>776421111</t>
  </si>
  <si>
    <t>Montáž obvodových lišt lepených</t>
  </si>
  <si>
    <t>776991121</t>
  </si>
  <si>
    <t>Základní čištění nově položených podlahovin vysátím a setřením vlhkým mopem</t>
  </si>
  <si>
    <t>776991821</t>
  </si>
  <si>
    <t>Odstranění lepidla ručně z podlah</t>
  </si>
  <si>
    <t>998776202</t>
  </si>
  <si>
    <t>Přesun hmot procentní pro podlahy povlakové v objektech v do 12 m</t>
  </si>
  <si>
    <t>Dokončovací práce - obklady</t>
  </si>
  <si>
    <t>781</t>
  </si>
  <si>
    <t>781471810</t>
  </si>
  <si>
    <t>Demontáž obkladů z obkladaček keramických kladených do malty</t>
  </si>
  <si>
    <t>781474116</t>
  </si>
  <si>
    <t>Montáž obkladů vnitřních keramických hladkých do 35 ks/m2 lepených flexibilním lepidlem</t>
  </si>
  <si>
    <t>781484115</t>
  </si>
  <si>
    <t>Montáž obkladů vnitřních stěn z mozaikových lepenců keramických nebo skleněných, lepených flexibilním lepidlam, dílce velikosti 200x200mm.</t>
  </si>
  <si>
    <t>781491815</t>
  </si>
  <si>
    <t>Odstranění profilu ukončovacího</t>
  </si>
  <si>
    <t>781494111</t>
  </si>
  <si>
    <t>Plastové profily rohové lepené flexibilním lepidlem</t>
  </si>
  <si>
    <t>781494511</t>
  </si>
  <si>
    <t>Plastové profily ukončovací lepené flexibilním lepidlem</t>
  </si>
  <si>
    <t>781495115</t>
  </si>
  <si>
    <t>Spárování vnitřních obkladů silikonem</t>
  </si>
  <si>
    <t>998781202</t>
  </si>
  <si>
    <t>Přesun hmot procentní pro obklady keramické v objektech v do 12 m</t>
  </si>
  <si>
    <t>Dokončovací práce - malby a tapety</t>
  </si>
  <si>
    <t>784</t>
  </si>
  <si>
    <t>784111031</t>
  </si>
  <si>
    <t>Omytí podkladu v místnostech výšky do 3,80 m</t>
  </si>
  <si>
    <t>784121001</t>
  </si>
  <si>
    <t>Oškrabání malby v mísnostech výšky do 3,80 m</t>
  </si>
  <si>
    <t>784161211</t>
  </si>
  <si>
    <t>Lokální vyrovnání podkladu sádrovou stěrkou plochy do 0,25 m2 v místnostech výšky do 3,80 m</t>
  </si>
  <si>
    <t>784181121</t>
  </si>
  <si>
    <t>Hloubková jednonásobná penetrace podkladu v místnostech výšky do 3,80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</si>
  <si>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</si>
  <si>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</si>
  <si>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</si>
  <si>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</si>
  <si>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</si>
  <si>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</si>
  <si>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784221101</t>
  </si>
  <si>
    <t>Dvojnásobné bílé malby  ze směsí za sucha dobře otěruvzdorných v místnostech do 3,80 m</t>
  </si>
  <si>
    <t>EL</t>
  </si>
  <si>
    <t>Slaboproudé, silnoproudé rozvody, osvětlení</t>
  </si>
  <si>
    <t>Slaboproudé rozvody + příslušenství</t>
  </si>
  <si>
    <t>742122001</t>
  </si>
  <si>
    <t>Montáž kabelové spojky nebo svorkovnice pro slaboproud do 15 žil</t>
  </si>
  <si>
    <t>10.935.899</t>
  </si>
  <si>
    <t>Konektor RJ45 UTP Cat.5e černý samořezný</t>
  </si>
  <si>
    <t>742330042</t>
  </si>
  <si>
    <t>Montáž datové dvouzásuvky</t>
  </si>
  <si>
    <t>10.874.783</t>
  </si>
  <si>
    <t>Kryt 5014A-A02018 S</t>
  </si>
  <si>
    <t>10.863.140</t>
  </si>
  <si>
    <t>Konektor RJ45 8p8c Cat.5e nest.pro drát</t>
  </si>
  <si>
    <t>742121001</t>
  </si>
  <si>
    <t>Montáž kabelů sdělovacích pro vnitřní rozvody, počtu žil do 15</t>
  </si>
  <si>
    <t>10.793.442</t>
  </si>
  <si>
    <t>Datový UTP cat.5 kabel</t>
  </si>
  <si>
    <t>742110202</t>
  </si>
  <si>
    <t>Montáž podlahových krabic montovaných do mazaniny.</t>
  </si>
  <si>
    <t>1448221</t>
  </si>
  <si>
    <t>Podlahová krabice pod katedru pro zakončení kabelových tras. Určená pro výšku betonové vrstvy od 57 mm do 75 mm. Krabice je uzpůsobena pro instalaci elektroinstalačních trubek.</t>
  </si>
  <si>
    <t>742330101</t>
  </si>
  <si>
    <t>Silnoproudé rozvody + příslušenství</t>
  </si>
  <si>
    <t>741210101</t>
  </si>
  <si>
    <t>Montáž rozvaděčů litinových, hliníkových nebo plastových bez zapojení vodičů, sestavy hmotností do 50 kg.</t>
  </si>
  <si>
    <t>10.679.719</t>
  </si>
  <si>
    <t>Rozvaděčová skříň, 36 modulů, IP30, pod omítku</t>
  </si>
  <si>
    <t>741320135</t>
  </si>
  <si>
    <t>Montáž jističů se zapojením vodičů, dvoupólových nn, do 25 A ve skříni.</t>
  </si>
  <si>
    <t>10.061.062</t>
  </si>
  <si>
    <t>Proudový chránič s jističem 16A, rozměry 2 DIN, jmenovité napětí 230/400V, Charakteristika C, Jmenovitý reziduální proud 0,03A.</t>
  </si>
  <si>
    <t>741310561</t>
  </si>
  <si>
    <t>Montáž spínačů tří nebo čtyřpólových, vypínačů výkonových pojistkových, do 63 A</t>
  </si>
  <si>
    <t>10.843.680</t>
  </si>
  <si>
    <t>Vypínač na DIN, 3P 40A 400/415V.</t>
  </si>
  <si>
    <t>741811011</t>
  </si>
  <si>
    <t>Zkoušky a prohlídky rozvodných zařízení, kontrola rozvaděčů nn, silových, hmotnosti do 200 kg.</t>
  </si>
  <si>
    <t>741313004</t>
  </si>
  <si>
    <t>Montáž zásuvek domovních se zapojením vodičů bezšroubové připojení polozapuštěných nebo zapuštěných 10/16 A, provedení 2X(2P + PE) dvojnásobná šikmá.</t>
  </si>
  <si>
    <t>10.079.613</t>
  </si>
  <si>
    <t>Zásuvka dvojnásobná bezšroubová, s clonkami, s natočenou dutinou, bílá, 16 A</t>
  </si>
  <si>
    <t>741313001</t>
  </si>
  <si>
    <t>Montáž zásuvek domovních se zapojením vodičů bez šroubové připojení polozapuštěných nebo zapuštěných 10/16 A, provedení 2P + PE.</t>
  </si>
  <si>
    <t>10.079.558</t>
  </si>
  <si>
    <t>Zásuvka jednonásobná bezšroubová, bílá, 16 A</t>
  </si>
  <si>
    <t>10.072.355</t>
  </si>
  <si>
    <t>Rámeček 2-násobný bílý</t>
  </si>
  <si>
    <t>10.071.783</t>
  </si>
  <si>
    <t>Rámeček 3-násobný bílý</t>
  </si>
  <si>
    <t>741122016</t>
  </si>
  <si>
    <t>Montáž kabelů měděných bez ukončení uložených pod omítku plných kulatých (CYKY), počtu a průřezu žil 3x2,5 mm2.</t>
  </si>
  <si>
    <t>10.048.482</t>
  </si>
  <si>
    <t>Silový kabel CYKY-J 3x2,5mm2.</t>
  </si>
  <si>
    <t>741120301</t>
  </si>
  <si>
    <t>Montáž vodičů izolovaných měděných bez ukončení uložených pevně, plných a laněných s PVC pláštěm (CY) průřez žíly 0,55 až 16 mm2.</t>
  </si>
  <si>
    <t>10.048.422</t>
  </si>
  <si>
    <t>Zemnící kabel zelenožlutý CY 4mm2.</t>
  </si>
  <si>
    <t>10.074.642</t>
  </si>
  <si>
    <t>Ohebná dvouplášťová korugovaná bezhalogenová chránička vnitřní ø 32 mm.</t>
  </si>
  <si>
    <t>741110002</t>
  </si>
  <si>
    <t>Montáž trubek elektroinstalačních s nasunutím nebo našroubováním do krabic, plastových ohebných, uložených pevně, vnější ø přes 23 do 35 mm</t>
  </si>
  <si>
    <t>10.074.671</t>
  </si>
  <si>
    <t>Ohebná dvouplášťová korugovaná bezhalogenová chránička vnitřní ø 41 mm.</t>
  </si>
  <si>
    <t>741110003</t>
  </si>
  <si>
    <t>Montáž trubek elektroinstalačních s nasunutím nebo našroubováním do krabic, plastových ohebných, uložených pevně, vnější ø přes 35 mm</t>
  </si>
  <si>
    <t>741810001</t>
  </si>
  <si>
    <t>Zkouška a prohlídka elektrických rozvodů a zařízení, celková prohlídka a vyhotovení revizní zprávy pro objem montážních prací do 100 tis. Kč</t>
  </si>
  <si>
    <t>Provozní osvětlení</t>
  </si>
  <si>
    <t>10.060.031</t>
  </si>
  <si>
    <t>Proudový chránič s jističem 10A, rozměry 2 DIN, jmenovité napětí 230/400V, Charakteristika B, Jmenovitý reziduální proud 0,03A.</t>
  </si>
  <si>
    <t>741372022</t>
  </si>
  <si>
    <t>Montáž svítidel LED se zapojením vodičů bytových nebo společenských místností, stropních, panelových, obsahu přes 0,09 do 0,36m2.</t>
  </si>
  <si>
    <t>vlastní</t>
  </si>
  <si>
    <t>Provozní světlo na strop/podhledu</t>
  </si>
  <si>
    <t>LED svítidlo určené pro montáž do kazetových podhledů i na strop. Kryt z kvalitního optického materiálu. Svítidlo poskytuje optimální distribuci světla a zábranu oslnění v souladu s platnou normou pro osvětlení kanceláří a učeben. Teplota chromatičnosti 4000K, napájení 230V/50Hz, 57W, svítivost 425 cd/klm, světelný tok 6400 lm, elektronický předřadník, krytí IP40, rozměry 620x620x60mm. Barva bílá. Včetně podružného materiálu a instalace.</t>
  </si>
  <si>
    <t>741310003</t>
  </si>
  <si>
    <t>Montáž spínačů jedno nebo dvojpólových, nástěnných se zapojením vodičů, pro prostředí normální, vypínačů, řazení 2-dvoupólový</t>
  </si>
  <si>
    <t>10.069.872</t>
  </si>
  <si>
    <t>Spínač kolébkový šroubový, řazení 1/0+1/0</t>
  </si>
  <si>
    <t>10.071.435</t>
  </si>
  <si>
    <t>Kryt spínače dělený bílý</t>
  </si>
  <si>
    <t>741122015</t>
  </si>
  <si>
    <t>Montáž kabelů měděných bez ukončení uložených pod omítku plných kulatých (CYKY), počtu a průřezu žil 3x1,5 mm2.</t>
  </si>
  <si>
    <t>10.051.448</t>
  </si>
  <si>
    <t>Silový kabel CYKY-J 3x1,5mm2.</t>
  </si>
  <si>
    <t>AVT</t>
  </si>
  <si>
    <t>Koncové prvky, nábytek</t>
  </si>
  <si>
    <t>Interaktivní tabule+ vizualizér</t>
  </si>
  <si>
    <t>Interaktivní tabule</t>
  </si>
  <si>
    <t>Prezentační SW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</si>
  <si>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Balíček dále musí obsahovat nástroj pro rychlou přípravu digitálních učebních aktivit, hlasování/testování, aktivity je možno sdílet na žákovská zařízení přes cloud. Cena včetně dopravy, instalace.
</t>
  </si>
  <si>
    <t>Držák projektoru</t>
  </si>
  <si>
    <t xml:space="preserve">Ramenný držák ultrakrátkého projektoru pro instalaci na pylonový pojezd. Cena včetně dopravy, instalace.
</t>
  </si>
  <si>
    <t>Stolní vizualizér</t>
  </si>
  <si>
    <t>HDMI rozbočovač</t>
  </si>
  <si>
    <t>Technologie jazykové laboratoře se sdílením obrazu a zvuku</t>
  </si>
  <si>
    <t>Ovládácí SW pro organizaci aktivit v labotatoři</t>
  </si>
  <si>
    <t>Ovládací SW jazykové laboratoře pro mediální aktivity</t>
  </si>
  <si>
    <t>Učitelský SW</t>
  </si>
  <si>
    <t>Audio matice pro interkom</t>
  </si>
  <si>
    <t>Audio mixer a sluchátkový zesilovač - učitel</t>
  </si>
  <si>
    <t>Systémový náhlavní set - sluchátka/mikrofon</t>
  </si>
  <si>
    <t>PC ovládací a prezentační stanice pro učitele</t>
  </si>
  <si>
    <t>Zvuková karta</t>
  </si>
  <si>
    <t xml:space="preserve">Zvuková karta, vstup pro mikrofon 1x 3,5mm konektor, 4pólový výstup pro sluchátka s mikrofonem 1 x 3,5mm, stereo výstup, kompatibilita s USB 2.0 / 3.0. Cena včetně dopravy, instalace.
</t>
  </si>
  <si>
    <t>Kontrolní a prezentační monitor</t>
  </si>
  <si>
    <t>Webová kamera učitel</t>
  </si>
  <si>
    <t>USB HUB</t>
  </si>
  <si>
    <t xml:space="preserve">7-Port Hi-speed USB 2.0 Hub, 6x USB portů typu A pro downstream, 1x USB port typu B. Cena včetně dopravy, instalace.
</t>
  </si>
  <si>
    <t>NAS úložiště</t>
  </si>
  <si>
    <t>HDD pro úložiště</t>
  </si>
  <si>
    <t>Datový switch</t>
  </si>
  <si>
    <t xml:space="preserve">datový přepínač s 24 porty 10/100/1000Mbit, s rychlosti přepnutí až 35.7Mpps, buffer pro 525tis. packetu, podporou až 8tis. MAC adres, s pasivním chlazením, setem pro instalaci do rack, s napájecím zdrojem, cena včetně dopravy, instalace, nastavení.
</t>
  </si>
  <si>
    <t>Technologie jazykové laboratoře pro vzdálený přístup ke studijním materiálům</t>
  </si>
  <si>
    <t>PC Media server</t>
  </si>
  <si>
    <t>UPS</t>
  </si>
  <si>
    <t>19" rozvaděč</t>
  </si>
  <si>
    <t>SW modul pro internetový přístup</t>
  </si>
  <si>
    <t>Nábytek</t>
  </si>
  <si>
    <t>Katedra učitele</t>
  </si>
  <si>
    <t xml:space="preserve">Katedra profesora jazykové laboratoře přizpůsobena pro osazení techniky jazykové laboratoře.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 pro možnost umístění interface jazykové laboratoře.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</si>
  <si>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>Stůl jazykové laboratoře pro 4 studenty</t>
  </si>
  <si>
    <t xml:space="preserve">Stůl jazykové laboratoře pro 4 studenty přizpůsobený pro osazení techniky jazykové laboratoře. Půdorysné rozměry stolu 1400×1400mm se zkosenými hranami o délce 375mm, výška stolové desky 760mm. Uprostřed stolu umístěn box o rozměrech š.440×h.440×v.272mm. Horní část boxu uzamykatelná s možností umístění technologie jazykové laboratoře dovnitř boxu. 8× kabelová průchodka pro napojení PC pod deskou stolu a monitoru na desce stolu.  Konstrukce nábytku je z oboustranně laminované dřevotřískové desky, Pohledové hrany jsou lepeny voděodolným PUR lepidlem. Možnost výběru barevného provedení alespoň ze čtyř základních typů dekorů/barev. Cena včetně dopravy, instalace.
</t>
  </si>
  <si>
    <t>Držák PC</t>
  </si>
  <si>
    <t xml:space="preserve">Držák PC plechový, šířkově nastavitelný. Držák je určen pro instalaci počítače s maximálními rozměry š. 220mm × v. 450mm x h. 480 mm. Cena včetně dopravy a instalace.
</t>
  </si>
  <si>
    <t>Hák na zavěšení sluchátek</t>
  </si>
  <si>
    <t xml:space="preserve">Standardní hák pro žákovské lavice - možnost nainstalovat jako hák pro zavěšení sluchátek. Cena včetně dopravy a instalace.
</t>
  </si>
  <si>
    <t>Výsuv pro klávesnici</t>
  </si>
  <si>
    <t xml:space="preserve">Výsuvná deska pro PC klávesnici. Montovaná pod stolovou desku. Cena včetně dopravy a instalace.
</t>
  </si>
  <si>
    <t xml:space="preserve">Židle učitelská </t>
  </si>
  <si>
    <t xml:space="preserve">Židle pojízdná (s kolečky) s výškovým nastavením pomocí pístu a plastovým šálovým sedákem se vzduchovým polštářem. Volba barvy plastového sedáku alespoň ze čtyř barevných variant. Cena včetně dopravy, instalace.
</t>
  </si>
  <si>
    <t>Celkem bez DPH</t>
  </si>
  <si>
    <t>Vysekání kapsy a montáž KP68,KO68 v cihlovém zdivu</t>
  </si>
  <si>
    <t>krabice přístrojová KU68</t>
  </si>
  <si>
    <t>ks</t>
  </si>
  <si>
    <t>10.071.439</t>
  </si>
  <si>
    <t>Rámeček 1-násobný bílý</t>
  </si>
  <si>
    <t>Interaktivní tabule s poměrem stran 16:10. Úhlopříčka obrazu min. 220 cm. Dotyková technologie založená na principu 4 kamer pro přesné a intuitivní ovládání. Dotyk prstem, popisovačem, houbičkou nebo jiným předmětem. Multidotyk min. 4 souřasné dotyky a gesta. Odolný povrch s úpravou pro projekci obrazu bez odlesků. Včetně 2 popisovačů s přepínáním 4 barev, mazací houbičky. Propojení s přídavným projektorem. Vč. instalace a dopravy.</t>
  </si>
  <si>
    <t xml:space="preserve">LAN přístup učitele do databáze studijních materiálů, mimo jazykovou laboratoř. Příprava cvičení, kontrola vyplněných úloh. Cena včetně dopravy, instalace, nastavení.
</t>
  </si>
  <si>
    <t>Centrála pro hlasovou komunikaci po odděleném okruhu UTP kabeláže, min. freq. rozsah 120 Hz - 12 kHz,  možnost pro rozšíření o další pracoviště studentů. Cena včetně dopravy, instalace, nastavení.</t>
  </si>
  <si>
    <t xml:space="preserve">Audio mixer a sluchátkový zesilovač pro učitele, nastavení hlasitosti sluchátek, vypnutí mikrofonu, freq. rozsah min. 120 Hz - 12 kHz, pro dynamický i kondenzátorový typ mikrofonu, impedance sluchátek 32 - 600 Ω, linkový vstup/výstup, funkce automatického donastavení hlasitosti vstupů, konektory min.: 1x 3,5mm jack - mikrofon, 1x 3,5mm stereo jack - sluchátka, napájení po UTP kabeláži. Včetně potřebné kabeláže. Cena včetně dopravy, instalace, nastavení.
</t>
  </si>
  <si>
    <t xml:space="preserve">Audio mixer a sluchátkový zesilovač, nastavení hlasitosti sluchátek, vypnutí mikrofonu, freq. rozsah min. 120 Hz - 12 kHz, pro dynamický i kondenzátorový typ mikrofonu, impedance sluchátek 32 - 600 Ω, linkový vstup/výstup, konektory min.: 1x 3,5mm jack - mikrofon, 1x 3,5mm stereo jack - sluchátka, napájení po UTP kabeláži. Včetně potřebné kabeláže. Včetně ochranné krytky audio jednotek zabraňující rozpojení kabeláže. Cena včetně dopravy, instalace, nastavení.
</t>
  </si>
  <si>
    <t xml:space="preserve">Systémový náhlavní set sluchátek s mikrofonem, aktivní systém potlačení okolních ruchů, provedení  z pružného materiálu odolnému hrubému zacházení, uzavřená stereofonní sluchátka, kondenzátorový mikrofon, polstrovaný a nastavitelný náhlavní most, Min. parametry: Sluchátka: freq. rozsah 120 Hz - 12 kHz, Mikrofon: freq. rozsah 120 Hz - 12 kHz, konektory: 1x 3,5mm stereo jack -  mikrofon, 1x 3,5mm stereo jack -  sluchátka, kabel min. 1,3 m, váha max. 0,5 kg. Cena včetně dopravy, instalace, nastavení.
</t>
  </si>
  <si>
    <t xml:space="preserve">1x2 HDMI rozbočovač, podpora 4K/UHD @ 60 Hz 4:2:0, Přenos Dolby True HD, DTS HD Master Audio, Deep Color až do 12-bitové barevné hloubky. EDID management, HDCP kompatibilní.  Cena včetně dopravy, instalace, nastavení.
</t>
  </si>
  <si>
    <t xml:space="preserve">Monitor s viditelnou uhlopříčkou min. 60,45cm (23,8"), matný, antireflexní, LED podsvícení, rozlišení 1920x1080, pozorovací úhel 178° vodorovně, 178° svisle, jas 250 cd/m2, kontrastní poměr 1000:1 statický, doba odezvy 5ms, video vstupy VGA, HDMI, DisplayPort, náklon -5 až +22°, kloubové otáčení 90° (Pivot), výškově nastavitelný stojan až 100mm, dva integrované reproduktory s výkonem 2 W. Cena včetně dopravy, instalace.
</t>
  </si>
  <si>
    <t xml:space="preserve">Webkamera pro videohovory v rozlišení FHD 1080p s podporovanými klienty přes USB, záznam videa min. ve FHD 1080p, zoom, komprese videa H.264, min. 90° zorné pole, vestavěné duální stereofonní mikrofony, univerzální klip pro přichycení k notebookům, monitorům LCD. Cena včetně dopravy, instalace.
</t>
  </si>
  <si>
    <t xml:space="preserve">Pevný disk pro provoz 24/7 a RAID kompatibilní, kapacita 2TB, 3,5 palcový disk, rozhraní SATA 6 Gb/s, počet otáček 7.200ot/s, vyrovnávací paměť 128 MB. Cena včetně dopravy, instalace, nastavení.
</t>
  </si>
  <si>
    <t xml:space="preserve">Záložní zdroj napájení s výstupním výkonem 720W / 1200VA, 3x CEE zásuvka s ochranným kolíkem zajišťující napájení v případě výpadku proudu, 3x CEE zásuvka s ochranným kolíkem s přepěťovou ochranou, s přepěťovou ochranou datové linky RJ45. Cena včetně dopravy, instalace, nastavení.
</t>
  </si>
  <si>
    <t xml:space="preserve">Datový switch s min. 5 porty 10/100/1000Mbit, s pasivním chlazením, s napájecím zdrojem, cena včetně dopravy, instalace, nastavení
</t>
  </si>
  <si>
    <t xml:space="preserve">19" rozvaděč stojanový 15U/600x600 skleněné dveře, šedý, včetně polic, rozvodného panelu 230V montážní sady a záslepky 19" 1U. Cena včetně dopravy, instalace.
</t>
  </si>
  <si>
    <t>Datový projektor UST</t>
  </si>
  <si>
    <t>Datový projektor s ultrakrátkou projekční vzdáleností (UST), svítivost min. 3500 ANSI/LM, lampa s životností min 9000 hodin nebo laser zdroj světla, rozlišení obrazu min. WXGA 1280 x 800, poměr stran obrazu 16:10. Cena včetně dopravy, instalace, nastavení.</t>
  </si>
  <si>
    <t xml:space="preserve">Pylonový pojezd s bočními tabulovými křídly. Stabilní konstrukce z hliníkových profilů o výšce min. 250cm. Rozsah posunu min. 70cm. Rozložení hmotnosti sestavy na stěnu a podlahu. Integrovaný úchyt pro držák datového projektoru. Boční křídla k interaktivní tabuli pro popisování fixou,nebo křídou. Možnost kombinace: z venku pro psaní křídou, uvnitř pro psaní fixou - nebo naopak, celá fixová, celá křídová.  Cena včetně dopravy, instalace.
</t>
  </si>
  <si>
    <t>Ozvučení učebny</t>
  </si>
  <si>
    <t xml:space="preserve">Aktivní reproduktory, výkon min. 20 W, možnost uchycení na zeď nebo pylonový pojezd. Cena včetně dopravy, instalace.
</t>
  </si>
  <si>
    <t>Dokumentová kamera - vizualizér s možností práce úplně bez kabelů - přenos obrazu přes Wifi, napájení z baterie. Min. 12x zoom. LED osvětlení snímaného objektu, ruční a automatické ovládání ostření a jasu. Snímaná plocha min A4. Jednoduché ovládání vizualizéru prostřednictvím software. Cena včetně dopravy, instalace.</t>
  </si>
  <si>
    <t>Audio mixer a sluchátkový zesilovač - žák</t>
  </si>
  <si>
    <t>PC stanice pro žáky</t>
  </si>
  <si>
    <t>Webová kamera žáci</t>
  </si>
  <si>
    <t>Židle žákovská</t>
  </si>
  <si>
    <t xml:space="preserve">Židle žákovská - Židle s dynamickou podnoží z ocelové silnostěnné trubky o průměru 22 mm a plastovým šálovým sedákem se vzduchovým polštářem. Výšky sedáku dle normy ČSN EN 1729-1 Nábytek - Židle a stoly pro vzdělávací instituce - Část 1: Funkční rozměry. Volba barvy plastového sedáku alespoň ze čtyř barevných variant. Cena včetně dopravy, instalace.
</t>
  </si>
  <si>
    <t>Měření metalického segmentu</t>
  </si>
  <si>
    <t>968072455</t>
  </si>
  <si>
    <t>642942221</t>
  </si>
  <si>
    <t>553314438</t>
  </si>
  <si>
    <t>Vybourání stávajících zárubní</t>
  </si>
  <si>
    <t>Osazení nové zárubně</t>
  </si>
  <si>
    <t>Zárubeň kovová</t>
  </si>
  <si>
    <t>Vchodové dveře vč. kování</t>
  </si>
  <si>
    <t>Přechodová lišta pod dveře</t>
  </si>
  <si>
    <t>611351121</t>
  </si>
  <si>
    <t>Úpravy stropu v místě bývalých světlíků</t>
  </si>
  <si>
    <t>kpl</t>
  </si>
  <si>
    <t>10.827.574</t>
  </si>
  <si>
    <t>Přívodní kabel CYKY 5Jx6</t>
  </si>
  <si>
    <t>Montáž lišt</t>
  </si>
  <si>
    <t>Lišta instalační</t>
  </si>
  <si>
    <t>Pylonový pojezd s bočními tabulovými křídly</t>
  </si>
  <si>
    <t>Montáž přívodního kabelu CYKY 5Jx6</t>
  </si>
  <si>
    <t>není plátce</t>
  </si>
  <si>
    <t>Učebna cizích jazyků a informačních technologií</t>
  </si>
  <si>
    <t>Základní škola a Mateřská škola Kpt. Otakara Jaroše, Louny</t>
  </si>
  <si>
    <t>VRN</t>
  </si>
  <si>
    <t>Kompletační činnost</t>
  </si>
  <si>
    <t>Kompletační činnost (odzkoušení a celkové uvedení učebny do provozu)</t>
  </si>
  <si>
    <t>Zařízení staveniště pro stavební část zakázky</t>
  </si>
  <si>
    <t>Zpracování dokladové části zakázky (dokumentace skutečného provedení, fotodokumentace, soubor manuálů)</t>
  </si>
  <si>
    <t>Provozní vlivy (vlivy prostředí a provozu školy)</t>
  </si>
  <si>
    <t xml:space="preserve">Case s min. 200W zdrojem, výkon CPU min. 12000 bodu dle nezávislého testu cpubenchmark.net, operační paměť 8GB DDR4 s možnosti rozšíření na 128 GB, pevný M.2 SSD disk s kapacitou 256GB, DVD-RW optická mechanika, Gbit síťová karta, Wifi standardu 802.11ac (2x2), Bluetooth, čtečka pam. karet, min. 2x DisplayPort a 1x HDMI, USB Type-C s přenosová rychlost signálu 10 Gb/s, USB 3.2 Gen2, USB 3.2 Gen1, USB 2.0, prachový filtr, klávesnici a myš, operační systém s podporu AD (domény), servisní služba u zákazníka s odezvou do následujícího pracovního dne od nahlášení servisní události. Cena včetně dopravy, instalace, nastavení.
</t>
  </si>
  <si>
    <t xml:space="preserve">Case s min. 210W zdrojem, výkon CPU min. 8000 bodu dle nezávislého testu cpubenchmark.net, operační paměť 4GB DDR4 s možnosti rozšíření až na 64GB, SSD disk s kapacitou 256GB, DVD-RW optická mechanika, Gbit síťová karta, min. 1x video výstup HDMI a 1x DisplayPort, USB Type-C s přenosová rychlost signálu 10 Gb/s, USB 3.2 Gen2, USB 3.2 Gen1, USB 2.0, M.2 PCIe x1-2230, RS-232, klávesnici a myš stejného výrobce, podstavec pro SFF, operační systém s podporu AD (domény), servisní služba u zákazníka s odezvou do následujícího pracovního dne od nahlášení servisní události. Cena včetně dopravy, instalace, nastavení.
</t>
  </si>
  <si>
    <t xml:space="preserve">Uložiště dat, min. dvoudiskové, rychlosti šifrovaného čtení až 113MB/s, rychlost šifrovaného zápisu až 112 MB/s, jedno Gbit síťové rozhraní, 2x USB 3.0, hardwarové šifrování AES-NI, možnost výměny disků za provozu, přihlášení uživatelů domény, 2x LAN, USB 3.0, včetně softwarového vybavení pro zálohování dat. Cena včetně dopravy, instalace, nastavení.
</t>
  </si>
  <si>
    <t>Ovládací SW se společným řízením pro organizaci aktivit v laboratoři. Monitoring jednotlivých stanic, propojování připojených audio signálů a přepínání signálů pro video, klávesnice i myš. Organizace třídy, zasedací pořádek. Režimy  prezentace, monitoring a podpora studentů při cvičení, práce až v 5 skupinách. Ovládání lokálního CD/DVD přehrávače v PC. Přepínač obrazu, klávesnic a myší pro PC stanice: sdílení a monitoring videa, vypnutí signálu studentských monitorů. Cena včetně dopravy, instalace, nastavení a systémového zaškolení obsluhy.</t>
  </si>
  <si>
    <t xml:space="preserve">Ovládací SW se společným řízením pro mediální aktivity s obrázky, audio, video a textovými soubory.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Adresné posílání textových zpráv. Databáze učebních materiálů, organizovaná dle vyučujícího a tříd. Třídění materiálů do učebních lekcí. Databáze pro zasedací pořádek. Jazykové varianty SW. Cena včetně dopravy, instalace, nastavení a systémového zaškolení obsluhy.
</t>
  </si>
  <si>
    <t xml:space="preserve">Internetový přístup studenta do databáze studijních materiálů, možnost vyplňování učitelem přiřazených samostatných nebo domácích úloh mimo jazykovou laboratoř. Samostatná práce a individuální záznam studentů - poslech, sledování, otevřený záznam, simultánní záznam, nahrávka s porovnáním s originálem, přehrávání správné výslovnosti textu, automatické rozpoznávání výslovnosti, neomezené písemné odpovědi, dotazníky, výběr z možností, doplňovačka, určování správného pořadí u vět, slov i písmen. Licence pro školní databázi min. 650 studentů. Cena včetně dopravy, instalace, nastavení a systémového zaškolení obsluhy.
</t>
  </si>
  <si>
    <t xml:space="preserve">Pracovní stanice, case Tower, min. 500W zdrojem, sestav pro provoz 24/7, výkon CPU min. 8000 dle nezávislého testu cpubenchmark.net, operační paměť min. 8GB DDR4, SSD M.2 disk s kapacitou min. 256GB, DVD-RW optická mechanika, čtečka MCR, Gbit síťová karta, klávesnici a myš stejného výrobce, operační systém s podporu AD (domény), servisní služby s odezvou do následujícího pracovního dne od nahlášení servisní události. Cena včetně dopravy, instalace, nastavení.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</si>
</sst>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"/>
    <numFmt numFmtId="165" formatCode="#,##0.0000"/>
    <numFmt numFmtId="166" formatCode="#,##0\_x0000_"/>
    <numFmt numFmtId="167" formatCode="#,##0.000"/>
    <numFmt numFmtId="168" formatCode="#,##0.0"/>
  </numFmts>
  <fonts count="2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sz val="10"/>
      <name val="Arial "/>
      <charset val="238"/>
    </font>
    <font>
      <b/>
      <u/>
      <sz val="10"/>
      <name val="Arial"/>
      <family val="2"/>
      <charset val="238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7030A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0"/>
      <color rgb="FFFF0000"/>
      <name val="Arial 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/>
    <xf numFmtId="0" fontId="2" fillId="0" borderId="29" xfId="0" applyFont="1" applyBorder="1"/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5" fillId="0" borderId="0" xfId="0" applyFont="1" applyProtection="1">
      <protection locked="0"/>
    </xf>
    <xf numFmtId="2" fontId="15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2" fontId="17" fillId="0" borderId="0" xfId="0" applyNumberFormat="1" applyFont="1" applyProtection="1">
      <protection locked="0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0" fontId="25" fillId="0" borderId="0" xfId="0" applyFont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49" fontId="7" fillId="2" borderId="0" xfId="0" applyNumberFormat="1" applyFont="1" applyFill="1"/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164" fontId="4" fillId="0" borderId="17" xfId="0" applyNumberFormat="1" applyFont="1" applyBorder="1" applyAlignment="1">
      <alignment vertical="center" wrapText="1"/>
    </xf>
    <xf numFmtId="165" fontId="2" fillId="0" borderId="18" xfId="0" applyNumberFormat="1" applyFont="1" applyBorder="1" applyAlignment="1">
      <alignment horizontal="right" vertical="center"/>
    </xf>
    <xf numFmtId="165" fontId="2" fillId="0" borderId="40" xfId="0" applyNumberFormat="1" applyFont="1" applyBorder="1" applyAlignment="1">
      <alignment horizontal="right" vertical="center"/>
    </xf>
    <xf numFmtId="165" fontId="2" fillId="0" borderId="27" xfId="0" applyNumberFormat="1" applyFont="1" applyBorder="1" applyAlignment="1">
      <alignment horizontal="right" vertical="center"/>
    </xf>
    <xf numFmtId="166" fontId="13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6" fontId="16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horizontal="right" vertical="center"/>
    </xf>
    <xf numFmtId="168" fontId="1" fillId="0" borderId="0" xfId="0" applyNumberFormat="1" applyFont="1" applyAlignment="1">
      <alignment horizontal="right" vertical="center"/>
    </xf>
    <xf numFmtId="166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vertical="top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Protection="1">
      <protection locked="0"/>
    </xf>
    <xf numFmtId="49" fontId="7" fillId="0" borderId="0" xfId="0" applyNumberFormat="1" applyFont="1" applyFill="1"/>
    <xf numFmtId="49" fontId="1" fillId="0" borderId="0" xfId="0" applyNumberFormat="1" applyFont="1" applyFill="1"/>
    <xf numFmtId="49" fontId="1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vertical="center" wrapText="1"/>
    </xf>
    <xf numFmtId="49" fontId="10" fillId="0" borderId="0" xfId="0" applyNumberFormat="1" applyFont="1" applyFill="1"/>
    <xf numFmtId="49" fontId="10" fillId="0" borderId="0" xfId="0" applyNumberFormat="1" applyFont="1" applyFill="1" applyAlignment="1">
      <alignment wrapText="1"/>
    </xf>
    <xf numFmtId="4" fontId="20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 applyProtection="1">
      <alignment wrapText="1"/>
      <protection locked="0"/>
    </xf>
    <xf numFmtId="167" fontId="1" fillId="0" borderId="0" xfId="0" applyNumberFormat="1" applyFont="1" applyFill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168" fontId="1" fillId="0" borderId="0" xfId="0" applyNumberFormat="1" applyFont="1" applyFill="1" applyAlignment="1">
      <alignment horizontal="right" vertical="center"/>
    </xf>
    <xf numFmtId="0" fontId="19" fillId="0" borderId="2" xfId="0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vertical="center" wrapText="1"/>
    </xf>
    <xf numFmtId="4" fontId="19" fillId="0" borderId="2" xfId="0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166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166" fontId="17" fillId="0" borderId="0" xfId="0" applyNumberFormat="1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66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vertical="center" wrapText="1"/>
    </xf>
    <xf numFmtId="4" fontId="19" fillId="0" borderId="0" xfId="0" applyNumberFormat="1" applyFont="1" applyFill="1" applyAlignment="1">
      <alignment horizontal="right" vertical="center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 wrapText="1"/>
    </xf>
    <xf numFmtId="4" fontId="23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vertical="top" wrapText="1"/>
    </xf>
    <xf numFmtId="4" fontId="24" fillId="0" borderId="0" xfId="0" applyNumberFormat="1" applyFont="1" applyFill="1" applyAlignment="1">
      <alignment horizontal="right" vertical="center"/>
    </xf>
    <xf numFmtId="4" fontId="28" fillId="0" borderId="0" xfId="0" applyNumberFormat="1" applyFont="1" applyFill="1" applyAlignment="1">
      <alignment horizontal="right" vertical="center"/>
    </xf>
    <xf numFmtId="0" fontId="27" fillId="0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4" fontId="25" fillId="0" borderId="0" xfId="0" applyNumberFormat="1" applyFont="1" applyFill="1" applyAlignment="1">
      <alignment horizontal="right" vertical="center"/>
    </xf>
    <xf numFmtId="166" fontId="1" fillId="0" borderId="0" xfId="0" applyNumberFormat="1" applyFont="1" applyAlignment="1">
      <alignment vertical="top" wrapText="1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 wrapText="1"/>
    </xf>
    <xf numFmtId="49" fontId="1" fillId="5" borderId="49" xfId="0" applyNumberFormat="1" applyFont="1" applyFill="1" applyBorder="1" applyAlignment="1">
      <alignment horizontal="center" vertical="center" wrapText="1"/>
    </xf>
    <xf numFmtId="49" fontId="1" fillId="5" borderId="47" xfId="0" applyNumberFormat="1" applyFont="1" applyFill="1" applyBorder="1" applyAlignment="1">
      <alignment horizontal="center" vertical="center" wrapText="1"/>
    </xf>
    <xf numFmtId="1" fontId="1" fillId="5" borderId="32" xfId="0" applyNumberFormat="1" applyFont="1" applyFill="1" applyBorder="1" applyAlignment="1">
      <alignment horizontal="center" vertical="center"/>
    </xf>
    <xf numFmtId="1" fontId="1" fillId="5" borderId="48" xfId="0" applyNumberFormat="1" applyFont="1" applyFill="1" applyBorder="1" applyAlignment="1">
      <alignment horizontal="center" vertical="center"/>
    </xf>
    <xf numFmtId="1" fontId="1" fillId="5" borderId="48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 applyProtection="1">
      <alignment horizontal="left" wrapText="1"/>
      <protection locked="0"/>
    </xf>
    <xf numFmtId="4" fontId="1" fillId="6" borderId="0" xfId="0" applyNumberFormat="1" applyFont="1" applyFill="1" applyAlignment="1">
      <alignment horizontal="right" vertical="center"/>
    </xf>
    <xf numFmtId="164" fontId="2" fillId="0" borderId="54" xfId="0" applyNumberFormat="1" applyFont="1" applyBorder="1" applyAlignment="1">
      <alignment horizontal="left" vertical="center" wrapText="1"/>
    </xf>
    <xf numFmtId="0" fontId="0" fillId="0" borderId="8" xfId="0" applyBorder="1"/>
    <xf numFmtId="0" fontId="0" fillId="0" borderId="5" xfId="0" applyBorder="1"/>
    <xf numFmtId="164" fontId="2" fillId="0" borderId="55" xfId="0" applyNumberFormat="1" applyFont="1" applyBorder="1" applyAlignment="1">
      <alignment horizontal="left" vertical="center" wrapText="1"/>
    </xf>
    <xf numFmtId="0" fontId="1" fillId="0" borderId="0" xfId="0" applyFont="1" applyProtection="1">
      <protection locked="0"/>
    </xf>
    <xf numFmtId="0" fontId="0" fillId="0" borderId="7" xfId="0" applyBorder="1"/>
    <xf numFmtId="164" fontId="16" fillId="0" borderId="56" xfId="0" applyNumberFormat="1" applyFont="1" applyBorder="1" applyAlignment="1">
      <alignment horizontal="left" vertical="center" wrapText="1"/>
    </xf>
    <xf numFmtId="0" fontId="0" fillId="0" borderId="10" xfId="0" applyBorder="1"/>
    <xf numFmtId="0" fontId="0" fillId="0" borderId="11" xfId="0" applyBorder="1"/>
    <xf numFmtId="164" fontId="2" fillId="0" borderId="56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0" fontId="2" fillId="0" borderId="0" xfId="0" applyFont="1" applyProtection="1">
      <protection locked="0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 applyProtection="1">
      <alignment wrapText="1"/>
      <protection locked="0"/>
    </xf>
    <xf numFmtId="0" fontId="1" fillId="0" borderId="0" xfId="0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topLeftCell="A31" zoomScaleNormal="100" workbookViewId="0">
      <selection activeCell="R46" sqref="R46"/>
    </sheetView>
  </sheetViews>
  <sheetFormatPr defaultRowHeight="12.75"/>
  <cols>
    <col min="1" max="1" width="2.42578125" style="136" customWidth="1"/>
    <col min="2" max="2" width="3.140625" style="136" customWidth="1"/>
    <col min="3" max="3" width="2.7109375" style="136" customWidth="1"/>
    <col min="4" max="4" width="6.85546875" style="136" customWidth="1"/>
    <col min="5" max="5" width="13.5703125" style="136" customWidth="1"/>
    <col min="6" max="6" width="0.5703125" style="136" customWidth="1"/>
    <col min="7" max="7" width="2.5703125" style="136" customWidth="1"/>
    <col min="8" max="8" width="2.7109375" style="136" customWidth="1"/>
    <col min="9" max="9" width="9.7109375" style="136" customWidth="1"/>
    <col min="10" max="10" width="13.5703125" style="136" customWidth="1"/>
    <col min="11" max="11" width="0.7109375" style="136" customWidth="1"/>
    <col min="12" max="12" width="2.42578125" style="136" customWidth="1"/>
    <col min="13" max="13" width="2.85546875" style="136" customWidth="1"/>
    <col min="14" max="14" width="2" style="136" customWidth="1"/>
    <col min="15" max="15" width="12.7109375" style="136" customWidth="1"/>
    <col min="16" max="16" width="2.85546875" style="136" customWidth="1"/>
    <col min="17" max="17" width="2" style="136" customWidth="1"/>
    <col min="18" max="18" width="13.5703125" style="136" customWidth="1"/>
    <col min="19" max="19" width="0.5703125" style="136" customWidth="1"/>
    <col min="20" max="20" width="9.140625" style="136" customWidth="1"/>
    <col min="21" max="16384" width="9.140625" style="136"/>
  </cols>
  <sheetData>
    <row r="1" spans="1:19" ht="12.75" hidden="1" customHeight="1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9"/>
    </row>
    <row r="2" spans="1:19" ht="23.25" customHeight="1">
      <c r="A2" s="87"/>
      <c r="B2" s="88"/>
      <c r="C2" s="88"/>
      <c r="D2" s="88"/>
      <c r="E2" s="88"/>
      <c r="F2" s="88"/>
      <c r="G2" s="90" t="s">
        <v>0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9"/>
    </row>
    <row r="3" spans="1:19" ht="12" hidden="1" customHeight="1">
      <c r="A3" s="91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3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1</v>
      </c>
      <c r="C5" s="1"/>
      <c r="D5" s="1"/>
      <c r="E5" s="216" t="s">
        <v>422</v>
      </c>
      <c r="F5" s="217"/>
      <c r="G5" s="217"/>
      <c r="H5" s="217"/>
      <c r="I5" s="217"/>
      <c r="J5" s="218"/>
      <c r="K5" s="1"/>
      <c r="L5" s="1"/>
      <c r="M5" s="1"/>
      <c r="N5" s="1"/>
      <c r="O5" s="1" t="s">
        <v>2</v>
      </c>
      <c r="P5" s="138" t="s">
        <v>3</v>
      </c>
      <c r="Q5" s="139"/>
      <c r="R5" s="6"/>
      <c r="S5" s="7"/>
    </row>
    <row r="6" spans="1:19" ht="17.25" hidden="1" customHeight="1">
      <c r="A6" s="5"/>
      <c r="B6" s="1" t="s">
        <v>4</v>
      </c>
      <c r="C6" s="1"/>
      <c r="D6" s="1"/>
      <c r="E6" s="140" t="s">
        <v>5</v>
      </c>
      <c r="F6" s="1"/>
      <c r="G6" s="1"/>
      <c r="H6" s="1"/>
      <c r="I6" s="1"/>
      <c r="J6" s="8"/>
      <c r="K6" s="1"/>
      <c r="L6" s="1"/>
      <c r="M6" s="1"/>
      <c r="N6" s="1"/>
      <c r="O6" s="1"/>
      <c r="P6" s="140"/>
      <c r="Q6" s="141"/>
      <c r="R6" s="8"/>
      <c r="S6" s="7"/>
    </row>
    <row r="7" spans="1:19" ht="24" customHeight="1">
      <c r="A7" s="5"/>
      <c r="B7" s="1" t="s">
        <v>6</v>
      </c>
      <c r="C7" s="1"/>
      <c r="D7" s="1"/>
      <c r="E7" s="219" t="s">
        <v>423</v>
      </c>
      <c r="F7" s="220"/>
      <c r="G7" s="220"/>
      <c r="H7" s="220"/>
      <c r="I7" s="220"/>
      <c r="J7" s="221"/>
      <c r="K7" s="1"/>
      <c r="L7" s="1"/>
      <c r="M7" s="1"/>
      <c r="N7" s="1"/>
      <c r="O7" s="1" t="s">
        <v>7</v>
      </c>
      <c r="P7" s="140"/>
      <c r="Q7" s="141"/>
      <c r="R7" s="8"/>
      <c r="S7" s="7"/>
    </row>
    <row r="8" spans="1:19" ht="17.25" hidden="1" customHeight="1">
      <c r="A8" s="5"/>
      <c r="B8" s="1" t="s">
        <v>8</v>
      </c>
      <c r="C8" s="1"/>
      <c r="D8" s="1"/>
      <c r="E8" s="140" t="s">
        <v>3</v>
      </c>
      <c r="F8" s="1"/>
      <c r="G8" s="1"/>
      <c r="H8" s="1"/>
      <c r="I8" s="1"/>
      <c r="J8" s="8"/>
      <c r="K8" s="1"/>
      <c r="L8" s="1"/>
      <c r="M8" s="1"/>
      <c r="N8" s="1"/>
      <c r="O8" s="1"/>
      <c r="P8" s="140"/>
      <c r="Q8" s="141"/>
      <c r="R8" s="8"/>
      <c r="S8" s="7"/>
    </row>
    <row r="9" spans="1:19" ht="24" customHeight="1">
      <c r="A9" s="5"/>
      <c r="B9" s="1" t="s">
        <v>9</v>
      </c>
      <c r="C9" s="1"/>
      <c r="D9" s="1"/>
      <c r="E9" s="222" t="s">
        <v>10</v>
      </c>
      <c r="F9" s="223"/>
      <c r="G9" s="223"/>
      <c r="H9" s="223"/>
      <c r="I9" s="223"/>
      <c r="J9" s="224"/>
      <c r="K9" s="1"/>
      <c r="L9" s="1"/>
      <c r="M9" s="1"/>
      <c r="N9" s="1"/>
      <c r="O9" s="1" t="s">
        <v>11</v>
      </c>
      <c r="P9" s="225"/>
      <c r="Q9" s="223"/>
      <c r="R9" s="224"/>
      <c r="S9" s="7"/>
    </row>
    <row r="10" spans="1:19" ht="17.25" hidden="1" customHeight="1">
      <c r="A10" s="5"/>
      <c r="B10" s="1" t="s">
        <v>12</v>
      </c>
      <c r="C10" s="1"/>
      <c r="D10" s="1"/>
      <c r="E10" s="1" t="s">
        <v>3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41"/>
      <c r="Q10" s="141"/>
      <c r="R10" s="1"/>
      <c r="S10" s="7"/>
    </row>
    <row r="11" spans="1:19" ht="17.25" hidden="1" customHeight="1">
      <c r="A11" s="5"/>
      <c r="B11" s="1" t="s">
        <v>13</v>
      </c>
      <c r="C11" s="1"/>
      <c r="D11" s="1"/>
      <c r="E11" s="1" t="s">
        <v>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41"/>
      <c r="Q11" s="141"/>
      <c r="R11" s="1"/>
      <c r="S11" s="7"/>
    </row>
    <row r="12" spans="1:19" ht="17.25" hidden="1" customHeight="1">
      <c r="A12" s="5"/>
      <c r="B12" s="1" t="s">
        <v>14</v>
      </c>
      <c r="C12" s="1"/>
      <c r="D12" s="1"/>
      <c r="E12" s="1" t="s">
        <v>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41"/>
      <c r="Q12" s="141"/>
      <c r="R12" s="1"/>
      <c r="S12" s="7"/>
    </row>
    <row r="13" spans="1:19" ht="17.25" hidden="1" customHeight="1">
      <c r="A13" s="5"/>
      <c r="B13" s="1"/>
      <c r="C13" s="1"/>
      <c r="D13" s="1"/>
      <c r="E13" s="1" t="s">
        <v>3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41"/>
      <c r="Q13" s="141"/>
      <c r="R13" s="1"/>
      <c r="S13" s="7"/>
    </row>
    <row r="14" spans="1:19" ht="17.25" hidden="1" customHeight="1">
      <c r="A14" s="5"/>
      <c r="B14" s="1"/>
      <c r="C14" s="1"/>
      <c r="D14" s="1"/>
      <c r="E14" s="1" t="s">
        <v>3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41"/>
      <c r="Q14" s="141"/>
      <c r="R14" s="1"/>
      <c r="S14" s="7"/>
    </row>
    <row r="15" spans="1:19" ht="17.25" hidden="1" customHeight="1">
      <c r="A15" s="5"/>
      <c r="B15" s="1"/>
      <c r="C15" s="1"/>
      <c r="D15" s="1"/>
      <c r="E15" s="1" t="s">
        <v>3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41"/>
      <c r="Q15" s="141"/>
      <c r="R15" s="1"/>
      <c r="S15" s="7"/>
    </row>
    <row r="16" spans="1:19" ht="17.25" hidden="1" customHeight="1">
      <c r="A16" s="5"/>
      <c r="B16" s="1"/>
      <c r="C16" s="1"/>
      <c r="D16" s="1"/>
      <c r="E16" s="1" t="s">
        <v>3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41"/>
      <c r="Q16" s="141"/>
      <c r="R16" s="1"/>
      <c r="S16" s="7"/>
    </row>
    <row r="17" spans="1:19" ht="17.25" hidden="1" customHeight="1">
      <c r="A17" s="5"/>
      <c r="B17" s="1"/>
      <c r="C17" s="1"/>
      <c r="D17" s="1"/>
      <c r="E17" s="1" t="s">
        <v>3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41"/>
      <c r="Q17" s="141"/>
      <c r="R17" s="1"/>
      <c r="S17" s="7"/>
    </row>
    <row r="18" spans="1:19" ht="17.25" hidden="1" customHeight="1">
      <c r="A18" s="5"/>
      <c r="B18" s="1"/>
      <c r="C18" s="1"/>
      <c r="D18" s="1"/>
      <c r="E18" s="1" t="s">
        <v>3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41"/>
      <c r="Q18" s="141"/>
      <c r="R18" s="1"/>
      <c r="S18" s="7"/>
    </row>
    <row r="19" spans="1:19" ht="17.25" hidden="1" customHeight="1">
      <c r="A19" s="5"/>
      <c r="B19" s="1"/>
      <c r="C19" s="1"/>
      <c r="D19" s="1"/>
      <c r="E19" s="1" t="s">
        <v>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41"/>
      <c r="Q19" s="141"/>
      <c r="R19" s="1"/>
      <c r="S19" s="7"/>
    </row>
    <row r="20" spans="1:19" ht="17.25" hidden="1" customHeight="1">
      <c r="A20" s="5"/>
      <c r="B20" s="1"/>
      <c r="C20" s="1"/>
      <c r="D20" s="1"/>
      <c r="E20" s="1" t="s">
        <v>3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41"/>
      <c r="Q20" s="141"/>
      <c r="R20" s="1"/>
      <c r="S20" s="7"/>
    </row>
    <row r="21" spans="1:19" ht="17.25" hidden="1" customHeight="1">
      <c r="A21" s="5"/>
      <c r="B21" s="1"/>
      <c r="C21" s="1"/>
      <c r="D21" s="1"/>
      <c r="E21" s="1" t="s">
        <v>3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41"/>
      <c r="Q21" s="141"/>
      <c r="R21" s="1"/>
      <c r="S21" s="7"/>
    </row>
    <row r="22" spans="1:19" ht="17.25" hidden="1" customHeight="1">
      <c r="A22" s="5"/>
      <c r="B22" s="1"/>
      <c r="C22" s="1"/>
      <c r="D22" s="1"/>
      <c r="E22" s="1" t="s">
        <v>3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41"/>
      <c r="Q22" s="141"/>
      <c r="R22" s="1"/>
      <c r="S22" s="7"/>
    </row>
    <row r="23" spans="1:19" ht="17.25" hidden="1" customHeight="1">
      <c r="A23" s="5"/>
      <c r="B23" s="1"/>
      <c r="C23" s="1"/>
      <c r="D23" s="1"/>
      <c r="E23" s="1" t="s">
        <v>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41"/>
      <c r="Q23" s="141"/>
      <c r="R23" s="1"/>
      <c r="S23" s="7"/>
    </row>
    <row r="24" spans="1:19" ht="17.25" hidden="1" customHeight="1">
      <c r="A24" s="5"/>
      <c r="B24" s="1"/>
      <c r="C24" s="1"/>
      <c r="D24" s="1"/>
      <c r="E24" s="1" t="s">
        <v>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41"/>
      <c r="Q24" s="141"/>
      <c r="R24" s="1"/>
      <c r="S24" s="7"/>
    </row>
    <row r="25" spans="1:19" ht="17.850000000000001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15</v>
      </c>
      <c r="P25" s="1" t="s">
        <v>16</v>
      </c>
      <c r="Q25" s="1"/>
      <c r="R25" s="1"/>
      <c r="S25" s="7"/>
    </row>
    <row r="26" spans="1:19" ht="17.850000000000001" customHeight="1">
      <c r="A26" s="5"/>
      <c r="B26" s="1" t="s">
        <v>17</v>
      </c>
      <c r="C26" s="1"/>
      <c r="D26" s="1"/>
      <c r="E26" s="138" t="s">
        <v>18</v>
      </c>
      <c r="F26" s="9"/>
      <c r="G26" s="9"/>
      <c r="H26" s="9"/>
      <c r="I26" s="9"/>
      <c r="J26" s="6"/>
      <c r="K26" s="1"/>
      <c r="L26" s="1"/>
      <c r="M26" s="1"/>
      <c r="N26" s="1"/>
      <c r="O26" s="142">
        <v>49123866</v>
      </c>
      <c r="P26" s="143" t="s">
        <v>421</v>
      </c>
      <c r="Q26" s="144"/>
      <c r="R26" s="10"/>
      <c r="S26" s="7"/>
    </row>
    <row r="27" spans="1:19" ht="17.850000000000001" customHeight="1">
      <c r="A27" s="5"/>
      <c r="B27" s="1" t="s">
        <v>19</v>
      </c>
      <c r="C27" s="1"/>
      <c r="D27" s="1"/>
      <c r="E27" s="140" t="s">
        <v>20</v>
      </c>
      <c r="F27" s="1"/>
      <c r="G27" s="1"/>
      <c r="H27" s="1"/>
      <c r="I27" s="1"/>
      <c r="J27" s="8"/>
      <c r="K27" s="1"/>
      <c r="L27" s="1"/>
      <c r="M27" s="1"/>
      <c r="N27" s="1"/>
      <c r="O27" s="142"/>
      <c r="P27" s="143"/>
      <c r="Q27" s="144"/>
      <c r="R27" s="10"/>
      <c r="S27" s="7"/>
    </row>
    <row r="28" spans="1:19" ht="17.850000000000001" customHeight="1">
      <c r="A28" s="5"/>
      <c r="B28" s="1" t="s">
        <v>21</v>
      </c>
      <c r="C28" s="1"/>
      <c r="D28" s="1"/>
      <c r="E28" s="140" t="s">
        <v>3</v>
      </c>
      <c r="F28" s="1"/>
      <c r="G28" s="1"/>
      <c r="H28" s="1"/>
      <c r="I28" s="1"/>
      <c r="J28" s="8"/>
      <c r="K28" s="1"/>
      <c r="L28" s="1"/>
      <c r="M28" s="1"/>
      <c r="N28" s="1"/>
      <c r="O28" s="142"/>
      <c r="P28" s="143"/>
      <c r="Q28" s="144"/>
      <c r="R28" s="10"/>
      <c r="S28" s="7"/>
    </row>
    <row r="29" spans="1:19" ht="17.850000000000001" customHeight="1">
      <c r="A29" s="5"/>
      <c r="B29" s="1"/>
      <c r="C29" s="1"/>
      <c r="D29" s="1"/>
      <c r="E29" s="145"/>
      <c r="F29" s="11"/>
      <c r="G29" s="11"/>
      <c r="H29" s="11"/>
      <c r="I29" s="11"/>
      <c r="J29" s="12"/>
      <c r="K29" s="1"/>
      <c r="L29" s="1"/>
      <c r="M29" s="1"/>
      <c r="N29" s="1"/>
      <c r="O29" s="141"/>
      <c r="P29" s="141"/>
      <c r="Q29" s="141"/>
      <c r="R29" s="1"/>
      <c r="S29" s="7"/>
    </row>
    <row r="30" spans="1:19" ht="17.850000000000001" customHeight="1">
      <c r="A30" s="5"/>
      <c r="B30" s="1"/>
      <c r="C30" s="1"/>
      <c r="D30" s="1"/>
      <c r="E30" s="141" t="s">
        <v>22</v>
      </c>
      <c r="F30" s="1"/>
      <c r="G30" s="1" t="s">
        <v>23</v>
      </c>
      <c r="H30" s="1"/>
      <c r="I30" s="1"/>
      <c r="J30" s="1"/>
      <c r="K30" s="1"/>
      <c r="L30" s="1"/>
      <c r="M30" s="1"/>
      <c r="N30" s="1"/>
      <c r="O30" s="141" t="s">
        <v>24</v>
      </c>
      <c r="P30" s="141"/>
      <c r="Q30" s="141"/>
      <c r="R30" s="13"/>
      <c r="S30" s="7"/>
    </row>
    <row r="31" spans="1:19" ht="17.850000000000001" customHeight="1">
      <c r="A31" s="5"/>
      <c r="B31" s="1"/>
      <c r="C31" s="1"/>
      <c r="D31" s="1"/>
      <c r="E31" s="142"/>
      <c r="F31" s="1"/>
      <c r="G31" s="143"/>
      <c r="H31" s="14"/>
      <c r="I31" s="146"/>
      <c r="J31" s="1"/>
      <c r="K31" s="1"/>
      <c r="L31" s="1"/>
      <c r="M31" s="1"/>
      <c r="N31" s="1"/>
      <c r="O31" s="94"/>
      <c r="P31" s="141"/>
      <c r="Q31" s="14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25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26</v>
      </c>
      <c r="B34" s="23"/>
      <c r="C34" s="23"/>
      <c r="D34" s="24"/>
      <c r="E34" s="25" t="s">
        <v>27</v>
      </c>
      <c r="F34" s="24"/>
      <c r="G34" s="25" t="s">
        <v>28</v>
      </c>
      <c r="H34" s="23"/>
      <c r="I34" s="24"/>
      <c r="J34" s="25" t="s">
        <v>29</v>
      </c>
      <c r="K34" s="23"/>
      <c r="L34" s="25" t="s">
        <v>30</v>
      </c>
      <c r="M34" s="23"/>
      <c r="N34" s="23"/>
      <c r="O34" s="24"/>
      <c r="P34" s="25" t="s">
        <v>31</v>
      </c>
      <c r="Q34" s="23"/>
      <c r="R34" s="23"/>
      <c r="S34" s="26"/>
    </row>
    <row r="35" spans="1:19" ht="20.25" customHeight="1">
      <c r="A35" s="95"/>
      <c r="B35" s="96"/>
      <c r="C35" s="96"/>
      <c r="D35" s="147">
        <v>0</v>
      </c>
      <c r="E35" s="97">
        <f>IF(D35=0,0,R49/D35)</f>
        <v>0</v>
      </c>
      <c r="F35" s="98"/>
      <c r="G35" s="99"/>
      <c r="H35" s="96"/>
      <c r="I35" s="147">
        <v>0</v>
      </c>
      <c r="J35" s="97">
        <f>IF(I35=0,0,R49/I35)</f>
        <v>0</v>
      </c>
      <c r="K35" s="100"/>
      <c r="L35" s="99"/>
      <c r="M35" s="96"/>
      <c r="N35" s="96"/>
      <c r="O35" s="147">
        <v>0</v>
      </c>
      <c r="P35" s="99"/>
      <c r="Q35" s="96"/>
      <c r="R35" s="101">
        <f>IF(O35=0,0,R49/O35)</f>
        <v>0</v>
      </c>
      <c r="S35" s="102"/>
    </row>
    <row r="36" spans="1:19" ht="20.25" customHeight="1">
      <c r="A36" s="18"/>
      <c r="B36" s="19"/>
      <c r="C36" s="19"/>
      <c r="D36" s="19"/>
      <c r="E36" s="20" t="s">
        <v>32</v>
      </c>
      <c r="F36" s="19"/>
      <c r="G36" s="19"/>
      <c r="H36" s="19"/>
      <c r="I36" s="19"/>
      <c r="J36" s="148" t="s">
        <v>33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7" t="s">
        <v>34</v>
      </c>
      <c r="B37" s="28"/>
      <c r="C37" s="29" t="s">
        <v>35</v>
      </c>
      <c r="D37" s="30"/>
      <c r="E37" s="30"/>
      <c r="F37" s="31"/>
      <c r="G37" s="27" t="s">
        <v>36</v>
      </c>
      <c r="H37" s="32"/>
      <c r="I37" s="29" t="s">
        <v>37</v>
      </c>
      <c r="J37" s="30"/>
      <c r="K37" s="30"/>
      <c r="L37" s="27" t="s">
        <v>38</v>
      </c>
      <c r="M37" s="32"/>
      <c r="N37" s="29" t="s">
        <v>39</v>
      </c>
      <c r="O37" s="30"/>
      <c r="P37" s="30"/>
      <c r="Q37" s="30"/>
      <c r="R37" s="30"/>
      <c r="S37" s="31"/>
    </row>
    <row r="38" spans="1:19" ht="20.25" customHeight="1">
      <c r="A38" s="33">
        <v>1</v>
      </c>
      <c r="B38" s="34" t="s">
        <v>40</v>
      </c>
      <c r="C38" s="6"/>
      <c r="D38" s="35"/>
      <c r="E38" s="103">
        <f>Rekapitulace!C14</f>
        <v>0</v>
      </c>
      <c r="F38" s="36"/>
      <c r="G38" s="33">
        <v>10</v>
      </c>
      <c r="H38" s="37" t="s">
        <v>41</v>
      </c>
      <c r="I38" s="10"/>
      <c r="J38" s="104">
        <v>0</v>
      </c>
      <c r="K38" s="105"/>
      <c r="L38" s="33">
        <v>14</v>
      </c>
      <c r="M38" s="143" t="s">
        <v>42</v>
      </c>
      <c r="N38" s="14"/>
      <c r="O38" s="14"/>
      <c r="P38" s="106" t="str">
        <f>M51</f>
        <v>21</v>
      </c>
      <c r="Q38" s="107" t="s">
        <v>43</v>
      </c>
      <c r="R38" s="103">
        <f>'soupis oceněný'!I186</f>
        <v>0</v>
      </c>
      <c r="S38" s="38"/>
    </row>
    <row r="39" spans="1:19" ht="20.25" customHeight="1">
      <c r="A39" s="33">
        <v>2</v>
      </c>
      <c r="B39" s="39"/>
      <c r="C39" s="12"/>
      <c r="D39" s="35"/>
      <c r="E39" s="103"/>
      <c r="F39" s="36"/>
      <c r="G39" s="33">
        <v>11</v>
      </c>
      <c r="H39" s="1" t="s">
        <v>44</v>
      </c>
      <c r="I39" s="35"/>
      <c r="J39" s="104">
        <v>0</v>
      </c>
      <c r="K39" s="105"/>
      <c r="L39" s="33">
        <v>15</v>
      </c>
      <c r="M39" s="143" t="s">
        <v>45</v>
      </c>
      <c r="N39" s="14"/>
      <c r="O39" s="14"/>
      <c r="P39" s="106" t="str">
        <f>M51</f>
        <v>21</v>
      </c>
      <c r="Q39" s="107" t="s">
        <v>43</v>
      </c>
      <c r="R39" s="103">
        <f>'soupis oceněný'!I187</f>
        <v>0</v>
      </c>
      <c r="S39" s="38"/>
    </row>
    <row r="40" spans="1:19" ht="20.25" customHeight="1">
      <c r="A40" s="33">
        <v>3</v>
      </c>
      <c r="B40" s="34" t="s">
        <v>46</v>
      </c>
      <c r="C40" s="6"/>
      <c r="D40" s="35"/>
      <c r="E40" s="103">
        <f>Rekapitulace!C19</f>
        <v>0</v>
      </c>
      <c r="F40" s="36"/>
      <c r="G40" s="33">
        <v>12</v>
      </c>
      <c r="H40" s="37" t="s">
        <v>47</v>
      </c>
      <c r="I40" s="10"/>
      <c r="J40" s="104">
        <v>0</v>
      </c>
      <c r="K40" s="105"/>
      <c r="L40" s="33">
        <v>16</v>
      </c>
      <c r="M40" s="143" t="s">
        <v>48</v>
      </c>
      <c r="N40" s="14"/>
      <c r="O40" s="14"/>
      <c r="P40" s="106" t="str">
        <f>M51</f>
        <v>21</v>
      </c>
      <c r="Q40" s="107" t="s">
        <v>43</v>
      </c>
      <c r="R40" s="103">
        <v>0</v>
      </c>
      <c r="S40" s="38"/>
    </row>
    <row r="41" spans="1:19" ht="20.25" customHeight="1">
      <c r="A41" s="33">
        <v>4</v>
      </c>
      <c r="B41" s="39"/>
      <c r="C41" s="12"/>
      <c r="D41" s="35"/>
      <c r="E41" s="103"/>
      <c r="F41" s="36"/>
      <c r="G41" s="33"/>
      <c r="H41" s="37"/>
      <c r="I41" s="10"/>
      <c r="J41" s="104"/>
      <c r="K41" s="105"/>
      <c r="L41" s="33">
        <v>17</v>
      </c>
      <c r="M41" s="143" t="s">
        <v>49</v>
      </c>
      <c r="N41" s="14"/>
      <c r="O41" s="14"/>
      <c r="P41" s="106" t="str">
        <f>M51</f>
        <v>21</v>
      </c>
      <c r="Q41" s="107" t="s">
        <v>43</v>
      </c>
      <c r="R41" s="103">
        <f>'soupis oceněný'!I188</f>
        <v>0</v>
      </c>
      <c r="S41" s="38"/>
    </row>
    <row r="42" spans="1:19" ht="20.25" customHeight="1">
      <c r="A42" s="33">
        <v>5</v>
      </c>
      <c r="B42" s="34" t="s">
        <v>50</v>
      </c>
      <c r="C42" s="6"/>
      <c r="D42" s="35"/>
      <c r="E42" s="103">
        <f>Rekapitulace!C24</f>
        <v>0</v>
      </c>
      <c r="F42" s="69"/>
      <c r="G42" s="40"/>
      <c r="H42" s="14"/>
      <c r="I42" s="10"/>
      <c r="J42" s="108"/>
      <c r="K42" s="109"/>
      <c r="L42" s="33">
        <v>18</v>
      </c>
      <c r="M42" s="143" t="s">
        <v>51</v>
      </c>
      <c r="N42" s="14"/>
      <c r="O42" s="14"/>
      <c r="P42" s="106">
        <f>M53</f>
        <v>0</v>
      </c>
      <c r="Q42" s="107" t="s">
        <v>43</v>
      </c>
      <c r="R42" s="103">
        <v>0</v>
      </c>
      <c r="S42" s="7"/>
    </row>
    <row r="43" spans="1:19" ht="20.25" customHeight="1">
      <c r="A43" s="33">
        <v>6</v>
      </c>
      <c r="B43" s="39"/>
      <c r="C43" s="12"/>
      <c r="D43" s="35"/>
      <c r="E43" s="103"/>
      <c r="F43" s="69"/>
      <c r="G43" s="40"/>
      <c r="H43" s="14"/>
      <c r="I43" s="10"/>
      <c r="J43" s="108"/>
      <c r="K43" s="109"/>
      <c r="L43" s="33">
        <v>19</v>
      </c>
      <c r="M43" s="37" t="s">
        <v>52</v>
      </c>
      <c r="N43" s="14"/>
      <c r="O43" s="14"/>
      <c r="P43" s="14"/>
      <c r="Q43" s="10"/>
      <c r="R43" s="103">
        <v>0</v>
      </c>
      <c r="S43" s="7"/>
    </row>
    <row r="44" spans="1:19" ht="20.25" customHeight="1">
      <c r="A44" s="33">
        <v>7</v>
      </c>
      <c r="B44" s="34" t="s">
        <v>53</v>
      </c>
      <c r="C44" s="6"/>
      <c r="D44" s="35"/>
      <c r="E44" s="103">
        <f>Rekapitulace!C28</f>
        <v>0</v>
      </c>
      <c r="F44" s="69"/>
      <c r="G44" s="40"/>
      <c r="H44" s="14"/>
      <c r="I44" s="10"/>
      <c r="J44" s="108"/>
      <c r="K44" s="109"/>
      <c r="L44" s="33"/>
      <c r="M44" s="37"/>
      <c r="N44" s="14"/>
      <c r="O44" s="14"/>
      <c r="P44" s="14"/>
      <c r="Q44" s="10"/>
      <c r="R44" s="103"/>
      <c r="S44" s="7"/>
    </row>
    <row r="45" spans="1:19" ht="20.25" customHeight="1">
      <c r="A45" s="33">
        <v>8</v>
      </c>
      <c r="B45" s="39"/>
      <c r="C45" s="12"/>
      <c r="D45" s="35"/>
      <c r="E45" s="103"/>
      <c r="F45" s="69"/>
      <c r="G45" s="40"/>
      <c r="H45" s="14"/>
      <c r="I45" s="10"/>
      <c r="J45" s="109"/>
      <c r="K45" s="109"/>
      <c r="L45" s="33"/>
      <c r="M45" s="37"/>
      <c r="N45" s="14"/>
      <c r="O45" s="14"/>
      <c r="P45" s="14"/>
      <c r="Q45" s="10"/>
      <c r="R45" s="103"/>
      <c r="S45" s="7"/>
    </row>
    <row r="46" spans="1:19" ht="20.25" customHeight="1">
      <c r="A46" s="33">
        <v>9</v>
      </c>
      <c r="B46" s="41" t="s">
        <v>54</v>
      </c>
      <c r="C46" s="14"/>
      <c r="D46" s="10"/>
      <c r="E46" s="110">
        <f>SUM(E38:E45)</f>
        <v>0</v>
      </c>
      <c r="F46" s="42"/>
      <c r="G46" s="33">
        <v>13</v>
      </c>
      <c r="H46" s="41" t="s">
        <v>55</v>
      </c>
      <c r="I46" s="10"/>
      <c r="J46" s="111">
        <f>SUM(J38:J41)</f>
        <v>0</v>
      </c>
      <c r="K46" s="112"/>
      <c r="L46" s="33">
        <v>20</v>
      </c>
      <c r="M46" s="34" t="s">
        <v>56</v>
      </c>
      <c r="N46" s="9"/>
      <c r="O46" s="9"/>
      <c r="P46" s="9"/>
      <c r="Q46" s="43"/>
      <c r="R46" s="110">
        <f>SUM(R38:R43)</f>
        <v>0</v>
      </c>
      <c r="S46" s="21"/>
    </row>
    <row r="47" spans="1:19" ht="20.25" customHeight="1">
      <c r="A47" s="44">
        <v>21</v>
      </c>
      <c r="B47" s="45" t="s">
        <v>57</v>
      </c>
      <c r="C47" s="46"/>
      <c r="D47" s="47"/>
      <c r="E47" s="113">
        <v>0</v>
      </c>
      <c r="F47" s="48"/>
      <c r="G47" s="44">
        <v>22</v>
      </c>
      <c r="H47" s="45" t="s">
        <v>58</v>
      </c>
      <c r="I47" s="47"/>
      <c r="J47" s="114">
        <f>'soupis oceněný'!I185</f>
        <v>0</v>
      </c>
      <c r="K47" s="115" t="str">
        <f>M51</f>
        <v>21</v>
      </c>
      <c r="L47" s="44">
        <v>23</v>
      </c>
      <c r="M47" s="45" t="s">
        <v>59</v>
      </c>
      <c r="N47" s="46"/>
      <c r="O47" s="46"/>
      <c r="P47" s="46"/>
      <c r="Q47" s="47"/>
      <c r="R47" s="113">
        <v>0</v>
      </c>
      <c r="S47" s="17"/>
    </row>
    <row r="48" spans="1:19" ht="20.25" customHeight="1">
      <c r="A48" s="49" t="s">
        <v>19</v>
      </c>
      <c r="B48" s="3"/>
      <c r="C48" s="3"/>
      <c r="D48" s="3"/>
      <c r="E48" s="3"/>
      <c r="F48" s="50"/>
      <c r="G48" s="51"/>
      <c r="H48" s="3"/>
      <c r="I48" s="3"/>
      <c r="J48" s="3"/>
      <c r="K48" s="3"/>
      <c r="L48" s="52" t="s">
        <v>60</v>
      </c>
      <c r="M48" s="24"/>
      <c r="N48" s="29" t="s">
        <v>61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3"/>
      <c r="H49" s="1"/>
      <c r="I49" s="1"/>
      <c r="J49" s="1"/>
      <c r="K49" s="1"/>
      <c r="L49" s="33">
        <v>24</v>
      </c>
      <c r="M49" s="37" t="s">
        <v>62</v>
      </c>
      <c r="N49" s="14"/>
      <c r="O49" s="14"/>
      <c r="P49" s="14"/>
      <c r="Q49" s="38"/>
      <c r="R49" s="110">
        <f>ROUND(E46+J46+R46+E47+J47+R47,2)</f>
        <v>0</v>
      </c>
      <c r="S49" s="149">
        <f>E46+J46+R46+E47+J47+R47</f>
        <v>0</v>
      </c>
    </row>
    <row r="50" spans="1:19" ht="20.25" customHeight="1">
      <c r="A50" s="54" t="s">
        <v>63</v>
      </c>
      <c r="B50" s="11"/>
      <c r="C50" s="11"/>
      <c r="D50" s="11"/>
      <c r="E50" s="11"/>
      <c r="F50" s="12"/>
      <c r="G50" s="55" t="s">
        <v>64</v>
      </c>
      <c r="H50" s="11"/>
      <c r="I50" s="11"/>
      <c r="J50" s="11"/>
      <c r="K50" s="11"/>
      <c r="L50" s="33">
        <v>25</v>
      </c>
      <c r="M50" s="116" t="s">
        <v>65</v>
      </c>
      <c r="N50" s="12" t="s">
        <v>43</v>
      </c>
      <c r="O50" s="117">
        <f>ROUND(R49-O51,2)</f>
        <v>0</v>
      </c>
      <c r="P50" s="14" t="s">
        <v>66</v>
      </c>
      <c r="Q50" s="10"/>
      <c r="R50" s="118">
        <f>ROUND(O50*M50/100,2)</f>
        <v>0</v>
      </c>
      <c r="S50" s="150">
        <f>O50*M50/100</f>
        <v>0</v>
      </c>
    </row>
    <row r="51" spans="1:19" ht="20.25" customHeight="1" thickBot="1">
      <c r="A51" s="56" t="s">
        <v>17</v>
      </c>
      <c r="B51" s="9"/>
      <c r="C51" s="9"/>
      <c r="D51" s="9"/>
      <c r="E51" s="9"/>
      <c r="F51" s="6"/>
      <c r="G51" s="57"/>
      <c r="H51" s="9"/>
      <c r="I51" s="9"/>
      <c r="J51" s="9"/>
      <c r="K51" s="9"/>
      <c r="L51" s="33">
        <v>26</v>
      </c>
      <c r="M51" s="119" t="s">
        <v>67</v>
      </c>
      <c r="N51" s="10" t="s">
        <v>43</v>
      </c>
      <c r="O51" s="117">
        <f>R49</f>
        <v>0</v>
      </c>
      <c r="P51" s="14" t="s">
        <v>66</v>
      </c>
      <c r="Q51" s="10"/>
      <c r="R51" s="103">
        <f>ROUND(O51*M51/100,2)</f>
        <v>0</v>
      </c>
      <c r="S51" s="15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3"/>
      <c r="H52" s="1"/>
      <c r="I52" s="1"/>
      <c r="J52" s="1"/>
      <c r="K52" s="1"/>
      <c r="L52" s="44">
        <v>27</v>
      </c>
      <c r="M52" s="58" t="s">
        <v>68</v>
      </c>
      <c r="N52" s="46"/>
      <c r="O52" s="46"/>
      <c r="P52" s="46"/>
      <c r="Q52" s="59"/>
      <c r="R52" s="120">
        <f>R49+R50+R51</f>
        <v>0</v>
      </c>
      <c r="S52" s="60"/>
    </row>
    <row r="53" spans="1:19" ht="20.25" customHeight="1">
      <c r="A53" s="54" t="s">
        <v>63</v>
      </c>
      <c r="B53" s="11"/>
      <c r="C53" s="11"/>
      <c r="D53" s="11"/>
      <c r="E53" s="11"/>
      <c r="F53" s="12"/>
      <c r="G53" s="55" t="s">
        <v>64</v>
      </c>
      <c r="H53" s="11"/>
      <c r="I53" s="11"/>
      <c r="J53" s="11"/>
      <c r="K53" s="11"/>
      <c r="L53" s="52" t="s">
        <v>69</v>
      </c>
      <c r="M53" s="24"/>
      <c r="N53" s="29" t="s">
        <v>70</v>
      </c>
      <c r="O53" s="23"/>
      <c r="P53" s="23"/>
      <c r="Q53" s="23"/>
      <c r="R53" s="121"/>
      <c r="S53" s="26"/>
    </row>
    <row r="54" spans="1:19" ht="20.25" customHeight="1">
      <c r="A54" s="56" t="s">
        <v>21</v>
      </c>
      <c r="B54" s="9"/>
      <c r="C54" s="9"/>
      <c r="D54" s="9"/>
      <c r="E54" s="9"/>
      <c r="F54" s="6"/>
      <c r="G54" s="57"/>
      <c r="H54" s="9"/>
      <c r="I54" s="9"/>
      <c r="J54" s="9"/>
      <c r="K54" s="9"/>
      <c r="L54" s="33">
        <v>28</v>
      </c>
      <c r="M54" s="37" t="s">
        <v>71</v>
      </c>
      <c r="N54" s="14"/>
      <c r="O54" s="14"/>
      <c r="P54" s="14"/>
      <c r="Q54" s="10"/>
      <c r="R54" s="103">
        <v>0</v>
      </c>
      <c r="S54" s="38"/>
    </row>
    <row r="55" spans="1:19" ht="20.25" customHeight="1">
      <c r="A55" s="5"/>
      <c r="B55" s="1"/>
      <c r="C55" s="1"/>
      <c r="D55" s="1"/>
      <c r="E55" s="1"/>
      <c r="F55" s="8"/>
      <c r="G55" s="53"/>
      <c r="H55" s="1"/>
      <c r="I55" s="1"/>
      <c r="J55" s="1"/>
      <c r="K55" s="1"/>
      <c r="L55" s="33">
        <v>29</v>
      </c>
      <c r="M55" s="37" t="s">
        <v>72</v>
      </c>
      <c r="N55" s="14"/>
      <c r="O55" s="14"/>
      <c r="P55" s="14"/>
      <c r="Q55" s="10"/>
      <c r="R55" s="103">
        <v>0</v>
      </c>
      <c r="S55" s="38"/>
    </row>
    <row r="56" spans="1:19" ht="20.25" customHeight="1">
      <c r="A56" s="61" t="s">
        <v>63</v>
      </c>
      <c r="B56" s="16"/>
      <c r="C56" s="16"/>
      <c r="D56" s="16"/>
      <c r="E56" s="16"/>
      <c r="F56" s="62"/>
      <c r="G56" s="63" t="s">
        <v>64</v>
      </c>
      <c r="H56" s="16"/>
      <c r="I56" s="16"/>
      <c r="J56" s="16"/>
      <c r="K56" s="16"/>
      <c r="L56" s="44">
        <v>30</v>
      </c>
      <c r="M56" s="45" t="s">
        <v>73</v>
      </c>
      <c r="N56" s="46"/>
      <c r="O56" s="46"/>
      <c r="P56" s="46"/>
      <c r="Q56" s="47"/>
      <c r="R56" s="97">
        <v>0</v>
      </c>
      <c r="S56" s="64"/>
    </row>
    <row r="58" spans="1:19">
      <c r="A58" s="161" t="s">
        <v>74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</row>
    <row r="59" spans="1:19" ht="11.25" customHeight="1">
      <c r="A59" s="226" t="s">
        <v>75</v>
      </c>
      <c r="B59" s="227"/>
      <c r="C59" s="227"/>
      <c r="D59" s="227"/>
      <c r="E59" s="227"/>
      <c r="F59" s="227"/>
      <c r="G59" s="227"/>
      <c r="H59" s="227"/>
      <c r="I59" s="227"/>
      <c r="J59" s="227"/>
      <c r="K59" s="227"/>
      <c r="L59" s="227"/>
      <c r="M59" s="227"/>
      <c r="N59" s="227"/>
      <c r="O59" s="227"/>
      <c r="P59" s="227"/>
      <c r="Q59" s="227"/>
      <c r="R59" s="227"/>
    </row>
  </sheetData>
  <mergeCells count="5">
    <mergeCell ref="E5:J5"/>
    <mergeCell ref="E7:J7"/>
    <mergeCell ref="E9:J9"/>
    <mergeCell ref="P9:R9"/>
    <mergeCell ref="A59:R59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showGridLines="0" topLeftCell="A7" workbookViewId="0">
      <selection activeCell="C34" sqref="C34"/>
    </sheetView>
  </sheetViews>
  <sheetFormatPr defaultRowHeight="12.75"/>
  <cols>
    <col min="1" max="1" width="11.7109375" style="136" customWidth="1"/>
    <col min="2" max="2" width="62.85546875" style="136" customWidth="1"/>
    <col min="3" max="3" width="13.5703125" style="136" customWidth="1"/>
    <col min="4" max="4" width="13.5703125" style="79" customWidth="1"/>
    <col min="5" max="5" width="9.140625" style="136" customWidth="1"/>
    <col min="6" max="16384" width="9.140625" style="136"/>
  </cols>
  <sheetData>
    <row r="1" spans="1:3" ht="18" customHeight="1">
      <c r="A1" s="135" t="s">
        <v>76</v>
      </c>
      <c r="B1" s="78"/>
      <c r="C1" s="78"/>
    </row>
    <row r="2" spans="1:3">
      <c r="A2" s="72" t="s">
        <v>77</v>
      </c>
      <c r="B2" s="74" t="str">
        <f>'Krycí list'!E5</f>
        <v>Učebna cizích jazyků a informačních technologií</v>
      </c>
      <c r="C2" s="80"/>
    </row>
    <row r="3" spans="1:3">
      <c r="A3" s="72" t="s">
        <v>78</v>
      </c>
      <c r="B3" s="74" t="str">
        <f>'Krycí list'!E7</f>
        <v>Základní škola a Mateřská škola Kpt. Otakara Jaroše, Louny</v>
      </c>
      <c r="C3" s="81"/>
    </row>
    <row r="4" spans="1:3">
      <c r="A4" s="72" t="s">
        <v>79</v>
      </c>
      <c r="B4" s="74" t="str">
        <f>'Krycí list'!E9</f>
        <v>OCENĚNÝ SOUPIS PRACÍ A DODÁVEK A SLUŽEB</v>
      </c>
      <c r="C4" s="81"/>
    </row>
    <row r="5" spans="1:3">
      <c r="A5" s="73" t="s">
        <v>80</v>
      </c>
      <c r="B5" s="74" t="str">
        <f>'Krycí list'!P5</f>
        <v xml:space="preserve"> </v>
      </c>
      <c r="C5" s="81"/>
    </row>
    <row r="6" spans="1:3" ht="6" customHeight="1">
      <c r="A6" s="73"/>
      <c r="B6" s="74"/>
      <c r="C6" s="81"/>
    </row>
    <row r="7" spans="1:3">
      <c r="A7" s="82" t="s">
        <v>81</v>
      </c>
      <c r="B7" s="74" t="str">
        <f>'Krycí list'!E26</f>
        <v>ZŠ a MŠ Kpt. Otakara Jaroše, Louny, 28. října 2173</v>
      </c>
      <c r="C7" s="81"/>
    </row>
    <row r="8" spans="1:3">
      <c r="A8" s="82" t="s">
        <v>82</v>
      </c>
      <c r="B8" s="74" t="str">
        <f>'Krycí list'!E28</f>
        <v xml:space="preserve"> </v>
      </c>
      <c r="C8" s="81"/>
    </row>
    <row r="9" spans="1:3">
      <c r="A9" s="82" t="s">
        <v>83</v>
      </c>
      <c r="B9" s="75">
        <f>'Krycí list'!O31</f>
        <v>0</v>
      </c>
      <c r="C9" s="81"/>
    </row>
    <row r="10" spans="1:3" ht="6.75" customHeight="1">
      <c r="A10" s="78"/>
      <c r="B10" s="78"/>
      <c r="C10" s="78"/>
    </row>
    <row r="11" spans="1:3">
      <c r="A11" s="76" t="s">
        <v>84</v>
      </c>
      <c r="B11" s="70" t="s">
        <v>85</v>
      </c>
      <c r="C11" s="83" t="s">
        <v>86</v>
      </c>
    </row>
    <row r="12" spans="1:3">
      <c r="A12" s="77">
        <v>1</v>
      </c>
      <c r="B12" s="71">
        <v>2</v>
      </c>
      <c r="C12" s="84">
        <v>3</v>
      </c>
    </row>
    <row r="13" spans="1:3" ht="4.5" customHeight="1">
      <c r="A13" s="85"/>
      <c r="B13" s="86"/>
      <c r="C13" s="86"/>
    </row>
    <row r="14" spans="1:3" s="67" customFormat="1" ht="12" customHeight="1">
      <c r="A14" s="152" t="str">
        <f>'soupis oceněný'!D14</f>
        <v>HSV</v>
      </c>
      <c r="B14" s="67" t="str">
        <f>'soupis oceněný'!E14</f>
        <v>Práce a dodávky HSV</v>
      </c>
      <c r="C14" s="65">
        <f>'soupis oceněný'!I14</f>
        <v>0</v>
      </c>
    </row>
    <row r="15" spans="1:3" s="68" customFormat="1" ht="12" customHeight="1">
      <c r="A15" s="153">
        <f>'soupis oceněný'!D15</f>
        <v>6</v>
      </c>
      <c r="B15" s="68" t="str">
        <f>'soupis oceněný'!E15</f>
        <v>Úpravy povrchů, podlahy a osazování výplní</v>
      </c>
      <c r="C15" s="66">
        <f>'soupis oceněný'!I15</f>
        <v>0</v>
      </c>
    </row>
    <row r="16" spans="1:3" s="68" customFormat="1" ht="12" customHeight="1">
      <c r="A16" s="153">
        <f>'soupis oceněný'!D23</f>
        <v>9</v>
      </c>
      <c r="B16" s="68" t="str">
        <f>'soupis oceněný'!E23</f>
        <v>Ostatní konstrukce a práce, bourání</v>
      </c>
      <c r="C16" s="66">
        <f>'soupis oceněný'!I23</f>
        <v>0</v>
      </c>
    </row>
    <row r="17" spans="1:4" s="122" customFormat="1" ht="12" customHeight="1">
      <c r="A17" s="153">
        <f>'soupis oceněný'!D38</f>
        <v>997</v>
      </c>
      <c r="B17" s="68" t="str">
        <f>'soupis oceněný'!E38</f>
        <v>Přesun sutě</v>
      </c>
      <c r="C17" s="66">
        <f>'soupis oceněný'!I38</f>
        <v>0</v>
      </c>
      <c r="D17" s="123"/>
    </row>
    <row r="18" spans="1:4" s="122" customFormat="1" ht="12" customHeight="1">
      <c r="A18" s="153">
        <f>'soupis oceněný'!D44</f>
        <v>998</v>
      </c>
      <c r="B18" s="68" t="str">
        <f>'soupis oceněný'!E44</f>
        <v>Přesun hmot</v>
      </c>
      <c r="C18" s="66">
        <f>'soupis oceněný'!I44</f>
        <v>0</v>
      </c>
      <c r="D18" s="123"/>
    </row>
    <row r="19" spans="1:4" s="67" customFormat="1" ht="12" customHeight="1">
      <c r="A19" s="152" t="str">
        <f>'soupis oceněný'!D46</f>
        <v>PSV</v>
      </c>
      <c r="B19" s="67" t="str">
        <f>'soupis oceněný'!E46</f>
        <v>Práce a dodávky PSV</v>
      </c>
      <c r="C19" s="65">
        <f>'soupis oceněný'!I46</f>
        <v>0</v>
      </c>
    </row>
    <row r="20" spans="1:4" s="122" customFormat="1" ht="12" customHeight="1">
      <c r="A20" s="153">
        <f>'soupis oceněný'!D47</f>
        <v>725</v>
      </c>
      <c r="B20" s="68" t="str">
        <f>'soupis oceněný'!E47</f>
        <v>Zdravotechnika - zařizovací předměty</v>
      </c>
      <c r="C20" s="66">
        <f>'soupis oceněný'!I47</f>
        <v>0</v>
      </c>
      <c r="D20" s="123"/>
    </row>
    <row r="21" spans="1:4" s="122" customFormat="1" ht="12" customHeight="1">
      <c r="A21" s="153">
        <f>'soupis oceněný'!D53</f>
        <v>776</v>
      </c>
      <c r="B21" s="68" t="str">
        <f>'soupis oceněný'!E53</f>
        <v>Podlahy povlakové</v>
      </c>
      <c r="C21" s="66">
        <f>'soupis oceněný'!I53</f>
        <v>0</v>
      </c>
      <c r="D21" s="123"/>
    </row>
    <row r="22" spans="1:4" s="122" customFormat="1" ht="12" customHeight="1">
      <c r="A22" s="153">
        <f>'soupis oceněný'!D70</f>
        <v>781</v>
      </c>
      <c r="B22" s="68" t="str">
        <f>'soupis oceněný'!E70</f>
        <v>Dokončovací práce - obklady</v>
      </c>
      <c r="C22" s="66">
        <f>'soupis oceněný'!I70</f>
        <v>0</v>
      </c>
      <c r="D22" s="123"/>
    </row>
    <row r="23" spans="1:4" s="122" customFormat="1" ht="12" customHeight="1">
      <c r="A23" s="153">
        <f>'soupis oceněný'!D79</f>
        <v>784</v>
      </c>
      <c r="B23" s="68" t="str">
        <f>'soupis oceněný'!E79</f>
        <v>Dokončovací práce - malby a tapety</v>
      </c>
      <c r="C23" s="66">
        <f>'soupis oceněný'!I79</f>
        <v>0</v>
      </c>
      <c r="D23" s="123"/>
    </row>
    <row r="24" spans="1:4" s="67" customFormat="1" ht="12" customHeight="1">
      <c r="A24" s="152" t="str">
        <f>'soupis oceněný'!D88</f>
        <v>EL</v>
      </c>
      <c r="B24" s="67" t="str">
        <f>'soupis oceněný'!E88</f>
        <v>Slaboproudé, silnoproudé rozvody, osvětlení</v>
      </c>
      <c r="C24" s="65">
        <f>'soupis oceněný'!I88</f>
        <v>0</v>
      </c>
    </row>
    <row r="25" spans="1:4" s="122" customFormat="1" ht="12" customHeight="1">
      <c r="A25" s="153">
        <f>'soupis oceněný'!D89</f>
        <v>742</v>
      </c>
      <c r="B25" s="68" t="str">
        <f>'soupis oceněný'!E89</f>
        <v>Slaboproudé rozvody + příslušenství</v>
      </c>
      <c r="C25" s="66">
        <f>'soupis oceněný'!I89</f>
        <v>0</v>
      </c>
      <c r="D25" s="123"/>
    </row>
    <row r="26" spans="1:4" s="122" customFormat="1" ht="12" customHeight="1">
      <c r="A26" s="153">
        <f>'soupis oceněný'!D102</f>
        <v>741</v>
      </c>
      <c r="B26" s="68" t="str">
        <f>'soupis oceněný'!E102</f>
        <v>Silnoproudé rozvody + příslušenství</v>
      </c>
      <c r="C26" s="66">
        <f>'soupis oceněný'!I102</f>
        <v>0</v>
      </c>
      <c r="D26" s="123"/>
    </row>
    <row r="27" spans="1:4" s="122" customFormat="1" ht="12" customHeight="1">
      <c r="A27" s="153">
        <f>'soupis oceněný'!D130</f>
        <v>741</v>
      </c>
      <c r="B27" s="68" t="str">
        <f>'soupis oceněný'!E130</f>
        <v>Provozní osvětlení</v>
      </c>
      <c r="C27" s="66">
        <f>'soupis oceněný'!I130</f>
        <v>0</v>
      </c>
      <c r="D27" s="123"/>
    </row>
    <row r="28" spans="1:4" s="67" customFormat="1" ht="12" customHeight="1">
      <c r="A28" s="152" t="str">
        <f>'soupis oceněný'!D141</f>
        <v>AVT</v>
      </c>
      <c r="B28" s="67" t="str">
        <f>'soupis oceněný'!E141</f>
        <v>Koncové prvky, nábytek</v>
      </c>
      <c r="C28" s="65">
        <f>'soupis oceněný'!I141</f>
        <v>0</v>
      </c>
    </row>
    <row r="29" spans="1:4" s="122" customFormat="1" ht="12" customHeight="1">
      <c r="A29" s="153"/>
      <c r="B29" s="68" t="str">
        <f>'soupis oceněný'!E142</f>
        <v>Interaktivní tabule+ vizualizér</v>
      </c>
      <c r="C29" s="66">
        <f>'soupis oceněný'!I142</f>
        <v>0</v>
      </c>
      <c r="D29" s="123"/>
    </row>
    <row r="30" spans="1:4" s="122" customFormat="1" ht="12" customHeight="1">
      <c r="A30" s="153"/>
      <c r="B30" s="68" t="str">
        <f>'soupis oceněný'!E151</f>
        <v>Technologie jazykové laboratoře se sdílením obrazu a zvuku</v>
      </c>
      <c r="C30" s="66">
        <f>'soupis oceněný'!I151</f>
        <v>0</v>
      </c>
      <c r="D30" s="123"/>
    </row>
    <row r="31" spans="1:4" s="122" customFormat="1" ht="12" customHeight="1">
      <c r="A31" s="153"/>
      <c r="B31" s="68" t="str">
        <f>'soupis oceněný'!E170</f>
        <v>Technologie jazykové laboratoře pro vzdálený přístup ke studijním materiálům</v>
      </c>
      <c r="C31" s="66">
        <f>'soupis oceněný'!I170</f>
        <v>0</v>
      </c>
      <c r="D31" s="123"/>
    </row>
    <row r="32" spans="1:4" s="122" customFormat="1" ht="12" customHeight="1">
      <c r="A32" s="153"/>
      <c r="B32" s="68" t="str">
        <f>'soupis oceněný'!E176</f>
        <v>Nábytek</v>
      </c>
      <c r="C32" s="66">
        <f>'soupis oceněný'!I176</f>
        <v>0</v>
      </c>
      <c r="D32" s="123"/>
    </row>
    <row r="33" spans="1:4" s="122" customFormat="1" ht="12" customHeight="1">
      <c r="A33" s="152" t="str">
        <f>'soupis oceněný'!D184</f>
        <v>VRN</v>
      </c>
      <c r="B33" s="67" t="str">
        <f>'soupis oceněný'!E184</f>
        <v>Vedlejší rozpočtové náklady</v>
      </c>
      <c r="C33" s="65">
        <f>'soupis oceněný'!I184</f>
        <v>0</v>
      </c>
      <c r="D33" s="123"/>
    </row>
    <row r="34" spans="1:4" s="124" customFormat="1" ht="12" customHeight="1">
      <c r="A34" s="154"/>
      <c r="B34" s="126" t="str">
        <f>'soupis oceněný'!E189</f>
        <v>Celkem bez DPH</v>
      </c>
      <c r="C34" s="127">
        <f>'soupis oceněný'!I189</f>
        <v>0</v>
      </c>
      <c r="D34" s="125"/>
    </row>
    <row r="38" spans="1:4">
      <c r="B38" s="152"/>
      <c r="C38" s="67"/>
    </row>
  </sheetData>
  <printOptions horizontalCentered="1"/>
  <pageMargins left="1.102362204724409" right="1.102362204724409" top="0.78740157480314965" bottom="0.78740157480314965" header="0.51181102362204722" footer="0.51181102362204722"/>
  <pageSetup paperSize="9" scale="89" fitToHeight="999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9"/>
  <sheetViews>
    <sheetView showGridLines="0" tabSelected="1" topLeftCell="A2" zoomScaleNormal="100" workbookViewId="0">
      <selection activeCell="H16" sqref="H16"/>
    </sheetView>
  </sheetViews>
  <sheetFormatPr defaultRowHeight="12.75"/>
  <cols>
    <col min="1" max="1" width="5.5703125" style="136" customWidth="1"/>
    <col min="2" max="2" width="4.42578125" style="136" customWidth="1"/>
    <col min="3" max="3" width="6" style="136" customWidth="1"/>
    <col min="4" max="4" width="12.7109375" style="134" customWidth="1"/>
    <col min="5" max="5" width="94.28515625" style="134" customWidth="1"/>
    <col min="6" max="6" width="7.7109375" style="136" customWidth="1"/>
    <col min="7" max="7" width="9.85546875" style="136" customWidth="1"/>
    <col min="8" max="8" width="13.140625" style="136" customWidth="1"/>
    <col min="9" max="9" width="15.5703125" style="136" customWidth="1"/>
    <col min="10" max="10" width="6.7109375" style="136" customWidth="1"/>
    <col min="11" max="11" width="15.5703125" style="136" customWidth="1"/>
    <col min="12" max="12" width="9.85546875" style="136" customWidth="1"/>
    <col min="13" max="13" width="9.140625" style="136" customWidth="1"/>
    <col min="14" max="16384" width="9.140625" style="136"/>
  </cols>
  <sheetData>
    <row r="1" spans="1:12" ht="18" customHeight="1">
      <c r="A1" s="162" t="s">
        <v>87</v>
      </c>
      <c r="B1" s="163"/>
      <c r="C1" s="163"/>
      <c r="D1" s="164"/>
      <c r="E1" s="164"/>
      <c r="F1" s="163"/>
      <c r="G1" s="163"/>
      <c r="H1" s="163"/>
      <c r="I1" s="163"/>
      <c r="J1" s="163"/>
      <c r="K1" s="163"/>
    </row>
    <row r="2" spans="1:12">
      <c r="A2" s="165" t="s">
        <v>77</v>
      </c>
      <c r="B2" s="166"/>
      <c r="C2" s="167" t="str">
        <f>'Krycí list'!E5</f>
        <v>Učebna cizích jazyků a informačních technologií</v>
      </c>
      <c r="D2" s="168"/>
      <c r="E2" s="168"/>
      <c r="F2" s="166"/>
      <c r="G2" s="166"/>
      <c r="H2" s="166"/>
      <c r="I2" s="166"/>
      <c r="J2" s="163"/>
      <c r="K2" s="163"/>
    </row>
    <row r="3" spans="1:12">
      <c r="A3" s="165" t="s">
        <v>78</v>
      </c>
      <c r="B3" s="166"/>
      <c r="C3" s="230" t="str">
        <f>'Krycí list'!E7</f>
        <v>Základní škola a Mateřská škola Kpt. Otakara Jaroše, Louny</v>
      </c>
      <c r="D3" s="229"/>
      <c r="E3" s="229"/>
      <c r="F3" s="166"/>
      <c r="G3" s="166"/>
      <c r="H3" s="166"/>
      <c r="I3" s="167"/>
      <c r="J3" s="163"/>
      <c r="K3" s="163"/>
    </row>
    <row r="4" spans="1:12">
      <c r="A4" s="165" t="s">
        <v>79</v>
      </c>
      <c r="B4" s="166"/>
      <c r="C4" s="167" t="str">
        <f>'Krycí list'!E9</f>
        <v>OCENĚNÝ SOUPIS PRACÍ A DODÁVEK A SLUŽEB</v>
      </c>
      <c r="D4" s="168"/>
      <c r="E4" s="168"/>
      <c r="F4" s="166"/>
      <c r="G4" s="166"/>
      <c r="H4" s="166"/>
      <c r="I4" s="167"/>
      <c r="J4" s="163"/>
      <c r="K4" s="163"/>
    </row>
    <row r="5" spans="1:12">
      <c r="A5" s="166" t="s">
        <v>88</v>
      </c>
      <c r="B5" s="166"/>
      <c r="C5" s="167" t="str">
        <f>'Krycí list'!P5</f>
        <v xml:space="preserve"> </v>
      </c>
      <c r="D5" s="168"/>
      <c r="E5" s="168"/>
      <c r="F5" s="166"/>
      <c r="G5" s="166"/>
      <c r="H5" s="166"/>
      <c r="I5" s="167"/>
      <c r="J5" s="163"/>
      <c r="K5" s="163"/>
    </row>
    <row r="6" spans="1:12" ht="10.5" customHeight="1">
      <c r="A6" s="166"/>
      <c r="B6" s="166"/>
      <c r="C6" s="167"/>
      <c r="D6" s="168"/>
      <c r="E6" s="168"/>
      <c r="F6" s="166"/>
      <c r="G6" s="166"/>
      <c r="H6" s="166"/>
      <c r="I6" s="167"/>
      <c r="J6" s="163"/>
      <c r="K6" s="163"/>
    </row>
    <row r="7" spans="1:12">
      <c r="A7" s="166" t="s">
        <v>81</v>
      </c>
      <c r="B7" s="166"/>
      <c r="C7" s="230" t="str">
        <f>'Krycí list'!E26</f>
        <v>ZŠ a MŠ Kpt. Otakara Jaroše, Louny, 28. října 2173</v>
      </c>
      <c r="D7" s="229"/>
      <c r="E7" s="229"/>
      <c r="F7" s="166"/>
      <c r="G7" s="166"/>
      <c r="H7" s="166"/>
      <c r="I7" s="167"/>
      <c r="J7" s="163"/>
      <c r="K7" s="163"/>
    </row>
    <row r="8" spans="1:12">
      <c r="A8" s="166" t="s">
        <v>82</v>
      </c>
      <c r="B8" s="166"/>
      <c r="C8" s="230" t="str">
        <f>'Krycí list'!E28</f>
        <v xml:space="preserve"> </v>
      </c>
      <c r="D8" s="229"/>
      <c r="E8" s="168"/>
      <c r="F8" s="166"/>
      <c r="G8" s="166"/>
      <c r="H8" s="166"/>
      <c r="I8" s="167"/>
      <c r="J8" s="163"/>
      <c r="K8" s="163"/>
    </row>
    <row r="9" spans="1:12">
      <c r="A9" s="166" t="s">
        <v>83</v>
      </c>
      <c r="B9" s="166"/>
      <c r="C9" s="228">
        <f>'Krycí list'!O31</f>
        <v>0</v>
      </c>
      <c r="D9" s="229"/>
      <c r="E9" s="168"/>
      <c r="F9" s="166"/>
      <c r="G9" s="166"/>
      <c r="H9" s="166"/>
      <c r="I9" s="167"/>
      <c r="J9" s="163"/>
      <c r="K9" s="163"/>
    </row>
    <row r="10" spans="1:12">
      <c r="A10" s="163"/>
      <c r="B10" s="163"/>
      <c r="C10" s="163"/>
      <c r="D10" s="164"/>
      <c r="E10" s="164"/>
      <c r="F10" s="163"/>
      <c r="G10" s="163"/>
      <c r="H10" s="163"/>
      <c r="I10" s="163"/>
      <c r="J10" s="163"/>
      <c r="K10" s="163"/>
    </row>
    <row r="11" spans="1:12" s="134" customFormat="1" ht="51" customHeight="1">
      <c r="A11" s="208" t="s">
        <v>89</v>
      </c>
      <c r="B11" s="209" t="s">
        <v>90</v>
      </c>
      <c r="C11" s="209" t="s">
        <v>91</v>
      </c>
      <c r="D11" s="209" t="s">
        <v>92</v>
      </c>
      <c r="E11" s="209" t="s">
        <v>93</v>
      </c>
      <c r="F11" s="209" t="s">
        <v>94</v>
      </c>
      <c r="G11" s="209" t="s">
        <v>95</v>
      </c>
      <c r="H11" s="209" t="s">
        <v>96</v>
      </c>
      <c r="I11" s="209" t="s">
        <v>97</v>
      </c>
      <c r="J11" s="209" t="s">
        <v>98</v>
      </c>
      <c r="K11" s="209" t="s">
        <v>99</v>
      </c>
    </row>
    <row r="12" spans="1:12">
      <c r="A12" s="210">
        <v>1</v>
      </c>
      <c r="B12" s="211">
        <v>2</v>
      </c>
      <c r="C12" s="211">
        <v>3</v>
      </c>
      <c r="D12" s="212">
        <v>4</v>
      </c>
      <c r="E12" s="212">
        <v>5</v>
      </c>
      <c r="F12" s="211">
        <v>6</v>
      </c>
      <c r="G12" s="211">
        <v>7</v>
      </c>
      <c r="H12" s="211">
        <v>8</v>
      </c>
      <c r="I12" s="211">
        <v>9</v>
      </c>
      <c r="J12" s="211">
        <v>10</v>
      </c>
      <c r="K12" s="211">
        <v>11</v>
      </c>
    </row>
    <row r="13" spans="1:12">
      <c r="A13" s="169"/>
      <c r="B13" s="169"/>
      <c r="C13" s="169"/>
      <c r="D13" s="170"/>
      <c r="E13" s="164"/>
      <c r="F13" s="169"/>
      <c r="G13" s="169"/>
      <c r="H13" s="169"/>
      <c r="I13" s="169"/>
      <c r="J13" s="169"/>
      <c r="K13" s="169"/>
    </row>
    <row r="14" spans="1:12" s="128" customFormat="1">
      <c r="A14" s="176"/>
      <c r="B14" s="177" t="s">
        <v>60</v>
      </c>
      <c r="C14" s="176"/>
      <c r="D14" s="178" t="s">
        <v>40</v>
      </c>
      <c r="E14" s="178" t="s">
        <v>100</v>
      </c>
      <c r="F14" s="176"/>
      <c r="G14" s="176"/>
      <c r="H14" s="176"/>
      <c r="I14" s="179">
        <f>I15+I23+I38+I44</f>
        <v>0</v>
      </c>
      <c r="J14" s="176"/>
      <c r="K14" s="176"/>
      <c r="L14" s="180"/>
    </row>
    <row r="15" spans="1:12" s="129" customFormat="1">
      <c r="A15" s="181"/>
      <c r="B15" s="182" t="s">
        <v>60</v>
      </c>
      <c r="C15" s="181"/>
      <c r="D15" s="183">
        <v>6</v>
      </c>
      <c r="E15" s="183" t="s">
        <v>101</v>
      </c>
      <c r="F15" s="181"/>
      <c r="G15" s="181"/>
      <c r="H15" s="181"/>
      <c r="I15" s="171">
        <f>SUM(I16:I22)</f>
        <v>0</v>
      </c>
      <c r="J15" s="181"/>
      <c r="K15" s="181"/>
      <c r="L15" s="181"/>
    </row>
    <row r="16" spans="1:12" s="137" customFormat="1">
      <c r="A16" s="158">
        <v>1</v>
      </c>
      <c r="B16" s="158" t="s">
        <v>102</v>
      </c>
      <c r="C16" s="158" t="s">
        <v>103</v>
      </c>
      <c r="D16" s="159" t="s">
        <v>105</v>
      </c>
      <c r="E16" s="160" t="s">
        <v>106</v>
      </c>
      <c r="F16" s="158" t="s">
        <v>104</v>
      </c>
      <c r="G16" s="173">
        <v>4</v>
      </c>
      <c r="H16" s="215">
        <v>0</v>
      </c>
      <c r="I16" s="174">
        <f t="shared" ref="I16:I21" si="0">ROUND(G16*H16,2)</f>
        <v>0</v>
      </c>
      <c r="J16" s="175">
        <v>21</v>
      </c>
      <c r="K16" s="174">
        <f t="shared" ref="K16:K22" si="1">I16+((I16/100)*J16)</f>
        <v>0</v>
      </c>
      <c r="L16" s="184"/>
    </row>
    <row r="17" spans="1:12" s="137" customFormat="1">
      <c r="A17" s="158">
        <v>2</v>
      </c>
      <c r="B17" s="158" t="s">
        <v>102</v>
      </c>
      <c r="C17" s="158" t="s">
        <v>103</v>
      </c>
      <c r="D17" s="159" t="s">
        <v>108</v>
      </c>
      <c r="E17" s="160" t="s">
        <v>109</v>
      </c>
      <c r="F17" s="158" t="s">
        <v>104</v>
      </c>
      <c r="G17" s="173">
        <v>4</v>
      </c>
      <c r="H17" s="215">
        <v>0</v>
      </c>
      <c r="I17" s="174">
        <f t="shared" si="0"/>
        <v>0</v>
      </c>
      <c r="J17" s="175">
        <v>21</v>
      </c>
      <c r="K17" s="174">
        <f t="shared" si="1"/>
        <v>0</v>
      </c>
      <c r="L17" s="184"/>
    </row>
    <row r="18" spans="1:12" s="137" customFormat="1">
      <c r="A18" s="158">
        <v>3</v>
      </c>
      <c r="B18" s="158" t="s">
        <v>102</v>
      </c>
      <c r="C18" s="158" t="s">
        <v>103</v>
      </c>
      <c r="D18" s="159" t="s">
        <v>111</v>
      </c>
      <c r="E18" s="160" t="s">
        <v>112</v>
      </c>
      <c r="F18" s="158" t="s">
        <v>110</v>
      </c>
      <c r="G18" s="173">
        <v>1</v>
      </c>
      <c r="H18" s="215">
        <v>0</v>
      </c>
      <c r="I18" s="174">
        <f t="shared" si="0"/>
        <v>0</v>
      </c>
      <c r="J18" s="175">
        <v>21</v>
      </c>
      <c r="K18" s="174">
        <f t="shared" si="1"/>
        <v>0</v>
      </c>
      <c r="L18" s="184"/>
    </row>
    <row r="19" spans="1:12" s="137" customFormat="1">
      <c r="A19" s="158">
        <v>4</v>
      </c>
      <c r="B19" s="158" t="s">
        <v>102</v>
      </c>
      <c r="C19" s="158" t="s">
        <v>107</v>
      </c>
      <c r="D19" s="159" t="s">
        <v>113</v>
      </c>
      <c r="E19" s="160" t="s">
        <v>114</v>
      </c>
      <c r="F19" s="158" t="s">
        <v>104</v>
      </c>
      <c r="G19" s="173">
        <v>63</v>
      </c>
      <c r="H19" s="215">
        <v>0</v>
      </c>
      <c r="I19" s="174">
        <f t="shared" si="0"/>
        <v>0</v>
      </c>
      <c r="J19" s="175">
        <v>21</v>
      </c>
      <c r="K19" s="174">
        <f t="shared" si="1"/>
        <v>0</v>
      </c>
      <c r="L19" s="184"/>
    </row>
    <row r="20" spans="1:12" s="137" customFormat="1">
      <c r="A20" s="158">
        <v>5</v>
      </c>
      <c r="B20" s="158" t="s">
        <v>102</v>
      </c>
      <c r="C20" s="158" t="s">
        <v>107</v>
      </c>
      <c r="D20" s="159" t="s">
        <v>115</v>
      </c>
      <c r="E20" s="160" t="s">
        <v>116</v>
      </c>
      <c r="F20" s="158" t="s">
        <v>104</v>
      </c>
      <c r="G20" s="173">
        <v>40</v>
      </c>
      <c r="H20" s="215">
        <v>0</v>
      </c>
      <c r="I20" s="174">
        <f t="shared" si="0"/>
        <v>0</v>
      </c>
      <c r="J20" s="175">
        <v>21</v>
      </c>
      <c r="K20" s="174">
        <f t="shared" si="1"/>
        <v>0</v>
      </c>
      <c r="L20" s="184"/>
    </row>
    <row r="21" spans="1:12" s="137" customFormat="1">
      <c r="A21" s="158">
        <v>6</v>
      </c>
      <c r="B21" s="158" t="s">
        <v>102</v>
      </c>
      <c r="C21" s="158" t="s">
        <v>103</v>
      </c>
      <c r="D21" s="159" t="s">
        <v>117</v>
      </c>
      <c r="E21" s="160" t="s">
        <v>118</v>
      </c>
      <c r="F21" s="158" t="s">
        <v>110</v>
      </c>
      <c r="G21" s="173">
        <v>40</v>
      </c>
      <c r="H21" s="215">
        <v>0</v>
      </c>
      <c r="I21" s="174">
        <f t="shared" si="0"/>
        <v>0</v>
      </c>
      <c r="J21" s="175">
        <v>21</v>
      </c>
      <c r="K21" s="174">
        <f t="shared" si="1"/>
        <v>0</v>
      </c>
      <c r="L21" s="184"/>
    </row>
    <row r="22" spans="1:12" s="137" customFormat="1">
      <c r="A22" s="158">
        <v>7</v>
      </c>
      <c r="B22" s="158" t="s">
        <v>102</v>
      </c>
      <c r="C22" s="158" t="s">
        <v>103</v>
      </c>
      <c r="D22" s="213" t="s">
        <v>412</v>
      </c>
      <c r="E22" s="172" t="s">
        <v>413</v>
      </c>
      <c r="F22" s="158" t="s">
        <v>414</v>
      </c>
      <c r="G22" s="173">
        <v>1</v>
      </c>
      <c r="H22" s="215">
        <v>0</v>
      </c>
      <c r="I22" s="174">
        <f t="shared" ref="I22" si="2">ROUND(G22*H22,2)</f>
        <v>0</v>
      </c>
      <c r="J22" s="175">
        <v>21</v>
      </c>
      <c r="K22" s="174">
        <f t="shared" si="1"/>
        <v>0</v>
      </c>
      <c r="L22" s="184"/>
    </row>
    <row r="23" spans="1:12" s="129" customFormat="1">
      <c r="A23" s="187"/>
      <c r="B23" s="182" t="s">
        <v>60</v>
      </c>
      <c r="C23" s="181"/>
      <c r="D23" s="183">
        <v>9</v>
      </c>
      <c r="E23" s="183" t="s">
        <v>119</v>
      </c>
      <c r="F23" s="181"/>
      <c r="G23" s="181"/>
      <c r="H23" s="188"/>
      <c r="I23" s="171">
        <f>SUM(I24:I37)</f>
        <v>0</v>
      </c>
      <c r="J23" s="181"/>
      <c r="K23" s="174"/>
      <c r="L23" s="181"/>
    </row>
    <row r="24" spans="1:12" s="137" customFormat="1">
      <c r="A24" s="158">
        <v>8</v>
      </c>
      <c r="B24" s="158" t="s">
        <v>102</v>
      </c>
      <c r="C24" s="158" t="s">
        <v>103</v>
      </c>
      <c r="D24" s="159" t="s">
        <v>120</v>
      </c>
      <c r="E24" s="160" t="s">
        <v>121</v>
      </c>
      <c r="F24" s="158" t="s">
        <v>104</v>
      </c>
      <c r="G24" s="173">
        <v>25</v>
      </c>
      <c r="H24" s="215">
        <v>0</v>
      </c>
      <c r="I24" s="174">
        <f t="shared" ref="I24:I28" si="3">ROUND(G24*H24,2)</f>
        <v>0</v>
      </c>
      <c r="J24" s="175">
        <v>21</v>
      </c>
      <c r="K24" s="174">
        <f t="shared" ref="K24:K37" si="4">I24+((I24/100)*J24)</f>
        <v>0</v>
      </c>
      <c r="L24" s="184"/>
    </row>
    <row r="25" spans="1:12" s="137" customFormat="1">
      <c r="A25" s="158">
        <v>9</v>
      </c>
      <c r="B25" s="158" t="s">
        <v>102</v>
      </c>
      <c r="C25" s="158" t="s">
        <v>103</v>
      </c>
      <c r="D25" s="159" t="s">
        <v>122</v>
      </c>
      <c r="E25" s="160" t="s">
        <v>123</v>
      </c>
      <c r="F25" s="158" t="s">
        <v>104</v>
      </c>
      <c r="G25" s="173">
        <v>3</v>
      </c>
      <c r="H25" s="215">
        <v>0</v>
      </c>
      <c r="I25" s="174">
        <f t="shared" si="3"/>
        <v>0</v>
      </c>
      <c r="J25" s="175">
        <v>21</v>
      </c>
      <c r="K25" s="174">
        <f t="shared" si="4"/>
        <v>0</v>
      </c>
      <c r="L25" s="184"/>
    </row>
    <row r="26" spans="1:12" s="137" customFormat="1">
      <c r="A26" s="158">
        <v>10</v>
      </c>
      <c r="B26" s="158" t="s">
        <v>102</v>
      </c>
      <c r="C26" s="158" t="s">
        <v>103</v>
      </c>
      <c r="D26" s="159" t="s">
        <v>124</v>
      </c>
      <c r="E26" s="160" t="s">
        <v>125</v>
      </c>
      <c r="F26" s="158" t="s">
        <v>104</v>
      </c>
      <c r="G26" s="173">
        <f>G19</f>
        <v>63</v>
      </c>
      <c r="H26" s="215">
        <v>0</v>
      </c>
      <c r="I26" s="174">
        <f t="shared" si="3"/>
        <v>0</v>
      </c>
      <c r="J26" s="175">
        <v>21</v>
      </c>
      <c r="K26" s="174">
        <f t="shared" si="4"/>
        <v>0</v>
      </c>
      <c r="L26" s="184"/>
    </row>
    <row r="27" spans="1:12" s="137" customFormat="1">
      <c r="A27" s="158">
        <v>11</v>
      </c>
      <c r="B27" s="158" t="s">
        <v>102</v>
      </c>
      <c r="C27" s="158" t="s">
        <v>103</v>
      </c>
      <c r="D27" s="159" t="s">
        <v>126</v>
      </c>
      <c r="E27" s="160" t="s">
        <v>127</v>
      </c>
      <c r="F27" s="158" t="s">
        <v>104</v>
      </c>
      <c r="G27" s="173">
        <f>G26</f>
        <v>63</v>
      </c>
      <c r="H27" s="215">
        <v>0</v>
      </c>
      <c r="I27" s="174">
        <f t="shared" si="3"/>
        <v>0</v>
      </c>
      <c r="J27" s="175">
        <v>21</v>
      </c>
      <c r="K27" s="174">
        <f t="shared" si="4"/>
        <v>0</v>
      </c>
      <c r="L27" s="184"/>
    </row>
    <row r="28" spans="1:12" s="137" customFormat="1">
      <c r="A28" s="158">
        <v>12</v>
      </c>
      <c r="B28" s="158" t="s">
        <v>102</v>
      </c>
      <c r="C28" s="158" t="s">
        <v>103</v>
      </c>
      <c r="D28" s="159" t="s">
        <v>128</v>
      </c>
      <c r="E28" s="160" t="s">
        <v>129</v>
      </c>
      <c r="F28" s="158" t="s">
        <v>104</v>
      </c>
      <c r="G28" s="173">
        <f>G27</f>
        <v>63</v>
      </c>
      <c r="H28" s="215">
        <v>0</v>
      </c>
      <c r="I28" s="174">
        <f t="shared" si="3"/>
        <v>0</v>
      </c>
      <c r="J28" s="175">
        <v>21</v>
      </c>
      <c r="K28" s="174">
        <f t="shared" si="4"/>
        <v>0</v>
      </c>
      <c r="L28" s="184"/>
    </row>
    <row r="29" spans="1:12" s="137" customFormat="1">
      <c r="A29" s="158">
        <v>13</v>
      </c>
      <c r="B29" s="158" t="s">
        <v>102</v>
      </c>
      <c r="C29" s="158" t="s">
        <v>130</v>
      </c>
      <c r="D29" s="159" t="s">
        <v>132</v>
      </c>
      <c r="E29" s="160" t="s">
        <v>133</v>
      </c>
      <c r="F29" s="158" t="s">
        <v>131</v>
      </c>
      <c r="G29" s="173">
        <v>100</v>
      </c>
      <c r="H29" s="215">
        <v>0</v>
      </c>
      <c r="I29" s="174">
        <f t="shared" ref="I29:I30" si="5">ROUND(G29*H29,2)</f>
        <v>0</v>
      </c>
      <c r="J29" s="175">
        <v>21</v>
      </c>
      <c r="K29" s="174">
        <f t="shared" si="4"/>
        <v>0</v>
      </c>
      <c r="L29" s="184"/>
    </row>
    <row r="30" spans="1:12" s="137" customFormat="1">
      <c r="A30" s="158">
        <v>14</v>
      </c>
      <c r="B30" s="158" t="s">
        <v>102</v>
      </c>
      <c r="C30" s="158" t="s">
        <v>130</v>
      </c>
      <c r="D30" s="159" t="s">
        <v>134</v>
      </c>
      <c r="E30" s="160" t="s">
        <v>135</v>
      </c>
      <c r="F30" s="158" t="s">
        <v>131</v>
      </c>
      <c r="G30" s="173">
        <v>5</v>
      </c>
      <c r="H30" s="215">
        <v>0</v>
      </c>
      <c r="I30" s="174">
        <f t="shared" si="5"/>
        <v>0</v>
      </c>
      <c r="J30" s="175">
        <v>21</v>
      </c>
      <c r="K30" s="174">
        <f t="shared" si="4"/>
        <v>0</v>
      </c>
      <c r="L30" s="184"/>
    </row>
    <row r="31" spans="1:12" s="137" customFormat="1">
      <c r="A31" s="158">
        <v>15</v>
      </c>
      <c r="B31" s="158" t="s">
        <v>102</v>
      </c>
      <c r="C31" s="158" t="s">
        <v>130</v>
      </c>
      <c r="D31" s="159" t="s">
        <v>136</v>
      </c>
      <c r="E31" s="160" t="s">
        <v>137</v>
      </c>
      <c r="F31" s="158" t="s">
        <v>131</v>
      </c>
      <c r="G31" s="173">
        <v>100</v>
      </c>
      <c r="H31" s="215">
        <v>0</v>
      </c>
      <c r="I31" s="174">
        <f t="shared" ref="I31:I37" si="6">ROUND(G31*H31,2)</f>
        <v>0</v>
      </c>
      <c r="J31" s="175">
        <v>21</v>
      </c>
      <c r="K31" s="174">
        <f t="shared" si="4"/>
        <v>0</v>
      </c>
      <c r="L31" s="184"/>
    </row>
    <row r="32" spans="1:12" s="137" customFormat="1">
      <c r="A32" s="158">
        <v>16</v>
      </c>
      <c r="B32" s="158" t="s">
        <v>102</v>
      </c>
      <c r="C32" s="158" t="s">
        <v>130</v>
      </c>
      <c r="D32" s="159" t="s">
        <v>138</v>
      </c>
      <c r="E32" s="160" t="s">
        <v>139</v>
      </c>
      <c r="F32" s="158" t="s">
        <v>131</v>
      </c>
      <c r="G32" s="173">
        <v>2</v>
      </c>
      <c r="H32" s="215">
        <v>0</v>
      </c>
      <c r="I32" s="174">
        <f t="shared" si="6"/>
        <v>0</v>
      </c>
      <c r="J32" s="175">
        <v>21</v>
      </c>
      <c r="K32" s="174">
        <f t="shared" si="4"/>
        <v>0</v>
      </c>
      <c r="L32" s="184"/>
    </row>
    <row r="33" spans="1:12" s="137" customFormat="1">
      <c r="A33" s="158">
        <v>17</v>
      </c>
      <c r="B33" s="158" t="s">
        <v>102</v>
      </c>
      <c r="C33" s="158" t="s">
        <v>130</v>
      </c>
      <c r="D33" s="159" t="s">
        <v>140</v>
      </c>
      <c r="E33" s="160" t="s">
        <v>141</v>
      </c>
      <c r="F33" s="158" t="s">
        <v>131</v>
      </c>
      <c r="G33" s="173">
        <v>80</v>
      </c>
      <c r="H33" s="215">
        <v>0</v>
      </c>
      <c r="I33" s="174">
        <f t="shared" si="6"/>
        <v>0</v>
      </c>
      <c r="J33" s="175">
        <v>21</v>
      </c>
      <c r="K33" s="174">
        <f t="shared" si="4"/>
        <v>0</v>
      </c>
      <c r="L33" s="184"/>
    </row>
    <row r="34" spans="1:12" s="137" customFormat="1" ht="12.75" customHeight="1">
      <c r="A34" s="158">
        <v>18</v>
      </c>
      <c r="B34" s="158" t="s">
        <v>102</v>
      </c>
      <c r="C34" s="158" t="s">
        <v>130</v>
      </c>
      <c r="D34" s="213" t="s">
        <v>404</v>
      </c>
      <c r="E34" s="172" t="s">
        <v>407</v>
      </c>
      <c r="F34" s="158" t="s">
        <v>376</v>
      </c>
      <c r="G34" s="173">
        <v>1</v>
      </c>
      <c r="H34" s="215">
        <v>0</v>
      </c>
      <c r="I34" s="174">
        <f t="shared" si="6"/>
        <v>0</v>
      </c>
      <c r="J34" s="175">
        <v>21</v>
      </c>
      <c r="K34" s="174">
        <f t="shared" si="4"/>
        <v>0</v>
      </c>
      <c r="L34" s="184"/>
    </row>
    <row r="35" spans="1:12" s="137" customFormat="1" ht="12.75" customHeight="1">
      <c r="A35" s="158">
        <v>19</v>
      </c>
      <c r="B35" s="158" t="s">
        <v>102</v>
      </c>
      <c r="C35" s="158" t="s">
        <v>130</v>
      </c>
      <c r="D35" s="213" t="s">
        <v>405</v>
      </c>
      <c r="E35" s="172" t="s">
        <v>408</v>
      </c>
      <c r="F35" s="158" t="s">
        <v>376</v>
      </c>
      <c r="G35" s="173">
        <v>1</v>
      </c>
      <c r="H35" s="215">
        <v>0</v>
      </c>
      <c r="I35" s="174">
        <f t="shared" ref="I35:I36" si="7">ROUND(G35*H35,2)</f>
        <v>0</v>
      </c>
      <c r="J35" s="175">
        <v>21</v>
      </c>
      <c r="K35" s="174">
        <f t="shared" si="4"/>
        <v>0</v>
      </c>
      <c r="L35" s="184"/>
    </row>
    <row r="36" spans="1:12" s="137" customFormat="1" ht="12.75" customHeight="1">
      <c r="A36" s="158">
        <v>20</v>
      </c>
      <c r="B36" s="158" t="s">
        <v>170</v>
      </c>
      <c r="C36" s="158" t="s">
        <v>171</v>
      </c>
      <c r="D36" s="213" t="s">
        <v>406</v>
      </c>
      <c r="E36" s="172" t="s">
        <v>409</v>
      </c>
      <c r="F36" s="158" t="s">
        <v>376</v>
      </c>
      <c r="G36" s="173">
        <v>1</v>
      </c>
      <c r="H36" s="215">
        <v>0</v>
      </c>
      <c r="I36" s="174">
        <f t="shared" si="7"/>
        <v>0</v>
      </c>
      <c r="J36" s="175">
        <v>21</v>
      </c>
      <c r="K36" s="174">
        <f t="shared" si="4"/>
        <v>0</v>
      </c>
      <c r="L36" s="184"/>
    </row>
    <row r="37" spans="1:12" s="137" customFormat="1" ht="15" customHeight="1">
      <c r="A37" s="158">
        <v>21</v>
      </c>
      <c r="B37" s="158" t="s">
        <v>170</v>
      </c>
      <c r="C37" s="158" t="s">
        <v>171</v>
      </c>
      <c r="D37" s="159" t="s">
        <v>314</v>
      </c>
      <c r="E37" s="160" t="s">
        <v>410</v>
      </c>
      <c r="F37" s="158" t="s">
        <v>376</v>
      </c>
      <c r="G37" s="173">
        <v>1</v>
      </c>
      <c r="H37" s="215">
        <v>0</v>
      </c>
      <c r="I37" s="174">
        <f t="shared" si="6"/>
        <v>0</v>
      </c>
      <c r="J37" s="175">
        <v>21</v>
      </c>
      <c r="K37" s="174">
        <f t="shared" si="4"/>
        <v>0</v>
      </c>
      <c r="L37" s="184"/>
    </row>
    <row r="38" spans="1:12" s="129" customFormat="1">
      <c r="A38" s="187"/>
      <c r="B38" s="182" t="s">
        <v>60</v>
      </c>
      <c r="C38" s="181"/>
      <c r="D38" s="183">
        <v>997</v>
      </c>
      <c r="E38" s="183" t="s">
        <v>142</v>
      </c>
      <c r="F38" s="181"/>
      <c r="G38" s="181"/>
      <c r="H38" s="174"/>
      <c r="I38" s="171">
        <f>SUM(I39:I43)</f>
        <v>0</v>
      </c>
      <c r="J38" s="181"/>
      <c r="K38" s="174"/>
      <c r="L38" s="181"/>
    </row>
    <row r="39" spans="1:12" s="137" customFormat="1">
      <c r="A39" s="158">
        <v>22</v>
      </c>
      <c r="B39" s="158" t="s">
        <v>102</v>
      </c>
      <c r="C39" s="158" t="s">
        <v>130</v>
      </c>
      <c r="D39" s="159" t="s">
        <v>144</v>
      </c>
      <c r="E39" s="160" t="s">
        <v>145</v>
      </c>
      <c r="F39" s="158" t="s">
        <v>143</v>
      </c>
      <c r="G39" s="173">
        <v>0.45700000000000002</v>
      </c>
      <c r="H39" s="215">
        <v>0</v>
      </c>
      <c r="I39" s="174">
        <f t="shared" ref="I39:I43" si="8">ROUND(G39*H39,2)</f>
        <v>0</v>
      </c>
      <c r="J39" s="175">
        <v>21</v>
      </c>
      <c r="K39" s="174">
        <f>I39+((I39/100)*J39)</f>
        <v>0</v>
      </c>
      <c r="L39" s="184"/>
    </row>
    <row r="40" spans="1:12" s="137" customFormat="1">
      <c r="A40" s="158">
        <v>23</v>
      </c>
      <c r="B40" s="158" t="s">
        <v>102</v>
      </c>
      <c r="C40" s="158" t="s">
        <v>146</v>
      </c>
      <c r="D40" s="159" t="s">
        <v>147</v>
      </c>
      <c r="E40" s="160" t="s">
        <v>148</v>
      </c>
      <c r="F40" s="158" t="s">
        <v>143</v>
      </c>
      <c r="G40" s="173">
        <f>G39</f>
        <v>0.45700000000000002</v>
      </c>
      <c r="H40" s="215">
        <v>0</v>
      </c>
      <c r="I40" s="174">
        <f t="shared" si="8"/>
        <v>0</v>
      </c>
      <c r="J40" s="175">
        <v>21</v>
      </c>
      <c r="K40" s="174">
        <f>I40+((I40/100)*J40)</f>
        <v>0</v>
      </c>
      <c r="L40" s="184"/>
    </row>
    <row r="41" spans="1:12" s="130" customFormat="1">
      <c r="A41" s="158">
        <v>24</v>
      </c>
      <c r="B41" s="158" t="s">
        <v>102</v>
      </c>
      <c r="C41" s="158" t="s">
        <v>130</v>
      </c>
      <c r="D41" s="159" t="s">
        <v>149</v>
      </c>
      <c r="E41" s="160" t="s">
        <v>150</v>
      </c>
      <c r="F41" s="158" t="s">
        <v>143</v>
      </c>
      <c r="G41" s="173">
        <f>G39</f>
        <v>0.45700000000000002</v>
      </c>
      <c r="H41" s="215">
        <v>0</v>
      </c>
      <c r="I41" s="174">
        <f t="shared" si="8"/>
        <v>0</v>
      </c>
      <c r="J41" s="175">
        <v>21</v>
      </c>
      <c r="K41" s="174">
        <f>I41+((I41/100)*J41)</f>
        <v>0</v>
      </c>
      <c r="L41" s="186"/>
    </row>
    <row r="42" spans="1:12" s="130" customFormat="1">
      <c r="A42" s="158">
        <v>25</v>
      </c>
      <c r="B42" s="158" t="s">
        <v>102</v>
      </c>
      <c r="C42" s="158" t="s">
        <v>130</v>
      </c>
      <c r="D42" s="159" t="s">
        <v>151</v>
      </c>
      <c r="E42" s="160" t="s">
        <v>152</v>
      </c>
      <c r="F42" s="158" t="s">
        <v>143</v>
      </c>
      <c r="G42" s="173">
        <f>G41*20</f>
        <v>9.14</v>
      </c>
      <c r="H42" s="215">
        <v>0</v>
      </c>
      <c r="I42" s="174">
        <f t="shared" si="8"/>
        <v>0</v>
      </c>
      <c r="J42" s="175">
        <v>21</v>
      </c>
      <c r="K42" s="174">
        <f>I42+((I42/100)*J42)</f>
        <v>0</v>
      </c>
      <c r="L42" s="186"/>
    </row>
    <row r="43" spans="1:12" s="130" customFormat="1">
      <c r="A43" s="158">
        <v>26</v>
      </c>
      <c r="B43" s="158" t="s">
        <v>102</v>
      </c>
      <c r="C43" s="158" t="s">
        <v>130</v>
      </c>
      <c r="D43" s="159" t="s">
        <v>153</v>
      </c>
      <c r="E43" s="160" t="s">
        <v>154</v>
      </c>
      <c r="F43" s="158" t="s">
        <v>143</v>
      </c>
      <c r="G43" s="173">
        <f>G39</f>
        <v>0.45700000000000002</v>
      </c>
      <c r="H43" s="215">
        <v>0</v>
      </c>
      <c r="I43" s="174">
        <f t="shared" si="8"/>
        <v>0</v>
      </c>
      <c r="J43" s="175">
        <v>21</v>
      </c>
      <c r="K43" s="174">
        <f>I43+((I43/100)*J43)</f>
        <v>0</v>
      </c>
      <c r="L43" s="186"/>
    </row>
    <row r="44" spans="1:12" s="129" customFormat="1">
      <c r="A44" s="187"/>
      <c r="B44" s="182" t="s">
        <v>60</v>
      </c>
      <c r="C44" s="181"/>
      <c r="D44" s="183">
        <v>998</v>
      </c>
      <c r="E44" s="183" t="s">
        <v>155</v>
      </c>
      <c r="F44" s="181"/>
      <c r="G44" s="181"/>
      <c r="H44" s="215">
        <v>0</v>
      </c>
      <c r="I44" s="171">
        <f>SUM(I45:I45)</f>
        <v>0</v>
      </c>
      <c r="J44" s="181"/>
      <c r="K44" s="174"/>
      <c r="L44" s="181"/>
    </row>
    <row r="45" spans="1:12" s="137" customFormat="1">
      <c r="A45" s="158">
        <v>27</v>
      </c>
      <c r="B45" s="158" t="s">
        <v>102</v>
      </c>
      <c r="C45" s="158" t="s">
        <v>107</v>
      </c>
      <c r="D45" s="159" t="s">
        <v>156</v>
      </c>
      <c r="E45" s="160" t="s">
        <v>157</v>
      </c>
      <c r="F45" s="158" t="s">
        <v>143</v>
      </c>
      <c r="G45" s="173">
        <v>2</v>
      </c>
      <c r="H45" s="215">
        <v>0</v>
      </c>
      <c r="I45" s="174">
        <f t="shared" ref="I45" si="9">ROUND(G45*H45,2)</f>
        <v>0</v>
      </c>
      <c r="J45" s="175">
        <v>21</v>
      </c>
      <c r="K45" s="174">
        <f>I45+((I45/100)*J45)</f>
        <v>0</v>
      </c>
      <c r="L45" s="184"/>
    </row>
    <row r="46" spans="1:12" s="128" customFormat="1">
      <c r="A46" s="187"/>
      <c r="B46" s="189" t="s">
        <v>60</v>
      </c>
      <c r="C46" s="180"/>
      <c r="D46" s="190" t="s">
        <v>46</v>
      </c>
      <c r="E46" s="190" t="s">
        <v>158</v>
      </c>
      <c r="F46" s="180"/>
      <c r="G46" s="180"/>
      <c r="H46" s="188"/>
      <c r="I46" s="191">
        <f>I47+I53+I70+I79</f>
        <v>0</v>
      </c>
      <c r="J46" s="180"/>
      <c r="K46" s="174"/>
      <c r="L46" s="180"/>
    </row>
    <row r="47" spans="1:12" s="129" customFormat="1">
      <c r="A47" s="187"/>
      <c r="B47" s="182" t="s">
        <v>60</v>
      </c>
      <c r="C47" s="181"/>
      <c r="D47" s="183">
        <v>725</v>
      </c>
      <c r="E47" s="183" t="s">
        <v>159</v>
      </c>
      <c r="F47" s="181"/>
      <c r="G47" s="181"/>
      <c r="H47" s="188"/>
      <c r="I47" s="171">
        <f>SUM(I48:I52)</f>
        <v>0</v>
      </c>
      <c r="J47" s="181"/>
      <c r="K47" s="174"/>
      <c r="L47" s="181"/>
    </row>
    <row r="48" spans="1:12" s="137" customFormat="1" ht="25.5" customHeight="1">
      <c r="A48" s="158">
        <v>28</v>
      </c>
      <c r="B48" s="158" t="s">
        <v>102</v>
      </c>
      <c r="C48" s="158">
        <v>725</v>
      </c>
      <c r="D48" s="159" t="s">
        <v>160</v>
      </c>
      <c r="E48" s="160" t="s">
        <v>161</v>
      </c>
      <c r="F48" s="158" t="s">
        <v>110</v>
      </c>
      <c r="G48" s="173">
        <v>1</v>
      </c>
      <c r="H48" s="215">
        <v>0</v>
      </c>
      <c r="I48" s="174">
        <f t="shared" ref="I48:I52" si="10">ROUND(G48*H48,2)</f>
        <v>0</v>
      </c>
      <c r="J48" s="175">
        <v>21</v>
      </c>
      <c r="K48" s="174">
        <f>I48+((I48/100)*J48)</f>
        <v>0</v>
      </c>
      <c r="L48" s="184"/>
    </row>
    <row r="49" spans="1:12" s="137" customFormat="1">
      <c r="A49" s="158">
        <v>29</v>
      </c>
      <c r="B49" s="158" t="s">
        <v>102</v>
      </c>
      <c r="C49" s="158" t="s">
        <v>162</v>
      </c>
      <c r="D49" s="159" t="s">
        <v>163</v>
      </c>
      <c r="E49" s="160" t="s">
        <v>164</v>
      </c>
      <c r="F49" s="158" t="s">
        <v>165</v>
      </c>
      <c r="G49" s="173">
        <v>1</v>
      </c>
      <c r="H49" s="215">
        <v>0</v>
      </c>
      <c r="I49" s="174">
        <f t="shared" si="10"/>
        <v>0</v>
      </c>
      <c r="J49" s="175">
        <v>21</v>
      </c>
      <c r="K49" s="174">
        <f>I49+((I49/100)*J49)</f>
        <v>0</v>
      </c>
      <c r="L49" s="184"/>
    </row>
    <row r="50" spans="1:12" s="137" customFormat="1">
      <c r="A50" s="158">
        <v>30</v>
      </c>
      <c r="B50" s="158" t="s">
        <v>102</v>
      </c>
      <c r="C50" s="158" t="s">
        <v>162</v>
      </c>
      <c r="D50" s="159" t="s">
        <v>166</v>
      </c>
      <c r="E50" s="160" t="s">
        <v>167</v>
      </c>
      <c r="F50" s="158" t="s">
        <v>165</v>
      </c>
      <c r="G50" s="173">
        <v>1</v>
      </c>
      <c r="H50" s="215">
        <v>0</v>
      </c>
      <c r="I50" s="174">
        <f t="shared" si="10"/>
        <v>0</v>
      </c>
      <c r="J50" s="175">
        <v>21</v>
      </c>
      <c r="K50" s="174">
        <f>I50+((I50/100)*J50)</f>
        <v>0</v>
      </c>
      <c r="L50" s="184"/>
    </row>
    <row r="51" spans="1:12" s="137" customFormat="1">
      <c r="A51" s="158">
        <v>31</v>
      </c>
      <c r="B51" s="158" t="s">
        <v>102</v>
      </c>
      <c r="C51" s="158" t="s">
        <v>162</v>
      </c>
      <c r="D51" s="159" t="s">
        <v>168</v>
      </c>
      <c r="E51" s="160" t="s">
        <v>169</v>
      </c>
      <c r="F51" s="158" t="s">
        <v>110</v>
      </c>
      <c r="G51" s="173">
        <v>1</v>
      </c>
      <c r="H51" s="215">
        <v>0</v>
      </c>
      <c r="I51" s="174">
        <f t="shared" si="10"/>
        <v>0</v>
      </c>
      <c r="J51" s="175">
        <v>21</v>
      </c>
      <c r="K51" s="174">
        <f>I51+((I51/100)*J51)</f>
        <v>0</v>
      </c>
      <c r="L51" s="184"/>
    </row>
    <row r="52" spans="1:12" s="131" customFormat="1">
      <c r="A52" s="158">
        <v>32</v>
      </c>
      <c r="B52" s="158" t="s">
        <v>170</v>
      </c>
      <c r="C52" s="158" t="s">
        <v>171</v>
      </c>
      <c r="D52" s="159" t="s">
        <v>172</v>
      </c>
      <c r="E52" s="160" t="s">
        <v>173</v>
      </c>
      <c r="F52" s="158" t="s">
        <v>110</v>
      </c>
      <c r="G52" s="173">
        <v>1</v>
      </c>
      <c r="H52" s="215">
        <v>0</v>
      </c>
      <c r="I52" s="174">
        <f t="shared" si="10"/>
        <v>0</v>
      </c>
      <c r="J52" s="175">
        <v>21</v>
      </c>
      <c r="K52" s="174">
        <f>I52+((I52/100)*J52)</f>
        <v>0</v>
      </c>
      <c r="L52" s="192"/>
    </row>
    <row r="53" spans="1:12" s="129" customFormat="1">
      <c r="A53" s="187"/>
      <c r="B53" s="182" t="s">
        <v>60</v>
      </c>
      <c r="C53" s="181"/>
      <c r="D53" s="183">
        <v>776</v>
      </c>
      <c r="E53" s="183" t="s">
        <v>174</v>
      </c>
      <c r="F53" s="181"/>
      <c r="G53" s="181"/>
      <c r="H53" s="188"/>
      <c r="I53" s="171">
        <f>SUM(I54:I69)</f>
        <v>0</v>
      </c>
      <c r="J53" s="181"/>
      <c r="K53" s="174"/>
      <c r="L53" s="181"/>
    </row>
    <row r="54" spans="1:12" s="137" customFormat="1">
      <c r="A54" s="158">
        <v>33</v>
      </c>
      <c r="B54" s="158" t="s">
        <v>102</v>
      </c>
      <c r="C54" s="158" t="s">
        <v>175</v>
      </c>
      <c r="D54" s="159" t="s">
        <v>176</v>
      </c>
      <c r="E54" s="160" t="s">
        <v>177</v>
      </c>
      <c r="F54" s="158" t="s">
        <v>104</v>
      </c>
      <c r="G54" s="173">
        <f>G19</f>
        <v>63</v>
      </c>
      <c r="H54" s="215">
        <v>0</v>
      </c>
      <c r="I54" s="174">
        <f t="shared" ref="I54:I69" si="11">ROUND(G54*H54,2)</f>
        <v>0</v>
      </c>
      <c r="J54" s="175">
        <v>21</v>
      </c>
      <c r="K54" s="174">
        <f t="shared" ref="K54:K69" si="12">I54+((I54/100)*J54)</f>
        <v>0</v>
      </c>
      <c r="L54" s="184"/>
    </row>
    <row r="55" spans="1:12" s="137" customFormat="1">
      <c r="A55" s="158">
        <v>34</v>
      </c>
      <c r="B55" s="158" t="s">
        <v>102</v>
      </c>
      <c r="C55" s="158" t="s">
        <v>175</v>
      </c>
      <c r="D55" s="159" t="s">
        <v>178</v>
      </c>
      <c r="E55" s="160" t="s">
        <v>179</v>
      </c>
      <c r="F55" s="158" t="s">
        <v>104</v>
      </c>
      <c r="G55" s="173">
        <f>G19</f>
        <v>63</v>
      </c>
      <c r="H55" s="215">
        <v>0</v>
      </c>
      <c r="I55" s="174">
        <f t="shared" si="11"/>
        <v>0</v>
      </c>
      <c r="J55" s="175">
        <v>21</v>
      </c>
      <c r="K55" s="174">
        <f t="shared" si="12"/>
        <v>0</v>
      </c>
      <c r="L55" s="184"/>
    </row>
    <row r="56" spans="1:12" s="137" customFormat="1">
      <c r="A56" s="158">
        <v>35</v>
      </c>
      <c r="B56" s="158" t="s">
        <v>102</v>
      </c>
      <c r="C56" s="158" t="s">
        <v>175</v>
      </c>
      <c r="D56" s="159" t="s">
        <v>180</v>
      </c>
      <c r="E56" s="160" t="s">
        <v>181</v>
      </c>
      <c r="F56" s="158" t="s">
        <v>104</v>
      </c>
      <c r="G56" s="173">
        <f>G19</f>
        <v>63</v>
      </c>
      <c r="H56" s="215">
        <v>0</v>
      </c>
      <c r="I56" s="174">
        <f t="shared" si="11"/>
        <v>0</v>
      </c>
      <c r="J56" s="175">
        <v>21</v>
      </c>
      <c r="K56" s="174">
        <f t="shared" si="12"/>
        <v>0</v>
      </c>
      <c r="L56" s="184"/>
    </row>
    <row r="57" spans="1:12" s="137" customFormat="1">
      <c r="A57" s="158">
        <v>36</v>
      </c>
      <c r="B57" s="158" t="s">
        <v>102</v>
      </c>
      <c r="C57" s="158" t="s">
        <v>175</v>
      </c>
      <c r="D57" s="159" t="s">
        <v>182</v>
      </c>
      <c r="E57" s="160" t="s">
        <v>183</v>
      </c>
      <c r="F57" s="158" t="s">
        <v>104</v>
      </c>
      <c r="G57" s="173">
        <f>G19</f>
        <v>63</v>
      </c>
      <c r="H57" s="215">
        <v>0</v>
      </c>
      <c r="I57" s="174">
        <f t="shared" si="11"/>
        <v>0</v>
      </c>
      <c r="J57" s="175">
        <v>21</v>
      </c>
      <c r="K57" s="174">
        <f t="shared" si="12"/>
        <v>0</v>
      </c>
      <c r="L57" s="184"/>
    </row>
    <row r="58" spans="1:12" s="137" customFormat="1">
      <c r="A58" s="158">
        <v>37</v>
      </c>
      <c r="B58" s="158" t="s">
        <v>102</v>
      </c>
      <c r="C58" s="158" t="s">
        <v>175</v>
      </c>
      <c r="D58" s="159" t="s">
        <v>184</v>
      </c>
      <c r="E58" s="160" t="s">
        <v>185</v>
      </c>
      <c r="F58" s="158" t="s">
        <v>104</v>
      </c>
      <c r="G58" s="173">
        <f>G19</f>
        <v>63</v>
      </c>
      <c r="H58" s="215">
        <v>0</v>
      </c>
      <c r="I58" s="174">
        <f t="shared" si="11"/>
        <v>0</v>
      </c>
      <c r="J58" s="175">
        <v>21</v>
      </c>
      <c r="K58" s="174">
        <f t="shared" si="12"/>
        <v>0</v>
      </c>
      <c r="L58" s="184"/>
    </row>
    <row r="59" spans="1:12" s="137" customFormat="1">
      <c r="A59" s="158">
        <v>38</v>
      </c>
      <c r="B59" s="158" t="s">
        <v>102</v>
      </c>
      <c r="C59" s="158" t="s">
        <v>175</v>
      </c>
      <c r="D59" s="159" t="s">
        <v>186</v>
      </c>
      <c r="E59" s="160" t="s">
        <v>187</v>
      </c>
      <c r="F59" s="158" t="s">
        <v>104</v>
      </c>
      <c r="G59" s="173">
        <f>G19</f>
        <v>63</v>
      </c>
      <c r="H59" s="215">
        <v>0</v>
      </c>
      <c r="I59" s="174">
        <f t="shared" si="11"/>
        <v>0</v>
      </c>
      <c r="J59" s="175">
        <v>21</v>
      </c>
      <c r="K59" s="174">
        <f t="shared" si="12"/>
        <v>0</v>
      </c>
      <c r="L59" s="184"/>
    </row>
    <row r="60" spans="1:12" s="137" customFormat="1">
      <c r="A60" s="158">
        <v>39</v>
      </c>
      <c r="B60" s="158" t="s">
        <v>102</v>
      </c>
      <c r="C60" s="158" t="s">
        <v>175</v>
      </c>
      <c r="D60" s="159" t="s">
        <v>188</v>
      </c>
      <c r="E60" s="160" t="s">
        <v>189</v>
      </c>
      <c r="F60" s="158" t="s">
        <v>104</v>
      </c>
      <c r="G60" s="173">
        <f>G19</f>
        <v>63</v>
      </c>
      <c r="H60" s="215">
        <v>0</v>
      </c>
      <c r="I60" s="174">
        <f t="shared" si="11"/>
        <v>0</v>
      </c>
      <c r="J60" s="175">
        <v>21</v>
      </c>
      <c r="K60" s="174">
        <f t="shared" si="12"/>
        <v>0</v>
      </c>
      <c r="L60" s="184"/>
    </row>
    <row r="61" spans="1:12" s="131" customFormat="1" ht="25.5" customHeight="1">
      <c r="A61" s="158">
        <v>40</v>
      </c>
      <c r="B61" s="158" t="s">
        <v>170</v>
      </c>
      <c r="C61" s="158" t="s">
        <v>171</v>
      </c>
      <c r="D61" s="159" t="s">
        <v>190</v>
      </c>
      <c r="E61" s="160" t="s">
        <v>191</v>
      </c>
      <c r="F61" s="158" t="s">
        <v>104</v>
      </c>
      <c r="G61" s="173">
        <f>G19</f>
        <v>63</v>
      </c>
      <c r="H61" s="215">
        <v>0</v>
      </c>
      <c r="I61" s="174">
        <f t="shared" si="11"/>
        <v>0</v>
      </c>
      <c r="J61" s="175">
        <v>21</v>
      </c>
      <c r="K61" s="174">
        <f t="shared" si="12"/>
        <v>0</v>
      </c>
      <c r="L61" s="192"/>
    </row>
    <row r="62" spans="1:12" s="137" customFormat="1">
      <c r="A62" s="158">
        <v>41</v>
      </c>
      <c r="B62" s="158" t="s">
        <v>102</v>
      </c>
      <c r="C62" s="158" t="s">
        <v>175</v>
      </c>
      <c r="D62" s="159" t="s">
        <v>192</v>
      </c>
      <c r="E62" s="160" t="s">
        <v>193</v>
      </c>
      <c r="F62" s="158" t="s">
        <v>131</v>
      </c>
      <c r="G62" s="173">
        <v>25</v>
      </c>
      <c r="H62" s="215">
        <v>0</v>
      </c>
      <c r="I62" s="174">
        <f t="shared" si="11"/>
        <v>0</v>
      </c>
      <c r="J62" s="175">
        <v>21</v>
      </c>
      <c r="K62" s="174">
        <f t="shared" si="12"/>
        <v>0</v>
      </c>
      <c r="L62" s="184"/>
    </row>
    <row r="63" spans="1:12" s="137" customFormat="1">
      <c r="A63" s="158">
        <v>42</v>
      </c>
      <c r="B63" s="158" t="s">
        <v>102</v>
      </c>
      <c r="C63" s="158" t="s">
        <v>175</v>
      </c>
      <c r="D63" s="159" t="s">
        <v>194</v>
      </c>
      <c r="E63" s="160" t="s">
        <v>195</v>
      </c>
      <c r="F63" s="158" t="s">
        <v>131</v>
      </c>
      <c r="G63" s="173">
        <v>33</v>
      </c>
      <c r="H63" s="215">
        <v>0</v>
      </c>
      <c r="I63" s="174">
        <f t="shared" si="11"/>
        <v>0</v>
      </c>
      <c r="J63" s="175">
        <v>21</v>
      </c>
      <c r="K63" s="174">
        <f t="shared" si="12"/>
        <v>0</v>
      </c>
      <c r="L63" s="184"/>
    </row>
    <row r="64" spans="1:12" s="131" customFormat="1">
      <c r="A64" s="158">
        <v>43</v>
      </c>
      <c r="B64" s="158" t="s">
        <v>170</v>
      </c>
      <c r="C64" s="158" t="s">
        <v>171</v>
      </c>
      <c r="D64" s="159" t="s">
        <v>196</v>
      </c>
      <c r="E64" s="160" t="s">
        <v>197</v>
      </c>
      <c r="F64" s="158" t="s">
        <v>131</v>
      </c>
      <c r="G64" s="173">
        <f>G63</f>
        <v>33</v>
      </c>
      <c r="H64" s="215">
        <v>0</v>
      </c>
      <c r="I64" s="174">
        <f t="shared" si="11"/>
        <v>0</v>
      </c>
      <c r="J64" s="175">
        <v>21</v>
      </c>
      <c r="K64" s="174">
        <f t="shared" si="12"/>
        <v>0</v>
      </c>
      <c r="L64" s="192"/>
    </row>
    <row r="65" spans="1:12" s="137" customFormat="1">
      <c r="A65" s="158">
        <v>44</v>
      </c>
      <c r="B65" s="158" t="s">
        <v>102</v>
      </c>
      <c r="C65" s="158" t="s">
        <v>175</v>
      </c>
      <c r="D65" s="159" t="s">
        <v>198</v>
      </c>
      <c r="E65" s="160" t="s">
        <v>199</v>
      </c>
      <c r="F65" s="158" t="s">
        <v>131</v>
      </c>
      <c r="G65" s="173">
        <f>G63</f>
        <v>33</v>
      </c>
      <c r="H65" s="215">
        <v>0</v>
      </c>
      <c r="I65" s="174">
        <f t="shared" si="11"/>
        <v>0</v>
      </c>
      <c r="J65" s="175">
        <v>21</v>
      </c>
      <c r="K65" s="174">
        <f t="shared" si="12"/>
        <v>0</v>
      </c>
      <c r="L65" s="184"/>
    </row>
    <row r="66" spans="1:12" s="137" customFormat="1">
      <c r="A66" s="158">
        <v>45</v>
      </c>
      <c r="B66" s="158" t="s">
        <v>102</v>
      </c>
      <c r="C66" s="158" t="s">
        <v>175</v>
      </c>
      <c r="D66" s="159" t="s">
        <v>200</v>
      </c>
      <c r="E66" s="160" t="s">
        <v>201</v>
      </c>
      <c r="F66" s="158" t="s">
        <v>104</v>
      </c>
      <c r="G66" s="173">
        <f>G61</f>
        <v>63</v>
      </c>
      <c r="H66" s="215">
        <v>0</v>
      </c>
      <c r="I66" s="174">
        <f t="shared" si="11"/>
        <v>0</v>
      </c>
      <c r="J66" s="175">
        <v>21</v>
      </c>
      <c r="K66" s="174">
        <f t="shared" si="12"/>
        <v>0</v>
      </c>
      <c r="L66" s="184"/>
    </row>
    <row r="67" spans="1:12" s="137" customFormat="1">
      <c r="A67" s="158">
        <v>46</v>
      </c>
      <c r="B67" s="158" t="s">
        <v>102</v>
      </c>
      <c r="C67" s="158" t="s">
        <v>175</v>
      </c>
      <c r="D67" s="159" t="s">
        <v>202</v>
      </c>
      <c r="E67" s="160" t="s">
        <v>203</v>
      </c>
      <c r="F67" s="158" t="s">
        <v>104</v>
      </c>
      <c r="G67" s="173">
        <f>G61</f>
        <v>63</v>
      </c>
      <c r="H67" s="215">
        <v>0</v>
      </c>
      <c r="I67" s="174">
        <f t="shared" si="11"/>
        <v>0</v>
      </c>
      <c r="J67" s="175">
        <v>21</v>
      </c>
      <c r="K67" s="174">
        <f t="shared" si="12"/>
        <v>0</v>
      </c>
      <c r="L67" s="184"/>
    </row>
    <row r="68" spans="1:12" s="137" customFormat="1" ht="12" customHeight="1">
      <c r="A68" s="158">
        <v>47</v>
      </c>
      <c r="B68" s="158" t="s">
        <v>170</v>
      </c>
      <c r="C68" s="158" t="s">
        <v>171</v>
      </c>
      <c r="D68" s="159" t="s">
        <v>314</v>
      </c>
      <c r="E68" s="160" t="s">
        <v>411</v>
      </c>
      <c r="F68" s="158" t="s">
        <v>376</v>
      </c>
      <c r="G68" s="173">
        <v>1</v>
      </c>
      <c r="H68" s="215">
        <v>0</v>
      </c>
      <c r="I68" s="174">
        <f t="shared" si="11"/>
        <v>0</v>
      </c>
      <c r="J68" s="175">
        <v>21</v>
      </c>
      <c r="K68" s="174">
        <f t="shared" si="12"/>
        <v>0</v>
      </c>
      <c r="L68" s="184"/>
    </row>
    <row r="69" spans="1:12" s="137" customFormat="1">
      <c r="A69" s="158">
        <v>48</v>
      </c>
      <c r="B69" s="158" t="s">
        <v>102</v>
      </c>
      <c r="C69" s="158" t="s">
        <v>175</v>
      </c>
      <c r="D69" s="159" t="s">
        <v>204</v>
      </c>
      <c r="E69" s="160" t="s">
        <v>205</v>
      </c>
      <c r="F69" s="158" t="s">
        <v>43</v>
      </c>
      <c r="G69" s="173">
        <v>100</v>
      </c>
      <c r="H69" s="215">
        <v>0</v>
      </c>
      <c r="I69" s="174">
        <f t="shared" si="11"/>
        <v>0</v>
      </c>
      <c r="J69" s="175">
        <v>21</v>
      </c>
      <c r="K69" s="174">
        <f t="shared" si="12"/>
        <v>0</v>
      </c>
      <c r="L69" s="184"/>
    </row>
    <row r="70" spans="1:12" s="129" customFormat="1">
      <c r="A70" s="187"/>
      <c r="B70" s="182" t="s">
        <v>60</v>
      </c>
      <c r="C70" s="181"/>
      <c r="D70" s="183">
        <v>781</v>
      </c>
      <c r="E70" s="183" t="s">
        <v>206</v>
      </c>
      <c r="F70" s="181"/>
      <c r="G70" s="181"/>
      <c r="H70" s="188"/>
      <c r="I70" s="171">
        <f>SUM(I71:I78)</f>
        <v>0</v>
      </c>
      <c r="J70" s="181"/>
      <c r="K70" s="174"/>
      <c r="L70" s="181"/>
    </row>
    <row r="71" spans="1:12" s="137" customFormat="1">
      <c r="A71" s="158">
        <v>49</v>
      </c>
      <c r="B71" s="158" t="s">
        <v>102</v>
      </c>
      <c r="C71" s="158" t="s">
        <v>207</v>
      </c>
      <c r="D71" s="159" t="s">
        <v>208</v>
      </c>
      <c r="E71" s="160" t="s">
        <v>209</v>
      </c>
      <c r="F71" s="158" t="s">
        <v>104</v>
      </c>
      <c r="G71" s="173">
        <v>6.15</v>
      </c>
      <c r="H71" s="215">
        <v>0</v>
      </c>
      <c r="I71" s="174">
        <f t="shared" ref="I71:I78" si="13">ROUND(G71*H71,2)</f>
        <v>0</v>
      </c>
      <c r="J71" s="175">
        <v>21</v>
      </c>
      <c r="K71" s="174">
        <f t="shared" ref="K71:K78" si="14">I71+((I71/100)*J71)</f>
        <v>0</v>
      </c>
      <c r="L71" s="184"/>
    </row>
    <row r="72" spans="1:12" s="137" customFormat="1">
      <c r="A72" s="158">
        <v>50</v>
      </c>
      <c r="B72" s="158" t="s">
        <v>102</v>
      </c>
      <c r="C72" s="158" t="s">
        <v>207</v>
      </c>
      <c r="D72" s="159" t="s">
        <v>210</v>
      </c>
      <c r="E72" s="160" t="s">
        <v>211</v>
      </c>
      <c r="F72" s="158" t="s">
        <v>104</v>
      </c>
      <c r="G72" s="173">
        <v>4.47</v>
      </c>
      <c r="H72" s="215">
        <v>0</v>
      </c>
      <c r="I72" s="174">
        <f t="shared" si="13"/>
        <v>0</v>
      </c>
      <c r="J72" s="175">
        <v>21</v>
      </c>
      <c r="K72" s="174">
        <f t="shared" si="14"/>
        <v>0</v>
      </c>
      <c r="L72" s="184"/>
    </row>
    <row r="73" spans="1:12" s="131" customFormat="1" ht="25.5" customHeight="1">
      <c r="A73" s="158">
        <v>51</v>
      </c>
      <c r="B73" s="158" t="s">
        <v>170</v>
      </c>
      <c r="C73" s="158">
        <v>781</v>
      </c>
      <c r="D73" s="159" t="s">
        <v>212</v>
      </c>
      <c r="E73" s="160" t="s">
        <v>213</v>
      </c>
      <c r="F73" s="158" t="s">
        <v>104</v>
      </c>
      <c r="G73" s="173">
        <v>4.47</v>
      </c>
      <c r="H73" s="215">
        <v>0</v>
      </c>
      <c r="I73" s="174">
        <f t="shared" si="13"/>
        <v>0</v>
      </c>
      <c r="J73" s="175">
        <v>21</v>
      </c>
      <c r="K73" s="174">
        <f t="shared" si="14"/>
        <v>0</v>
      </c>
      <c r="L73" s="192"/>
    </row>
    <row r="74" spans="1:12" s="137" customFormat="1">
      <c r="A74" s="158">
        <v>52</v>
      </c>
      <c r="B74" s="158" t="s">
        <v>102</v>
      </c>
      <c r="C74" s="158" t="s">
        <v>207</v>
      </c>
      <c r="D74" s="159" t="s">
        <v>214</v>
      </c>
      <c r="E74" s="160" t="s">
        <v>215</v>
      </c>
      <c r="F74" s="158" t="s">
        <v>131</v>
      </c>
      <c r="G74" s="173">
        <v>4</v>
      </c>
      <c r="H74" s="215">
        <v>0</v>
      </c>
      <c r="I74" s="174">
        <f t="shared" si="13"/>
        <v>0</v>
      </c>
      <c r="J74" s="175">
        <v>21</v>
      </c>
      <c r="K74" s="174">
        <f t="shared" si="14"/>
        <v>0</v>
      </c>
      <c r="L74" s="184"/>
    </row>
    <row r="75" spans="1:12" s="137" customFormat="1">
      <c r="A75" s="158">
        <v>53</v>
      </c>
      <c r="B75" s="158" t="s">
        <v>102</v>
      </c>
      <c r="C75" s="158" t="s">
        <v>207</v>
      </c>
      <c r="D75" s="159" t="s">
        <v>216</v>
      </c>
      <c r="E75" s="160" t="s">
        <v>217</v>
      </c>
      <c r="F75" s="158" t="s">
        <v>131</v>
      </c>
      <c r="G75" s="173">
        <v>2</v>
      </c>
      <c r="H75" s="215">
        <v>0</v>
      </c>
      <c r="I75" s="174">
        <f t="shared" si="13"/>
        <v>0</v>
      </c>
      <c r="J75" s="175">
        <v>21</v>
      </c>
      <c r="K75" s="174">
        <f t="shared" si="14"/>
        <v>0</v>
      </c>
      <c r="L75" s="184"/>
    </row>
    <row r="76" spans="1:12" s="137" customFormat="1">
      <c r="A76" s="158">
        <v>54</v>
      </c>
      <c r="B76" s="158" t="s">
        <v>102</v>
      </c>
      <c r="C76" s="158" t="s">
        <v>207</v>
      </c>
      <c r="D76" s="159" t="s">
        <v>218</v>
      </c>
      <c r="E76" s="160" t="s">
        <v>219</v>
      </c>
      <c r="F76" s="158" t="s">
        <v>131</v>
      </c>
      <c r="G76" s="173">
        <v>5</v>
      </c>
      <c r="H76" s="215">
        <v>0</v>
      </c>
      <c r="I76" s="174">
        <f t="shared" si="13"/>
        <v>0</v>
      </c>
      <c r="J76" s="175">
        <v>21</v>
      </c>
      <c r="K76" s="174">
        <f t="shared" si="14"/>
        <v>0</v>
      </c>
      <c r="L76" s="184"/>
    </row>
    <row r="77" spans="1:12" s="137" customFormat="1">
      <c r="A77" s="158">
        <v>55</v>
      </c>
      <c r="B77" s="158" t="s">
        <v>102</v>
      </c>
      <c r="C77" s="158" t="s">
        <v>207</v>
      </c>
      <c r="D77" s="159" t="s">
        <v>220</v>
      </c>
      <c r="E77" s="160" t="s">
        <v>221</v>
      </c>
      <c r="F77" s="158" t="s">
        <v>131</v>
      </c>
      <c r="G77" s="173">
        <v>18</v>
      </c>
      <c r="H77" s="215">
        <v>0</v>
      </c>
      <c r="I77" s="174">
        <f t="shared" si="13"/>
        <v>0</v>
      </c>
      <c r="J77" s="175">
        <v>21</v>
      </c>
      <c r="K77" s="174">
        <f t="shared" si="14"/>
        <v>0</v>
      </c>
      <c r="L77" s="184"/>
    </row>
    <row r="78" spans="1:12" s="137" customFormat="1">
      <c r="A78" s="158">
        <v>56</v>
      </c>
      <c r="B78" s="158" t="s">
        <v>102</v>
      </c>
      <c r="C78" s="158" t="s">
        <v>207</v>
      </c>
      <c r="D78" s="159" t="s">
        <v>222</v>
      </c>
      <c r="E78" s="160" t="s">
        <v>223</v>
      </c>
      <c r="F78" s="158" t="s">
        <v>43</v>
      </c>
      <c r="G78" s="173">
        <v>100</v>
      </c>
      <c r="H78" s="215">
        <v>0</v>
      </c>
      <c r="I78" s="174">
        <f t="shared" si="13"/>
        <v>0</v>
      </c>
      <c r="J78" s="175">
        <v>21</v>
      </c>
      <c r="K78" s="174">
        <f t="shared" si="14"/>
        <v>0</v>
      </c>
      <c r="L78" s="184"/>
    </row>
    <row r="79" spans="1:12" s="129" customFormat="1">
      <c r="A79" s="187"/>
      <c r="B79" s="182" t="s">
        <v>60</v>
      </c>
      <c r="C79" s="181"/>
      <c r="D79" s="183">
        <v>784</v>
      </c>
      <c r="E79" s="193" t="s">
        <v>224</v>
      </c>
      <c r="F79" s="181"/>
      <c r="G79" s="181"/>
      <c r="H79" s="188"/>
      <c r="I79" s="171">
        <f>SUM(I80:I87)</f>
        <v>0</v>
      </c>
      <c r="J79" s="181"/>
      <c r="K79" s="174"/>
      <c r="L79" s="181"/>
    </row>
    <row r="80" spans="1:12" s="137" customFormat="1">
      <c r="A80" s="158">
        <v>57</v>
      </c>
      <c r="B80" s="158" t="s">
        <v>102</v>
      </c>
      <c r="C80" s="158" t="s">
        <v>225</v>
      </c>
      <c r="D80" s="159" t="s">
        <v>226</v>
      </c>
      <c r="E80" s="160" t="s">
        <v>227</v>
      </c>
      <c r="F80" s="158" t="s">
        <v>104</v>
      </c>
      <c r="G80" s="173">
        <v>180</v>
      </c>
      <c r="H80" s="215">
        <v>0</v>
      </c>
      <c r="I80" s="174">
        <f t="shared" ref="I80:I87" si="15">ROUND(G80*H80,2)</f>
        <v>0</v>
      </c>
      <c r="J80" s="175">
        <v>21</v>
      </c>
      <c r="K80" s="174">
        <f t="shared" ref="K80:K87" si="16">I80+((I80/100)*J80)</f>
        <v>0</v>
      </c>
      <c r="L80" s="184"/>
    </row>
    <row r="81" spans="1:12" s="137" customFormat="1">
      <c r="A81" s="158">
        <v>58</v>
      </c>
      <c r="B81" s="158" t="s">
        <v>102</v>
      </c>
      <c r="C81" s="158" t="s">
        <v>225</v>
      </c>
      <c r="D81" s="159" t="s">
        <v>228</v>
      </c>
      <c r="E81" s="160" t="s">
        <v>229</v>
      </c>
      <c r="F81" s="158" t="s">
        <v>104</v>
      </c>
      <c r="G81" s="173">
        <f>G80</f>
        <v>180</v>
      </c>
      <c r="H81" s="215">
        <v>0</v>
      </c>
      <c r="I81" s="174">
        <f t="shared" si="15"/>
        <v>0</v>
      </c>
      <c r="J81" s="175">
        <v>21</v>
      </c>
      <c r="K81" s="174">
        <f t="shared" si="16"/>
        <v>0</v>
      </c>
      <c r="L81" s="184"/>
    </row>
    <row r="82" spans="1:12" s="137" customFormat="1">
      <c r="A82" s="158">
        <v>59</v>
      </c>
      <c r="B82" s="158" t="s">
        <v>102</v>
      </c>
      <c r="C82" s="158" t="s">
        <v>225</v>
      </c>
      <c r="D82" s="159" t="s">
        <v>230</v>
      </c>
      <c r="E82" s="160" t="s">
        <v>231</v>
      </c>
      <c r="F82" s="158" t="s">
        <v>110</v>
      </c>
      <c r="G82" s="173">
        <f>G81</f>
        <v>180</v>
      </c>
      <c r="H82" s="215">
        <v>0</v>
      </c>
      <c r="I82" s="174">
        <f t="shared" si="15"/>
        <v>0</v>
      </c>
      <c r="J82" s="175">
        <v>21</v>
      </c>
      <c r="K82" s="174">
        <f t="shared" si="16"/>
        <v>0</v>
      </c>
      <c r="L82" s="184"/>
    </row>
    <row r="83" spans="1:12" s="137" customFormat="1">
      <c r="A83" s="158">
        <v>60</v>
      </c>
      <c r="B83" s="158" t="s">
        <v>102</v>
      </c>
      <c r="C83" s="158" t="s">
        <v>225</v>
      </c>
      <c r="D83" s="159" t="s">
        <v>232</v>
      </c>
      <c r="E83" s="160" t="s">
        <v>233</v>
      </c>
      <c r="F83" s="158" t="s">
        <v>104</v>
      </c>
      <c r="G83" s="173">
        <f>G80</f>
        <v>180</v>
      </c>
      <c r="H83" s="215">
        <v>0</v>
      </c>
      <c r="I83" s="174">
        <f t="shared" si="15"/>
        <v>0</v>
      </c>
      <c r="J83" s="175">
        <v>21</v>
      </c>
      <c r="K83" s="174">
        <f t="shared" si="16"/>
        <v>0</v>
      </c>
      <c r="L83" s="184"/>
    </row>
    <row r="84" spans="1:12" s="137" customFormat="1">
      <c r="A84" s="158">
        <v>61</v>
      </c>
      <c r="B84" s="158" t="s">
        <v>102</v>
      </c>
      <c r="C84" s="158" t="s">
        <v>225</v>
      </c>
      <c r="D84" s="159" t="s">
        <v>234</v>
      </c>
      <c r="E84" s="160" t="s">
        <v>235</v>
      </c>
      <c r="F84" s="158" t="s">
        <v>104</v>
      </c>
      <c r="G84" s="173">
        <f>G24</f>
        <v>25</v>
      </c>
      <c r="H84" s="215">
        <v>0</v>
      </c>
      <c r="I84" s="174">
        <f t="shared" si="15"/>
        <v>0</v>
      </c>
      <c r="J84" s="175">
        <v>21</v>
      </c>
      <c r="K84" s="174">
        <f t="shared" si="16"/>
        <v>0</v>
      </c>
      <c r="L84" s="184"/>
    </row>
    <row r="85" spans="1:12" s="137" customFormat="1">
      <c r="A85" s="158">
        <v>62</v>
      </c>
      <c r="B85" s="158" t="s">
        <v>102</v>
      </c>
      <c r="C85" s="158" t="s">
        <v>225</v>
      </c>
      <c r="D85" s="159" t="s">
        <v>236</v>
      </c>
      <c r="E85" s="160" t="s">
        <v>237</v>
      </c>
      <c r="F85" s="158" t="s">
        <v>104</v>
      </c>
      <c r="G85" s="173">
        <f>G25</f>
        <v>3</v>
      </c>
      <c r="H85" s="215">
        <v>0</v>
      </c>
      <c r="I85" s="174">
        <f t="shared" si="15"/>
        <v>0</v>
      </c>
      <c r="J85" s="175">
        <v>21</v>
      </c>
      <c r="K85" s="174">
        <f t="shared" si="16"/>
        <v>0</v>
      </c>
      <c r="L85" s="184"/>
    </row>
    <row r="86" spans="1:12" s="137" customFormat="1">
      <c r="A86" s="158">
        <v>63</v>
      </c>
      <c r="B86" s="158" t="s">
        <v>102</v>
      </c>
      <c r="C86" s="158" t="s">
        <v>225</v>
      </c>
      <c r="D86" s="159" t="s">
        <v>238</v>
      </c>
      <c r="E86" s="160" t="s">
        <v>239</v>
      </c>
      <c r="F86" s="158" t="s">
        <v>104</v>
      </c>
      <c r="G86" s="173">
        <f>G61</f>
        <v>63</v>
      </c>
      <c r="H86" s="215">
        <v>0</v>
      </c>
      <c r="I86" s="174">
        <f t="shared" si="15"/>
        <v>0</v>
      </c>
      <c r="J86" s="175">
        <v>21</v>
      </c>
      <c r="K86" s="174">
        <f t="shared" si="16"/>
        <v>0</v>
      </c>
      <c r="L86" s="184"/>
    </row>
    <row r="87" spans="1:12" s="137" customFormat="1">
      <c r="A87" s="158">
        <v>64</v>
      </c>
      <c r="B87" s="158" t="s">
        <v>102</v>
      </c>
      <c r="C87" s="158" t="s">
        <v>225</v>
      </c>
      <c r="D87" s="159" t="s">
        <v>240</v>
      </c>
      <c r="E87" s="160" t="s">
        <v>241</v>
      </c>
      <c r="F87" s="158" t="s">
        <v>104</v>
      </c>
      <c r="G87" s="173">
        <f>G81</f>
        <v>180</v>
      </c>
      <c r="H87" s="215">
        <v>0</v>
      </c>
      <c r="I87" s="174">
        <f t="shared" si="15"/>
        <v>0</v>
      </c>
      <c r="J87" s="175">
        <v>21</v>
      </c>
      <c r="K87" s="174">
        <f t="shared" si="16"/>
        <v>0</v>
      </c>
      <c r="L87" s="184"/>
    </row>
    <row r="88" spans="1:12" s="128" customFormat="1">
      <c r="A88" s="187"/>
      <c r="B88" s="189"/>
      <c r="C88" s="180"/>
      <c r="D88" s="190" t="s">
        <v>242</v>
      </c>
      <c r="E88" s="190" t="s">
        <v>243</v>
      </c>
      <c r="F88" s="180"/>
      <c r="G88" s="180"/>
      <c r="H88" s="180"/>
      <c r="I88" s="191">
        <f>I89+I102+I130</f>
        <v>0</v>
      </c>
      <c r="J88" s="180"/>
      <c r="K88" s="174"/>
      <c r="L88" s="180"/>
    </row>
    <row r="89" spans="1:12" s="137" customFormat="1">
      <c r="A89" s="158"/>
      <c r="B89" s="158"/>
      <c r="C89" s="158"/>
      <c r="D89" s="193">
        <v>742</v>
      </c>
      <c r="E89" s="193" t="s">
        <v>244</v>
      </c>
      <c r="F89" s="158"/>
      <c r="G89" s="173"/>
      <c r="H89" s="174"/>
      <c r="I89" s="194">
        <f>SUM(I90:I101)</f>
        <v>0</v>
      </c>
      <c r="J89" s="175"/>
      <c r="K89" s="174"/>
      <c r="L89" s="184"/>
    </row>
    <row r="90" spans="1:12" s="137" customFormat="1">
      <c r="A90" s="158">
        <v>65</v>
      </c>
      <c r="B90" s="158" t="s">
        <v>102</v>
      </c>
      <c r="C90" s="158">
        <v>742</v>
      </c>
      <c r="D90" s="159" t="s">
        <v>245</v>
      </c>
      <c r="E90" s="160" t="s">
        <v>246</v>
      </c>
      <c r="F90" s="158" t="s">
        <v>110</v>
      </c>
      <c r="G90" s="173">
        <v>4</v>
      </c>
      <c r="H90" s="215">
        <v>0</v>
      </c>
      <c r="I90" s="174">
        <f t="shared" ref="I90:I101" si="17">ROUND(G90*H90,2)</f>
        <v>0</v>
      </c>
      <c r="J90" s="175">
        <v>21</v>
      </c>
      <c r="K90" s="174">
        <f t="shared" ref="K90:K101" si="18">I90+((I90/100)*J90)</f>
        <v>0</v>
      </c>
      <c r="L90" s="184"/>
    </row>
    <row r="91" spans="1:12" s="137" customFormat="1">
      <c r="A91" s="158">
        <v>66</v>
      </c>
      <c r="B91" s="158" t="s">
        <v>170</v>
      </c>
      <c r="C91" s="158" t="s">
        <v>171</v>
      </c>
      <c r="D91" s="159" t="s">
        <v>247</v>
      </c>
      <c r="E91" s="160" t="s">
        <v>248</v>
      </c>
      <c r="F91" s="158" t="s">
        <v>110</v>
      </c>
      <c r="G91" s="173">
        <f>G90</f>
        <v>4</v>
      </c>
      <c r="H91" s="215">
        <v>0</v>
      </c>
      <c r="I91" s="174">
        <f t="shared" si="17"/>
        <v>0</v>
      </c>
      <c r="J91" s="175">
        <v>21</v>
      </c>
      <c r="K91" s="174">
        <f t="shared" si="18"/>
        <v>0</v>
      </c>
      <c r="L91" s="184"/>
    </row>
    <row r="92" spans="1:12" s="137" customFormat="1">
      <c r="A92" s="158">
        <v>67</v>
      </c>
      <c r="B92" s="158" t="s">
        <v>102</v>
      </c>
      <c r="C92" s="158">
        <v>742</v>
      </c>
      <c r="D92" s="159" t="s">
        <v>249</v>
      </c>
      <c r="E92" s="160" t="s">
        <v>250</v>
      </c>
      <c r="F92" s="158" t="s">
        <v>110</v>
      </c>
      <c r="G92" s="173">
        <v>2</v>
      </c>
      <c r="H92" s="215">
        <v>0</v>
      </c>
      <c r="I92" s="174">
        <f t="shared" si="17"/>
        <v>0</v>
      </c>
      <c r="J92" s="175">
        <v>21</v>
      </c>
      <c r="K92" s="174">
        <f t="shared" si="18"/>
        <v>0</v>
      </c>
      <c r="L92" s="184"/>
    </row>
    <row r="93" spans="1:12" s="137" customFormat="1">
      <c r="A93" s="158">
        <v>68</v>
      </c>
      <c r="B93" s="158" t="s">
        <v>170</v>
      </c>
      <c r="C93" s="158" t="s">
        <v>171</v>
      </c>
      <c r="D93" s="159" t="s">
        <v>251</v>
      </c>
      <c r="E93" s="160" t="s">
        <v>252</v>
      </c>
      <c r="F93" s="158" t="s">
        <v>110</v>
      </c>
      <c r="G93" s="173">
        <f>G92</f>
        <v>2</v>
      </c>
      <c r="H93" s="215">
        <v>0</v>
      </c>
      <c r="I93" s="174">
        <f t="shared" si="17"/>
        <v>0</v>
      </c>
      <c r="J93" s="175">
        <v>21</v>
      </c>
      <c r="K93" s="174">
        <f t="shared" si="18"/>
        <v>0</v>
      </c>
      <c r="L93" s="184"/>
    </row>
    <row r="94" spans="1:12" s="137" customFormat="1">
      <c r="A94" s="158">
        <v>69</v>
      </c>
      <c r="B94" s="158" t="s">
        <v>170</v>
      </c>
      <c r="C94" s="158" t="s">
        <v>171</v>
      </c>
      <c r="D94" s="159" t="s">
        <v>377</v>
      </c>
      <c r="E94" s="160" t="s">
        <v>378</v>
      </c>
      <c r="F94" s="158" t="s">
        <v>110</v>
      </c>
      <c r="G94" s="173">
        <v>1</v>
      </c>
      <c r="H94" s="215">
        <v>0</v>
      </c>
      <c r="I94" s="174">
        <f t="shared" si="17"/>
        <v>0</v>
      </c>
      <c r="J94" s="175">
        <v>21</v>
      </c>
      <c r="K94" s="174">
        <f t="shared" si="18"/>
        <v>0</v>
      </c>
      <c r="L94" s="184"/>
    </row>
    <row r="95" spans="1:12" s="137" customFormat="1">
      <c r="A95" s="158">
        <v>70</v>
      </c>
      <c r="B95" s="158" t="s">
        <v>102</v>
      </c>
      <c r="C95" s="158">
        <v>742</v>
      </c>
      <c r="D95" s="159" t="s">
        <v>245</v>
      </c>
      <c r="E95" s="160" t="s">
        <v>246</v>
      </c>
      <c r="F95" s="158" t="s">
        <v>110</v>
      </c>
      <c r="G95" s="173">
        <v>56</v>
      </c>
      <c r="H95" s="215">
        <v>0</v>
      </c>
      <c r="I95" s="174">
        <f t="shared" si="17"/>
        <v>0</v>
      </c>
      <c r="J95" s="175">
        <v>21</v>
      </c>
      <c r="K95" s="174">
        <f t="shared" si="18"/>
        <v>0</v>
      </c>
      <c r="L95" s="184"/>
    </row>
    <row r="96" spans="1:12" s="137" customFormat="1">
      <c r="A96" s="158">
        <v>71</v>
      </c>
      <c r="B96" s="158" t="s">
        <v>170</v>
      </c>
      <c r="C96" s="158" t="s">
        <v>171</v>
      </c>
      <c r="D96" s="159" t="s">
        <v>253</v>
      </c>
      <c r="E96" s="160" t="s">
        <v>254</v>
      </c>
      <c r="F96" s="158" t="s">
        <v>110</v>
      </c>
      <c r="G96" s="173">
        <f>G95</f>
        <v>56</v>
      </c>
      <c r="H96" s="215">
        <v>0</v>
      </c>
      <c r="I96" s="174">
        <f t="shared" si="17"/>
        <v>0</v>
      </c>
      <c r="J96" s="175">
        <v>21</v>
      </c>
      <c r="K96" s="174">
        <f t="shared" si="18"/>
        <v>0</v>
      </c>
      <c r="L96" s="184"/>
    </row>
    <row r="97" spans="1:12" s="137" customFormat="1">
      <c r="A97" s="158">
        <v>72</v>
      </c>
      <c r="B97" s="158" t="s">
        <v>102</v>
      </c>
      <c r="C97" s="158">
        <v>742</v>
      </c>
      <c r="D97" s="159" t="s">
        <v>255</v>
      </c>
      <c r="E97" s="160" t="s">
        <v>256</v>
      </c>
      <c r="F97" s="158" t="s">
        <v>131</v>
      </c>
      <c r="G97" s="173">
        <v>500</v>
      </c>
      <c r="H97" s="215">
        <v>0</v>
      </c>
      <c r="I97" s="174">
        <f t="shared" si="17"/>
        <v>0</v>
      </c>
      <c r="J97" s="175">
        <v>21</v>
      </c>
      <c r="K97" s="174">
        <f t="shared" si="18"/>
        <v>0</v>
      </c>
      <c r="L97" s="184"/>
    </row>
    <row r="98" spans="1:12" s="137" customFormat="1">
      <c r="A98" s="158">
        <v>73</v>
      </c>
      <c r="B98" s="158" t="s">
        <v>170</v>
      </c>
      <c r="C98" s="158" t="s">
        <v>171</v>
      </c>
      <c r="D98" s="159" t="s">
        <v>257</v>
      </c>
      <c r="E98" s="160" t="s">
        <v>258</v>
      </c>
      <c r="F98" s="158" t="s">
        <v>131</v>
      </c>
      <c r="G98" s="173">
        <f>G97</f>
        <v>500</v>
      </c>
      <c r="H98" s="215">
        <v>0</v>
      </c>
      <c r="I98" s="174">
        <f t="shared" si="17"/>
        <v>0</v>
      </c>
      <c r="J98" s="175">
        <v>21</v>
      </c>
      <c r="K98" s="174">
        <f t="shared" si="18"/>
        <v>0</v>
      </c>
      <c r="L98" s="184"/>
    </row>
    <row r="99" spans="1:12" s="137" customFormat="1">
      <c r="A99" s="158">
        <v>74</v>
      </c>
      <c r="B99" s="158" t="s">
        <v>102</v>
      </c>
      <c r="C99" s="158">
        <v>742</v>
      </c>
      <c r="D99" s="159" t="s">
        <v>259</v>
      </c>
      <c r="E99" s="160" t="s">
        <v>260</v>
      </c>
      <c r="F99" s="158" t="s">
        <v>110</v>
      </c>
      <c r="G99" s="173">
        <v>1</v>
      </c>
      <c r="H99" s="215">
        <v>0</v>
      </c>
      <c r="I99" s="174">
        <f t="shared" si="17"/>
        <v>0</v>
      </c>
      <c r="J99" s="175">
        <v>21</v>
      </c>
      <c r="K99" s="174">
        <f t="shared" si="18"/>
        <v>0</v>
      </c>
      <c r="L99" s="184"/>
    </row>
    <row r="100" spans="1:12" s="137" customFormat="1" ht="25.5" customHeight="1">
      <c r="A100" s="158">
        <v>75</v>
      </c>
      <c r="B100" s="158" t="s">
        <v>170</v>
      </c>
      <c r="C100" s="158" t="s">
        <v>171</v>
      </c>
      <c r="D100" s="159" t="s">
        <v>261</v>
      </c>
      <c r="E100" s="160" t="s">
        <v>262</v>
      </c>
      <c r="F100" s="158" t="s">
        <v>110</v>
      </c>
      <c r="G100" s="173">
        <v>1</v>
      </c>
      <c r="H100" s="215">
        <v>0</v>
      </c>
      <c r="I100" s="174">
        <f t="shared" si="17"/>
        <v>0</v>
      </c>
      <c r="J100" s="175">
        <v>21</v>
      </c>
      <c r="K100" s="174">
        <f t="shared" si="18"/>
        <v>0</v>
      </c>
      <c r="L100" s="184"/>
    </row>
    <row r="101" spans="1:12" s="137" customFormat="1">
      <c r="A101" s="158">
        <v>76</v>
      </c>
      <c r="B101" s="158" t="s">
        <v>102</v>
      </c>
      <c r="C101" s="158">
        <v>742</v>
      </c>
      <c r="D101" s="159" t="s">
        <v>263</v>
      </c>
      <c r="E101" s="160" t="s">
        <v>403</v>
      </c>
      <c r="F101" s="158" t="s">
        <v>110</v>
      </c>
      <c r="G101" s="173">
        <f>(G90+G95)/2</f>
        <v>30</v>
      </c>
      <c r="H101" s="215">
        <v>0</v>
      </c>
      <c r="I101" s="174">
        <f t="shared" si="17"/>
        <v>0</v>
      </c>
      <c r="J101" s="175">
        <v>21</v>
      </c>
      <c r="K101" s="174">
        <f t="shared" si="18"/>
        <v>0</v>
      </c>
      <c r="L101" s="184"/>
    </row>
    <row r="102" spans="1:12" s="137" customFormat="1">
      <c r="A102" s="158"/>
      <c r="B102" s="158"/>
      <c r="C102" s="158"/>
      <c r="D102" s="193">
        <v>741</v>
      </c>
      <c r="E102" s="193" t="s">
        <v>264</v>
      </c>
      <c r="F102" s="158"/>
      <c r="G102" s="173"/>
      <c r="H102" s="174"/>
      <c r="I102" s="194">
        <f>SUM(I103:I129)</f>
        <v>0</v>
      </c>
      <c r="J102" s="175"/>
      <c r="K102" s="174"/>
      <c r="L102" s="184"/>
    </row>
    <row r="103" spans="1:12" s="137" customFormat="1">
      <c r="A103" s="158">
        <v>77</v>
      </c>
      <c r="B103" s="158" t="s">
        <v>102</v>
      </c>
      <c r="C103" s="158">
        <v>741</v>
      </c>
      <c r="D103" s="159" t="s">
        <v>265</v>
      </c>
      <c r="E103" s="160" t="s">
        <v>266</v>
      </c>
      <c r="F103" s="158" t="s">
        <v>110</v>
      </c>
      <c r="G103" s="173">
        <v>1</v>
      </c>
      <c r="H103" s="215">
        <v>0</v>
      </c>
      <c r="I103" s="174">
        <f t="shared" ref="I103:I129" si="19">ROUND(G103*H103,2)</f>
        <v>0</v>
      </c>
      <c r="J103" s="175">
        <v>21</v>
      </c>
      <c r="K103" s="174">
        <f t="shared" ref="K103:K129" si="20">I103+((I103/100)*J103)</f>
        <v>0</v>
      </c>
      <c r="L103" s="184"/>
    </row>
    <row r="104" spans="1:12" s="137" customFormat="1">
      <c r="A104" s="158">
        <v>78</v>
      </c>
      <c r="B104" s="158" t="s">
        <v>170</v>
      </c>
      <c r="C104" s="158" t="s">
        <v>171</v>
      </c>
      <c r="D104" s="159" t="s">
        <v>267</v>
      </c>
      <c r="E104" s="160" t="s">
        <v>268</v>
      </c>
      <c r="F104" s="158" t="s">
        <v>110</v>
      </c>
      <c r="G104" s="173">
        <v>1</v>
      </c>
      <c r="H104" s="215">
        <v>0</v>
      </c>
      <c r="I104" s="174">
        <f t="shared" si="19"/>
        <v>0</v>
      </c>
      <c r="J104" s="175">
        <v>21</v>
      </c>
      <c r="K104" s="174">
        <f t="shared" si="20"/>
        <v>0</v>
      </c>
      <c r="L104" s="184"/>
    </row>
    <row r="105" spans="1:12" s="137" customFormat="1">
      <c r="A105" s="158">
        <v>79</v>
      </c>
      <c r="B105" s="158" t="s">
        <v>102</v>
      </c>
      <c r="C105" s="158">
        <v>741</v>
      </c>
      <c r="D105" s="159" t="s">
        <v>269</v>
      </c>
      <c r="E105" s="160" t="s">
        <v>270</v>
      </c>
      <c r="F105" s="158" t="s">
        <v>110</v>
      </c>
      <c r="G105" s="173">
        <v>8</v>
      </c>
      <c r="H105" s="215">
        <v>0</v>
      </c>
      <c r="I105" s="174">
        <f t="shared" si="19"/>
        <v>0</v>
      </c>
      <c r="J105" s="175">
        <v>21</v>
      </c>
      <c r="K105" s="174">
        <f t="shared" si="20"/>
        <v>0</v>
      </c>
      <c r="L105" s="184"/>
    </row>
    <row r="106" spans="1:12" s="137" customFormat="1" ht="25.5" customHeight="1">
      <c r="A106" s="158">
        <v>80</v>
      </c>
      <c r="B106" s="158" t="s">
        <v>170</v>
      </c>
      <c r="C106" s="158" t="s">
        <v>171</v>
      </c>
      <c r="D106" s="159" t="s">
        <v>271</v>
      </c>
      <c r="E106" s="160" t="s">
        <v>272</v>
      </c>
      <c r="F106" s="158" t="s">
        <v>110</v>
      </c>
      <c r="G106" s="173">
        <f>G105</f>
        <v>8</v>
      </c>
      <c r="H106" s="215">
        <v>0</v>
      </c>
      <c r="I106" s="174">
        <f t="shared" si="19"/>
        <v>0</v>
      </c>
      <c r="J106" s="175">
        <v>21</v>
      </c>
      <c r="K106" s="174">
        <f t="shared" si="20"/>
        <v>0</v>
      </c>
      <c r="L106" s="184"/>
    </row>
    <row r="107" spans="1:12" s="137" customFormat="1">
      <c r="A107" s="158">
        <v>81</v>
      </c>
      <c r="B107" s="158" t="s">
        <v>102</v>
      </c>
      <c r="C107" s="158">
        <v>741</v>
      </c>
      <c r="D107" s="159" t="s">
        <v>273</v>
      </c>
      <c r="E107" s="160" t="s">
        <v>274</v>
      </c>
      <c r="F107" s="158" t="s">
        <v>110</v>
      </c>
      <c r="G107" s="173">
        <v>1</v>
      </c>
      <c r="H107" s="215">
        <v>0</v>
      </c>
      <c r="I107" s="174">
        <f t="shared" si="19"/>
        <v>0</v>
      </c>
      <c r="J107" s="175">
        <v>21</v>
      </c>
      <c r="K107" s="174">
        <f t="shared" si="20"/>
        <v>0</v>
      </c>
      <c r="L107" s="184"/>
    </row>
    <row r="108" spans="1:12" s="137" customFormat="1">
      <c r="A108" s="158">
        <v>82</v>
      </c>
      <c r="B108" s="158" t="s">
        <v>170</v>
      </c>
      <c r="C108" s="158" t="s">
        <v>171</v>
      </c>
      <c r="D108" s="159" t="s">
        <v>275</v>
      </c>
      <c r="E108" s="160" t="s">
        <v>276</v>
      </c>
      <c r="F108" s="158" t="s">
        <v>110</v>
      </c>
      <c r="G108" s="173">
        <v>1</v>
      </c>
      <c r="H108" s="215">
        <v>0</v>
      </c>
      <c r="I108" s="174">
        <f t="shared" si="19"/>
        <v>0</v>
      </c>
      <c r="J108" s="175">
        <v>21</v>
      </c>
      <c r="K108" s="174">
        <f t="shared" si="20"/>
        <v>0</v>
      </c>
      <c r="L108" s="184"/>
    </row>
    <row r="109" spans="1:12" s="137" customFormat="1">
      <c r="A109" s="158">
        <v>83</v>
      </c>
      <c r="B109" s="158" t="s">
        <v>102</v>
      </c>
      <c r="C109" s="158">
        <v>741</v>
      </c>
      <c r="D109" s="159" t="s">
        <v>277</v>
      </c>
      <c r="E109" s="160" t="s">
        <v>278</v>
      </c>
      <c r="F109" s="158" t="s">
        <v>110</v>
      </c>
      <c r="G109" s="173">
        <v>1</v>
      </c>
      <c r="H109" s="215">
        <v>0</v>
      </c>
      <c r="I109" s="174">
        <f t="shared" si="19"/>
        <v>0</v>
      </c>
      <c r="J109" s="175">
        <v>21</v>
      </c>
      <c r="K109" s="174">
        <f t="shared" si="20"/>
        <v>0</v>
      </c>
      <c r="L109" s="184"/>
    </row>
    <row r="110" spans="1:12" s="137" customFormat="1" ht="25.5" customHeight="1">
      <c r="A110" s="158">
        <v>84</v>
      </c>
      <c r="B110" s="158" t="s">
        <v>102</v>
      </c>
      <c r="C110" s="158">
        <v>741</v>
      </c>
      <c r="D110" s="159" t="s">
        <v>279</v>
      </c>
      <c r="E110" s="160" t="s">
        <v>280</v>
      </c>
      <c r="F110" s="158" t="s">
        <v>110</v>
      </c>
      <c r="G110" s="173">
        <v>21</v>
      </c>
      <c r="H110" s="215">
        <v>0</v>
      </c>
      <c r="I110" s="174">
        <f t="shared" si="19"/>
        <v>0</v>
      </c>
      <c r="J110" s="175">
        <v>21</v>
      </c>
      <c r="K110" s="174">
        <f t="shared" si="20"/>
        <v>0</v>
      </c>
      <c r="L110" s="184"/>
    </row>
    <row r="111" spans="1:12" s="137" customFormat="1">
      <c r="A111" s="158">
        <v>85</v>
      </c>
      <c r="B111" s="158" t="s">
        <v>170</v>
      </c>
      <c r="C111" s="158" t="s">
        <v>171</v>
      </c>
      <c r="D111" s="159" t="s">
        <v>281</v>
      </c>
      <c r="E111" s="160" t="s">
        <v>282</v>
      </c>
      <c r="F111" s="158" t="s">
        <v>110</v>
      </c>
      <c r="G111" s="173">
        <f>G110</f>
        <v>21</v>
      </c>
      <c r="H111" s="215">
        <v>0</v>
      </c>
      <c r="I111" s="174">
        <f t="shared" si="19"/>
        <v>0</v>
      </c>
      <c r="J111" s="175">
        <v>21</v>
      </c>
      <c r="K111" s="174">
        <f t="shared" si="20"/>
        <v>0</v>
      </c>
      <c r="L111" s="184"/>
    </row>
    <row r="112" spans="1:12" s="137" customFormat="1" ht="25.5" customHeight="1">
      <c r="A112" s="158">
        <v>86</v>
      </c>
      <c r="B112" s="158" t="s">
        <v>102</v>
      </c>
      <c r="C112" s="158">
        <v>741</v>
      </c>
      <c r="D112" s="159" t="s">
        <v>283</v>
      </c>
      <c r="E112" s="160" t="s">
        <v>284</v>
      </c>
      <c r="F112" s="158" t="s">
        <v>110</v>
      </c>
      <c r="G112" s="173">
        <v>2</v>
      </c>
      <c r="H112" s="215">
        <v>0</v>
      </c>
      <c r="I112" s="174">
        <f t="shared" si="19"/>
        <v>0</v>
      </c>
      <c r="J112" s="175">
        <v>21</v>
      </c>
      <c r="K112" s="174">
        <f t="shared" si="20"/>
        <v>0</v>
      </c>
      <c r="L112" s="184"/>
    </row>
    <row r="113" spans="1:12" s="137" customFormat="1">
      <c r="A113" s="158">
        <v>87</v>
      </c>
      <c r="B113" s="158" t="s">
        <v>170</v>
      </c>
      <c r="C113" s="158" t="s">
        <v>171</v>
      </c>
      <c r="D113" s="159" t="s">
        <v>285</v>
      </c>
      <c r="E113" s="160" t="s">
        <v>286</v>
      </c>
      <c r="F113" s="158" t="s">
        <v>110</v>
      </c>
      <c r="G113" s="173">
        <f>G112</f>
        <v>2</v>
      </c>
      <c r="H113" s="215">
        <v>0</v>
      </c>
      <c r="I113" s="174">
        <f t="shared" si="19"/>
        <v>0</v>
      </c>
      <c r="J113" s="175">
        <v>21</v>
      </c>
      <c r="K113" s="174">
        <f t="shared" si="20"/>
        <v>0</v>
      </c>
      <c r="L113" s="184"/>
    </row>
    <row r="114" spans="1:12" s="137" customFormat="1">
      <c r="A114" s="158">
        <v>88</v>
      </c>
      <c r="B114" s="158" t="s">
        <v>170</v>
      </c>
      <c r="C114" s="158" t="s">
        <v>171</v>
      </c>
      <c r="D114" s="159" t="s">
        <v>289</v>
      </c>
      <c r="E114" s="160" t="s">
        <v>290</v>
      </c>
      <c r="F114" s="158" t="s">
        <v>110</v>
      </c>
      <c r="G114" s="173">
        <v>1</v>
      </c>
      <c r="H114" s="215">
        <v>0</v>
      </c>
      <c r="I114" s="174">
        <f t="shared" si="19"/>
        <v>0</v>
      </c>
      <c r="J114" s="175">
        <v>21</v>
      </c>
      <c r="K114" s="174">
        <f t="shared" si="20"/>
        <v>0</v>
      </c>
      <c r="L114" s="184"/>
    </row>
    <row r="115" spans="1:12" s="130" customFormat="1">
      <c r="A115" s="158">
        <v>89</v>
      </c>
      <c r="B115" s="185"/>
      <c r="C115" s="158" t="s">
        <v>314</v>
      </c>
      <c r="D115" s="159"/>
      <c r="E115" s="160" t="s">
        <v>374</v>
      </c>
      <c r="F115" s="158" t="s">
        <v>131</v>
      </c>
      <c r="G115" s="173">
        <v>1</v>
      </c>
      <c r="H115" s="215">
        <v>0</v>
      </c>
      <c r="I115" s="174">
        <f t="shared" si="19"/>
        <v>0</v>
      </c>
      <c r="J115" s="175">
        <v>21</v>
      </c>
      <c r="K115" s="174">
        <f t="shared" si="20"/>
        <v>0</v>
      </c>
      <c r="L115" s="186"/>
    </row>
    <row r="116" spans="1:12" s="130" customFormat="1">
      <c r="A116" s="158">
        <v>90</v>
      </c>
      <c r="B116" s="185"/>
      <c r="C116" s="158" t="s">
        <v>314</v>
      </c>
      <c r="D116" s="159"/>
      <c r="E116" s="160" t="s">
        <v>375</v>
      </c>
      <c r="F116" s="158" t="s">
        <v>376</v>
      </c>
      <c r="G116" s="173">
        <v>1</v>
      </c>
      <c r="H116" s="215">
        <v>0</v>
      </c>
      <c r="I116" s="174">
        <f t="shared" si="19"/>
        <v>0</v>
      </c>
      <c r="J116" s="175">
        <v>21</v>
      </c>
      <c r="K116" s="174">
        <f t="shared" si="20"/>
        <v>0</v>
      </c>
      <c r="L116" s="186"/>
    </row>
    <row r="117" spans="1:12" s="137" customFormat="1" ht="25.5" customHeight="1">
      <c r="A117" s="158">
        <v>91</v>
      </c>
      <c r="B117" s="158" t="s">
        <v>102</v>
      </c>
      <c r="C117" s="158">
        <v>741</v>
      </c>
      <c r="D117" s="159" t="s">
        <v>291</v>
      </c>
      <c r="E117" s="160" t="s">
        <v>292</v>
      </c>
      <c r="F117" s="158" t="s">
        <v>131</v>
      </c>
      <c r="G117" s="173">
        <v>180</v>
      </c>
      <c r="H117" s="215">
        <v>0</v>
      </c>
      <c r="I117" s="174">
        <f t="shared" si="19"/>
        <v>0</v>
      </c>
      <c r="J117" s="175">
        <v>21</v>
      </c>
      <c r="K117" s="174">
        <f t="shared" si="20"/>
        <v>0</v>
      </c>
      <c r="L117" s="184"/>
    </row>
    <row r="118" spans="1:12" s="137" customFormat="1">
      <c r="A118" s="158">
        <v>92</v>
      </c>
      <c r="B118" s="158" t="s">
        <v>170</v>
      </c>
      <c r="C118" s="158" t="s">
        <v>171</v>
      </c>
      <c r="D118" s="159" t="s">
        <v>293</v>
      </c>
      <c r="E118" s="160" t="s">
        <v>294</v>
      </c>
      <c r="F118" s="158" t="s">
        <v>131</v>
      </c>
      <c r="G118" s="173">
        <f>G117</f>
        <v>180</v>
      </c>
      <c r="H118" s="215">
        <v>0</v>
      </c>
      <c r="I118" s="174">
        <f t="shared" si="19"/>
        <v>0</v>
      </c>
      <c r="J118" s="175">
        <v>21</v>
      </c>
      <c r="K118" s="174">
        <f t="shared" si="20"/>
        <v>0</v>
      </c>
      <c r="L118" s="184"/>
    </row>
    <row r="119" spans="1:12" s="137" customFormat="1" ht="25.5" customHeight="1">
      <c r="A119" s="158">
        <v>93</v>
      </c>
      <c r="B119" s="158" t="s">
        <v>102</v>
      </c>
      <c r="C119" s="158">
        <v>741</v>
      </c>
      <c r="D119" s="159" t="s">
        <v>295</v>
      </c>
      <c r="E119" s="160" t="s">
        <v>296</v>
      </c>
      <c r="F119" s="158" t="s">
        <v>131</v>
      </c>
      <c r="G119" s="173">
        <v>15</v>
      </c>
      <c r="H119" s="215">
        <v>0</v>
      </c>
      <c r="I119" s="174">
        <f t="shared" si="19"/>
        <v>0</v>
      </c>
      <c r="J119" s="175">
        <v>21</v>
      </c>
      <c r="K119" s="174">
        <f t="shared" si="20"/>
        <v>0</v>
      </c>
      <c r="L119" s="184"/>
    </row>
    <row r="120" spans="1:12" s="137" customFormat="1">
      <c r="A120" s="158">
        <v>94</v>
      </c>
      <c r="B120" s="158" t="s">
        <v>170</v>
      </c>
      <c r="C120" s="158" t="s">
        <v>171</v>
      </c>
      <c r="D120" s="159" t="s">
        <v>297</v>
      </c>
      <c r="E120" s="160" t="s">
        <v>298</v>
      </c>
      <c r="F120" s="158" t="s">
        <v>131</v>
      </c>
      <c r="G120" s="173">
        <f>G119</f>
        <v>15</v>
      </c>
      <c r="H120" s="215">
        <v>0</v>
      </c>
      <c r="I120" s="174">
        <f t="shared" si="19"/>
        <v>0</v>
      </c>
      <c r="J120" s="175">
        <v>21</v>
      </c>
      <c r="K120" s="174">
        <f t="shared" si="20"/>
        <v>0</v>
      </c>
      <c r="L120" s="184"/>
    </row>
    <row r="121" spans="1:12" s="137" customFormat="1">
      <c r="A121" s="158">
        <v>95</v>
      </c>
      <c r="B121" s="158" t="s">
        <v>170</v>
      </c>
      <c r="C121" s="158" t="s">
        <v>171</v>
      </c>
      <c r="D121" s="159" t="s">
        <v>299</v>
      </c>
      <c r="E121" s="160" t="s">
        <v>300</v>
      </c>
      <c r="F121" s="158" t="s">
        <v>131</v>
      </c>
      <c r="G121" s="173">
        <v>100</v>
      </c>
      <c r="H121" s="215">
        <v>0</v>
      </c>
      <c r="I121" s="174">
        <f t="shared" si="19"/>
        <v>0</v>
      </c>
      <c r="J121" s="175">
        <v>21</v>
      </c>
      <c r="K121" s="174">
        <f t="shared" si="20"/>
        <v>0</v>
      </c>
      <c r="L121" s="184"/>
    </row>
    <row r="122" spans="1:12" s="137" customFormat="1" ht="25.5" customHeight="1">
      <c r="A122" s="158">
        <v>96</v>
      </c>
      <c r="B122" s="158" t="s">
        <v>102</v>
      </c>
      <c r="C122" s="158">
        <v>741</v>
      </c>
      <c r="D122" s="159" t="s">
        <v>301</v>
      </c>
      <c r="E122" s="160" t="s">
        <v>302</v>
      </c>
      <c r="F122" s="158" t="s">
        <v>131</v>
      </c>
      <c r="G122" s="173">
        <f>G121</f>
        <v>100</v>
      </c>
      <c r="H122" s="215">
        <v>0</v>
      </c>
      <c r="I122" s="174">
        <f t="shared" si="19"/>
        <v>0</v>
      </c>
      <c r="J122" s="175">
        <v>21</v>
      </c>
      <c r="K122" s="174">
        <f t="shared" si="20"/>
        <v>0</v>
      </c>
      <c r="L122" s="184"/>
    </row>
    <row r="123" spans="1:12" s="137" customFormat="1">
      <c r="A123" s="158">
        <v>97</v>
      </c>
      <c r="B123" s="158" t="s">
        <v>170</v>
      </c>
      <c r="C123" s="158" t="s">
        <v>171</v>
      </c>
      <c r="D123" s="159" t="s">
        <v>303</v>
      </c>
      <c r="E123" s="160" t="s">
        <v>304</v>
      </c>
      <c r="F123" s="158" t="s">
        <v>131</v>
      </c>
      <c r="G123" s="173">
        <v>200</v>
      </c>
      <c r="H123" s="215">
        <v>0</v>
      </c>
      <c r="I123" s="174">
        <f t="shared" si="19"/>
        <v>0</v>
      </c>
      <c r="J123" s="175">
        <v>21</v>
      </c>
      <c r="K123" s="174">
        <f t="shared" si="20"/>
        <v>0</v>
      </c>
      <c r="L123" s="184"/>
    </row>
    <row r="124" spans="1:12" s="137" customFormat="1" ht="25.5" customHeight="1">
      <c r="A124" s="158">
        <v>98</v>
      </c>
      <c r="B124" s="158" t="s">
        <v>102</v>
      </c>
      <c r="C124" s="158">
        <v>741</v>
      </c>
      <c r="D124" s="159" t="s">
        <v>305</v>
      </c>
      <c r="E124" s="160" t="s">
        <v>306</v>
      </c>
      <c r="F124" s="158" t="s">
        <v>131</v>
      </c>
      <c r="G124" s="173">
        <f>G123</f>
        <v>200</v>
      </c>
      <c r="H124" s="215">
        <v>0</v>
      </c>
      <c r="I124" s="174">
        <f t="shared" si="19"/>
        <v>0</v>
      </c>
      <c r="J124" s="175">
        <v>21</v>
      </c>
      <c r="K124" s="174">
        <f t="shared" si="20"/>
        <v>0</v>
      </c>
      <c r="L124" s="184"/>
    </row>
    <row r="125" spans="1:12" s="130" customFormat="1" ht="12.75" customHeight="1">
      <c r="A125" s="158">
        <v>99</v>
      </c>
      <c r="B125" s="158" t="s">
        <v>170</v>
      </c>
      <c r="C125" s="158" t="s">
        <v>171</v>
      </c>
      <c r="D125" s="214" t="s">
        <v>415</v>
      </c>
      <c r="E125" s="160" t="s">
        <v>416</v>
      </c>
      <c r="F125" s="158" t="s">
        <v>131</v>
      </c>
      <c r="G125" s="173">
        <v>35</v>
      </c>
      <c r="H125" s="215">
        <v>0</v>
      </c>
      <c r="I125" s="174">
        <f t="shared" si="19"/>
        <v>0</v>
      </c>
      <c r="J125" s="175">
        <v>21</v>
      </c>
      <c r="K125" s="174">
        <f t="shared" si="20"/>
        <v>0</v>
      </c>
      <c r="L125" s="186"/>
    </row>
    <row r="126" spans="1:12" s="130" customFormat="1" ht="12.75" customHeight="1">
      <c r="A126" s="158">
        <v>100</v>
      </c>
      <c r="B126" s="158" t="s">
        <v>102</v>
      </c>
      <c r="C126" s="158">
        <v>741</v>
      </c>
      <c r="D126" s="214">
        <v>741122032</v>
      </c>
      <c r="E126" s="172" t="s">
        <v>420</v>
      </c>
      <c r="F126" s="158" t="s">
        <v>131</v>
      </c>
      <c r="G126" s="173">
        <v>35</v>
      </c>
      <c r="H126" s="215">
        <v>0</v>
      </c>
      <c r="I126" s="174">
        <f t="shared" ref="I126:I127" si="21">ROUND(G126*H126,2)</f>
        <v>0</v>
      </c>
      <c r="J126" s="175">
        <v>21</v>
      </c>
      <c r="K126" s="174">
        <f t="shared" si="20"/>
        <v>0</v>
      </c>
      <c r="L126" s="186"/>
    </row>
    <row r="127" spans="1:12" s="130" customFormat="1" ht="12.75" customHeight="1">
      <c r="A127" s="158">
        <v>101</v>
      </c>
      <c r="B127" s="158" t="s">
        <v>102</v>
      </c>
      <c r="C127" s="158">
        <v>741</v>
      </c>
      <c r="D127" s="214">
        <v>741120105</v>
      </c>
      <c r="E127" s="160" t="s">
        <v>417</v>
      </c>
      <c r="F127" s="158" t="s">
        <v>131</v>
      </c>
      <c r="G127" s="173">
        <v>35</v>
      </c>
      <c r="H127" s="215">
        <v>0</v>
      </c>
      <c r="I127" s="174">
        <f t="shared" si="21"/>
        <v>0</v>
      </c>
      <c r="J127" s="175">
        <v>21</v>
      </c>
      <c r="K127" s="174">
        <f t="shared" si="20"/>
        <v>0</v>
      </c>
      <c r="L127" s="186"/>
    </row>
    <row r="128" spans="1:12" s="130" customFormat="1" ht="12.75" customHeight="1">
      <c r="A128" s="158">
        <v>102</v>
      </c>
      <c r="B128" s="158" t="s">
        <v>170</v>
      </c>
      <c r="C128" s="158" t="s">
        <v>171</v>
      </c>
      <c r="D128" s="159" t="s">
        <v>314</v>
      </c>
      <c r="E128" s="160" t="s">
        <v>418</v>
      </c>
      <c r="F128" s="158" t="s">
        <v>131</v>
      </c>
      <c r="G128" s="173">
        <f>G125</f>
        <v>35</v>
      </c>
      <c r="H128" s="215">
        <v>0</v>
      </c>
      <c r="I128" s="174">
        <f t="shared" si="19"/>
        <v>0</v>
      </c>
      <c r="J128" s="175">
        <v>21</v>
      </c>
      <c r="K128" s="174">
        <f t="shared" si="20"/>
        <v>0</v>
      </c>
      <c r="L128" s="186"/>
    </row>
    <row r="129" spans="1:12" s="137" customFormat="1" ht="25.5" customHeight="1">
      <c r="A129" s="158">
        <v>103</v>
      </c>
      <c r="B129" s="158" t="s">
        <v>102</v>
      </c>
      <c r="C129" s="158">
        <v>741</v>
      </c>
      <c r="D129" s="159" t="s">
        <v>307</v>
      </c>
      <c r="E129" s="160" t="s">
        <v>308</v>
      </c>
      <c r="F129" s="158" t="s">
        <v>110</v>
      </c>
      <c r="G129" s="173">
        <v>1</v>
      </c>
      <c r="H129" s="215">
        <v>0</v>
      </c>
      <c r="I129" s="174">
        <f t="shared" si="19"/>
        <v>0</v>
      </c>
      <c r="J129" s="175">
        <v>21</v>
      </c>
      <c r="K129" s="174">
        <f t="shared" si="20"/>
        <v>0</v>
      </c>
      <c r="L129" s="184"/>
    </row>
    <row r="130" spans="1:12" s="137" customFormat="1">
      <c r="A130" s="158"/>
      <c r="B130" s="158"/>
      <c r="C130" s="158"/>
      <c r="D130" s="193">
        <v>741</v>
      </c>
      <c r="E130" s="193" t="s">
        <v>309</v>
      </c>
      <c r="F130" s="158"/>
      <c r="G130" s="173"/>
      <c r="H130" s="174"/>
      <c r="I130" s="194">
        <f>SUM(I131:I140)</f>
        <v>0</v>
      </c>
      <c r="J130" s="175"/>
      <c r="K130" s="174"/>
      <c r="L130" s="184"/>
    </row>
    <row r="131" spans="1:12" s="137" customFormat="1">
      <c r="A131" s="158">
        <v>104</v>
      </c>
      <c r="B131" s="158" t="s">
        <v>102</v>
      </c>
      <c r="C131" s="158">
        <v>741</v>
      </c>
      <c r="D131" s="159" t="s">
        <v>269</v>
      </c>
      <c r="E131" s="160" t="s">
        <v>270</v>
      </c>
      <c r="F131" s="158" t="s">
        <v>110</v>
      </c>
      <c r="G131" s="173">
        <v>1</v>
      </c>
      <c r="H131" s="215">
        <v>0</v>
      </c>
      <c r="I131" s="174">
        <f t="shared" ref="I131:I140" si="22">ROUND(G131*H131,2)</f>
        <v>0</v>
      </c>
      <c r="J131" s="175">
        <v>21</v>
      </c>
      <c r="K131" s="174">
        <f t="shared" ref="K131:K140" si="23">I131+((I131/100)*J131)</f>
        <v>0</v>
      </c>
      <c r="L131" s="184"/>
    </row>
    <row r="132" spans="1:12" s="137" customFormat="1" ht="25.5" customHeight="1">
      <c r="A132" s="158">
        <v>105</v>
      </c>
      <c r="B132" s="158" t="s">
        <v>170</v>
      </c>
      <c r="C132" s="158" t="s">
        <v>171</v>
      </c>
      <c r="D132" s="159" t="s">
        <v>310</v>
      </c>
      <c r="E132" s="160" t="s">
        <v>311</v>
      </c>
      <c r="F132" s="158" t="s">
        <v>110</v>
      </c>
      <c r="G132" s="173">
        <f>G131</f>
        <v>1</v>
      </c>
      <c r="H132" s="215">
        <v>0</v>
      </c>
      <c r="I132" s="174">
        <f t="shared" si="22"/>
        <v>0</v>
      </c>
      <c r="J132" s="175">
        <v>21</v>
      </c>
      <c r="K132" s="174">
        <f t="shared" si="23"/>
        <v>0</v>
      </c>
      <c r="L132" s="184"/>
    </row>
    <row r="133" spans="1:12" s="137" customFormat="1" ht="25.5" customHeight="1">
      <c r="A133" s="158">
        <v>106</v>
      </c>
      <c r="B133" s="158" t="s">
        <v>102</v>
      </c>
      <c r="C133" s="158">
        <v>741</v>
      </c>
      <c r="D133" s="159" t="s">
        <v>312</v>
      </c>
      <c r="E133" s="160" t="s">
        <v>313</v>
      </c>
      <c r="F133" s="158" t="s">
        <v>110</v>
      </c>
      <c r="G133" s="173">
        <v>9</v>
      </c>
      <c r="H133" s="215">
        <v>0</v>
      </c>
      <c r="I133" s="174">
        <f t="shared" si="22"/>
        <v>0</v>
      </c>
      <c r="J133" s="175">
        <v>21</v>
      </c>
      <c r="K133" s="174">
        <f t="shared" si="23"/>
        <v>0</v>
      </c>
      <c r="L133" s="184"/>
    </row>
    <row r="134" spans="1:12" s="137" customFormat="1" ht="63.75" customHeight="1">
      <c r="A134" s="158">
        <v>107</v>
      </c>
      <c r="B134" s="158" t="s">
        <v>170</v>
      </c>
      <c r="C134" s="158" t="s">
        <v>314</v>
      </c>
      <c r="D134" s="159" t="s">
        <v>315</v>
      </c>
      <c r="E134" s="160" t="s">
        <v>316</v>
      </c>
      <c r="F134" s="158" t="s">
        <v>110</v>
      </c>
      <c r="G134" s="173">
        <f>G133</f>
        <v>9</v>
      </c>
      <c r="H134" s="215">
        <v>0</v>
      </c>
      <c r="I134" s="174">
        <f t="shared" si="22"/>
        <v>0</v>
      </c>
      <c r="J134" s="175">
        <v>21</v>
      </c>
      <c r="K134" s="174">
        <f t="shared" si="23"/>
        <v>0</v>
      </c>
      <c r="L134" s="184"/>
    </row>
    <row r="135" spans="1:12" s="137" customFormat="1" ht="25.5" customHeight="1">
      <c r="A135" s="158">
        <v>108</v>
      </c>
      <c r="B135" s="158" t="s">
        <v>102</v>
      </c>
      <c r="C135" s="158">
        <v>741</v>
      </c>
      <c r="D135" s="159" t="s">
        <v>317</v>
      </c>
      <c r="E135" s="160" t="s">
        <v>318</v>
      </c>
      <c r="F135" s="158" t="s">
        <v>110</v>
      </c>
      <c r="G135" s="173">
        <v>2</v>
      </c>
      <c r="H135" s="215">
        <v>0</v>
      </c>
      <c r="I135" s="174">
        <f t="shared" si="22"/>
        <v>0</v>
      </c>
      <c r="J135" s="175">
        <v>21</v>
      </c>
      <c r="K135" s="174">
        <f t="shared" si="23"/>
        <v>0</v>
      </c>
      <c r="L135" s="184"/>
    </row>
    <row r="136" spans="1:12" s="137" customFormat="1">
      <c r="A136" s="158">
        <v>109</v>
      </c>
      <c r="B136" s="158" t="s">
        <v>170</v>
      </c>
      <c r="C136" s="158" t="s">
        <v>171</v>
      </c>
      <c r="D136" s="159" t="s">
        <v>319</v>
      </c>
      <c r="E136" s="160" t="s">
        <v>320</v>
      </c>
      <c r="F136" s="158" t="s">
        <v>110</v>
      </c>
      <c r="G136" s="173">
        <v>2</v>
      </c>
      <c r="H136" s="215">
        <v>0</v>
      </c>
      <c r="I136" s="174">
        <f t="shared" si="22"/>
        <v>0</v>
      </c>
      <c r="J136" s="175">
        <v>21</v>
      </c>
      <c r="K136" s="174">
        <f t="shared" si="23"/>
        <v>0</v>
      </c>
      <c r="L136" s="184"/>
    </row>
    <row r="137" spans="1:12" s="137" customFormat="1">
      <c r="A137" s="158">
        <v>110</v>
      </c>
      <c r="B137" s="158" t="s">
        <v>170</v>
      </c>
      <c r="C137" s="158" t="s">
        <v>171</v>
      </c>
      <c r="D137" s="159" t="s">
        <v>321</v>
      </c>
      <c r="E137" s="160" t="s">
        <v>322</v>
      </c>
      <c r="F137" s="158" t="s">
        <v>110</v>
      </c>
      <c r="G137" s="173">
        <v>2</v>
      </c>
      <c r="H137" s="215">
        <v>0</v>
      </c>
      <c r="I137" s="174">
        <f t="shared" si="22"/>
        <v>0</v>
      </c>
      <c r="J137" s="175">
        <v>21</v>
      </c>
      <c r="K137" s="174">
        <f t="shared" si="23"/>
        <v>0</v>
      </c>
      <c r="L137" s="184"/>
    </row>
    <row r="138" spans="1:12" s="137" customFormat="1">
      <c r="A138" s="158">
        <v>111</v>
      </c>
      <c r="B138" s="158" t="s">
        <v>170</v>
      </c>
      <c r="C138" s="158" t="s">
        <v>171</v>
      </c>
      <c r="D138" s="159" t="s">
        <v>287</v>
      </c>
      <c r="E138" s="160" t="s">
        <v>288</v>
      </c>
      <c r="F138" s="158" t="s">
        <v>110</v>
      </c>
      <c r="G138" s="173">
        <v>1</v>
      </c>
      <c r="H138" s="215">
        <v>0</v>
      </c>
      <c r="I138" s="174">
        <f t="shared" si="22"/>
        <v>0</v>
      </c>
      <c r="J138" s="175">
        <v>21</v>
      </c>
      <c r="K138" s="174">
        <f t="shared" si="23"/>
        <v>0</v>
      </c>
      <c r="L138" s="184"/>
    </row>
    <row r="139" spans="1:12" s="137" customFormat="1" ht="25.5" customHeight="1">
      <c r="A139" s="158">
        <v>112</v>
      </c>
      <c r="B139" s="158" t="s">
        <v>102</v>
      </c>
      <c r="C139" s="158">
        <v>741</v>
      </c>
      <c r="D139" s="159" t="s">
        <v>323</v>
      </c>
      <c r="E139" s="160" t="s">
        <v>324</v>
      </c>
      <c r="F139" s="158" t="s">
        <v>131</v>
      </c>
      <c r="G139" s="173">
        <v>100</v>
      </c>
      <c r="H139" s="215">
        <v>0</v>
      </c>
      <c r="I139" s="174">
        <f t="shared" si="22"/>
        <v>0</v>
      </c>
      <c r="J139" s="175">
        <v>21</v>
      </c>
      <c r="K139" s="174">
        <f t="shared" si="23"/>
        <v>0</v>
      </c>
      <c r="L139" s="184"/>
    </row>
    <row r="140" spans="1:12" s="137" customFormat="1">
      <c r="A140" s="158">
        <v>113</v>
      </c>
      <c r="B140" s="158" t="s">
        <v>170</v>
      </c>
      <c r="C140" s="158" t="s">
        <v>171</v>
      </c>
      <c r="D140" s="159" t="s">
        <v>325</v>
      </c>
      <c r="E140" s="160" t="s">
        <v>326</v>
      </c>
      <c r="F140" s="158" t="s">
        <v>131</v>
      </c>
      <c r="G140" s="173">
        <f>G139</f>
        <v>100</v>
      </c>
      <c r="H140" s="215">
        <v>0</v>
      </c>
      <c r="I140" s="174">
        <f t="shared" si="22"/>
        <v>0</v>
      </c>
      <c r="J140" s="175">
        <v>21</v>
      </c>
      <c r="K140" s="174">
        <f t="shared" si="23"/>
        <v>0</v>
      </c>
      <c r="L140" s="184"/>
    </row>
    <row r="141" spans="1:12" s="128" customFormat="1">
      <c r="A141" s="187"/>
      <c r="B141" s="189"/>
      <c r="C141" s="180"/>
      <c r="D141" s="190" t="s">
        <v>327</v>
      </c>
      <c r="E141" s="190" t="s">
        <v>328</v>
      </c>
      <c r="F141" s="180"/>
      <c r="G141" s="180"/>
      <c r="H141" s="180"/>
      <c r="I141" s="191">
        <f>I142+I151+I170+I176</f>
        <v>0</v>
      </c>
      <c r="J141" s="180"/>
      <c r="K141" s="174"/>
      <c r="L141" s="180"/>
    </row>
    <row r="142" spans="1:12" s="137" customFormat="1">
      <c r="A142" s="158"/>
      <c r="B142" s="158"/>
      <c r="C142" s="158"/>
      <c r="D142" s="159"/>
      <c r="E142" s="193" t="s">
        <v>329</v>
      </c>
      <c r="F142" s="158"/>
      <c r="G142" s="173"/>
      <c r="H142" s="174"/>
      <c r="I142" s="194">
        <f>SUM(I143:I150)</f>
        <v>0</v>
      </c>
      <c r="J142" s="175"/>
      <c r="K142" s="174"/>
      <c r="L142" s="184"/>
    </row>
    <row r="143" spans="1:12" s="137" customFormat="1" ht="58.5" customHeight="1">
      <c r="A143" s="158">
        <v>114</v>
      </c>
      <c r="B143" s="158"/>
      <c r="C143" s="158" t="s">
        <v>314</v>
      </c>
      <c r="D143" s="159" t="s">
        <v>330</v>
      </c>
      <c r="E143" s="160" t="s">
        <v>379</v>
      </c>
      <c r="F143" s="158" t="s">
        <v>110</v>
      </c>
      <c r="G143" s="173">
        <v>1</v>
      </c>
      <c r="H143" s="215">
        <v>0</v>
      </c>
      <c r="I143" s="174">
        <f t="shared" ref="I143:I150" si="24">ROUND(G143*H143,2)</f>
        <v>0</v>
      </c>
      <c r="J143" s="175">
        <v>21</v>
      </c>
      <c r="K143" s="174">
        <f t="shared" ref="K143:K150" si="25">I143+((I143/100)*J143)</f>
        <v>0</v>
      </c>
      <c r="L143" s="184"/>
    </row>
    <row r="144" spans="1:12" s="137" customFormat="1" ht="67.5" customHeight="1">
      <c r="A144" s="158">
        <v>115</v>
      </c>
      <c r="B144" s="158"/>
      <c r="C144" s="158" t="s">
        <v>314</v>
      </c>
      <c r="D144" s="159" t="s">
        <v>331</v>
      </c>
      <c r="E144" s="195" t="s">
        <v>332</v>
      </c>
      <c r="F144" s="158" t="s">
        <v>110</v>
      </c>
      <c r="G144" s="173">
        <v>1</v>
      </c>
      <c r="H144" s="215">
        <v>0</v>
      </c>
      <c r="I144" s="174">
        <f t="shared" si="24"/>
        <v>0</v>
      </c>
      <c r="J144" s="175">
        <v>21</v>
      </c>
      <c r="K144" s="174">
        <f t="shared" si="25"/>
        <v>0</v>
      </c>
      <c r="L144" s="184"/>
    </row>
    <row r="145" spans="1:12" s="137" customFormat="1" ht="41.25" customHeight="1">
      <c r="A145" s="158">
        <v>116</v>
      </c>
      <c r="B145" s="158"/>
      <c r="C145" s="158" t="s">
        <v>314</v>
      </c>
      <c r="D145" s="159" t="s">
        <v>392</v>
      </c>
      <c r="E145" s="160" t="s">
        <v>393</v>
      </c>
      <c r="F145" s="158" t="s">
        <v>110</v>
      </c>
      <c r="G145" s="173">
        <v>1</v>
      </c>
      <c r="H145" s="215">
        <v>0</v>
      </c>
      <c r="I145" s="174">
        <f t="shared" si="24"/>
        <v>0</v>
      </c>
      <c r="J145" s="175">
        <v>21</v>
      </c>
      <c r="K145" s="174">
        <f t="shared" si="25"/>
        <v>0</v>
      </c>
      <c r="L145" s="184"/>
    </row>
    <row r="146" spans="1:12" s="137" customFormat="1" ht="25.5" customHeight="1">
      <c r="A146" s="158">
        <v>117</v>
      </c>
      <c r="B146" s="158"/>
      <c r="C146" s="158" t="s">
        <v>314</v>
      </c>
      <c r="D146" s="159" t="s">
        <v>333</v>
      </c>
      <c r="E146" s="160" t="s">
        <v>334</v>
      </c>
      <c r="F146" s="158" t="s">
        <v>110</v>
      </c>
      <c r="G146" s="173">
        <v>1</v>
      </c>
      <c r="H146" s="215">
        <v>0</v>
      </c>
      <c r="I146" s="174">
        <f t="shared" si="24"/>
        <v>0</v>
      </c>
      <c r="J146" s="175">
        <v>21</v>
      </c>
      <c r="K146" s="174">
        <f t="shared" si="25"/>
        <v>0</v>
      </c>
      <c r="L146" s="184"/>
    </row>
    <row r="147" spans="1:12" s="137" customFormat="1" ht="30.75" customHeight="1">
      <c r="A147" s="158">
        <v>118</v>
      </c>
      <c r="B147" s="158"/>
      <c r="C147" s="158" t="s">
        <v>314</v>
      </c>
      <c r="D147" s="159" t="s">
        <v>395</v>
      </c>
      <c r="E147" s="195" t="s">
        <v>396</v>
      </c>
      <c r="F147" s="158" t="s">
        <v>165</v>
      </c>
      <c r="G147" s="173">
        <v>1</v>
      </c>
      <c r="H147" s="215">
        <v>0</v>
      </c>
      <c r="I147" s="174">
        <f t="shared" si="24"/>
        <v>0</v>
      </c>
      <c r="J147" s="175">
        <v>21</v>
      </c>
      <c r="K147" s="174">
        <f t="shared" si="25"/>
        <v>0</v>
      </c>
      <c r="L147" s="184"/>
    </row>
    <row r="148" spans="1:12" s="137" customFormat="1" ht="72.75" customHeight="1">
      <c r="A148" s="158">
        <v>119</v>
      </c>
      <c r="B148" s="158"/>
      <c r="C148" s="158" t="s">
        <v>314</v>
      </c>
      <c r="D148" s="159" t="s">
        <v>419</v>
      </c>
      <c r="E148" s="195" t="s">
        <v>394</v>
      </c>
      <c r="F148" s="158" t="s">
        <v>110</v>
      </c>
      <c r="G148" s="173">
        <v>1</v>
      </c>
      <c r="H148" s="215">
        <v>0</v>
      </c>
      <c r="I148" s="174">
        <f t="shared" si="24"/>
        <v>0</v>
      </c>
      <c r="J148" s="175">
        <v>21</v>
      </c>
      <c r="K148" s="174">
        <f t="shared" si="25"/>
        <v>0</v>
      </c>
      <c r="L148" s="184"/>
    </row>
    <row r="149" spans="1:12" s="137" customFormat="1" ht="53.25" customHeight="1">
      <c r="A149" s="158">
        <v>120</v>
      </c>
      <c r="B149" s="158"/>
      <c r="C149" s="158" t="s">
        <v>314</v>
      </c>
      <c r="D149" s="159" t="s">
        <v>335</v>
      </c>
      <c r="E149" s="160" t="s">
        <v>397</v>
      </c>
      <c r="F149" s="158" t="s">
        <v>110</v>
      </c>
      <c r="G149" s="173">
        <v>1</v>
      </c>
      <c r="H149" s="215">
        <v>0</v>
      </c>
      <c r="I149" s="196">
        <f t="shared" si="24"/>
        <v>0</v>
      </c>
      <c r="J149" s="175">
        <v>21</v>
      </c>
      <c r="K149" s="174">
        <f t="shared" si="25"/>
        <v>0</v>
      </c>
      <c r="L149" s="184"/>
    </row>
    <row r="150" spans="1:12" s="137" customFormat="1" ht="51" customHeight="1">
      <c r="A150" s="158">
        <v>121</v>
      </c>
      <c r="B150" s="158"/>
      <c r="C150" s="158" t="s">
        <v>314</v>
      </c>
      <c r="D150" s="159" t="s">
        <v>336</v>
      </c>
      <c r="E150" s="160" t="s">
        <v>385</v>
      </c>
      <c r="F150" s="158" t="s">
        <v>110</v>
      </c>
      <c r="G150" s="173">
        <v>1</v>
      </c>
      <c r="H150" s="215">
        <v>0</v>
      </c>
      <c r="I150" s="196">
        <f t="shared" si="24"/>
        <v>0</v>
      </c>
      <c r="J150" s="175">
        <v>21</v>
      </c>
      <c r="K150" s="174">
        <f t="shared" si="25"/>
        <v>0</v>
      </c>
      <c r="L150" s="184"/>
    </row>
    <row r="151" spans="1:12" s="137" customFormat="1">
      <c r="A151" s="158"/>
      <c r="B151" s="158"/>
      <c r="C151" s="158"/>
      <c r="D151" s="159"/>
      <c r="E151" s="193" t="s">
        <v>337</v>
      </c>
      <c r="F151" s="158"/>
      <c r="G151" s="173"/>
      <c r="H151" s="174"/>
      <c r="I151" s="194">
        <f>SUM(I152:I169)</f>
        <v>0</v>
      </c>
      <c r="J151" s="175"/>
      <c r="K151" s="174"/>
      <c r="L151" s="184"/>
    </row>
    <row r="152" spans="1:12" s="137" customFormat="1" ht="81.75" customHeight="1">
      <c r="A152" s="158">
        <v>122</v>
      </c>
      <c r="B152" s="158"/>
      <c r="C152" s="158" t="s">
        <v>314</v>
      </c>
      <c r="D152" s="159" t="s">
        <v>338</v>
      </c>
      <c r="E152" s="160" t="s">
        <v>433</v>
      </c>
      <c r="F152" s="158" t="s">
        <v>110</v>
      </c>
      <c r="G152" s="173">
        <v>24</v>
      </c>
      <c r="H152" s="215">
        <v>0</v>
      </c>
      <c r="I152" s="196">
        <f t="shared" ref="I152:I169" si="26">ROUND(G152*H152,2)</f>
        <v>0</v>
      </c>
      <c r="J152" s="175">
        <v>21</v>
      </c>
      <c r="K152" s="174">
        <f t="shared" ref="K152:K169" si="27">I152+((I152/100)*J152)</f>
        <v>0</v>
      </c>
      <c r="L152" s="197">
        <f>(30890/G152)</f>
        <v>1287.0833333333333</v>
      </c>
    </row>
    <row r="153" spans="1:12" s="137" customFormat="1" ht="100.5" customHeight="1">
      <c r="A153" s="158">
        <v>123</v>
      </c>
      <c r="B153" s="158"/>
      <c r="C153" s="158" t="s">
        <v>314</v>
      </c>
      <c r="D153" s="159" t="s">
        <v>339</v>
      </c>
      <c r="E153" s="195" t="s">
        <v>434</v>
      </c>
      <c r="F153" s="158" t="s">
        <v>110</v>
      </c>
      <c r="G153" s="173">
        <f>G152</f>
        <v>24</v>
      </c>
      <c r="H153" s="215">
        <v>0</v>
      </c>
      <c r="I153" s="196">
        <f t="shared" si="26"/>
        <v>0</v>
      </c>
      <c r="J153" s="175">
        <v>21</v>
      </c>
      <c r="K153" s="174">
        <f t="shared" si="27"/>
        <v>0</v>
      </c>
      <c r="L153" s="184"/>
    </row>
    <row r="154" spans="1:12" s="137" customFormat="1" ht="33.75" customHeight="1">
      <c r="A154" s="158">
        <v>124</v>
      </c>
      <c r="B154" s="158"/>
      <c r="C154" s="158" t="s">
        <v>314</v>
      </c>
      <c r="D154" s="159" t="s">
        <v>340</v>
      </c>
      <c r="E154" s="195" t="s">
        <v>380</v>
      </c>
      <c r="F154" s="158" t="s">
        <v>110</v>
      </c>
      <c r="G154" s="173">
        <v>4</v>
      </c>
      <c r="H154" s="215">
        <v>0</v>
      </c>
      <c r="I154" s="196">
        <f t="shared" si="26"/>
        <v>0</v>
      </c>
      <c r="J154" s="175">
        <v>21</v>
      </c>
      <c r="K154" s="174">
        <f t="shared" si="27"/>
        <v>0</v>
      </c>
      <c r="L154" s="184"/>
    </row>
    <row r="155" spans="1:12" s="137" customFormat="1" ht="31.5" customHeight="1">
      <c r="A155" s="158">
        <v>125</v>
      </c>
      <c r="B155" s="158"/>
      <c r="C155" s="158" t="s">
        <v>314</v>
      </c>
      <c r="D155" s="159" t="s">
        <v>341</v>
      </c>
      <c r="E155" s="160" t="s">
        <v>381</v>
      </c>
      <c r="F155" s="158" t="s">
        <v>110</v>
      </c>
      <c r="G155" s="173">
        <v>1</v>
      </c>
      <c r="H155" s="215">
        <v>0</v>
      </c>
      <c r="I155" s="196">
        <f t="shared" si="26"/>
        <v>0</v>
      </c>
      <c r="J155" s="175">
        <v>21</v>
      </c>
      <c r="K155" s="174">
        <f t="shared" si="27"/>
        <v>0</v>
      </c>
      <c r="L155" s="184"/>
    </row>
    <row r="156" spans="1:12" s="137" customFormat="1" ht="69" customHeight="1">
      <c r="A156" s="158">
        <v>126</v>
      </c>
      <c r="B156" s="158"/>
      <c r="C156" s="158" t="s">
        <v>314</v>
      </c>
      <c r="D156" s="159" t="s">
        <v>342</v>
      </c>
      <c r="E156" s="195" t="s">
        <v>382</v>
      </c>
      <c r="F156" s="158" t="s">
        <v>110</v>
      </c>
      <c r="G156" s="173">
        <v>1</v>
      </c>
      <c r="H156" s="215">
        <v>0</v>
      </c>
      <c r="I156" s="196">
        <f t="shared" si="26"/>
        <v>0</v>
      </c>
      <c r="J156" s="175">
        <v>21</v>
      </c>
      <c r="K156" s="174">
        <f t="shared" si="27"/>
        <v>0</v>
      </c>
      <c r="L156" s="184"/>
    </row>
    <row r="157" spans="1:12" s="137" customFormat="1" ht="72" customHeight="1">
      <c r="A157" s="158">
        <v>127</v>
      </c>
      <c r="B157" s="158"/>
      <c r="C157" s="158" t="s">
        <v>314</v>
      </c>
      <c r="D157" s="159" t="s">
        <v>398</v>
      </c>
      <c r="E157" s="195" t="s">
        <v>383</v>
      </c>
      <c r="F157" s="158" t="s">
        <v>110</v>
      </c>
      <c r="G157" s="173">
        <f>G152</f>
        <v>24</v>
      </c>
      <c r="H157" s="215">
        <v>0</v>
      </c>
      <c r="I157" s="196">
        <f t="shared" si="26"/>
        <v>0</v>
      </c>
      <c r="J157" s="175">
        <v>21</v>
      </c>
      <c r="K157" s="174">
        <f t="shared" si="27"/>
        <v>0</v>
      </c>
      <c r="L157" s="184"/>
    </row>
    <row r="158" spans="1:12" s="137" customFormat="1" ht="80.25" customHeight="1">
      <c r="A158" s="158">
        <v>128</v>
      </c>
      <c r="B158" s="158"/>
      <c r="C158" s="158" t="s">
        <v>314</v>
      </c>
      <c r="D158" s="159" t="s">
        <v>343</v>
      </c>
      <c r="E158" s="160" t="s">
        <v>384</v>
      </c>
      <c r="F158" s="158" t="s">
        <v>110</v>
      </c>
      <c r="G158" s="173">
        <f>G152+1</f>
        <v>25</v>
      </c>
      <c r="H158" s="215">
        <v>0</v>
      </c>
      <c r="I158" s="196">
        <f t="shared" si="26"/>
        <v>0</v>
      </c>
      <c r="J158" s="175">
        <v>21</v>
      </c>
      <c r="K158" s="174">
        <f t="shared" si="27"/>
        <v>0</v>
      </c>
      <c r="L158" s="184"/>
    </row>
    <row r="159" spans="1:12" s="137" customFormat="1" ht="102" customHeight="1">
      <c r="A159" s="158">
        <v>129</v>
      </c>
      <c r="B159" s="158"/>
      <c r="C159" s="158" t="s">
        <v>314</v>
      </c>
      <c r="D159" s="159" t="s">
        <v>344</v>
      </c>
      <c r="E159" s="195" t="s">
        <v>430</v>
      </c>
      <c r="F159" s="158" t="s">
        <v>110</v>
      </c>
      <c r="G159" s="173">
        <v>1</v>
      </c>
      <c r="H159" s="215">
        <v>0</v>
      </c>
      <c r="I159" s="196">
        <f t="shared" si="26"/>
        <v>0</v>
      </c>
      <c r="J159" s="175">
        <v>21</v>
      </c>
      <c r="K159" s="174">
        <f t="shared" si="27"/>
        <v>0</v>
      </c>
      <c r="L159" s="184"/>
    </row>
    <row r="160" spans="1:12" s="137" customFormat="1" ht="38.25" customHeight="1">
      <c r="A160" s="158">
        <v>130</v>
      </c>
      <c r="B160" s="158"/>
      <c r="C160" s="158" t="s">
        <v>314</v>
      </c>
      <c r="D160" s="160" t="s">
        <v>345</v>
      </c>
      <c r="E160" s="160" t="s">
        <v>346</v>
      </c>
      <c r="F160" s="158" t="s">
        <v>110</v>
      </c>
      <c r="G160" s="173">
        <f>G152+1</f>
        <v>25</v>
      </c>
      <c r="H160" s="215">
        <v>0</v>
      </c>
      <c r="I160" s="196">
        <f t="shared" si="26"/>
        <v>0</v>
      </c>
      <c r="J160" s="175">
        <v>21</v>
      </c>
      <c r="K160" s="174">
        <f t="shared" si="27"/>
        <v>0</v>
      </c>
      <c r="L160" s="184"/>
    </row>
    <row r="161" spans="1:12" s="137" customFormat="1" ht="65.25" customHeight="1">
      <c r="A161" s="158">
        <v>131</v>
      </c>
      <c r="B161" s="158"/>
      <c r="C161" s="158" t="s">
        <v>314</v>
      </c>
      <c r="D161" s="159" t="s">
        <v>347</v>
      </c>
      <c r="E161" s="160" t="s">
        <v>386</v>
      </c>
      <c r="F161" s="158" t="s">
        <v>110</v>
      </c>
      <c r="G161" s="173">
        <v>2</v>
      </c>
      <c r="H161" s="215">
        <v>0</v>
      </c>
      <c r="I161" s="196">
        <f t="shared" si="26"/>
        <v>0</v>
      </c>
      <c r="J161" s="175">
        <v>21</v>
      </c>
      <c r="K161" s="174">
        <f t="shared" si="27"/>
        <v>0</v>
      </c>
      <c r="L161" s="184"/>
    </row>
    <row r="162" spans="1:12" s="137" customFormat="1" ht="51" customHeight="1">
      <c r="A162" s="158">
        <v>132</v>
      </c>
      <c r="B162" s="158"/>
      <c r="C162" s="158" t="s">
        <v>314</v>
      </c>
      <c r="D162" s="159" t="s">
        <v>348</v>
      </c>
      <c r="E162" s="160" t="s">
        <v>387</v>
      </c>
      <c r="F162" s="158" t="s">
        <v>110</v>
      </c>
      <c r="G162" s="173">
        <v>1</v>
      </c>
      <c r="H162" s="215">
        <v>0</v>
      </c>
      <c r="I162" s="196">
        <f t="shared" si="26"/>
        <v>0</v>
      </c>
      <c r="J162" s="175">
        <v>21</v>
      </c>
      <c r="K162" s="174">
        <f t="shared" si="27"/>
        <v>0</v>
      </c>
      <c r="L162" s="184"/>
    </row>
    <row r="163" spans="1:12" s="137" customFormat="1" ht="93" customHeight="1">
      <c r="A163" s="158">
        <v>133</v>
      </c>
      <c r="B163" s="158"/>
      <c r="C163" s="158" t="s">
        <v>314</v>
      </c>
      <c r="D163" s="159" t="s">
        <v>399</v>
      </c>
      <c r="E163" s="195" t="s">
        <v>431</v>
      </c>
      <c r="F163" s="158" t="s">
        <v>110</v>
      </c>
      <c r="G163" s="173">
        <f>G152</f>
        <v>24</v>
      </c>
      <c r="H163" s="215">
        <v>0</v>
      </c>
      <c r="I163" s="196">
        <f t="shared" si="26"/>
        <v>0</v>
      </c>
      <c r="J163" s="175">
        <v>21</v>
      </c>
      <c r="K163" s="174">
        <f t="shared" si="27"/>
        <v>0</v>
      </c>
      <c r="L163" s="184"/>
    </row>
    <row r="164" spans="1:12" s="137" customFormat="1" ht="54.75" customHeight="1">
      <c r="A164" s="158">
        <v>134</v>
      </c>
      <c r="B164" s="158"/>
      <c r="C164" s="158" t="s">
        <v>314</v>
      </c>
      <c r="D164" s="159" t="s">
        <v>347</v>
      </c>
      <c r="E164" s="195" t="s">
        <v>386</v>
      </c>
      <c r="F164" s="158" t="s">
        <v>110</v>
      </c>
      <c r="G164" s="173">
        <f>G152</f>
        <v>24</v>
      </c>
      <c r="H164" s="215">
        <v>0</v>
      </c>
      <c r="I164" s="196">
        <f t="shared" si="26"/>
        <v>0</v>
      </c>
      <c r="J164" s="175">
        <v>21</v>
      </c>
      <c r="K164" s="174">
        <f t="shared" si="27"/>
        <v>0</v>
      </c>
      <c r="L164" s="184"/>
    </row>
    <row r="165" spans="1:12" s="137" customFormat="1" ht="54.75" customHeight="1">
      <c r="A165" s="158">
        <v>135</v>
      </c>
      <c r="B165" s="158"/>
      <c r="C165" s="158" t="s">
        <v>314</v>
      </c>
      <c r="D165" s="159" t="s">
        <v>400</v>
      </c>
      <c r="E165" s="160" t="s">
        <v>387</v>
      </c>
      <c r="F165" s="158" t="s">
        <v>110</v>
      </c>
      <c r="G165" s="173">
        <f>G152</f>
        <v>24</v>
      </c>
      <c r="H165" s="215">
        <v>0</v>
      </c>
      <c r="I165" s="196">
        <f t="shared" si="26"/>
        <v>0</v>
      </c>
      <c r="J165" s="175">
        <v>21</v>
      </c>
      <c r="K165" s="174">
        <f t="shared" si="27"/>
        <v>0</v>
      </c>
      <c r="L165" s="184"/>
    </row>
    <row r="166" spans="1:12" s="137" customFormat="1" ht="38.25" customHeight="1">
      <c r="A166" s="158">
        <v>136</v>
      </c>
      <c r="B166" s="158"/>
      <c r="C166" s="158" t="s">
        <v>314</v>
      </c>
      <c r="D166" s="159" t="s">
        <v>349</v>
      </c>
      <c r="E166" s="160" t="s">
        <v>350</v>
      </c>
      <c r="F166" s="158" t="s">
        <v>110</v>
      </c>
      <c r="G166" s="173">
        <v>1</v>
      </c>
      <c r="H166" s="215">
        <v>0</v>
      </c>
      <c r="I166" s="196">
        <f t="shared" si="26"/>
        <v>0</v>
      </c>
      <c r="J166" s="175">
        <v>21</v>
      </c>
      <c r="K166" s="174">
        <f t="shared" si="27"/>
        <v>0</v>
      </c>
      <c r="L166" s="184"/>
    </row>
    <row r="167" spans="1:12" s="137" customFormat="1" ht="63.75" customHeight="1">
      <c r="A167" s="158">
        <v>137</v>
      </c>
      <c r="B167" s="158"/>
      <c r="C167" s="158" t="s">
        <v>314</v>
      </c>
      <c r="D167" s="159" t="s">
        <v>351</v>
      </c>
      <c r="E167" s="160" t="s">
        <v>432</v>
      </c>
      <c r="F167" s="158" t="s">
        <v>110</v>
      </c>
      <c r="G167" s="173">
        <v>1</v>
      </c>
      <c r="H167" s="215">
        <v>0</v>
      </c>
      <c r="I167" s="196">
        <f t="shared" si="26"/>
        <v>0</v>
      </c>
      <c r="J167" s="175">
        <v>21</v>
      </c>
      <c r="K167" s="174">
        <f t="shared" si="27"/>
        <v>0</v>
      </c>
      <c r="L167" s="184"/>
    </row>
    <row r="168" spans="1:12" s="137" customFormat="1" ht="38.25" customHeight="1">
      <c r="A168" s="158">
        <v>138</v>
      </c>
      <c r="B168" s="158"/>
      <c r="C168" s="158" t="s">
        <v>314</v>
      </c>
      <c r="D168" s="159" t="s">
        <v>352</v>
      </c>
      <c r="E168" s="160" t="s">
        <v>388</v>
      </c>
      <c r="F168" s="158" t="s">
        <v>110</v>
      </c>
      <c r="G168" s="173">
        <v>2</v>
      </c>
      <c r="H168" s="215">
        <v>0</v>
      </c>
      <c r="I168" s="196">
        <f t="shared" si="26"/>
        <v>0</v>
      </c>
      <c r="J168" s="175">
        <v>21</v>
      </c>
      <c r="K168" s="174">
        <f t="shared" si="27"/>
        <v>0</v>
      </c>
      <c r="L168" s="184"/>
    </row>
    <row r="169" spans="1:12" s="137" customFormat="1" ht="51" customHeight="1">
      <c r="A169" s="158">
        <v>139</v>
      </c>
      <c r="B169" s="158"/>
      <c r="C169" s="158" t="s">
        <v>314</v>
      </c>
      <c r="D169" s="159" t="s">
        <v>353</v>
      </c>
      <c r="E169" s="160" t="s">
        <v>354</v>
      </c>
      <c r="F169" s="158" t="s">
        <v>110</v>
      </c>
      <c r="G169" s="173">
        <v>2</v>
      </c>
      <c r="H169" s="215">
        <v>0</v>
      </c>
      <c r="I169" s="196">
        <f t="shared" si="26"/>
        <v>0</v>
      </c>
      <c r="J169" s="175">
        <v>21</v>
      </c>
      <c r="K169" s="174">
        <f t="shared" si="27"/>
        <v>0</v>
      </c>
      <c r="L169" s="184"/>
    </row>
    <row r="170" spans="1:12" s="137" customFormat="1">
      <c r="A170" s="158"/>
      <c r="B170" s="158"/>
      <c r="C170" s="158"/>
      <c r="D170" s="159"/>
      <c r="E170" s="193" t="s">
        <v>355</v>
      </c>
      <c r="F170" s="158"/>
      <c r="G170" s="173"/>
      <c r="H170" s="174"/>
      <c r="I170" s="194">
        <f>SUM(I171:I175)</f>
        <v>0</v>
      </c>
      <c r="J170" s="175"/>
      <c r="K170" s="174"/>
      <c r="L170" s="184"/>
    </row>
    <row r="171" spans="1:12" s="137" customFormat="1" ht="78.75" customHeight="1">
      <c r="A171" s="158">
        <v>140</v>
      </c>
      <c r="B171" s="158"/>
      <c r="C171" s="158" t="s">
        <v>314</v>
      </c>
      <c r="D171" s="159" t="s">
        <v>356</v>
      </c>
      <c r="E171" s="198" t="s">
        <v>436</v>
      </c>
      <c r="F171" s="158" t="s">
        <v>110</v>
      </c>
      <c r="G171" s="173">
        <v>1</v>
      </c>
      <c r="H171" s="215">
        <v>0</v>
      </c>
      <c r="I171" s="196">
        <f t="shared" ref="I171:I175" si="28">ROUND(G171*H171,2)</f>
        <v>0</v>
      </c>
      <c r="J171" s="175">
        <v>21</v>
      </c>
      <c r="K171" s="174">
        <f>I171+((I171/100)*J171)</f>
        <v>0</v>
      </c>
      <c r="L171" s="184"/>
    </row>
    <row r="172" spans="1:12" s="137" customFormat="1" ht="51" customHeight="1">
      <c r="A172" s="158">
        <v>141</v>
      </c>
      <c r="B172" s="158"/>
      <c r="C172" s="158" t="s">
        <v>314</v>
      </c>
      <c r="D172" s="159" t="s">
        <v>357</v>
      </c>
      <c r="E172" s="198" t="s">
        <v>389</v>
      </c>
      <c r="F172" s="158" t="s">
        <v>110</v>
      </c>
      <c r="G172" s="173">
        <v>1</v>
      </c>
      <c r="H172" s="215">
        <v>0</v>
      </c>
      <c r="I172" s="196">
        <f t="shared" si="28"/>
        <v>0</v>
      </c>
      <c r="J172" s="175">
        <v>21</v>
      </c>
      <c r="K172" s="174">
        <f>I172+((I172/100)*J172)</f>
        <v>0</v>
      </c>
      <c r="L172" s="184"/>
    </row>
    <row r="173" spans="1:12" s="137" customFormat="1" ht="38.25" customHeight="1">
      <c r="A173" s="158">
        <v>142</v>
      </c>
      <c r="B173" s="158"/>
      <c r="C173" s="158" t="s">
        <v>314</v>
      </c>
      <c r="D173" s="159" t="s">
        <v>353</v>
      </c>
      <c r="E173" s="160" t="s">
        <v>390</v>
      </c>
      <c r="F173" s="158" t="s">
        <v>110</v>
      </c>
      <c r="G173" s="173">
        <v>1</v>
      </c>
      <c r="H173" s="215">
        <v>0</v>
      </c>
      <c r="I173" s="196">
        <f t="shared" si="28"/>
        <v>0</v>
      </c>
      <c r="J173" s="175">
        <v>21</v>
      </c>
      <c r="K173" s="174">
        <f>I173+((I173/100)*J173)</f>
        <v>0</v>
      </c>
      <c r="L173" s="184"/>
    </row>
    <row r="174" spans="1:12" s="137" customFormat="1" ht="38.25" customHeight="1">
      <c r="A174" s="158">
        <v>143</v>
      </c>
      <c r="B174" s="158"/>
      <c r="C174" s="158" t="s">
        <v>314</v>
      </c>
      <c r="D174" s="159" t="s">
        <v>358</v>
      </c>
      <c r="E174" s="160" t="s">
        <v>391</v>
      </c>
      <c r="F174" s="158" t="s">
        <v>110</v>
      </c>
      <c r="G174" s="173">
        <v>1</v>
      </c>
      <c r="H174" s="215">
        <v>0</v>
      </c>
      <c r="I174" s="196">
        <f t="shared" si="28"/>
        <v>0</v>
      </c>
      <c r="J174" s="175">
        <v>21</v>
      </c>
      <c r="K174" s="174">
        <f>I174+((I174/100)*J174)</f>
        <v>0</v>
      </c>
      <c r="L174" s="184"/>
    </row>
    <row r="175" spans="1:12" s="137" customFormat="1" ht="102" customHeight="1">
      <c r="A175" s="158">
        <v>144</v>
      </c>
      <c r="B175" s="158"/>
      <c r="C175" s="158" t="s">
        <v>314</v>
      </c>
      <c r="D175" s="159" t="s">
        <v>359</v>
      </c>
      <c r="E175" s="160" t="s">
        <v>435</v>
      </c>
      <c r="F175" s="158" t="s">
        <v>110</v>
      </c>
      <c r="G175" s="173">
        <v>1</v>
      </c>
      <c r="H175" s="215">
        <v>0</v>
      </c>
      <c r="I175" s="196">
        <f t="shared" si="28"/>
        <v>0</v>
      </c>
      <c r="J175" s="175">
        <v>21</v>
      </c>
      <c r="K175" s="174">
        <f>I175+((I175/100)*J175)</f>
        <v>0</v>
      </c>
      <c r="L175" s="184"/>
    </row>
    <row r="176" spans="1:12" s="137" customFormat="1">
      <c r="A176" s="158"/>
      <c r="B176" s="158"/>
      <c r="C176" s="158"/>
      <c r="D176" s="159"/>
      <c r="E176" s="193" t="s">
        <v>360</v>
      </c>
      <c r="F176" s="158"/>
      <c r="G176" s="173"/>
      <c r="H176" s="174"/>
      <c r="I176" s="194">
        <f>SUM(I177:I183)</f>
        <v>0</v>
      </c>
      <c r="J176" s="175"/>
      <c r="K176" s="174"/>
      <c r="L176" s="184"/>
    </row>
    <row r="177" spans="1:12" s="137" customFormat="1" ht="129.75" customHeight="1">
      <c r="A177" s="158">
        <v>145</v>
      </c>
      <c r="B177" s="158"/>
      <c r="C177" s="158" t="s">
        <v>314</v>
      </c>
      <c r="D177" s="159" t="s">
        <v>361</v>
      </c>
      <c r="E177" s="160" t="s">
        <v>362</v>
      </c>
      <c r="F177" s="158" t="s">
        <v>110</v>
      </c>
      <c r="G177" s="173">
        <v>1</v>
      </c>
      <c r="H177" s="215">
        <v>0</v>
      </c>
      <c r="I177" s="174">
        <f t="shared" ref="I177:I183" si="29">ROUND(G177*H177,2)</f>
        <v>0</v>
      </c>
      <c r="J177" s="175">
        <v>21</v>
      </c>
      <c r="K177" s="174">
        <f t="shared" ref="K177:K183" si="30">I177+((I177/100)*J177)</f>
        <v>0</v>
      </c>
      <c r="L177" s="199"/>
    </row>
    <row r="178" spans="1:12" s="137" customFormat="1" ht="96" customHeight="1">
      <c r="A178" s="158">
        <v>146</v>
      </c>
      <c r="B178" s="158"/>
      <c r="C178" s="158" t="s">
        <v>314</v>
      </c>
      <c r="D178" s="159" t="s">
        <v>363</v>
      </c>
      <c r="E178" s="195" t="s">
        <v>364</v>
      </c>
      <c r="F178" s="158" t="s">
        <v>110</v>
      </c>
      <c r="G178" s="173">
        <v>6</v>
      </c>
      <c r="H178" s="215">
        <v>0</v>
      </c>
      <c r="I178" s="174">
        <f t="shared" si="29"/>
        <v>0</v>
      </c>
      <c r="J178" s="175">
        <v>21</v>
      </c>
      <c r="K178" s="174">
        <f t="shared" si="30"/>
        <v>0</v>
      </c>
      <c r="L178" s="200"/>
    </row>
    <row r="179" spans="1:12" s="137" customFormat="1" ht="38.25" customHeight="1">
      <c r="A179" s="158">
        <v>147</v>
      </c>
      <c r="B179" s="158"/>
      <c r="C179" s="158" t="s">
        <v>314</v>
      </c>
      <c r="D179" s="159" t="s">
        <v>365</v>
      </c>
      <c r="E179" s="160" t="s">
        <v>366</v>
      </c>
      <c r="F179" s="158" t="s">
        <v>110</v>
      </c>
      <c r="G179" s="173">
        <f>G178*4</f>
        <v>24</v>
      </c>
      <c r="H179" s="215">
        <v>0</v>
      </c>
      <c r="I179" s="174">
        <f t="shared" si="29"/>
        <v>0</v>
      </c>
      <c r="J179" s="175">
        <v>21</v>
      </c>
      <c r="K179" s="174">
        <f t="shared" si="30"/>
        <v>0</v>
      </c>
      <c r="L179" s="184"/>
    </row>
    <row r="180" spans="1:12" s="137" customFormat="1" ht="38.25" customHeight="1">
      <c r="A180" s="158">
        <v>148</v>
      </c>
      <c r="B180" s="158"/>
      <c r="C180" s="158" t="s">
        <v>314</v>
      </c>
      <c r="D180" s="159" t="s">
        <v>367</v>
      </c>
      <c r="E180" s="160" t="s">
        <v>368</v>
      </c>
      <c r="F180" s="158" t="s">
        <v>110</v>
      </c>
      <c r="G180" s="173">
        <f>G178*4</f>
        <v>24</v>
      </c>
      <c r="H180" s="215">
        <v>0</v>
      </c>
      <c r="I180" s="174">
        <f t="shared" si="29"/>
        <v>0</v>
      </c>
      <c r="J180" s="175">
        <v>21</v>
      </c>
      <c r="K180" s="174">
        <f t="shared" si="30"/>
        <v>0</v>
      </c>
      <c r="L180" s="200"/>
    </row>
    <row r="181" spans="1:12" s="137" customFormat="1" ht="27.75" customHeight="1">
      <c r="A181" s="158">
        <v>149</v>
      </c>
      <c r="B181" s="158"/>
      <c r="C181" s="158" t="s">
        <v>314</v>
      </c>
      <c r="D181" s="159" t="s">
        <v>369</v>
      </c>
      <c r="E181" s="160" t="s">
        <v>370</v>
      </c>
      <c r="F181" s="158" t="s">
        <v>110</v>
      </c>
      <c r="G181" s="173">
        <f>G178*4</f>
        <v>24</v>
      </c>
      <c r="H181" s="215">
        <v>0</v>
      </c>
      <c r="I181" s="174">
        <f t="shared" si="29"/>
        <v>0</v>
      </c>
      <c r="J181" s="175">
        <v>21</v>
      </c>
      <c r="K181" s="174">
        <f t="shared" si="30"/>
        <v>0</v>
      </c>
      <c r="L181" s="199"/>
    </row>
    <row r="182" spans="1:12" s="137" customFormat="1" ht="40.5" customHeight="1">
      <c r="A182" s="158">
        <v>150</v>
      </c>
      <c r="B182" s="158"/>
      <c r="C182" s="158" t="s">
        <v>314</v>
      </c>
      <c r="D182" s="159" t="s">
        <v>371</v>
      </c>
      <c r="E182" s="160" t="s">
        <v>372</v>
      </c>
      <c r="F182" s="158" t="s">
        <v>110</v>
      </c>
      <c r="G182" s="173">
        <v>1</v>
      </c>
      <c r="H182" s="215">
        <v>0</v>
      </c>
      <c r="I182" s="174">
        <f t="shared" si="29"/>
        <v>0</v>
      </c>
      <c r="J182" s="175">
        <v>21</v>
      </c>
      <c r="K182" s="174">
        <f t="shared" si="30"/>
        <v>0</v>
      </c>
      <c r="L182" s="184"/>
    </row>
    <row r="183" spans="1:12" s="137" customFormat="1" ht="63.75" customHeight="1">
      <c r="A183" s="158">
        <v>151</v>
      </c>
      <c r="B183" s="158"/>
      <c r="C183" s="158" t="s">
        <v>314</v>
      </c>
      <c r="D183" s="159" t="s">
        <v>401</v>
      </c>
      <c r="E183" s="160" t="s">
        <v>402</v>
      </c>
      <c r="F183" s="158" t="s">
        <v>110</v>
      </c>
      <c r="G183" s="173">
        <f>G152</f>
        <v>24</v>
      </c>
      <c r="H183" s="215">
        <v>0</v>
      </c>
      <c r="I183" s="174">
        <f t="shared" si="29"/>
        <v>0</v>
      </c>
      <c r="J183" s="175">
        <v>21</v>
      </c>
      <c r="K183" s="174">
        <f t="shared" si="30"/>
        <v>0</v>
      </c>
      <c r="L183" s="184"/>
    </row>
    <row r="184" spans="1:12" s="137" customFormat="1" ht="12.75" customHeight="1">
      <c r="A184" s="155"/>
      <c r="B184" s="155"/>
      <c r="C184" s="158"/>
      <c r="D184" s="190" t="s">
        <v>424</v>
      </c>
      <c r="E184" s="180" t="s">
        <v>39</v>
      </c>
      <c r="F184" s="180"/>
      <c r="G184" s="180"/>
      <c r="H184" s="180"/>
      <c r="I184" s="191">
        <f>I185+I186+I187+I188</f>
        <v>0</v>
      </c>
      <c r="J184" s="157"/>
      <c r="K184" s="132"/>
      <c r="L184" s="184"/>
    </row>
    <row r="185" spans="1:12" s="137" customFormat="1" ht="12.75" customHeight="1">
      <c r="A185" s="155">
        <v>152</v>
      </c>
      <c r="B185" s="155"/>
      <c r="C185" s="158" t="s">
        <v>424</v>
      </c>
      <c r="D185" s="205" t="s">
        <v>425</v>
      </c>
      <c r="E185" s="206" t="s">
        <v>426</v>
      </c>
      <c r="F185" s="155" t="s">
        <v>165</v>
      </c>
      <c r="G185" s="156">
        <v>1</v>
      </c>
      <c r="H185" s="215">
        <v>0</v>
      </c>
      <c r="I185" s="132">
        <f>G185*H185</f>
        <v>0</v>
      </c>
      <c r="J185" s="157">
        <v>21</v>
      </c>
      <c r="K185" s="132">
        <f>I185+((I185/100)*J185)</f>
        <v>0</v>
      </c>
      <c r="L185" s="184"/>
    </row>
    <row r="186" spans="1:12" s="137" customFormat="1" ht="12.75" customHeight="1">
      <c r="A186" s="155">
        <v>153</v>
      </c>
      <c r="B186" s="155"/>
      <c r="C186" s="158" t="s">
        <v>424</v>
      </c>
      <c r="D186" s="205" t="s">
        <v>42</v>
      </c>
      <c r="E186" s="206" t="s">
        <v>427</v>
      </c>
      <c r="F186" s="155" t="s">
        <v>165</v>
      </c>
      <c r="G186" s="156">
        <v>1</v>
      </c>
      <c r="H186" s="215">
        <v>0</v>
      </c>
      <c r="I186" s="132">
        <f>G186*H186</f>
        <v>0</v>
      </c>
      <c r="J186" s="157">
        <v>21</v>
      </c>
      <c r="K186" s="132">
        <f>I186+((I186/100)*J186)</f>
        <v>0</v>
      </c>
      <c r="L186" s="184"/>
    </row>
    <row r="187" spans="1:12" s="137" customFormat="1" ht="12.75" customHeight="1">
      <c r="A187" s="155">
        <v>154</v>
      </c>
      <c r="B187" s="155"/>
      <c r="C187" s="158" t="s">
        <v>424</v>
      </c>
      <c r="D187" s="205" t="s">
        <v>45</v>
      </c>
      <c r="E187" s="207" t="s">
        <v>428</v>
      </c>
      <c r="F187" s="155" t="s">
        <v>165</v>
      </c>
      <c r="G187" s="156">
        <v>1</v>
      </c>
      <c r="H187" s="215">
        <v>0</v>
      </c>
      <c r="I187" s="132">
        <f>G187*H187</f>
        <v>0</v>
      </c>
      <c r="J187" s="157">
        <v>21</v>
      </c>
      <c r="K187" s="132">
        <f>I187+((I187/100)*J187)</f>
        <v>0</v>
      </c>
      <c r="L187" s="184"/>
    </row>
    <row r="188" spans="1:12" s="137" customFormat="1" ht="12.75" customHeight="1">
      <c r="A188" s="155">
        <v>155</v>
      </c>
      <c r="B188" s="155"/>
      <c r="C188" s="158" t="s">
        <v>424</v>
      </c>
      <c r="D188" s="205" t="s">
        <v>49</v>
      </c>
      <c r="E188" s="206" t="s">
        <v>429</v>
      </c>
      <c r="F188" s="155" t="s">
        <v>165</v>
      </c>
      <c r="G188" s="156">
        <v>1</v>
      </c>
      <c r="H188" s="215">
        <v>0</v>
      </c>
      <c r="I188" s="132">
        <f>G188*H188</f>
        <v>0</v>
      </c>
      <c r="J188" s="157">
        <v>21</v>
      </c>
      <c r="K188" s="132">
        <f>I188+((I188/100)*J188)</f>
        <v>0</v>
      </c>
      <c r="L188" s="184"/>
    </row>
    <row r="189" spans="1:12" s="133" customFormat="1">
      <c r="A189" s="201"/>
      <c r="B189" s="202"/>
      <c r="C189" s="202"/>
      <c r="D189" s="203"/>
      <c r="E189" s="203" t="s">
        <v>373</v>
      </c>
      <c r="F189" s="202"/>
      <c r="G189" s="202"/>
      <c r="H189" s="202"/>
      <c r="I189" s="204">
        <f>I14+I46+I88+I141+I184</f>
        <v>0</v>
      </c>
      <c r="J189" s="202"/>
      <c r="K189" s="202"/>
      <c r="L189" s="202"/>
    </row>
  </sheetData>
  <mergeCells count="4">
    <mergeCell ref="C9:D9"/>
    <mergeCell ref="C8:D8"/>
    <mergeCell ref="C3:E3"/>
    <mergeCell ref="C7:E7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48" fitToHeight="999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69999998807907104" right="0.69999998807907104" top="0.75" bottom="0.75" header="0.30000001192092901" footer="0.30000001192092901"/>
  <pageSetup errors="blank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soupis oceněný</vt:lpstr>
      <vt:lpstr>#Figury</vt:lpstr>
      <vt:lpstr>Rekapitulace!Názvy_tisku</vt:lpstr>
      <vt:lpstr>'soupis oceněný'!Názvy_tisku</vt:lpstr>
      <vt:lpstr>'soupis oceněný'!Oblast_tisku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</dc:creator>
  <cp:lastModifiedBy>Tomáš Kočí</cp:lastModifiedBy>
  <cp:lastPrinted>2021-04-21T11:59:08Z</cp:lastPrinted>
  <dcterms:created xsi:type="dcterms:W3CDTF">2006-04-27T05:25:48Z</dcterms:created>
  <dcterms:modified xsi:type="dcterms:W3CDTF">2021-04-21T12:47:28Z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</vt:lpwstr>
  </property>
</Properties>
</file>